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508F172-656C-4F15-991A-C27AFE15C590}" xr6:coauthVersionLast="47" xr6:coauthVersionMax="47" xr10:uidLastSave="{00000000-0000-0000-0000-000000000000}"/>
  <bookViews>
    <workbookView xWindow="-108" yWindow="-108" windowWidth="23256" windowHeight="12456" xr2:uid="{00000000-000D-0000-FFFF-FFFF00000000}"/>
  </bookViews>
  <sheets>
    <sheet name="1.設計条件と鋼矢板の設定" sheetId="1" r:id="rId1"/>
    <sheet name="2.根入れ長の計算" sheetId="2" r:id="rId2"/>
    <sheet name="3.断面の計算" sheetId="3" r:id="rId3"/>
    <sheet name="4.変位の計算" sheetId="4" r:id="rId4"/>
    <sheet name="5.まとめ"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O46" i="1"/>
  <c r="M36" i="2"/>
  <c r="N24" i="2"/>
  <c r="V24" i="2" s="1"/>
  <c r="N25" i="2"/>
  <c r="V25" i="2" s="1"/>
  <c r="N26" i="2"/>
  <c r="V26" i="2" s="1"/>
  <c r="N23" i="2"/>
  <c r="V23" i="2" s="1"/>
  <c r="L24" i="2"/>
  <c r="AD24" i="2" s="1"/>
  <c r="L25" i="2"/>
  <c r="AD25" i="2" s="1"/>
  <c r="L26" i="2"/>
  <c r="AD26" i="2" s="1"/>
  <c r="L23" i="2"/>
  <c r="AD23" i="2" s="1"/>
  <c r="AD27" i="2" s="1"/>
  <c r="I33" i="2" s="1"/>
  <c r="U16" i="2"/>
  <c r="I34" i="2" s="1"/>
  <c r="F24" i="1"/>
  <c r="R9" i="1"/>
  <c r="F107" i="2" s="1"/>
  <c r="I36" i="2" l="1"/>
  <c r="L36" i="2" l="1"/>
  <c r="S36" i="2" s="1"/>
  <c r="G6" i="5"/>
  <c r="I6" i="5" s="1"/>
  <c r="J55" i="3"/>
  <c r="J54" i="3"/>
  <c r="H56" i="3"/>
  <c r="H54" i="3"/>
  <c r="Q48" i="3"/>
  <c r="Z45" i="3"/>
  <c r="T41" i="3"/>
  <c r="J63" i="3"/>
  <c r="G4" i="5"/>
  <c r="U17" i="3"/>
  <c r="Q42" i="1"/>
  <c r="T133" i="1"/>
  <c r="T132" i="1"/>
  <c r="J117" i="2"/>
  <c r="J116" i="2"/>
  <c r="J115" i="2"/>
  <c r="J114" i="2"/>
  <c r="L26" i="1"/>
  <c r="X26" i="1" s="1"/>
  <c r="L25" i="1"/>
  <c r="X25" i="1" s="1"/>
  <c r="H82" i="2"/>
  <c r="J81" i="2"/>
  <c r="L81" i="2" s="1"/>
  <c r="P81" i="2" s="1"/>
  <c r="T81" i="2" s="1"/>
  <c r="J80" i="2"/>
  <c r="L80" i="2" s="1"/>
  <c r="H80" i="2"/>
  <c r="L55" i="3" l="1"/>
  <c r="P55" i="3" s="1"/>
  <c r="T55" i="3" s="1"/>
  <c r="L54" i="3"/>
  <c r="P54" i="3" s="1"/>
  <c r="T54" i="3" s="1"/>
  <c r="H55" i="3"/>
  <c r="X55" i="3" s="1"/>
  <c r="X54" i="3"/>
  <c r="X56" i="3" s="1"/>
  <c r="J62" i="3" s="1"/>
  <c r="J65" i="3" s="1"/>
  <c r="U15" i="3" s="1"/>
  <c r="F122" i="2"/>
  <c r="J120" i="2"/>
  <c r="F120" i="2"/>
  <c r="P80" i="2"/>
  <c r="H64" i="1"/>
  <c r="H62" i="1"/>
  <c r="L48" i="1"/>
  <c r="T48" i="1" s="1"/>
  <c r="L46" i="1"/>
  <c r="T46" i="1" s="1"/>
  <c r="J48" i="1"/>
  <c r="J46" i="1"/>
  <c r="H48" i="1"/>
  <c r="H46" i="1"/>
  <c r="H77" i="1" s="1"/>
  <c r="L22" i="1"/>
  <c r="X22" i="1" s="1"/>
  <c r="L23" i="1"/>
  <c r="K101" i="1" l="1"/>
  <c r="K100" i="1"/>
  <c r="K99" i="1"/>
  <c r="K98" i="1"/>
  <c r="K97" i="1"/>
  <c r="H89" i="1"/>
  <c r="H88" i="1"/>
  <c r="T80" i="2"/>
  <c r="X80" i="2" s="1"/>
  <c r="H79" i="1"/>
  <c r="J64" i="1"/>
  <c r="X23" i="1"/>
  <c r="J62" i="1"/>
  <c r="R10" i="1"/>
  <c r="J107" i="2" s="1"/>
  <c r="Y12" i="4"/>
  <c r="T48" i="4" s="1"/>
  <c r="Y10" i="4"/>
  <c r="H48" i="4" s="1"/>
  <c r="H103" i="1" l="1"/>
  <c r="X103" i="1" s="1"/>
  <c r="K115" i="1" s="1"/>
  <c r="H102" i="1"/>
  <c r="X102" i="1" s="1"/>
  <c r="K114" i="1" s="1"/>
  <c r="H101" i="1"/>
  <c r="X101" i="1" s="1"/>
  <c r="K113" i="1" s="1"/>
  <c r="H100" i="1"/>
  <c r="X100" i="1" s="1"/>
  <c r="K112" i="1" s="1"/>
  <c r="H99" i="1"/>
  <c r="H98" i="1"/>
  <c r="H97" i="1"/>
  <c r="H91" i="1"/>
  <c r="H90" i="1"/>
  <c r="H16" i="4"/>
  <c r="H28" i="4"/>
  <c r="T16" i="4"/>
  <c r="T28" i="4"/>
  <c r="Q85" i="3"/>
  <c r="U77" i="3"/>
  <c r="M81" i="3" s="1"/>
  <c r="W19" i="3"/>
  <c r="X22" i="3" s="1"/>
  <c r="N21" i="3"/>
  <c r="L22" i="3"/>
  <c r="U97" i="2"/>
  <c r="P51" i="2"/>
  <c r="X48" i="2"/>
  <c r="N52" i="2" s="1"/>
  <c r="U76" i="3"/>
  <c r="AB76" i="3" s="1"/>
  <c r="F81" i="3" s="1"/>
  <c r="L21" i="1"/>
  <c r="L20" i="1"/>
  <c r="L24" i="1" s="1"/>
  <c r="M72" i="1"/>
  <c r="J60" i="1"/>
  <c r="J58" i="1"/>
  <c r="O58" i="1" s="1"/>
  <c r="O59" i="1" s="1"/>
  <c r="H60" i="1"/>
  <c r="H58" i="1"/>
  <c r="H65" i="1" s="1"/>
  <c r="J44" i="1"/>
  <c r="J42" i="1"/>
  <c r="V32" i="1"/>
  <c r="X21" i="1"/>
  <c r="L44" i="1"/>
  <c r="T44" i="1" s="1"/>
  <c r="L42" i="1"/>
  <c r="T42" i="1" s="1"/>
  <c r="H44" i="1"/>
  <c r="H75" i="1" s="1"/>
  <c r="H42" i="1"/>
  <c r="H73" i="1" s="1"/>
  <c r="O42" i="1"/>
  <c r="O44" i="1"/>
  <c r="Y25" i="4" l="1"/>
  <c r="AA32" i="1"/>
  <c r="Q61" i="4" s="1"/>
  <c r="R32" i="1"/>
  <c r="Q97" i="1"/>
  <c r="N99" i="1"/>
  <c r="N98" i="1"/>
  <c r="N97" i="1"/>
  <c r="K108" i="1"/>
  <c r="X97" i="1"/>
  <c r="K109" i="1" s="1"/>
  <c r="X98" i="1"/>
  <c r="K110" i="1" s="1"/>
  <c r="X99" i="1"/>
  <c r="K111" i="1" s="1"/>
  <c r="H85" i="1"/>
  <c r="H87" i="1"/>
  <c r="H86" i="1"/>
  <c r="Q43" i="1"/>
  <c r="Q44" i="1" s="1"/>
  <c r="Q45" i="1" s="1"/>
  <c r="O60" i="1"/>
  <c r="O61" i="1" s="1"/>
  <c r="M76" i="1"/>
  <c r="O62" i="1"/>
  <c r="H50" i="1"/>
  <c r="AF27" i="4"/>
  <c r="J47" i="4"/>
  <c r="I43" i="4"/>
  <c r="Y11" i="4"/>
  <c r="U18" i="3"/>
  <c r="R22" i="3" s="1"/>
  <c r="X49" i="2"/>
  <c r="T52" i="2" s="1"/>
  <c r="Z43" i="1"/>
  <c r="M73" i="1"/>
  <c r="Q46" i="1"/>
  <c r="Q47" i="1" s="1"/>
  <c r="Q48" i="1" s="1"/>
  <c r="Q49" i="1" s="1"/>
  <c r="W42" i="1"/>
  <c r="AF42" i="1" s="1"/>
  <c r="J72" i="1" s="1"/>
  <c r="R72" i="1" s="1"/>
  <c r="Z44" i="1"/>
  <c r="Z45" i="1" s="1"/>
  <c r="Z46" i="1" s="1"/>
  <c r="Z47" i="1" s="1"/>
  <c r="Z48" i="1" s="1"/>
  <c r="H108" i="1" l="1"/>
  <c r="N108" i="1" s="1"/>
  <c r="M77" i="1"/>
  <c r="O63" i="1"/>
  <c r="Z49" i="1"/>
  <c r="W46" i="1"/>
  <c r="AF46" i="1" s="1"/>
  <c r="J76" i="1" s="1"/>
  <c r="R76" i="1" s="1"/>
  <c r="N48" i="4"/>
  <c r="N16" i="4"/>
  <c r="N28" i="4"/>
  <c r="M74" i="1"/>
  <c r="W43" i="1"/>
  <c r="AF43" i="1" s="1"/>
  <c r="J73" i="1" s="1"/>
  <c r="R73" i="1" s="1"/>
  <c r="K85" i="1" s="1"/>
  <c r="P85" i="1" s="1"/>
  <c r="H109" i="1" s="1"/>
  <c r="N109" i="1" s="1"/>
  <c r="K88" i="1" l="1"/>
  <c r="P88" i="1" s="1"/>
  <c r="H112" i="1" s="1"/>
  <c r="N112" i="1" s="1"/>
  <c r="O64" i="1"/>
  <c r="M79" i="1" s="1"/>
  <c r="M78" i="1"/>
  <c r="W47" i="1"/>
  <c r="AF47" i="1" s="1"/>
  <c r="J77" i="1" s="1"/>
  <c r="R77" i="1" s="1"/>
  <c r="M75" i="1"/>
  <c r="W44" i="1"/>
  <c r="AF44" i="1" s="1"/>
  <c r="J74" i="1" s="1"/>
  <c r="R74" i="1" s="1"/>
  <c r="K86" i="1" s="1"/>
  <c r="P86" i="1" s="1"/>
  <c r="H110" i="1" s="1"/>
  <c r="N110" i="1" s="1"/>
  <c r="K89" i="1" l="1"/>
  <c r="P89" i="1" s="1"/>
  <c r="H113" i="1" s="1"/>
  <c r="N113" i="1" s="1"/>
  <c r="W48" i="1"/>
  <c r="AF48" i="1" s="1"/>
  <c r="J78" i="1" s="1"/>
  <c r="R78" i="1" s="1"/>
  <c r="W49" i="1"/>
  <c r="AF49" i="1" s="1"/>
  <c r="J79" i="1" s="1"/>
  <c r="R79" i="1" s="1"/>
  <c r="W45" i="1"/>
  <c r="AF45" i="1" s="1"/>
  <c r="J75" i="1" s="1"/>
  <c r="R75" i="1" s="1"/>
  <c r="K87" i="1" s="1"/>
  <c r="P87" i="1" s="1"/>
  <c r="H111" i="1" s="1"/>
  <c r="N111" i="1" s="1"/>
  <c r="K91" i="1" l="1"/>
  <c r="P91" i="1" s="1"/>
  <c r="H115" i="1" s="1"/>
  <c r="N115" i="1" s="1"/>
  <c r="K90" i="1"/>
  <c r="P90" i="1" s="1"/>
  <c r="H114" i="1" l="1"/>
  <c r="N114" i="1" l="1"/>
  <c r="N116" i="1" s="1"/>
  <c r="AC119" i="1" s="1"/>
  <c r="H116" i="1"/>
  <c r="AC118" i="1" s="1"/>
  <c r="L124" i="1" s="1"/>
  <c r="L123" i="1" l="1"/>
  <c r="G126" i="1" s="1"/>
  <c r="AB40" i="4"/>
  <c r="K42" i="4" s="1"/>
  <c r="I45" i="4" s="1"/>
  <c r="F47" i="4" s="1"/>
  <c r="G50" i="4" s="1"/>
  <c r="M59" i="4" s="1"/>
  <c r="Y9" i="4"/>
  <c r="W10" i="3"/>
  <c r="Y13" i="4"/>
  <c r="W9" i="3"/>
  <c r="F30" i="3" s="1"/>
  <c r="AB27" i="4" l="1"/>
  <c r="AB15" i="4"/>
  <c r="AF31" i="3"/>
  <c r="R30" i="3"/>
  <c r="L15" i="4"/>
  <c r="N27" i="4"/>
  <c r="J89" i="2" l="1"/>
  <c r="H81" i="2"/>
  <c r="X81" i="2" l="1"/>
  <c r="X82" i="2" s="1"/>
  <c r="J88" i="2" s="1"/>
  <c r="J91" i="2" s="1"/>
  <c r="J21" i="3"/>
  <c r="I24" i="3" s="1"/>
  <c r="AE24" i="3" s="1"/>
  <c r="G10" i="5" s="1"/>
  <c r="I10" i="5" s="1"/>
  <c r="X46" i="2"/>
  <c r="L51" i="2" s="1"/>
  <c r="K54" i="2" s="1"/>
  <c r="AE54" i="2" s="1"/>
  <c r="G7" i="5" s="1"/>
  <c r="I7" i="5" s="1"/>
  <c r="H57" i="2" l="1"/>
  <c r="H59" i="2" s="1"/>
  <c r="U99" i="2" s="1"/>
  <c r="U101" i="2" s="1"/>
  <c r="AC31" i="3"/>
  <c r="H31" i="3"/>
  <c r="Y8" i="4"/>
  <c r="O30" i="3"/>
  <c r="Z4" i="5" l="1"/>
  <c r="N107" i="2"/>
  <c r="F108" i="2" s="1"/>
  <c r="H15" i="4"/>
  <c r="J27" i="4"/>
  <c r="W16" i="4"/>
  <c r="W28" i="4"/>
  <c r="F33" i="3"/>
  <c r="F80" i="3" s="1"/>
  <c r="F83" i="3" s="1"/>
  <c r="F85" i="3" s="1"/>
  <c r="M85" i="3" s="1"/>
  <c r="X85" i="3" s="1"/>
  <c r="I11" i="5" s="1"/>
  <c r="F109" i="2" l="1"/>
  <c r="N120" i="2"/>
  <c r="I8" i="5" s="1"/>
  <c r="F30" i="4"/>
  <c r="I59" i="4" s="1"/>
  <c r="F18" i="4"/>
  <c r="E59" i="4" s="1"/>
  <c r="N122" i="2" l="1"/>
  <c r="I9" i="5" s="1"/>
  <c r="P4" i="5"/>
  <c r="E61" i="4"/>
  <c r="K61" i="4" s="1"/>
  <c r="X61" i="4" s="1"/>
  <c r="I12" i="5" s="1"/>
</calcChain>
</file>

<file path=xl/sharedStrings.xml><?xml version="1.0" encoding="utf-8"?>
<sst xmlns="http://schemas.openxmlformats.org/spreadsheetml/2006/main" count="805" uniqueCount="355">
  <si>
    <t>掘削深さ</t>
    <rPh sb="0" eb="2">
      <t>クッサク</t>
    </rPh>
    <rPh sb="2" eb="3">
      <t>フカ</t>
    </rPh>
    <phoneticPr fontId="2"/>
  </si>
  <si>
    <t>H</t>
    <phoneticPr fontId="2"/>
  </si>
  <si>
    <t>=</t>
    <phoneticPr fontId="2"/>
  </si>
  <si>
    <t>m</t>
    <phoneticPr fontId="2"/>
  </si>
  <si>
    <t>上載荷重</t>
    <rPh sb="0" eb="1">
      <t>ウエ</t>
    </rPh>
    <rPh sb="1" eb="2">
      <t>ノ</t>
    </rPh>
    <rPh sb="2" eb="4">
      <t>カジュウ</t>
    </rPh>
    <phoneticPr fontId="2"/>
  </si>
  <si>
    <t>q</t>
    <phoneticPr fontId="2"/>
  </si>
  <si>
    <t>H11道仮p29</t>
    <phoneticPr fontId="2"/>
  </si>
  <si>
    <t>層厚</t>
    <phoneticPr fontId="2"/>
  </si>
  <si>
    <t>土質</t>
    <rPh sb="0" eb="2">
      <t>ドシツ</t>
    </rPh>
    <phoneticPr fontId="2"/>
  </si>
  <si>
    <t>N値</t>
    <rPh sb="1" eb="2">
      <t>アタイ</t>
    </rPh>
    <phoneticPr fontId="2"/>
  </si>
  <si>
    <t>単位体積重量</t>
    <rPh sb="0" eb="2">
      <t>タンイ</t>
    </rPh>
    <rPh sb="2" eb="4">
      <t>タイセキ</t>
    </rPh>
    <rPh sb="4" eb="6">
      <t>ジュウリョウ</t>
    </rPh>
    <phoneticPr fontId="2"/>
  </si>
  <si>
    <t>水中単位重量</t>
    <rPh sb="0" eb="2">
      <t>スイチュウ</t>
    </rPh>
    <rPh sb="2" eb="4">
      <t>タンイ</t>
    </rPh>
    <rPh sb="4" eb="6">
      <t>ジュウリョウ</t>
    </rPh>
    <phoneticPr fontId="2"/>
  </si>
  <si>
    <t>粘着力</t>
    <rPh sb="0" eb="3">
      <t>ネンチャクリョク</t>
    </rPh>
    <phoneticPr fontId="2"/>
  </si>
  <si>
    <t>h</t>
    <phoneticPr fontId="2"/>
  </si>
  <si>
    <t>γ</t>
    <phoneticPr fontId="2"/>
  </si>
  <si>
    <t>γ’</t>
    <phoneticPr fontId="2"/>
  </si>
  <si>
    <t>φ</t>
    <phoneticPr fontId="2"/>
  </si>
  <si>
    <t>c</t>
    <phoneticPr fontId="2"/>
  </si>
  <si>
    <t>(m)</t>
    <phoneticPr fontId="2"/>
  </si>
  <si>
    <t>1層</t>
    <rPh sb="1" eb="2">
      <t>ソウ</t>
    </rPh>
    <phoneticPr fontId="2"/>
  </si>
  <si>
    <t>2層</t>
    <rPh sb="1" eb="2">
      <t>ソウ</t>
    </rPh>
    <phoneticPr fontId="2"/>
  </si>
  <si>
    <t>とする。</t>
    <phoneticPr fontId="2"/>
  </si>
  <si>
    <t>よって、許容変位量</t>
    <rPh sb="4" eb="6">
      <t>キョヨウ</t>
    </rPh>
    <rPh sb="6" eb="8">
      <t>ヘンイ</t>
    </rPh>
    <rPh sb="8" eb="9">
      <t>リョウ</t>
    </rPh>
    <phoneticPr fontId="2"/>
  </si>
  <si>
    <t>H11道仮p151</t>
    <phoneticPr fontId="2"/>
  </si>
  <si>
    <t>1.設計条件と鋼矢板の設定</t>
    <rPh sb="2" eb="4">
      <t>セッケイ</t>
    </rPh>
    <rPh sb="4" eb="6">
      <t>ジョウケン</t>
    </rPh>
    <rPh sb="7" eb="8">
      <t>ハガネ</t>
    </rPh>
    <rPh sb="8" eb="10">
      <t>ヤイタ</t>
    </rPh>
    <rPh sb="11" eb="13">
      <t>セッテイ</t>
    </rPh>
    <phoneticPr fontId="2"/>
  </si>
  <si>
    <t>1-2. 設計条件に基づく外力の計算</t>
    <rPh sb="5" eb="7">
      <t>セッケイ</t>
    </rPh>
    <rPh sb="7" eb="9">
      <t>ジョウケン</t>
    </rPh>
    <rPh sb="10" eb="11">
      <t>モト</t>
    </rPh>
    <rPh sb="13" eb="15">
      <t>ガイリョク</t>
    </rPh>
    <rPh sb="16" eb="18">
      <t>ケイサン</t>
    </rPh>
    <phoneticPr fontId="2"/>
  </si>
  <si>
    <t>層厚</t>
    <rPh sb="0" eb="1">
      <t>ソウ</t>
    </rPh>
    <rPh sb="1" eb="2">
      <t>アツ</t>
    </rPh>
    <phoneticPr fontId="2"/>
  </si>
  <si>
    <t>最小土圧</t>
    <rPh sb="0" eb="2">
      <t>サイショウ</t>
    </rPh>
    <rPh sb="2" eb="4">
      <t>ドアツ</t>
    </rPh>
    <phoneticPr fontId="2"/>
  </si>
  <si>
    <t>主働土圧</t>
    <rPh sb="0" eb="2">
      <t>シュドウ</t>
    </rPh>
    <rPh sb="2" eb="4">
      <t>ドアツ</t>
    </rPh>
    <phoneticPr fontId="2"/>
  </si>
  <si>
    <t>Σ</t>
    <phoneticPr fontId="2"/>
  </si>
  <si>
    <t>×</t>
    <phoneticPr fontId="2"/>
  </si>
  <si>
    <t>＝</t>
    <phoneticPr fontId="2"/>
  </si>
  <si>
    <t>掘削部の主働土圧</t>
    <rPh sb="0" eb="3">
      <t>クッサクブ</t>
    </rPh>
    <rPh sb="4" eb="6">
      <t>シュドウ</t>
    </rPh>
    <rPh sb="6" eb="8">
      <t>ドアツ</t>
    </rPh>
    <phoneticPr fontId="2"/>
  </si>
  <si>
    <t>主働土圧係数</t>
    <rPh sb="0" eb="2">
      <t>シュドウ</t>
    </rPh>
    <rPh sb="2" eb="4">
      <t>ドアツ</t>
    </rPh>
    <rPh sb="4" eb="6">
      <t>ケイスウ</t>
    </rPh>
    <phoneticPr fontId="2"/>
  </si>
  <si>
    <t>砂質</t>
  </si>
  <si>
    <t>掘削部の水圧</t>
    <rPh sb="0" eb="3">
      <t>クッサクブ</t>
    </rPh>
    <rPh sb="4" eb="5">
      <t>スイ</t>
    </rPh>
    <phoneticPr fontId="2"/>
  </si>
  <si>
    <t>水圧</t>
    <rPh sb="0" eb="1">
      <t>スイ</t>
    </rPh>
    <rPh sb="1" eb="2">
      <t>アツ</t>
    </rPh>
    <phoneticPr fontId="2"/>
  </si>
  <si>
    <t>側圧</t>
    <rPh sb="0" eb="2">
      <t>ソクアツ</t>
    </rPh>
    <phoneticPr fontId="2"/>
  </si>
  <si>
    <t>アーム長</t>
    <rPh sb="3" eb="4">
      <t>チョウ</t>
    </rPh>
    <phoneticPr fontId="2"/>
  </si>
  <si>
    <t>モーメント</t>
    <phoneticPr fontId="2"/>
  </si>
  <si>
    <t>P</t>
    <phoneticPr fontId="2"/>
  </si>
  <si>
    <t>(kN)</t>
    <phoneticPr fontId="2"/>
  </si>
  <si>
    <t>(kN・m)</t>
    <phoneticPr fontId="2"/>
  </si>
  <si>
    <t>主働土圧+水圧</t>
    <rPh sb="0" eb="2">
      <t>シュドウ</t>
    </rPh>
    <rPh sb="2" eb="4">
      <t>ドアツ</t>
    </rPh>
    <rPh sb="5" eb="7">
      <t>スイアツ</t>
    </rPh>
    <phoneticPr fontId="2"/>
  </si>
  <si>
    <t>よって</t>
    <phoneticPr fontId="2"/>
  </si>
  <si>
    <t>側圧の合力</t>
    <rPh sb="0" eb="2">
      <t>ソクアツ</t>
    </rPh>
    <rPh sb="3" eb="5">
      <t>ゴウリョク</t>
    </rPh>
    <phoneticPr fontId="2"/>
  </si>
  <si>
    <t>kN</t>
    <phoneticPr fontId="2"/>
  </si>
  <si>
    <t>-3/4</t>
    <phoneticPr fontId="2"/>
  </si>
  <si>
    <t>α</t>
    <phoneticPr fontId="2"/>
  </si>
  <si>
    <t>η</t>
    <phoneticPr fontId="2"/>
  </si>
  <si>
    <r>
      <t>kN/m</t>
    </r>
    <r>
      <rPr>
        <vertAlign val="superscript"/>
        <sz val="11"/>
        <color theme="1"/>
        <rFont val="游ゴシック"/>
        <family val="3"/>
        <charset val="128"/>
        <scheme val="minor"/>
      </rPr>
      <t>3</t>
    </r>
    <phoneticPr fontId="2"/>
  </si>
  <si>
    <r>
      <t>(kN/m</t>
    </r>
    <r>
      <rPr>
        <vertAlign val="superscript"/>
        <sz val="11"/>
        <color theme="1"/>
        <rFont val="游ゴシック"/>
        <family val="3"/>
        <charset val="128"/>
        <scheme val="minor"/>
      </rPr>
      <t>2</t>
    </r>
    <r>
      <rPr>
        <sz val="11"/>
        <color theme="1"/>
        <rFont val="游ゴシック"/>
        <family val="2"/>
        <scheme val="minor"/>
      </rPr>
      <t>)</t>
    </r>
    <phoneticPr fontId="2"/>
  </si>
  <si>
    <r>
      <t>K</t>
    </r>
    <r>
      <rPr>
        <vertAlign val="subscript"/>
        <sz val="11"/>
        <color theme="1"/>
        <rFont val="游ゴシック"/>
        <family val="3"/>
        <charset val="128"/>
        <scheme val="minor"/>
      </rPr>
      <t>a</t>
    </r>
    <phoneticPr fontId="2"/>
  </si>
  <si>
    <r>
      <t>2C√K</t>
    </r>
    <r>
      <rPr>
        <vertAlign val="subscript"/>
        <sz val="11"/>
        <color theme="1"/>
        <rFont val="游ゴシック"/>
        <family val="3"/>
        <charset val="128"/>
        <scheme val="minor"/>
      </rPr>
      <t>a</t>
    </r>
    <phoneticPr fontId="2"/>
  </si>
  <si>
    <r>
      <t>-2c√K</t>
    </r>
    <r>
      <rPr>
        <vertAlign val="subscript"/>
        <sz val="11"/>
        <color theme="1"/>
        <rFont val="游ゴシック"/>
        <family val="3"/>
        <charset val="128"/>
        <scheme val="minor"/>
      </rPr>
      <t>a</t>
    </r>
    <phoneticPr fontId="2"/>
  </si>
  <si>
    <r>
      <t>(kN/m</t>
    </r>
    <r>
      <rPr>
        <vertAlign val="superscript"/>
        <sz val="11"/>
        <color theme="1"/>
        <rFont val="游ゴシック"/>
        <family val="3"/>
        <charset val="128"/>
        <scheme val="minor"/>
      </rPr>
      <t>3</t>
    </r>
    <r>
      <rPr>
        <sz val="11"/>
        <color theme="1"/>
        <rFont val="游ゴシック"/>
        <family val="2"/>
        <scheme val="minor"/>
      </rPr>
      <t>)</t>
    </r>
    <phoneticPr fontId="2"/>
  </si>
  <si>
    <r>
      <t>δ</t>
    </r>
    <r>
      <rPr>
        <vertAlign val="subscript"/>
        <sz val="11"/>
        <color theme="1"/>
        <rFont val="游ゴシック"/>
        <family val="3"/>
        <charset val="128"/>
        <scheme val="minor"/>
      </rPr>
      <t>a</t>
    </r>
    <phoneticPr fontId="2"/>
  </si>
  <si>
    <r>
      <t>kN/m</t>
    </r>
    <r>
      <rPr>
        <vertAlign val="superscript"/>
        <sz val="11"/>
        <color theme="1"/>
        <rFont val="游ゴシック"/>
        <family val="3"/>
        <charset val="128"/>
        <scheme val="minor"/>
      </rPr>
      <t>2</t>
    </r>
    <phoneticPr fontId="2"/>
  </si>
  <si>
    <t>ここに、</t>
    <phoneticPr fontId="2"/>
  </si>
  <si>
    <t>N</t>
    <phoneticPr fontId="2"/>
  </si>
  <si>
    <t>有</t>
  </si>
  <si>
    <t>1-3. 鋼矢板の設定</t>
    <rPh sb="5" eb="6">
      <t>ハガネ</t>
    </rPh>
    <rPh sb="6" eb="8">
      <t>ヤイタ</t>
    </rPh>
    <rPh sb="9" eb="11">
      <t>セッテイ</t>
    </rPh>
    <phoneticPr fontId="2"/>
  </si>
  <si>
    <t>地盤物性値一覧</t>
    <rPh sb="0" eb="2">
      <t>ジバン</t>
    </rPh>
    <rPh sb="2" eb="4">
      <t>ブッセイ</t>
    </rPh>
    <rPh sb="4" eb="5">
      <t>アタイ</t>
    </rPh>
    <rPh sb="5" eb="7">
      <t>イチラン</t>
    </rPh>
    <phoneticPr fontId="2"/>
  </si>
  <si>
    <t>H11道仮p48</t>
    <phoneticPr fontId="2"/>
  </si>
  <si>
    <t>H11道仮p48,320</t>
    <phoneticPr fontId="2"/>
  </si>
  <si>
    <t>鋼矢板の許容応力度</t>
    <phoneticPr fontId="2"/>
  </si>
  <si>
    <r>
      <t>N/mm</t>
    </r>
    <r>
      <rPr>
        <vertAlign val="superscript"/>
        <sz val="11"/>
        <color theme="1"/>
        <rFont val="游ゴシック"/>
        <family val="3"/>
        <charset val="128"/>
        <scheme val="minor"/>
      </rPr>
      <t>2</t>
    </r>
    <phoneticPr fontId="2"/>
  </si>
  <si>
    <t>断面二次モーメント</t>
    <rPh sb="0" eb="2">
      <t>ダンメン</t>
    </rPh>
    <rPh sb="2" eb="4">
      <t>ニジ</t>
    </rPh>
    <phoneticPr fontId="2"/>
  </si>
  <si>
    <t>断面係数</t>
    <rPh sb="0" eb="4">
      <t>ダンメンケイスウ</t>
    </rPh>
    <phoneticPr fontId="2"/>
  </si>
  <si>
    <t>ヤング係数</t>
    <rPh sb="3" eb="5">
      <t>ケイスウ</t>
    </rPh>
    <phoneticPr fontId="2"/>
  </si>
  <si>
    <r>
      <t>cm</t>
    </r>
    <r>
      <rPr>
        <vertAlign val="superscript"/>
        <sz val="11"/>
        <color theme="1"/>
        <rFont val="游ゴシック"/>
        <family val="3"/>
        <charset val="128"/>
        <scheme val="minor"/>
      </rPr>
      <t>4</t>
    </r>
    <r>
      <rPr>
        <sz val="11"/>
        <color theme="1"/>
        <rFont val="游ゴシック"/>
        <family val="2"/>
        <scheme val="minor"/>
      </rPr>
      <t>/m</t>
    </r>
    <phoneticPr fontId="2"/>
  </si>
  <si>
    <r>
      <t>cm</t>
    </r>
    <r>
      <rPr>
        <vertAlign val="superscript"/>
        <sz val="11"/>
        <color theme="1"/>
        <rFont val="游ゴシック"/>
        <family val="3"/>
        <charset val="128"/>
        <scheme val="minor"/>
      </rPr>
      <t>3</t>
    </r>
    <r>
      <rPr>
        <sz val="11"/>
        <color theme="1"/>
        <rFont val="游ゴシック"/>
        <family val="2"/>
        <scheme val="minor"/>
      </rPr>
      <t>/m</t>
    </r>
    <phoneticPr fontId="2"/>
  </si>
  <si>
    <t>H11道仮p320</t>
    <phoneticPr fontId="2"/>
  </si>
  <si>
    <t>H11道仮p46</t>
    <phoneticPr fontId="2"/>
  </si>
  <si>
    <t>H11道仮p107</t>
    <phoneticPr fontId="2"/>
  </si>
  <si>
    <t>H11道仮p109</t>
    <phoneticPr fontId="2"/>
  </si>
  <si>
    <t>I</t>
    <phoneticPr fontId="2"/>
  </si>
  <si>
    <t>E</t>
    <phoneticPr fontId="2"/>
  </si>
  <si>
    <t>Z</t>
    <phoneticPr fontId="2"/>
  </si>
  <si>
    <t>H11道仮p153</t>
    <phoneticPr fontId="2"/>
  </si>
  <si>
    <t>断面二次モーメントの有効率（根入れ長の計算）</t>
    <rPh sb="0" eb="4">
      <t>ダンメンニジ</t>
    </rPh>
    <rPh sb="10" eb="12">
      <t>ユウコウ</t>
    </rPh>
    <rPh sb="12" eb="13">
      <t>リツ</t>
    </rPh>
    <rPh sb="14" eb="16">
      <t>ネイ</t>
    </rPh>
    <rPh sb="17" eb="18">
      <t>チョウ</t>
    </rPh>
    <rPh sb="19" eb="21">
      <t>ケイサン</t>
    </rPh>
    <phoneticPr fontId="2"/>
  </si>
  <si>
    <t>断面係数の有効率（応力度の計算）</t>
    <rPh sb="0" eb="2">
      <t>ダンメン</t>
    </rPh>
    <rPh sb="2" eb="4">
      <t>ケイスウ</t>
    </rPh>
    <rPh sb="5" eb="8">
      <t>ユウコウリツ</t>
    </rPh>
    <rPh sb="9" eb="12">
      <t>オウリョクド</t>
    </rPh>
    <rPh sb="13" eb="15">
      <t>ケイサン</t>
    </rPh>
    <phoneticPr fontId="2"/>
  </si>
  <si>
    <t>断面二次モーメントの有効率（断面力、変位の計算）</t>
    <rPh sb="0" eb="4">
      <t>ダンメンニジ</t>
    </rPh>
    <rPh sb="10" eb="13">
      <t>ユウコウリツ</t>
    </rPh>
    <rPh sb="14" eb="17">
      <t>ダンメンリョク</t>
    </rPh>
    <rPh sb="18" eb="20">
      <t>ヘンイ</t>
    </rPh>
    <rPh sb="21" eb="23">
      <t>ケイサン</t>
    </rPh>
    <phoneticPr fontId="2"/>
  </si>
  <si>
    <t>Ⅲ型</t>
    <rPh sb="0" eb="2">
      <t>サンガタ</t>
    </rPh>
    <phoneticPr fontId="2"/>
  </si>
  <si>
    <t>Ⅳ型</t>
    <rPh sb="0" eb="2">
      <t>ヨンガタ</t>
    </rPh>
    <phoneticPr fontId="2"/>
  </si>
  <si>
    <t>2-1. 最小根入れ長</t>
    <rPh sb="5" eb="7">
      <t>サイショウ</t>
    </rPh>
    <rPh sb="7" eb="9">
      <t>ネイ</t>
    </rPh>
    <rPh sb="10" eb="11">
      <t>チョウ</t>
    </rPh>
    <phoneticPr fontId="2"/>
  </si>
  <si>
    <t>H11道仮p76</t>
    <phoneticPr fontId="2"/>
  </si>
  <si>
    <t>・</t>
    <phoneticPr fontId="2"/>
  </si>
  <si>
    <t>よって、</t>
    <phoneticPr fontId="2"/>
  </si>
  <si>
    <t>+</t>
    <phoneticPr fontId="2"/>
  </si>
  <si>
    <t>/</t>
    <phoneticPr fontId="2"/>
  </si>
  <si>
    <t>L</t>
    <phoneticPr fontId="2"/>
  </si>
  <si>
    <t>掘削長さ（長辺）</t>
    <rPh sb="0" eb="2">
      <t>クッサク</t>
    </rPh>
    <rPh sb="2" eb="3">
      <t>ナガ</t>
    </rPh>
    <rPh sb="5" eb="7">
      <t>チョウヘン</t>
    </rPh>
    <phoneticPr fontId="2"/>
  </si>
  <si>
    <t>2-4. 根入れ長の決定</t>
    <rPh sb="5" eb="7">
      <t>ネイ</t>
    </rPh>
    <rPh sb="8" eb="9">
      <t>チョウ</t>
    </rPh>
    <rPh sb="10" eb="12">
      <t>ケッテイ</t>
    </rPh>
    <phoneticPr fontId="2"/>
  </si>
  <si>
    <t>自立式土留めの根入れ長は、３つの計算により求められる根入れ長のうち最大のものとする。</t>
    <rPh sb="0" eb="3">
      <t>ジリツシキ</t>
    </rPh>
    <rPh sb="3" eb="5">
      <t>ドド</t>
    </rPh>
    <rPh sb="7" eb="9">
      <t>ネイ</t>
    </rPh>
    <rPh sb="10" eb="11">
      <t>チョウ</t>
    </rPh>
    <rPh sb="16" eb="18">
      <t>ケイサン</t>
    </rPh>
    <rPh sb="21" eb="22">
      <t>モト</t>
    </rPh>
    <rPh sb="26" eb="28">
      <t>ネイ</t>
    </rPh>
    <rPh sb="29" eb="30">
      <t>チョウ</t>
    </rPh>
    <rPh sb="33" eb="35">
      <t>サイダイ</t>
    </rPh>
    <phoneticPr fontId="2"/>
  </si>
  <si>
    <t>最小根入れ長</t>
    <rPh sb="0" eb="2">
      <t>サイショウ</t>
    </rPh>
    <rPh sb="2" eb="4">
      <t>ネイ</t>
    </rPh>
    <rPh sb="5" eb="6">
      <t>チョウ</t>
    </rPh>
    <phoneticPr fontId="2"/>
  </si>
  <si>
    <t>掘削底面の安定から決定される根入れ長</t>
    <rPh sb="0" eb="2">
      <t>クッサク</t>
    </rPh>
    <rPh sb="2" eb="4">
      <t>テイメン</t>
    </rPh>
    <rPh sb="5" eb="7">
      <t>アンテイ</t>
    </rPh>
    <rPh sb="9" eb="11">
      <t>ケッテイ</t>
    </rPh>
    <rPh sb="14" eb="16">
      <t>ネイ</t>
    </rPh>
    <rPh sb="17" eb="18">
      <t>チョウ</t>
    </rPh>
    <phoneticPr fontId="2"/>
  </si>
  <si>
    <t>2-3. 式（2ー12ー3）により求められる根入れ長</t>
    <rPh sb="5" eb="6">
      <t>シキ</t>
    </rPh>
    <rPh sb="17" eb="18">
      <t>モト</t>
    </rPh>
    <rPh sb="22" eb="24">
      <t>ネイ</t>
    </rPh>
    <rPh sb="25" eb="26">
      <t>チョウ</t>
    </rPh>
    <phoneticPr fontId="2"/>
  </si>
  <si>
    <t>式（2ー12ー3）により求められる根入れ長</t>
    <rPh sb="0" eb="1">
      <t>シキ</t>
    </rPh>
    <rPh sb="12" eb="13">
      <t>モト</t>
    </rPh>
    <rPh sb="17" eb="19">
      <t>ネイ</t>
    </rPh>
    <rPh sb="20" eb="21">
      <t>チョウ</t>
    </rPh>
    <phoneticPr fontId="2"/>
  </si>
  <si>
    <t>根入れ長</t>
    <rPh sb="0" eb="2">
      <t>ネイ</t>
    </rPh>
    <rPh sb="3" eb="4">
      <t>チョウ</t>
    </rPh>
    <phoneticPr fontId="2"/>
  </si>
  <si>
    <t>D</t>
    <phoneticPr fontId="2"/>
  </si>
  <si>
    <r>
      <t>h</t>
    </r>
    <r>
      <rPr>
        <i/>
        <vertAlign val="subscript"/>
        <sz val="11"/>
        <color theme="1"/>
        <rFont val="Times New Roman"/>
        <family val="1"/>
      </rPr>
      <t>0</t>
    </r>
    <phoneticPr fontId="2"/>
  </si>
  <si>
    <r>
      <t>掘削底面から合力の作用位置までの高さ</t>
    </r>
    <r>
      <rPr>
        <i/>
        <sz val="11"/>
        <color theme="1"/>
        <rFont val="Times New Roman"/>
        <family val="1"/>
      </rPr>
      <t xml:space="preserve"> h</t>
    </r>
    <r>
      <rPr>
        <i/>
        <vertAlign val="subscript"/>
        <sz val="11"/>
        <color theme="1"/>
        <rFont val="Times New Roman"/>
        <family val="1"/>
      </rPr>
      <t>0</t>
    </r>
    <rPh sb="0" eb="2">
      <t>クッサク</t>
    </rPh>
    <rPh sb="2" eb="4">
      <t>テイメン</t>
    </rPh>
    <rPh sb="6" eb="8">
      <t>ゴウリョク</t>
    </rPh>
    <rPh sb="9" eb="11">
      <t>サヨウ</t>
    </rPh>
    <rPh sb="11" eb="13">
      <t>イチ</t>
    </rPh>
    <rPh sb="16" eb="17">
      <t>タカ</t>
    </rPh>
    <phoneticPr fontId="2"/>
  </si>
  <si>
    <r>
      <t>η</t>
    </r>
    <r>
      <rPr>
        <i/>
        <sz val="11"/>
        <color theme="1"/>
        <rFont val="游ゴシック"/>
        <family val="2"/>
      </rPr>
      <t>・</t>
    </r>
    <r>
      <rPr>
        <i/>
        <sz val="11"/>
        <color theme="1"/>
        <rFont val="Times New Roman"/>
        <family val="1"/>
      </rPr>
      <t>k</t>
    </r>
    <r>
      <rPr>
        <i/>
        <vertAlign val="subscript"/>
        <sz val="11"/>
        <color theme="1"/>
        <rFont val="Times New Roman"/>
        <family val="1"/>
      </rPr>
      <t>H0</t>
    </r>
    <r>
      <rPr>
        <i/>
        <sz val="11"/>
        <color theme="1"/>
        <rFont val="游ゴシック"/>
        <family val="2"/>
      </rPr>
      <t>・</t>
    </r>
    <phoneticPr fontId="2"/>
  </si>
  <si>
    <r>
      <t>B</t>
    </r>
    <r>
      <rPr>
        <i/>
        <vertAlign val="subscript"/>
        <sz val="11"/>
        <color theme="1"/>
        <rFont val="Times New Roman"/>
        <family val="1"/>
      </rPr>
      <t>H</t>
    </r>
    <phoneticPr fontId="2"/>
  </si>
  <si>
    <r>
      <t>E</t>
    </r>
    <r>
      <rPr>
        <i/>
        <vertAlign val="subscript"/>
        <sz val="11"/>
        <color theme="1"/>
        <rFont val="Times New Roman"/>
        <family val="1"/>
      </rPr>
      <t>0</t>
    </r>
    <phoneticPr fontId="2"/>
  </si>
  <si>
    <r>
      <rPr>
        <i/>
        <sz val="11"/>
        <color theme="1"/>
        <rFont val="Times New Roman"/>
        <family val="1"/>
      </rPr>
      <t>k</t>
    </r>
    <r>
      <rPr>
        <i/>
        <vertAlign val="subscript"/>
        <sz val="11"/>
        <color theme="1"/>
        <rFont val="Times New Roman"/>
        <family val="1"/>
      </rPr>
      <t>H0</t>
    </r>
    <r>
      <rPr>
        <sz val="11"/>
        <color theme="1"/>
        <rFont val="游ゴシック"/>
        <family val="2"/>
        <scheme val="minor"/>
      </rPr>
      <t>：直径30cmの剛体円板による平板載荷試験の値に相当する水平方向地盤反力係数(kN/m</t>
    </r>
    <r>
      <rPr>
        <vertAlign val="superscript"/>
        <sz val="11"/>
        <color theme="1"/>
        <rFont val="游ゴシック"/>
        <family val="3"/>
        <charset val="128"/>
        <scheme val="minor"/>
      </rPr>
      <t>3</t>
    </r>
    <r>
      <rPr>
        <sz val="11"/>
        <color theme="1"/>
        <rFont val="游ゴシック"/>
        <family val="2"/>
        <scheme val="minor"/>
      </rPr>
      <t>)</t>
    </r>
    <rPh sb="4" eb="6">
      <t>チョッケイ</t>
    </rPh>
    <rPh sb="11" eb="13">
      <t>ゴウタイ</t>
    </rPh>
    <rPh sb="13" eb="15">
      <t>エンバン</t>
    </rPh>
    <rPh sb="18" eb="20">
      <t>ヘイバン</t>
    </rPh>
    <rPh sb="20" eb="24">
      <t>サイカシケン</t>
    </rPh>
    <rPh sb="25" eb="26">
      <t>アタイ</t>
    </rPh>
    <rPh sb="27" eb="29">
      <t>ソウトウ</t>
    </rPh>
    <rPh sb="31" eb="33">
      <t>スイヘイ</t>
    </rPh>
    <rPh sb="33" eb="35">
      <t>ホウコウ</t>
    </rPh>
    <rPh sb="35" eb="37">
      <t>ジバン</t>
    </rPh>
    <rPh sb="37" eb="39">
      <t>ハンリョク</t>
    </rPh>
    <rPh sb="39" eb="41">
      <t>ケイスウ</t>
    </rPh>
    <phoneticPr fontId="2"/>
  </si>
  <si>
    <r>
      <rPr>
        <i/>
        <sz val="11"/>
        <color theme="1"/>
        <rFont val="游ゴシック"/>
        <family val="2"/>
      </rPr>
      <t>・</t>
    </r>
    <r>
      <rPr>
        <i/>
        <sz val="11"/>
        <color theme="1"/>
        <rFont val="Times New Roman"/>
        <family val="1"/>
      </rPr>
      <t>α</t>
    </r>
    <r>
      <rPr>
        <i/>
        <sz val="11"/>
        <color theme="1"/>
        <rFont val="游ゴシック"/>
        <family val="2"/>
      </rPr>
      <t>・</t>
    </r>
    <r>
      <rPr>
        <i/>
        <sz val="11"/>
        <color theme="1"/>
        <rFont val="Times New Roman"/>
        <family val="1"/>
      </rPr>
      <t>E</t>
    </r>
    <r>
      <rPr>
        <i/>
        <vertAlign val="subscript"/>
        <sz val="11"/>
        <color theme="1"/>
        <rFont val="Times New Roman"/>
        <family val="1"/>
      </rPr>
      <t>0</t>
    </r>
    <phoneticPr fontId="2"/>
  </si>
  <si>
    <r>
      <rPr>
        <i/>
        <sz val="11"/>
        <color theme="1"/>
        <rFont val="游ゴシック"/>
        <family val="3"/>
        <charset val="128"/>
      </rPr>
      <t>α</t>
    </r>
    <r>
      <rPr>
        <sz val="11"/>
        <color theme="1"/>
        <rFont val="游ゴシック"/>
        <family val="2"/>
        <scheme val="minor"/>
      </rPr>
      <t>：地盤反力係数の推定に用いる係数</t>
    </r>
    <rPh sb="2" eb="4">
      <t>ジバン</t>
    </rPh>
    <rPh sb="4" eb="6">
      <t>ハンリョク</t>
    </rPh>
    <rPh sb="6" eb="8">
      <t>ケイスウ</t>
    </rPh>
    <rPh sb="9" eb="11">
      <t>スイテイ</t>
    </rPh>
    <rPh sb="12" eb="13">
      <t>モチ</t>
    </rPh>
    <rPh sb="15" eb="17">
      <t>ケイスウ</t>
    </rPh>
    <phoneticPr fontId="2"/>
  </si>
  <si>
    <r>
      <rPr>
        <i/>
        <sz val="11"/>
        <color theme="1"/>
        <rFont val="Times New Roman"/>
        <family val="1"/>
      </rPr>
      <t>E</t>
    </r>
    <r>
      <rPr>
        <i/>
        <vertAlign val="subscript"/>
        <sz val="11"/>
        <color theme="1"/>
        <rFont val="Times New Roman"/>
        <family val="1"/>
      </rPr>
      <t>0</t>
    </r>
    <r>
      <rPr>
        <sz val="11"/>
        <color theme="1"/>
        <rFont val="游ゴシック"/>
        <family val="2"/>
        <scheme val="minor"/>
      </rPr>
      <t>：測定または推定した設計の対象とする位置での地盤の変形係数(kN/m</t>
    </r>
    <r>
      <rPr>
        <vertAlign val="superscript"/>
        <sz val="11"/>
        <color theme="1"/>
        <rFont val="游ゴシック"/>
        <family val="3"/>
        <charset val="128"/>
        <scheme val="minor"/>
      </rPr>
      <t>2</t>
    </r>
    <r>
      <rPr>
        <sz val="11"/>
        <color theme="1"/>
        <rFont val="游ゴシック"/>
        <family val="2"/>
        <scheme val="minor"/>
      </rPr>
      <t>)</t>
    </r>
    <rPh sb="3" eb="5">
      <t>ソクテイ</t>
    </rPh>
    <rPh sb="8" eb="10">
      <t>スイテイ</t>
    </rPh>
    <rPh sb="12" eb="14">
      <t>セッケイ</t>
    </rPh>
    <rPh sb="15" eb="17">
      <t>タイショウ</t>
    </rPh>
    <rPh sb="20" eb="22">
      <t>イチ</t>
    </rPh>
    <rPh sb="24" eb="26">
      <t>ジバン</t>
    </rPh>
    <rPh sb="27" eb="29">
      <t>ヘンケイ</t>
    </rPh>
    <rPh sb="29" eb="31">
      <t>ケイスウ</t>
    </rPh>
    <phoneticPr fontId="2"/>
  </si>
  <si>
    <r>
      <rPr>
        <i/>
        <sz val="11"/>
        <color theme="1"/>
        <rFont val="Times New Roman"/>
        <family val="1"/>
      </rPr>
      <t>B</t>
    </r>
    <r>
      <rPr>
        <i/>
        <vertAlign val="subscript"/>
        <sz val="11"/>
        <color theme="1"/>
        <rFont val="Times New Roman"/>
        <family val="1"/>
      </rPr>
      <t>H</t>
    </r>
    <r>
      <rPr>
        <sz val="11"/>
        <color theme="1"/>
        <rFont val="游ゴシック"/>
        <family val="2"/>
        <scheme val="minor"/>
      </rPr>
      <t>：換算載荷幅</t>
    </r>
    <rPh sb="3" eb="5">
      <t>カンサン</t>
    </rPh>
    <rPh sb="5" eb="7">
      <t>サイカ</t>
    </rPh>
    <rPh sb="7" eb="8">
      <t>ハバ</t>
    </rPh>
    <phoneticPr fontId="2"/>
  </si>
  <si>
    <r>
      <t>ℓ</t>
    </r>
    <r>
      <rPr>
        <i/>
        <vertAlign val="subscript"/>
        <sz val="11"/>
        <color theme="1"/>
        <rFont val="Times New Roman"/>
        <family val="1"/>
      </rPr>
      <t>d</t>
    </r>
    <phoneticPr fontId="2"/>
  </si>
  <si>
    <r>
      <t xml:space="preserve">土留め壁頭部の許容変位量 </t>
    </r>
    <r>
      <rPr>
        <sz val="11"/>
        <color theme="1"/>
        <rFont val="游ゴシック"/>
        <family val="1"/>
        <charset val="128"/>
      </rPr>
      <t>δ</t>
    </r>
    <r>
      <rPr>
        <vertAlign val="subscript"/>
        <sz val="11"/>
        <color theme="1"/>
        <rFont val="Times New Roman"/>
        <family val="1"/>
      </rPr>
      <t>a</t>
    </r>
    <rPh sb="0" eb="2">
      <t>ドド</t>
    </rPh>
    <rPh sb="3" eb="4">
      <t>ヘキ</t>
    </rPh>
    <rPh sb="4" eb="6">
      <t>トウブ</t>
    </rPh>
    <rPh sb="7" eb="9">
      <t>キョヨウ</t>
    </rPh>
    <rPh sb="9" eb="11">
      <t>ヘンイ</t>
    </rPh>
    <rPh sb="11" eb="12">
      <t>リョウ</t>
    </rPh>
    <phoneticPr fontId="2"/>
  </si>
  <si>
    <r>
      <rPr>
        <sz val="11"/>
        <color theme="1"/>
        <rFont val="游ゴシック"/>
        <family val="3"/>
        <charset val="128"/>
        <scheme val="minor"/>
      </rPr>
      <t>Σγ</t>
    </r>
    <r>
      <rPr>
        <i/>
        <sz val="11"/>
        <color theme="1"/>
        <rFont val="Times New Roman"/>
        <family val="1"/>
      </rPr>
      <t>h+q</t>
    </r>
    <phoneticPr fontId="2"/>
  </si>
  <si>
    <r>
      <t>K</t>
    </r>
    <r>
      <rPr>
        <i/>
        <vertAlign val="subscript"/>
        <sz val="11"/>
        <color theme="1"/>
        <rFont val="Times New Roman"/>
        <family val="1"/>
      </rPr>
      <t>a</t>
    </r>
    <r>
      <rPr>
        <sz val="11"/>
        <color theme="1"/>
        <rFont val="游ゴシック"/>
        <family val="3"/>
        <charset val="128"/>
        <scheme val="minor"/>
      </rPr>
      <t>(γ</t>
    </r>
    <r>
      <rPr>
        <i/>
        <sz val="11"/>
        <color theme="1"/>
        <rFont val="Times New Roman"/>
        <family val="1"/>
      </rPr>
      <t>h+q</t>
    </r>
    <r>
      <rPr>
        <sz val="11"/>
        <color theme="1"/>
        <rFont val="游ゴシック"/>
        <family val="3"/>
        <charset val="128"/>
        <scheme val="minor"/>
      </rPr>
      <t>)</t>
    </r>
    <phoneticPr fontId="2"/>
  </si>
  <si>
    <r>
      <t>0.3</t>
    </r>
    <r>
      <rPr>
        <sz val="11"/>
        <color theme="1"/>
        <rFont val="游ゴシック"/>
        <family val="3"/>
        <charset val="128"/>
        <scheme val="minor"/>
      </rPr>
      <t>γ</t>
    </r>
    <r>
      <rPr>
        <i/>
        <sz val="11"/>
        <color theme="1"/>
        <rFont val="Times New Roman"/>
        <family val="1"/>
      </rPr>
      <t>h</t>
    </r>
    <phoneticPr fontId="2"/>
  </si>
  <si>
    <r>
      <t>ℓ</t>
    </r>
    <r>
      <rPr>
        <i/>
        <vertAlign val="subscript"/>
        <sz val="11"/>
        <color theme="1"/>
        <rFont val="Times New Roman"/>
        <family val="1"/>
      </rPr>
      <t>min</t>
    </r>
    <phoneticPr fontId="2"/>
  </si>
  <si>
    <r>
      <t>ℓ</t>
    </r>
    <r>
      <rPr>
        <vertAlign val="subscript"/>
        <sz val="11"/>
        <color theme="1"/>
        <rFont val="游ゴシック"/>
        <family val="3"/>
        <charset val="128"/>
        <scheme val="minor"/>
      </rPr>
      <t>0</t>
    </r>
    <phoneticPr fontId="2"/>
  </si>
  <si>
    <r>
      <t>4・</t>
    </r>
    <r>
      <rPr>
        <i/>
        <sz val="11"/>
        <color theme="1"/>
        <rFont val="Times New Roman"/>
        <family val="1"/>
      </rPr>
      <t>E</t>
    </r>
    <r>
      <rPr>
        <i/>
        <sz val="11"/>
        <color theme="1"/>
        <rFont val="游ゴシック"/>
        <family val="2"/>
      </rPr>
      <t>・</t>
    </r>
    <r>
      <rPr>
        <i/>
        <sz val="11"/>
        <color theme="1"/>
        <rFont val="Times New Roman"/>
        <family val="1"/>
      </rPr>
      <t>I</t>
    </r>
    <phoneticPr fontId="2"/>
  </si>
  <si>
    <r>
      <rPr>
        <i/>
        <sz val="11"/>
        <color theme="1"/>
        <rFont val="Times New Roman"/>
        <family val="1"/>
      </rPr>
      <t>E</t>
    </r>
    <r>
      <rPr>
        <sz val="11"/>
        <color theme="1"/>
        <rFont val="游ゴシック"/>
        <family val="2"/>
        <scheme val="minor"/>
      </rPr>
      <t>：ヤング係数（kN/m</t>
    </r>
    <r>
      <rPr>
        <vertAlign val="superscript"/>
        <sz val="11"/>
        <color theme="1"/>
        <rFont val="游ゴシック"/>
        <family val="3"/>
        <charset val="128"/>
        <scheme val="minor"/>
      </rPr>
      <t>2</t>
    </r>
    <r>
      <rPr>
        <sz val="11"/>
        <color theme="1"/>
        <rFont val="游ゴシック"/>
        <family val="2"/>
        <scheme val="minor"/>
      </rPr>
      <t>）</t>
    </r>
    <rPh sb="5" eb="7">
      <t>ケイスウ</t>
    </rPh>
    <phoneticPr fontId="2"/>
  </si>
  <si>
    <r>
      <rPr>
        <i/>
        <sz val="11"/>
        <color theme="1"/>
        <rFont val="Times New Roman"/>
        <family val="1"/>
      </rPr>
      <t>I</t>
    </r>
    <r>
      <rPr>
        <sz val="11"/>
        <color theme="1"/>
        <rFont val="游ゴシック"/>
        <family val="2"/>
        <scheme val="minor"/>
      </rPr>
      <t>：土留め壁の断面二次モーメント（m</t>
    </r>
    <r>
      <rPr>
        <vertAlign val="superscript"/>
        <sz val="11"/>
        <color theme="1"/>
        <rFont val="游ゴシック"/>
        <family val="3"/>
        <charset val="128"/>
        <scheme val="minor"/>
      </rPr>
      <t>4</t>
    </r>
    <r>
      <rPr>
        <sz val="11"/>
        <color theme="1"/>
        <rFont val="游ゴシック"/>
        <family val="2"/>
        <scheme val="minor"/>
      </rPr>
      <t>）</t>
    </r>
    <rPh sb="2" eb="4">
      <t>ドド</t>
    </rPh>
    <rPh sb="5" eb="6">
      <t>ヘキ</t>
    </rPh>
    <rPh sb="7" eb="9">
      <t>ダンメン</t>
    </rPh>
    <rPh sb="9" eb="11">
      <t>ニジ</t>
    </rPh>
    <phoneticPr fontId="2"/>
  </si>
  <si>
    <r>
      <rPr>
        <i/>
        <sz val="11"/>
        <color theme="1"/>
        <rFont val="Times New Roman"/>
        <family val="1"/>
      </rPr>
      <t>B</t>
    </r>
    <r>
      <rPr>
        <sz val="11"/>
        <color theme="1"/>
        <rFont val="游ゴシック"/>
        <family val="2"/>
        <scheme val="minor"/>
      </rPr>
      <t xml:space="preserve"> =</t>
    </r>
    <phoneticPr fontId="2"/>
  </si>
  <si>
    <r>
      <rPr>
        <i/>
        <sz val="11"/>
        <color theme="1"/>
        <rFont val="Times New Roman"/>
        <family val="1"/>
      </rPr>
      <t>E</t>
    </r>
    <r>
      <rPr>
        <sz val="11"/>
        <color theme="1"/>
        <rFont val="游ゴシック"/>
        <family val="2"/>
        <scheme val="minor"/>
      </rPr>
      <t xml:space="preserve"> =</t>
    </r>
    <phoneticPr fontId="2"/>
  </si>
  <si>
    <r>
      <rPr>
        <i/>
        <sz val="11"/>
        <color theme="1"/>
        <rFont val="Times New Roman"/>
        <family val="1"/>
      </rPr>
      <t>I</t>
    </r>
    <r>
      <rPr>
        <sz val="11"/>
        <color theme="1"/>
        <rFont val="游ゴシック"/>
        <family val="2"/>
        <scheme val="minor"/>
      </rPr>
      <t xml:space="preserve"> =</t>
    </r>
    <phoneticPr fontId="2"/>
  </si>
  <si>
    <r>
      <t>ℓ</t>
    </r>
    <r>
      <rPr>
        <i/>
        <vertAlign val="subscript"/>
        <sz val="11"/>
        <color theme="1"/>
        <rFont val="Times New Roman"/>
        <family val="1"/>
      </rPr>
      <t>0</t>
    </r>
    <phoneticPr fontId="2"/>
  </si>
  <si>
    <t>M</t>
    <phoneticPr fontId="2"/>
  </si>
  <si>
    <t>exp</t>
    <phoneticPr fontId="2"/>
  </si>
  <si>
    <r>
      <rPr>
        <sz val="11"/>
        <color theme="1"/>
        <rFont val="Yu Gothic"/>
        <family val="1"/>
        <charset val="128"/>
      </rPr>
      <t>－</t>
    </r>
    <r>
      <rPr>
        <sz val="11"/>
        <color theme="1"/>
        <rFont val="Times New Roman"/>
        <family val="1"/>
      </rPr>
      <t>tan</t>
    </r>
    <r>
      <rPr>
        <vertAlign val="superscript"/>
        <sz val="11"/>
        <color theme="1"/>
        <rFont val="Yu Gothic"/>
        <family val="1"/>
        <charset val="128"/>
      </rPr>
      <t>－1</t>
    </r>
    <phoneticPr fontId="2"/>
  </si>
  <si>
    <t>ここに</t>
    <phoneticPr fontId="2"/>
  </si>
  <si>
    <r>
      <rPr>
        <i/>
        <sz val="11"/>
        <color theme="1"/>
        <rFont val="Times New Roman"/>
        <family val="1"/>
      </rPr>
      <t>P</t>
    </r>
    <r>
      <rPr>
        <sz val="11"/>
        <color theme="1"/>
        <rFont val="游ゴシック"/>
        <family val="2"/>
        <scheme val="minor"/>
      </rPr>
      <t>：側圧の合力（kN）</t>
    </r>
    <rPh sb="2" eb="4">
      <t>ソクアツ</t>
    </rPh>
    <rPh sb="5" eb="7">
      <t>ゴウリョク</t>
    </rPh>
    <phoneticPr fontId="2"/>
  </si>
  <si>
    <t>断面二次モーメントの有効率（断面力、変位の計算）</t>
  </si>
  <si>
    <r>
      <rPr>
        <i/>
        <sz val="11"/>
        <color theme="1"/>
        <rFont val="Times New Roman"/>
        <family val="1"/>
      </rPr>
      <t>P</t>
    </r>
    <r>
      <rPr>
        <sz val="11"/>
        <color theme="1"/>
        <rFont val="游ゴシック"/>
        <family val="2"/>
        <scheme val="minor"/>
      </rPr>
      <t>=</t>
    </r>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</si>
  <si>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t>
    </r>
    <phoneticPr fontId="2"/>
  </si>
  <si>
    <t>(1+2・</t>
    <phoneticPr fontId="2"/>
  </si>
  <si>
    <t>1+2・</t>
    <phoneticPr fontId="2"/>
  </si>
  <si>
    <r>
      <t>)</t>
    </r>
    <r>
      <rPr>
        <vertAlign val="superscript"/>
        <sz val="11"/>
        <color theme="1"/>
        <rFont val="游ゴシック"/>
        <family val="3"/>
        <charset val="128"/>
        <scheme val="minor"/>
      </rPr>
      <t>2</t>
    </r>
    <r>
      <rPr>
        <sz val="11"/>
        <color theme="1"/>
        <rFont val="游ゴシック"/>
        <family val="2"/>
        <scheme val="minor"/>
      </rPr>
      <t>+1</t>
    </r>
    <phoneticPr fontId="2"/>
  </si>
  <si>
    <t>kN・m</t>
    <phoneticPr fontId="2"/>
  </si>
  <si>
    <t>3-1. 最大曲げモーメント</t>
    <rPh sb="5" eb="7">
      <t>サイダイ</t>
    </rPh>
    <rPh sb="7" eb="8">
      <t>マ</t>
    </rPh>
    <phoneticPr fontId="2"/>
  </si>
  <si>
    <t>3. 断面の計算</t>
    <rPh sb="3" eb="5">
      <t>ダンメン</t>
    </rPh>
    <rPh sb="6" eb="8">
      <t>ケイサン</t>
    </rPh>
    <phoneticPr fontId="2"/>
  </si>
  <si>
    <t>H11道仮p154</t>
    <phoneticPr fontId="2"/>
  </si>
  <si>
    <t>σ</t>
    <phoneticPr fontId="2"/>
  </si>
  <si>
    <r>
      <t>Z</t>
    </r>
    <r>
      <rPr>
        <i/>
        <sz val="11"/>
        <color theme="1"/>
        <rFont val="游ゴシック"/>
        <family val="2"/>
      </rPr>
      <t>・</t>
    </r>
    <r>
      <rPr>
        <i/>
        <sz val="11"/>
        <color theme="1"/>
        <rFont val="Times New Roman"/>
        <family val="1"/>
      </rPr>
      <t>e</t>
    </r>
    <phoneticPr fontId="2"/>
  </si>
  <si>
    <r>
      <t>m</t>
    </r>
    <r>
      <rPr>
        <vertAlign val="superscript"/>
        <sz val="11"/>
        <color theme="1"/>
        <rFont val="游ゴシック"/>
        <family val="3"/>
        <charset val="128"/>
        <scheme val="minor"/>
      </rPr>
      <t>3</t>
    </r>
    <r>
      <rPr>
        <sz val="11"/>
        <color theme="1"/>
        <rFont val="游ゴシック"/>
        <family val="2"/>
        <scheme val="minor"/>
      </rPr>
      <t>/m</t>
    </r>
    <phoneticPr fontId="2"/>
  </si>
  <si>
    <t>e</t>
    <phoneticPr fontId="2"/>
  </si>
  <si>
    <t>3-2. 曲げ応力度の照査</t>
    <rPh sb="5" eb="6">
      <t>マ</t>
    </rPh>
    <rPh sb="7" eb="10">
      <t>オウリョクド</t>
    </rPh>
    <rPh sb="11" eb="13">
      <t>ショウサ</t>
    </rPh>
    <phoneticPr fontId="2"/>
  </si>
  <si>
    <t>4. 変位の計算</t>
    <rPh sb="3" eb="5">
      <t>ヘンイ</t>
    </rPh>
    <rPh sb="6" eb="8">
      <t>ケイサン</t>
    </rPh>
    <phoneticPr fontId="2"/>
  </si>
  <si>
    <t>自立式土留め壁頭部の変位量は３つの変位量を足し合わせて求める。</t>
    <rPh sb="0" eb="2">
      <t>ジリツ</t>
    </rPh>
    <rPh sb="2" eb="3">
      <t>シキ</t>
    </rPh>
    <rPh sb="3" eb="5">
      <t>ドド</t>
    </rPh>
    <rPh sb="6" eb="7">
      <t>ヘキ</t>
    </rPh>
    <rPh sb="7" eb="9">
      <t>トウブ</t>
    </rPh>
    <rPh sb="10" eb="13">
      <t>ヘンイリョウ</t>
    </rPh>
    <rPh sb="17" eb="20">
      <t>ヘンイリョウ</t>
    </rPh>
    <rPh sb="21" eb="22">
      <t>タ</t>
    </rPh>
    <rPh sb="23" eb="24">
      <t>ア</t>
    </rPh>
    <rPh sb="27" eb="28">
      <t>モト</t>
    </rPh>
    <phoneticPr fontId="2"/>
  </si>
  <si>
    <r>
      <t>δ</t>
    </r>
    <r>
      <rPr>
        <vertAlign val="subscript"/>
        <sz val="11"/>
        <color theme="1"/>
        <rFont val="游ゴシック"/>
        <family val="3"/>
        <charset val="128"/>
        <scheme val="minor"/>
      </rPr>
      <t>1</t>
    </r>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</si>
  <si>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：掘削平面から合力の作用位置までの高さ（m）</t>
    </r>
    <phoneticPr fontId="2"/>
  </si>
  <si>
    <t xml:space="preserve">( 1 + </t>
    <phoneticPr fontId="2"/>
  </si>
  <si>
    <t>)</t>
    <phoneticPr fontId="2"/>
  </si>
  <si>
    <r>
      <t>δ</t>
    </r>
    <r>
      <rPr>
        <vertAlign val="subscript"/>
        <sz val="11"/>
        <color theme="1"/>
        <rFont val="游ゴシック"/>
        <family val="3"/>
        <charset val="128"/>
        <scheme val="minor"/>
      </rPr>
      <t>2</t>
    </r>
    <phoneticPr fontId="2"/>
  </si>
  <si>
    <r>
      <t>P</t>
    </r>
    <r>
      <rPr>
        <i/>
        <sz val="11"/>
        <color theme="1"/>
        <rFont val="ＭＳ Ｐ明朝"/>
        <family val="1"/>
        <charset val="128"/>
      </rPr>
      <t>・</t>
    </r>
    <r>
      <rPr>
        <i/>
        <sz val="11"/>
        <color theme="1"/>
        <rFont val="Times New Roman"/>
        <family val="1"/>
      </rPr>
      <t>H</t>
    </r>
    <phoneticPr fontId="2"/>
  </si>
  <si>
    <r>
      <rPr>
        <i/>
        <sz val="11"/>
        <color theme="1"/>
        <rFont val="Times New Roman"/>
        <family val="1"/>
      </rPr>
      <t>H</t>
    </r>
    <r>
      <rPr>
        <sz val="11"/>
        <color theme="1"/>
        <rFont val="游ゴシック"/>
        <family val="2"/>
        <scheme val="minor"/>
      </rPr>
      <t>=</t>
    </r>
    <phoneticPr fontId="2"/>
  </si>
  <si>
    <r>
      <rPr>
        <i/>
        <sz val="11"/>
        <color theme="1"/>
        <rFont val="Times New Roman"/>
        <family val="1"/>
      </rPr>
      <t>H</t>
    </r>
    <r>
      <rPr>
        <sz val="11"/>
        <color theme="1"/>
        <rFont val="游ゴシック"/>
        <family val="2"/>
        <scheme val="minor"/>
      </rPr>
      <t>：掘削深さ（m）</t>
    </r>
    <rPh sb="2" eb="4">
      <t>クッサク</t>
    </rPh>
    <rPh sb="4" eb="5">
      <t>フカ</t>
    </rPh>
    <phoneticPr fontId="2"/>
  </si>
  <si>
    <r>
      <t>δ</t>
    </r>
    <r>
      <rPr>
        <vertAlign val="subscript"/>
        <sz val="11"/>
        <color theme="1"/>
        <rFont val="游ゴシック"/>
        <family val="3"/>
        <charset val="128"/>
        <scheme val="minor"/>
      </rPr>
      <t>3</t>
    </r>
    <phoneticPr fontId="2"/>
  </si>
  <si>
    <r>
      <rPr>
        <i/>
        <sz val="11"/>
        <color theme="1"/>
        <rFont val="Times New Roman"/>
        <family val="1"/>
      </rPr>
      <t>p</t>
    </r>
    <r>
      <rPr>
        <i/>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vertAlign val="superscript"/>
        <sz val="11"/>
        <color theme="1"/>
        <rFont val="游ゴシック"/>
        <family val="3"/>
        <charset val="128"/>
        <scheme val="minor"/>
      </rPr>
      <t>4</t>
    </r>
    <phoneticPr fontId="2"/>
  </si>
  <si>
    <r>
      <t>30・</t>
    </r>
    <r>
      <rPr>
        <i/>
        <sz val="11"/>
        <color theme="1"/>
        <rFont val="Times New Roman"/>
        <family val="1"/>
      </rPr>
      <t>E</t>
    </r>
    <r>
      <rPr>
        <i/>
        <sz val="11"/>
        <color theme="1"/>
        <rFont val="游ゴシック"/>
        <family val="1"/>
        <charset val="128"/>
      </rPr>
      <t>・</t>
    </r>
    <r>
      <rPr>
        <i/>
        <sz val="11"/>
        <color theme="1"/>
        <rFont val="Times New Roman"/>
        <family val="1"/>
      </rPr>
      <t>I</t>
    </r>
    <phoneticPr fontId="2"/>
  </si>
  <si>
    <r>
      <rPr>
        <i/>
        <sz val="11"/>
        <color theme="1"/>
        <rFont val="Times New Roman"/>
        <family val="1"/>
      </rPr>
      <t>p</t>
    </r>
    <r>
      <rPr>
        <vertAlign val="subscript"/>
        <sz val="11"/>
        <color theme="1"/>
        <rFont val="游ゴシック"/>
        <family val="3"/>
        <charset val="128"/>
        <scheme val="minor"/>
      </rPr>
      <t>2</t>
    </r>
    <r>
      <rPr>
        <sz val="11"/>
        <color theme="1"/>
        <rFont val="游ゴシック"/>
        <family val="2"/>
        <scheme val="minor"/>
      </rPr>
      <t>'：モーメントを等価とする三角形分布荷重の掘削底面での荷重強度（kN/m）</t>
    </r>
    <rPh sb="10" eb="12">
      <t>トウカ</t>
    </rPh>
    <rPh sb="15" eb="18">
      <t>サンカクケイ</t>
    </rPh>
    <rPh sb="18" eb="20">
      <t>ブンプ</t>
    </rPh>
    <rPh sb="20" eb="22">
      <t>カジュウ</t>
    </rPh>
    <rPh sb="23" eb="25">
      <t>クッサク</t>
    </rPh>
    <rPh sb="25" eb="27">
      <t>テイメン</t>
    </rPh>
    <rPh sb="29" eb="31">
      <t>カジュウ</t>
    </rPh>
    <rPh sb="31" eb="33">
      <t>キョウド</t>
    </rPh>
    <phoneticPr fontId="2"/>
  </si>
  <si>
    <r>
      <rPr>
        <i/>
        <sz val="11"/>
        <color theme="1"/>
        <rFont val="Times New Roman"/>
        <family val="1"/>
      </rPr>
      <t>p</t>
    </r>
    <r>
      <rPr>
        <vertAlign val="subscript"/>
        <sz val="11"/>
        <color theme="1"/>
        <rFont val="游ゴシック"/>
        <family val="3"/>
        <charset val="128"/>
        <scheme val="minor"/>
      </rPr>
      <t>2</t>
    </r>
    <r>
      <rPr>
        <sz val="11"/>
        <color theme="1"/>
        <rFont val="游ゴシック"/>
        <family val="2"/>
        <scheme val="minor"/>
      </rPr>
      <t>'</t>
    </r>
    <phoneticPr fontId="2"/>
  </si>
  <si>
    <r>
      <t>6・∑</t>
    </r>
    <r>
      <rPr>
        <i/>
        <sz val="11"/>
        <color theme="1"/>
        <rFont val="Times New Roman"/>
        <family val="1"/>
      </rPr>
      <t>M</t>
    </r>
    <phoneticPr fontId="2"/>
  </si>
  <si>
    <r>
      <rPr>
        <i/>
        <sz val="11"/>
        <color theme="1"/>
        <rFont val="Times New Roman"/>
        <family val="1"/>
      </rPr>
      <t>H</t>
    </r>
    <r>
      <rPr>
        <vertAlign val="superscript"/>
        <sz val="11"/>
        <color theme="1"/>
        <rFont val="游ゴシック"/>
        <family val="3"/>
        <charset val="128"/>
        <scheme val="minor"/>
      </rPr>
      <t>2</t>
    </r>
    <phoneticPr fontId="2"/>
  </si>
  <si>
    <r>
      <t>∑</t>
    </r>
    <r>
      <rPr>
        <i/>
        <sz val="11"/>
        <color theme="1"/>
        <rFont val="Times New Roman"/>
        <family val="1"/>
      </rPr>
      <t>M</t>
    </r>
    <r>
      <rPr>
        <sz val="11"/>
        <color theme="1"/>
        <rFont val="游ゴシック"/>
        <family val="2"/>
        <scheme val="minor"/>
      </rPr>
      <t>：土留め壁に発生する最大曲げモーメント（kN・m）</t>
    </r>
    <rPh sb="3" eb="5">
      <t>ドド</t>
    </rPh>
    <rPh sb="6" eb="7">
      <t>ヘキ</t>
    </rPh>
    <rPh sb="8" eb="10">
      <t>ハッセイ</t>
    </rPh>
    <rPh sb="12" eb="14">
      <t>サイダイ</t>
    </rPh>
    <rPh sb="14" eb="15">
      <t>マ</t>
    </rPh>
    <phoneticPr fontId="2"/>
  </si>
  <si>
    <r>
      <rPr>
        <sz val="11"/>
        <color theme="1"/>
        <rFont val="游ゴシック"/>
        <family val="3"/>
        <charset val="128"/>
      </rPr>
      <t>∑</t>
    </r>
    <r>
      <rPr>
        <i/>
        <sz val="11"/>
        <color theme="1"/>
        <rFont val="Times New Roman"/>
        <family val="1"/>
      </rPr>
      <t>M</t>
    </r>
    <r>
      <rPr>
        <sz val="11"/>
        <color theme="1"/>
        <rFont val="游ゴシック"/>
        <family val="2"/>
        <scheme val="minor"/>
      </rPr>
      <t>=</t>
    </r>
    <phoneticPr fontId="2"/>
  </si>
  <si>
    <t>δ</t>
    <phoneticPr fontId="2"/>
  </si>
  <si>
    <r>
      <t>δ</t>
    </r>
    <r>
      <rPr>
        <vertAlign val="subscript"/>
        <sz val="11"/>
        <color theme="1"/>
        <rFont val="游ゴシック"/>
        <family val="3"/>
        <charset val="128"/>
        <scheme val="minor"/>
      </rPr>
      <t>1</t>
    </r>
    <r>
      <rPr>
        <sz val="11"/>
        <color theme="1"/>
        <rFont val="游ゴシック"/>
        <family val="2"/>
        <scheme val="minor"/>
      </rPr>
      <t>+δ</t>
    </r>
    <r>
      <rPr>
        <vertAlign val="subscript"/>
        <sz val="11"/>
        <color theme="1"/>
        <rFont val="游ゴシック"/>
        <family val="3"/>
        <charset val="128"/>
        <scheme val="minor"/>
      </rPr>
      <t>2</t>
    </r>
    <r>
      <rPr>
        <sz val="11"/>
        <color theme="1"/>
        <rFont val="游ゴシック"/>
        <family val="2"/>
        <scheme val="minor"/>
      </rPr>
      <t>+δ</t>
    </r>
    <r>
      <rPr>
        <vertAlign val="subscript"/>
        <sz val="11"/>
        <color theme="1"/>
        <rFont val="游ゴシック"/>
        <family val="3"/>
        <charset val="128"/>
        <scheme val="minor"/>
      </rPr>
      <t>3</t>
    </r>
    <phoneticPr fontId="2"/>
  </si>
  <si>
    <t>4-1. 掘削底面での変位量</t>
    <rPh sb="5" eb="7">
      <t>クッサク</t>
    </rPh>
    <rPh sb="7" eb="9">
      <t>テイメン</t>
    </rPh>
    <rPh sb="11" eb="13">
      <t>ヘンイ</t>
    </rPh>
    <rPh sb="13" eb="14">
      <t>リョウ</t>
    </rPh>
    <phoneticPr fontId="2"/>
  </si>
  <si>
    <t>4-2. 掘削底面でのたわみ角による変位量</t>
    <rPh sb="5" eb="7">
      <t>クッサク</t>
    </rPh>
    <rPh sb="7" eb="9">
      <t>テイメン</t>
    </rPh>
    <rPh sb="14" eb="15">
      <t>カク</t>
    </rPh>
    <rPh sb="18" eb="20">
      <t>ヘンイ</t>
    </rPh>
    <rPh sb="20" eb="21">
      <t>リョウ</t>
    </rPh>
    <phoneticPr fontId="2"/>
  </si>
  <si>
    <t>4-3. 掘削底面以上の片持ばりのたわみ</t>
    <rPh sb="5" eb="7">
      <t>クッサク</t>
    </rPh>
    <rPh sb="7" eb="9">
      <t>ソコメン</t>
    </rPh>
    <rPh sb="9" eb="11">
      <t>イジョウ</t>
    </rPh>
    <rPh sb="12" eb="14">
      <t>カタモ</t>
    </rPh>
    <phoneticPr fontId="2"/>
  </si>
  <si>
    <t>H11道仮p155</t>
    <phoneticPr fontId="2"/>
  </si>
  <si>
    <t>H11道仮p151, 154</t>
    <phoneticPr fontId="2"/>
  </si>
  <si>
    <r>
      <t>σ</t>
    </r>
    <r>
      <rPr>
        <vertAlign val="subscript"/>
        <sz val="11"/>
        <color theme="1"/>
        <rFont val="Times New Roman"/>
        <family val="1"/>
      </rPr>
      <t>s</t>
    </r>
    <r>
      <rPr>
        <vertAlign val="subscript"/>
        <sz val="11"/>
        <color theme="1"/>
        <rFont val="游ゴシック"/>
        <family val="1"/>
        <charset val="128"/>
      </rPr>
      <t>a</t>
    </r>
    <phoneticPr fontId="2"/>
  </si>
  <si>
    <t>型式</t>
    <rPh sb="0" eb="2">
      <t>カタシキ</t>
    </rPh>
    <phoneticPr fontId="2"/>
  </si>
  <si>
    <t>土留め壁に発生する最大曲げモーメント</t>
    <phoneticPr fontId="2"/>
  </si>
  <si>
    <t>側圧の合力、最大曲げモーメント</t>
    <rPh sb="0" eb="2">
      <t>ソクアツ</t>
    </rPh>
    <rPh sb="3" eb="5">
      <t>ゴウリョク</t>
    </rPh>
    <rPh sb="6" eb="8">
      <t>サイダイ</t>
    </rPh>
    <rPh sb="8" eb="9">
      <t>マ</t>
    </rPh>
    <phoneticPr fontId="2"/>
  </si>
  <si>
    <t>掘削寸法・荷重・地下水位</t>
    <rPh sb="0" eb="2">
      <t>クッサク</t>
    </rPh>
    <rPh sb="2" eb="4">
      <t>スンポウ</t>
    </rPh>
    <rPh sb="5" eb="7">
      <t>カジュウ</t>
    </rPh>
    <phoneticPr fontId="2"/>
  </si>
  <si>
    <r>
      <t>σ</t>
    </r>
    <r>
      <rPr>
        <vertAlign val="subscript"/>
        <sz val="11"/>
        <color theme="1"/>
        <rFont val="Times New Roman"/>
        <family val="1"/>
      </rPr>
      <t>s</t>
    </r>
    <r>
      <rPr>
        <vertAlign val="subscript"/>
        <sz val="11"/>
        <color theme="1"/>
        <rFont val="Yu Gothic"/>
        <family val="1"/>
        <charset val="128"/>
      </rPr>
      <t>a</t>
    </r>
    <phoneticPr fontId="2"/>
  </si>
  <si>
    <r>
      <t>L</t>
    </r>
    <r>
      <rPr>
        <i/>
        <vertAlign val="subscript"/>
        <sz val="11"/>
        <color theme="1"/>
        <rFont val="Times New Roman"/>
        <family val="1"/>
      </rPr>
      <t>e</t>
    </r>
    <phoneticPr fontId="2"/>
  </si>
  <si>
    <r>
      <t>B</t>
    </r>
    <r>
      <rPr>
        <i/>
        <vertAlign val="subscript"/>
        <sz val="11"/>
        <color theme="1"/>
        <rFont val="Times New Roman"/>
        <family val="1"/>
      </rPr>
      <t>e</t>
    </r>
    <phoneticPr fontId="2"/>
  </si>
  <si>
    <r>
      <rPr>
        <i/>
        <sz val="11"/>
        <color theme="1"/>
        <rFont val="Times New Roman"/>
        <family val="1"/>
      </rPr>
      <t>B</t>
    </r>
    <r>
      <rPr>
        <sz val="11"/>
        <color theme="1"/>
        <rFont val="游ゴシック"/>
        <family val="2"/>
        <scheme val="minor"/>
      </rPr>
      <t>：鋼矢板の単位幅（m）</t>
    </r>
    <rPh sb="2" eb="3">
      <t>ハガネ</t>
    </rPh>
    <rPh sb="3" eb="5">
      <t>ヤイタ</t>
    </rPh>
    <rPh sb="6" eb="8">
      <t>タンイ</t>
    </rPh>
    <rPh sb="8" eb="9">
      <t>ハバ</t>
    </rPh>
    <phoneticPr fontId="2"/>
  </si>
  <si>
    <t>≒</t>
    <phoneticPr fontId="2"/>
  </si>
  <si>
    <r>
      <rPr>
        <i/>
        <sz val="11"/>
        <color theme="1"/>
        <rFont val="Times New Roman"/>
        <family val="1"/>
      </rPr>
      <t>e</t>
    </r>
    <r>
      <rPr>
        <sz val="11"/>
        <color theme="1"/>
        <rFont val="游ゴシック"/>
        <family val="2"/>
        <scheme val="minor"/>
      </rPr>
      <t>：断面係数の有効率（応力度の計算）</t>
    </r>
    <phoneticPr fontId="2"/>
  </si>
  <si>
    <t>H11道仮p321</t>
    <phoneticPr fontId="2"/>
  </si>
  <si>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2"/>
  </si>
  <si>
    <t>2-5. 鋼矢板の長さ</t>
    <rPh sb="5" eb="6">
      <t>ハガネ</t>
    </rPh>
    <rPh sb="6" eb="8">
      <t>ヤイタ</t>
    </rPh>
    <rPh sb="9" eb="10">
      <t>チョウ</t>
    </rPh>
    <phoneticPr fontId="2"/>
  </si>
  <si>
    <t>3層</t>
    <rPh sb="1" eb="2">
      <t>ソウ</t>
    </rPh>
    <phoneticPr fontId="2"/>
  </si>
  <si>
    <t>掘削Σ</t>
    <rPh sb="0" eb="2">
      <t>クッサク</t>
    </rPh>
    <phoneticPr fontId="2"/>
  </si>
  <si>
    <t>5層</t>
    <rPh sb="1" eb="2">
      <t>ソウ</t>
    </rPh>
    <phoneticPr fontId="2"/>
  </si>
  <si>
    <t>6層</t>
    <rPh sb="1" eb="2">
      <t>ソウ</t>
    </rPh>
    <phoneticPr fontId="2"/>
  </si>
  <si>
    <r>
      <t>α</t>
    </r>
    <r>
      <rPr>
        <i/>
        <sz val="11"/>
        <color theme="1"/>
        <rFont val="游ゴシック"/>
        <family val="2"/>
      </rPr>
      <t>・</t>
    </r>
    <r>
      <rPr>
        <i/>
        <sz val="11"/>
        <color theme="1"/>
        <rFont val="Times New Roman"/>
        <family val="1"/>
      </rPr>
      <t>E</t>
    </r>
    <r>
      <rPr>
        <vertAlign val="subscript"/>
        <sz val="11"/>
        <color theme="1"/>
        <rFont val="Times New Roman"/>
        <family val="1"/>
      </rPr>
      <t>0</t>
    </r>
    <phoneticPr fontId="2"/>
  </si>
  <si>
    <r>
      <t>k</t>
    </r>
    <r>
      <rPr>
        <i/>
        <vertAlign val="subscript"/>
        <sz val="11"/>
        <color theme="1"/>
        <rFont val="Times New Roman"/>
        <family val="1"/>
      </rPr>
      <t>H0</t>
    </r>
    <phoneticPr fontId="2"/>
  </si>
  <si>
    <t>平均</t>
    <rPh sb="0" eb="2">
      <t>ヘイキン</t>
    </rPh>
    <phoneticPr fontId="2"/>
  </si>
  <si>
    <t>仮β=</t>
    <rPh sb="0" eb="1">
      <t>カリ</t>
    </rPh>
    <phoneticPr fontId="2"/>
  </si>
  <si>
    <t>ゴールシーク用のデータ</t>
    <rPh sb="6" eb="7">
      <t>ヨウ</t>
    </rPh>
    <phoneticPr fontId="2"/>
  </si>
  <si>
    <t>H11道仮p153, 105</t>
    <phoneticPr fontId="2"/>
  </si>
  <si>
    <t>↑</t>
    <phoneticPr fontId="2"/>
  </si>
  <si>
    <t>数式入力セル</t>
    <rPh sb="0" eb="2">
      <t>スウシキ</t>
    </rPh>
    <rPh sb="2" eb="4">
      <t>ニュウリョク</t>
    </rPh>
    <phoneticPr fontId="2"/>
  </si>
  <si>
    <t>変化させるセル</t>
    <rPh sb="0" eb="2">
      <t>ヘンカ</t>
    </rPh>
    <phoneticPr fontId="2"/>
  </si>
  <si>
    <t>目標値「０」</t>
    <rPh sb="0" eb="2">
      <t>モクヒョウ</t>
    </rPh>
    <rPh sb="2" eb="3">
      <t>チ</t>
    </rPh>
    <phoneticPr fontId="2"/>
  </si>
  <si>
    <t>掘削幅（短辺）</t>
    <rPh sb="0" eb="2">
      <t>クッサク</t>
    </rPh>
    <rPh sb="2" eb="3">
      <t>ハバ</t>
    </rPh>
    <rPh sb="4" eb="6">
      <t>タンペン</t>
    </rPh>
    <phoneticPr fontId="2"/>
  </si>
  <si>
    <t>1-1. 設計条件</t>
    <rPh sb="5" eb="7">
      <t>セッケイ</t>
    </rPh>
    <rPh sb="7" eb="9">
      <t>ジョウケン</t>
    </rPh>
    <phoneticPr fontId="2"/>
  </si>
  <si>
    <t>リース材の標準保有長さ</t>
    <rPh sb="3" eb="4">
      <t>ザイ</t>
    </rPh>
    <rPh sb="5" eb="7">
      <t>ヒョウジュン</t>
    </rPh>
    <rPh sb="7" eb="9">
      <t>ホユウ</t>
    </rPh>
    <rPh sb="9" eb="10">
      <t>ナガ</t>
    </rPh>
    <phoneticPr fontId="2"/>
  </si>
  <si>
    <t>サイズ</t>
    <phoneticPr fontId="2"/>
  </si>
  <si>
    <t>Ⅳ型</t>
    <rPh sb="1" eb="2">
      <t>ガタ</t>
    </rPh>
    <phoneticPr fontId="2"/>
  </si>
  <si>
    <t>標準保有長さ</t>
  </si>
  <si>
    <t>標準保有長さ</t>
    <rPh sb="0" eb="2">
      <t>ヒョウジュン</t>
    </rPh>
    <rPh sb="2" eb="4">
      <t>ホユウ</t>
    </rPh>
    <rPh sb="4" eb="5">
      <t>ナガ</t>
    </rPh>
    <phoneticPr fontId="2"/>
  </si>
  <si>
    <t>最小長さ</t>
    <rPh sb="0" eb="2">
      <t>サイショウ</t>
    </rPh>
    <rPh sb="2" eb="3">
      <t>ナガ</t>
    </rPh>
    <phoneticPr fontId="2"/>
  </si>
  <si>
    <t>(単位：m)</t>
    <rPh sb="1" eb="3">
      <t>タンイ</t>
    </rPh>
    <phoneticPr fontId="2"/>
  </si>
  <si>
    <t>Ⅲ型</t>
    <phoneticPr fontId="2"/>
  </si>
  <si>
    <t>～</t>
    <phoneticPr fontId="2"/>
  </si>
  <si>
    <t>Ⅱ型</t>
    <phoneticPr fontId="2"/>
  </si>
  <si>
    <t>VL型</t>
    <phoneticPr fontId="2"/>
  </si>
  <si>
    <t>根入れ長さ</t>
    <rPh sb="0" eb="2">
      <t>ネイ</t>
    </rPh>
    <rPh sb="3" eb="4">
      <t>ナガ</t>
    </rPh>
    <phoneticPr fontId="2"/>
  </si>
  <si>
    <t>鋼矢板の長さ</t>
    <rPh sb="0" eb="1">
      <t>コウ</t>
    </rPh>
    <rPh sb="1" eb="3">
      <t>ヤイタ</t>
    </rPh>
    <rPh sb="4" eb="5">
      <t>ナガ</t>
    </rPh>
    <phoneticPr fontId="2"/>
  </si>
  <si>
    <t>標準保有長さ</t>
    <rPh sb="0" eb="2">
      <t>ヒョウジュン</t>
    </rPh>
    <rPh sb="2" eb="5">
      <t>ホユウナガ</t>
    </rPh>
    <phoneticPr fontId="2"/>
  </si>
  <si>
    <t>最小長さ</t>
    <rPh sb="0" eb="3">
      <t>サイショウナガ</t>
    </rPh>
    <phoneticPr fontId="2"/>
  </si>
  <si>
    <t>曲げ応力度</t>
    <rPh sb="0" eb="1">
      <t>マ</t>
    </rPh>
    <rPh sb="2" eb="5">
      <t>オウリョクド</t>
    </rPh>
    <phoneticPr fontId="2"/>
  </si>
  <si>
    <t>変位</t>
    <rPh sb="0" eb="2">
      <t>ヘンイ</t>
    </rPh>
    <phoneticPr fontId="2"/>
  </si>
  <si>
    <t>5. まとめ</t>
    <phoneticPr fontId="2"/>
  </si>
  <si>
    <t>4層</t>
    <rPh sb="1" eb="2">
      <t>ソウ</t>
    </rPh>
    <phoneticPr fontId="2"/>
  </si>
  <si>
    <r>
      <t>p</t>
    </r>
    <r>
      <rPr>
        <i/>
        <vertAlign val="subscript"/>
        <sz val="11"/>
        <color theme="1"/>
        <rFont val="Times New Roman"/>
        <family val="1"/>
      </rPr>
      <t>a</t>
    </r>
    <phoneticPr fontId="2"/>
  </si>
  <si>
    <t>2-2. 掘削底面の安定から決定される根入れ長</t>
    <rPh sb="5" eb="7">
      <t>クッサク</t>
    </rPh>
    <rPh sb="7" eb="9">
      <t>ソコメン</t>
    </rPh>
    <rPh sb="10" eb="12">
      <t>アンテイ</t>
    </rPh>
    <rPh sb="14" eb="16">
      <t>ケッテイ</t>
    </rPh>
    <rPh sb="19" eb="21">
      <t>ネイ</t>
    </rPh>
    <rPh sb="22" eb="23">
      <t>チョウ</t>
    </rPh>
    <phoneticPr fontId="2"/>
  </si>
  <si>
    <t>鋼矢板の型式を見直すこと。（保有長さは地域により異なる。）</t>
    <rPh sb="4" eb="5">
      <t>カタ</t>
    </rPh>
    <rPh sb="14" eb="16">
      <t>ホユウ</t>
    </rPh>
    <rPh sb="16" eb="17">
      <t>ナガ</t>
    </rPh>
    <rPh sb="19" eb="21">
      <t>チイキ</t>
    </rPh>
    <rPh sb="24" eb="25">
      <t>コト</t>
    </rPh>
    <phoneticPr fontId="2"/>
  </si>
  <si>
    <t>単位体積重量算出</t>
    <rPh sb="2" eb="4">
      <t>タイセキ</t>
    </rPh>
    <phoneticPr fontId="2"/>
  </si>
  <si>
    <t>のため差し引く値</t>
    <rPh sb="3" eb="4">
      <t>サ</t>
    </rPh>
    <rPh sb="5" eb="6">
      <t>ヒ</t>
    </rPh>
    <rPh sb="7" eb="8">
      <t>アタイ</t>
    </rPh>
    <phoneticPr fontId="2"/>
  </si>
  <si>
    <t>土圧計算用の水中</t>
    <rPh sb="0" eb="2">
      <t>ドアツ</t>
    </rPh>
    <rPh sb="2" eb="4">
      <t>ケイサン</t>
    </rPh>
    <rPh sb="4" eb="5">
      <t>ヨウ</t>
    </rPh>
    <phoneticPr fontId="2"/>
  </si>
  <si>
    <t>-</t>
    <phoneticPr fontId="2"/>
  </si>
  <si>
    <t>∑</t>
    <phoneticPr fontId="2"/>
  </si>
  <si>
    <t>断面二次モーメントの有効率（断面力、変位の計算）</t>
    <phoneticPr fontId="2"/>
  </si>
  <si>
    <r>
      <t>M</t>
    </r>
    <r>
      <rPr>
        <vertAlign val="subscript"/>
        <sz val="11"/>
        <color theme="1"/>
        <rFont val="Times New Roman"/>
        <family val="1"/>
      </rPr>
      <t>max</t>
    </r>
    <phoneticPr fontId="2"/>
  </si>
  <si>
    <t>2.根入れ長の計算（鋼矢板の長さの決定）</t>
    <rPh sb="2" eb="4">
      <t>ネイ</t>
    </rPh>
    <rPh sb="5" eb="6">
      <t>チョウ</t>
    </rPh>
    <rPh sb="7" eb="9">
      <t>ケイサン</t>
    </rPh>
    <rPh sb="10" eb="11">
      <t>ハガネ</t>
    </rPh>
    <rPh sb="11" eb="13">
      <t>ヤイタ</t>
    </rPh>
    <rPh sb="14" eb="15">
      <t>チョウ</t>
    </rPh>
    <rPh sb="17" eb="19">
      <t>ケッテイ</t>
    </rPh>
    <phoneticPr fontId="2"/>
  </si>
  <si>
    <r>
      <t>σ</t>
    </r>
    <r>
      <rPr>
        <vertAlign val="subscript"/>
        <sz val="11"/>
        <color theme="1"/>
        <rFont val="Times New Roman"/>
        <family val="1"/>
      </rPr>
      <t>max</t>
    </r>
    <phoneticPr fontId="2"/>
  </si>
  <si>
    <t>鋼矢板に発生する最大曲げ応力度が、許容応力度以下であれば「OK」と判定し、「4. 変位の計算」に進む。</t>
    <rPh sb="0" eb="3">
      <t>コウヤイタ</t>
    </rPh>
    <rPh sb="4" eb="6">
      <t>ハッセイ</t>
    </rPh>
    <rPh sb="8" eb="10">
      <t>サイダイ</t>
    </rPh>
    <rPh sb="10" eb="11">
      <t>マ</t>
    </rPh>
    <rPh sb="12" eb="14">
      <t>オウリョク</t>
    </rPh>
    <rPh sb="14" eb="15">
      <t>ド</t>
    </rPh>
    <rPh sb="17" eb="19">
      <t>キョヨウ</t>
    </rPh>
    <rPh sb="19" eb="21">
      <t>オウリョク</t>
    </rPh>
    <rPh sb="21" eb="22">
      <t>ド</t>
    </rPh>
    <rPh sb="22" eb="24">
      <t>イカ</t>
    </rPh>
    <rPh sb="33" eb="35">
      <t>ハンテイ</t>
    </rPh>
    <rPh sb="41" eb="43">
      <t>ヘンイ</t>
    </rPh>
    <rPh sb="44" eb="46">
      <t>ケイサン</t>
    </rPh>
    <rPh sb="48" eb="49">
      <t>スス</t>
    </rPh>
    <phoneticPr fontId="2"/>
  </si>
  <si>
    <t>許容応力度をを超えた場合は「NG」と判定し、「1-3. 鋼矢板の設定」に戻り、鋼矢板の型式を上げる。</t>
    <phoneticPr fontId="2"/>
  </si>
  <si>
    <r>
      <rPr>
        <i/>
        <sz val="11"/>
        <color theme="1"/>
        <rFont val="Times New Roman"/>
        <family val="1"/>
      </rPr>
      <t>Z</t>
    </r>
    <r>
      <rPr>
        <sz val="11"/>
        <color theme="1"/>
        <rFont val="游ゴシック"/>
        <family val="2"/>
        <scheme val="minor"/>
      </rPr>
      <t>：断面係数（m</t>
    </r>
    <r>
      <rPr>
        <vertAlign val="superscript"/>
        <sz val="11"/>
        <color theme="1"/>
        <rFont val="游ゴシック"/>
        <family val="3"/>
        <charset val="128"/>
        <scheme val="minor"/>
      </rPr>
      <t>3</t>
    </r>
    <r>
      <rPr>
        <sz val="11"/>
        <color theme="1"/>
        <rFont val="游ゴシック"/>
        <family val="2"/>
        <scheme val="minor"/>
      </rPr>
      <t>/m）</t>
    </r>
    <phoneticPr fontId="2"/>
  </si>
  <si>
    <r>
      <t>σ</t>
    </r>
    <r>
      <rPr>
        <vertAlign val="subscript"/>
        <sz val="11"/>
        <color theme="1"/>
        <rFont val="Times New Roman"/>
        <family val="1"/>
      </rPr>
      <t>max</t>
    </r>
    <r>
      <rPr>
        <sz val="11"/>
        <color theme="1"/>
        <rFont val="Yu Gothic"/>
        <family val="1"/>
        <charset val="128"/>
      </rPr>
      <t>：鋼矢板に発生する最大曲げ応力度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6">
      <t>ハガネ</t>
    </rPh>
    <rPh sb="6" eb="8">
      <t>ヤイタ</t>
    </rPh>
    <rPh sb="9" eb="11">
      <t>ハッセイ</t>
    </rPh>
    <rPh sb="13" eb="15">
      <t>サイダイ</t>
    </rPh>
    <rPh sb="15" eb="16">
      <t>マ</t>
    </rPh>
    <rPh sb="17" eb="20">
      <t>オウリョクド</t>
    </rPh>
    <phoneticPr fontId="2"/>
  </si>
  <si>
    <t>許容変位量をを超えた場合は「NG」と判定し、「1-3. 鋼矢板の設定」に戻り、鋼矢板の型式を上げる。</t>
    <rPh sb="2" eb="5">
      <t>ヘンイリョウ</t>
    </rPh>
    <phoneticPr fontId="2"/>
  </si>
  <si>
    <t>上記の変位量３つの合計が、許容変位量以下であれば「OK」と判定し、「5. まとめ（終了）」に進む。</t>
    <rPh sb="0" eb="2">
      <t>ジョウキ</t>
    </rPh>
    <rPh sb="3" eb="6">
      <t>ヘンイリョウ</t>
    </rPh>
    <rPh sb="9" eb="11">
      <t>ゴウケイ</t>
    </rPh>
    <rPh sb="13" eb="15">
      <t>キョヨウ</t>
    </rPh>
    <rPh sb="15" eb="18">
      <t>ヘンイリョウ</t>
    </rPh>
    <rPh sb="18" eb="20">
      <t>イカ</t>
    </rPh>
    <rPh sb="29" eb="31">
      <t>ハンテイ</t>
    </rPh>
    <rPh sb="41" eb="43">
      <t>シュウリョウ</t>
    </rPh>
    <rPh sb="46" eb="47">
      <t>スス</t>
    </rPh>
    <phoneticPr fontId="2"/>
  </si>
  <si>
    <t>4-4. 変位量の照査</t>
    <rPh sb="5" eb="7">
      <t>ヘンイ</t>
    </rPh>
    <rPh sb="7" eb="8">
      <t>リョウ</t>
    </rPh>
    <rPh sb="9" eb="11">
      <t>ショウサ</t>
    </rPh>
    <phoneticPr fontId="2"/>
  </si>
  <si>
    <r>
      <t>η</t>
    </r>
    <r>
      <rPr>
        <sz val="11"/>
        <color theme="1"/>
        <rFont val="Yu Gothic"/>
        <family val="3"/>
        <charset val="128"/>
      </rPr>
      <t>：壁体形式に関わる係数</t>
    </r>
    <rPh sb="2" eb="3">
      <t>カベ</t>
    </rPh>
    <rPh sb="3" eb="4">
      <t>カラダ</t>
    </rPh>
    <rPh sb="4" eb="6">
      <t>ケイシキ</t>
    </rPh>
    <rPh sb="7" eb="8">
      <t>カカ</t>
    </rPh>
    <rPh sb="10" eb="12">
      <t>ケイスウ</t>
    </rPh>
    <phoneticPr fontId="2"/>
  </si>
  <si>
    <t>せん断抵抗角</t>
    <rPh sb="2" eb="3">
      <t>ダン</t>
    </rPh>
    <rPh sb="3" eb="5">
      <t>テイコウ</t>
    </rPh>
    <rPh sb="5" eb="6">
      <t>カク</t>
    </rPh>
    <phoneticPr fontId="2"/>
  </si>
  <si>
    <t>(度)</t>
    <rPh sb="1" eb="2">
      <t>ド</t>
    </rPh>
    <phoneticPr fontId="2"/>
  </si>
  <si>
    <t>上面</t>
    <rPh sb="0" eb="2">
      <t>ウエメン</t>
    </rPh>
    <phoneticPr fontId="2"/>
  </si>
  <si>
    <t>下面</t>
    <rPh sb="0" eb="2">
      <t>シタメン</t>
    </rPh>
    <phoneticPr fontId="2"/>
  </si>
  <si>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</si>
  <si>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</si>
  <si>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</si>
  <si>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</si>
  <si>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</si>
  <si>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</si>
  <si>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</si>
  <si>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</si>
  <si>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</si>
  <si>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</si>
  <si>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</si>
  <si>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</si>
  <si>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</si>
  <si>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</si>
  <si>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</si>
  <si>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</si>
  <si>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vertAlign val="subscript"/>
        <sz val="11"/>
        <color theme="1"/>
        <rFont val="Times New Roman"/>
        <family val="1"/>
      </rPr>
      <t>1</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</si>
  <si>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2</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</si>
  <si>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1</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</si>
  <si>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2</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</si>
  <si>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3</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</si>
  <si>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4</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</si>
  <si>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ＭＳ Ｐ明朝"/>
        <family val="1"/>
        <charset val="128"/>
      </rPr>
      <t>3下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</si>
  <si>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4</t>
    </r>
    <r>
      <rPr>
        <vertAlign val="subscript"/>
        <sz val="11"/>
        <color theme="1"/>
        <rFont val="Yu Gothic"/>
        <family val="1"/>
        <charset val="128"/>
      </rPr>
      <t>上</t>
    </r>
    <r>
      <rPr>
        <sz val="11"/>
        <color theme="1"/>
        <rFont val="Times New Roman"/>
        <family val="1"/>
      </rPr>
      <t>=</t>
    </r>
    <rPh sb="2" eb="3">
      <t>ウエ</t>
    </rPh>
    <phoneticPr fontId="2"/>
  </si>
  <si>
    <r>
      <t>p</t>
    </r>
    <r>
      <rPr>
        <i/>
        <vertAlign val="subscript"/>
        <sz val="11"/>
        <color theme="1"/>
        <rFont val="Times New Roman"/>
        <family val="1"/>
      </rPr>
      <t>w</t>
    </r>
    <phoneticPr fontId="2"/>
  </si>
  <si>
    <t>p</t>
    <phoneticPr fontId="2"/>
  </si>
  <si>
    <r>
      <rPr>
        <sz val="11"/>
        <color theme="0"/>
        <rFont val="游ゴシック"/>
        <family val="3"/>
        <charset val="128"/>
      </rPr>
      <t>Ⅱ</t>
    </r>
    <r>
      <rPr>
        <sz val="11"/>
        <color theme="0"/>
        <rFont val="游ゴシック"/>
        <family val="3"/>
        <charset val="128"/>
        <scheme val="minor"/>
      </rPr>
      <t>型</t>
    </r>
    <rPh sb="0" eb="2">
      <t>ニガタ</t>
    </rPh>
    <phoneticPr fontId="2"/>
  </si>
  <si>
    <r>
      <t>V</t>
    </r>
    <r>
      <rPr>
        <vertAlign val="subscript"/>
        <sz val="11"/>
        <color theme="0"/>
        <rFont val="游ゴシック"/>
        <family val="3"/>
        <charset val="128"/>
        <scheme val="minor"/>
      </rPr>
      <t>L</t>
    </r>
    <r>
      <rPr>
        <sz val="11"/>
        <color theme="0"/>
        <rFont val="游ゴシック"/>
        <family val="3"/>
        <charset val="128"/>
        <scheme val="minor"/>
      </rPr>
      <t>型</t>
    </r>
    <rPh sb="2" eb="3">
      <t>ガタ</t>
    </rPh>
    <phoneticPr fontId="2"/>
  </si>
  <si>
    <t>y</t>
    <phoneticPr fontId="2"/>
  </si>
  <si>
    <r>
      <t>P</t>
    </r>
    <r>
      <rPr>
        <i/>
        <sz val="11"/>
        <color theme="1"/>
        <rFont val="游ゴシック"/>
        <family val="2"/>
      </rPr>
      <t>・y</t>
    </r>
    <phoneticPr fontId="2"/>
  </si>
  <si>
    <t>土留め壁の断面計算に用いる最大曲げモーメントは、下式により計算する。</t>
    <rPh sb="0" eb="2">
      <t>ドド</t>
    </rPh>
    <rPh sb="3" eb="4">
      <t>ヘキ</t>
    </rPh>
    <rPh sb="5" eb="7">
      <t>ダンメン</t>
    </rPh>
    <rPh sb="7" eb="9">
      <t>ケイサン</t>
    </rPh>
    <rPh sb="10" eb="11">
      <t>モチ</t>
    </rPh>
    <rPh sb="13" eb="15">
      <t>サイダイ</t>
    </rPh>
    <rPh sb="15" eb="16">
      <t>マ</t>
    </rPh>
    <rPh sb="24" eb="26">
      <t>シタシキ</t>
    </rPh>
    <rPh sb="29" eb="31">
      <t>ケイサン</t>
    </rPh>
    <phoneticPr fontId="2"/>
  </si>
  <si>
    <r>
      <rPr>
        <i/>
        <sz val="11"/>
        <color theme="1"/>
        <rFont val="Times New Roman"/>
        <family val="1"/>
      </rPr>
      <t>M</t>
    </r>
    <r>
      <rPr>
        <vertAlign val="subscript"/>
        <sz val="11"/>
        <color theme="1"/>
        <rFont val="游ゴシック"/>
        <family val="1"/>
        <charset val="128"/>
      </rPr>
      <t>max</t>
    </r>
    <r>
      <rPr>
        <sz val="11"/>
        <color theme="1"/>
        <rFont val="游ゴシック"/>
        <family val="2"/>
        <scheme val="minor"/>
      </rPr>
      <t>：土留め壁の断面計算に用いる最大曲げモーメント（kN・m）</t>
    </r>
    <rPh sb="5" eb="7">
      <t>ドド</t>
    </rPh>
    <rPh sb="8" eb="9">
      <t>ヘキ</t>
    </rPh>
    <rPh sb="10" eb="12">
      <t>ダンメン</t>
    </rPh>
    <rPh sb="12" eb="14">
      <t>ケイサン</t>
    </rPh>
    <rPh sb="15" eb="16">
      <t>モチ</t>
    </rPh>
    <rPh sb="18" eb="20">
      <t>サイダイ</t>
    </rPh>
    <rPh sb="20" eb="21">
      <t>マ</t>
    </rPh>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</si>
  <si>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：掘削底面から合力の作用位置までの高さ（m）</t>
    </r>
    <rPh sb="3" eb="5">
      <t>クッサク</t>
    </rPh>
    <rPh sb="5" eb="7">
      <t>テイメン</t>
    </rPh>
    <rPh sb="9" eb="11">
      <t>ゴウリョク</t>
    </rPh>
    <rPh sb="12" eb="14">
      <t>サヨウ</t>
    </rPh>
    <rPh sb="14" eb="16">
      <t>イチ</t>
    </rPh>
    <rPh sb="19" eb="20">
      <t>タカ</t>
    </rPh>
    <phoneticPr fontId="2"/>
  </si>
  <si>
    <r>
      <t>β</t>
    </r>
    <r>
      <rPr>
        <vertAlign val="subscript"/>
        <sz val="11"/>
        <color theme="1"/>
        <rFont val="游ゴシック"/>
        <family val="3"/>
        <charset val="128"/>
        <scheme val="minor"/>
      </rPr>
      <t>1</t>
    </r>
    <phoneticPr fontId="2"/>
  </si>
  <si>
    <r>
      <t>β</t>
    </r>
    <r>
      <rPr>
        <vertAlign val="subscript"/>
        <sz val="11"/>
        <color theme="1"/>
        <rFont val="游ゴシック"/>
        <family val="3"/>
        <charset val="128"/>
        <scheme val="minor"/>
      </rPr>
      <t>1</t>
    </r>
    <r>
      <rPr>
        <sz val="11"/>
        <color theme="1"/>
        <rFont val="游ゴシック"/>
        <family val="2"/>
        <scheme val="minor"/>
      </rPr>
      <t>：杭の特性値（m</t>
    </r>
    <r>
      <rPr>
        <vertAlign val="superscript"/>
        <sz val="11"/>
        <color theme="1"/>
        <rFont val="游ゴシック"/>
        <family val="3"/>
        <charset val="128"/>
        <scheme val="minor"/>
      </rPr>
      <t>-1</t>
    </r>
    <r>
      <rPr>
        <sz val="11"/>
        <color theme="1"/>
        <rFont val="游ゴシック"/>
        <family val="2"/>
        <scheme val="minor"/>
      </rPr>
      <t>）</t>
    </r>
    <rPh sb="3" eb="4">
      <t>クイ</t>
    </rPh>
    <rPh sb="5" eb="8">
      <t>トクセイチ</t>
    </rPh>
    <phoneticPr fontId="2"/>
  </si>
  <si>
    <r>
      <rPr>
        <i/>
        <sz val="11"/>
        <color theme="1"/>
        <rFont val="Times New Roman"/>
        <family val="1"/>
      </rPr>
      <t>k</t>
    </r>
    <r>
      <rPr>
        <i/>
        <vertAlign val="subscript"/>
        <sz val="11"/>
        <color theme="1"/>
        <rFont val="Times New Roman"/>
        <family val="1"/>
      </rPr>
      <t>H1</t>
    </r>
    <r>
      <rPr>
        <i/>
        <sz val="11"/>
        <color theme="1"/>
        <rFont val="游ゴシック"/>
        <family val="2"/>
      </rPr>
      <t>・</t>
    </r>
    <r>
      <rPr>
        <i/>
        <sz val="11"/>
        <color theme="1"/>
        <rFont val="Times New Roman"/>
        <family val="1"/>
      </rPr>
      <t>B</t>
    </r>
    <phoneticPr fontId="2"/>
  </si>
  <si>
    <r>
      <rPr>
        <i/>
        <sz val="11"/>
        <color theme="1"/>
        <rFont val="Times New Roman"/>
        <family val="1"/>
      </rPr>
      <t>k</t>
    </r>
    <r>
      <rPr>
        <i/>
        <vertAlign val="subscript"/>
        <sz val="11"/>
        <color theme="1"/>
        <rFont val="Times New Roman"/>
        <family val="1"/>
      </rPr>
      <t>H1</t>
    </r>
    <r>
      <rPr>
        <sz val="11"/>
        <color theme="1"/>
        <rFont val="游ゴシック"/>
        <family val="2"/>
        <scheme val="minor"/>
      </rPr>
      <t>：水平方向地盤反力係数（kN/m</t>
    </r>
    <r>
      <rPr>
        <vertAlign val="superscript"/>
        <sz val="11"/>
        <color theme="1"/>
        <rFont val="游ゴシック"/>
        <family val="3"/>
        <charset val="128"/>
        <scheme val="minor"/>
      </rPr>
      <t>3</t>
    </r>
    <r>
      <rPr>
        <sz val="11"/>
        <color theme="1"/>
        <rFont val="游ゴシック"/>
        <family val="2"/>
        <scheme val="minor"/>
      </rPr>
      <t>）</t>
    </r>
    <rPh sb="4" eb="8">
      <t>スイヘイホウコウ</t>
    </rPh>
    <rPh sb="8" eb="10">
      <t>ジバン</t>
    </rPh>
    <rPh sb="10" eb="12">
      <t>ハンリョク</t>
    </rPh>
    <rPh sb="12" eb="14">
      <t>ケイスウ</t>
    </rPh>
    <phoneticPr fontId="2"/>
  </si>
  <si>
    <r>
      <rPr>
        <i/>
        <sz val="11"/>
        <color theme="1"/>
        <rFont val="Times New Roman"/>
        <family val="1"/>
      </rPr>
      <t>k</t>
    </r>
    <r>
      <rPr>
        <i/>
        <vertAlign val="subscript"/>
        <sz val="11"/>
        <color theme="1"/>
        <rFont val="Times New Roman"/>
        <family val="1"/>
      </rPr>
      <t>H1</t>
    </r>
    <r>
      <rPr>
        <vertAlign val="subscript"/>
        <sz val="11"/>
        <color theme="1"/>
        <rFont val="游ゴシック"/>
        <family val="3"/>
        <charset val="128"/>
        <scheme val="minor"/>
      </rPr>
      <t xml:space="preserve"> </t>
    </r>
    <r>
      <rPr>
        <sz val="11"/>
        <color theme="1"/>
        <rFont val="游ゴシック"/>
        <family val="2"/>
        <scheme val="minor"/>
      </rPr>
      <t>=</t>
    </r>
    <phoneticPr fontId="2"/>
  </si>
  <si>
    <r>
      <t>仮β</t>
    </r>
    <r>
      <rPr>
        <vertAlign val="subscript"/>
        <sz val="11"/>
        <color theme="1"/>
        <rFont val="游ゴシック"/>
        <family val="3"/>
        <charset val="128"/>
        <scheme val="minor"/>
      </rPr>
      <t>1</t>
    </r>
    <r>
      <rPr>
        <sz val="11"/>
        <color theme="1"/>
        <rFont val="游ゴシック"/>
        <family val="2"/>
        <scheme val="minor"/>
      </rPr>
      <t>=</t>
    </r>
    <rPh sb="0" eb="1">
      <t>カリ</t>
    </rPh>
    <phoneticPr fontId="2"/>
  </si>
  <si>
    <r>
      <t xml:space="preserve">水平方向地盤反力係数 </t>
    </r>
    <r>
      <rPr>
        <i/>
        <sz val="11"/>
        <color theme="1"/>
        <rFont val="游ゴシック"/>
        <family val="1"/>
        <charset val="128"/>
      </rPr>
      <t>k</t>
    </r>
    <r>
      <rPr>
        <i/>
        <sz val="8"/>
        <color theme="1"/>
        <rFont val="游ゴシック"/>
        <family val="1"/>
        <charset val="128"/>
      </rPr>
      <t>H1</t>
    </r>
    <rPh sb="0" eb="2">
      <t>スイヘイ</t>
    </rPh>
    <rPh sb="2" eb="4">
      <t>ホウコウ</t>
    </rPh>
    <rPh sb="4" eb="6">
      <t>ジバン</t>
    </rPh>
    <rPh sb="6" eb="8">
      <t>ハンリョク</t>
    </rPh>
    <rPh sb="8" eb="10">
      <t>ケイスウ</t>
    </rPh>
    <phoneticPr fontId="2"/>
  </si>
  <si>
    <r>
      <t>（1/β</t>
    </r>
    <r>
      <rPr>
        <vertAlign val="subscript"/>
        <sz val="11"/>
        <color theme="1"/>
        <rFont val="游ゴシック"/>
        <family val="3"/>
        <charset val="128"/>
        <scheme val="minor"/>
      </rPr>
      <t>1</t>
    </r>
    <r>
      <rPr>
        <sz val="11"/>
        <color theme="1"/>
        <rFont val="游ゴシック"/>
        <family val="2"/>
        <scheme val="minor"/>
      </rPr>
      <t>の範囲の平均値）</t>
    </r>
    <rPh sb="6" eb="8">
      <t>ハンイ</t>
    </rPh>
    <rPh sb="9" eb="12">
      <t>ヘイキンチ</t>
    </rPh>
    <phoneticPr fontId="2"/>
  </si>
  <si>
    <r>
      <t>k</t>
    </r>
    <r>
      <rPr>
        <i/>
        <vertAlign val="subscript"/>
        <sz val="11"/>
        <color theme="1"/>
        <rFont val="Times New Roman"/>
        <family val="1"/>
      </rPr>
      <t>H1</t>
    </r>
    <phoneticPr fontId="2"/>
  </si>
  <si>
    <r>
      <t>k</t>
    </r>
    <r>
      <rPr>
        <i/>
        <vertAlign val="subscript"/>
        <sz val="11"/>
        <color theme="1"/>
        <rFont val="Times New Roman"/>
        <family val="1"/>
      </rPr>
      <t>H1</t>
    </r>
    <r>
      <rPr>
        <i/>
        <sz val="11"/>
        <color theme="1"/>
        <rFont val="Yu Gothic"/>
        <family val="1"/>
        <charset val="128"/>
      </rPr>
      <t>・</t>
    </r>
    <r>
      <rPr>
        <i/>
        <sz val="11"/>
        <color theme="1"/>
        <rFont val="Times New Roman"/>
        <family val="1"/>
      </rPr>
      <t>h</t>
    </r>
    <phoneticPr fontId="2"/>
  </si>
  <si>
    <r>
      <t>よって、掘削底面より下方向の1/β</t>
    </r>
    <r>
      <rPr>
        <vertAlign val="subscript"/>
        <sz val="11"/>
        <color theme="1"/>
        <rFont val="游ゴシック"/>
        <family val="3"/>
        <charset val="128"/>
        <scheme val="minor"/>
      </rPr>
      <t>1</t>
    </r>
    <r>
      <rPr>
        <sz val="11"/>
        <color theme="1"/>
        <rFont val="游ゴシック"/>
        <family val="2"/>
        <scheme val="minor"/>
      </rPr>
      <t>の範囲で、各層の値は下記のとおり。</t>
    </r>
    <rPh sb="4" eb="6">
      <t>クッサク</t>
    </rPh>
    <rPh sb="6" eb="8">
      <t>テイメン</t>
    </rPh>
    <rPh sb="10" eb="11">
      <t>シタ</t>
    </rPh>
    <rPh sb="11" eb="13">
      <t>ホウコウ</t>
    </rPh>
    <rPh sb="19" eb="21">
      <t>ハンイ</t>
    </rPh>
    <rPh sb="23" eb="25">
      <t>カクソウ</t>
    </rPh>
    <rPh sb="26" eb="27">
      <t>アタイ</t>
    </rPh>
    <rPh sb="28" eb="30">
      <t>カキ</t>
    </rPh>
    <phoneticPr fontId="2"/>
  </si>
  <si>
    <r>
      <t>∑(</t>
    </r>
    <r>
      <rPr>
        <i/>
        <sz val="11"/>
        <color theme="1"/>
        <rFont val="Times New Roman"/>
        <family val="1"/>
      </rPr>
      <t>k</t>
    </r>
    <r>
      <rPr>
        <i/>
        <vertAlign val="subscript"/>
        <sz val="11"/>
        <color theme="1"/>
        <rFont val="Times New Roman"/>
        <family val="1"/>
      </rPr>
      <t>H1</t>
    </r>
    <r>
      <rPr>
        <i/>
        <sz val="11"/>
        <color theme="1"/>
        <rFont val="游ゴシック"/>
        <family val="2"/>
      </rPr>
      <t>・</t>
    </r>
    <r>
      <rPr>
        <i/>
        <sz val="11"/>
        <color theme="1"/>
        <rFont val="Times New Roman"/>
        <family val="1"/>
      </rPr>
      <t>h )</t>
    </r>
    <phoneticPr fontId="2"/>
  </si>
  <si>
    <r>
      <t>(1/β</t>
    </r>
    <r>
      <rPr>
        <vertAlign val="subscript"/>
        <sz val="11"/>
        <color theme="1"/>
        <rFont val="游ゴシック"/>
        <family val="3"/>
        <charset val="128"/>
        <scheme val="minor"/>
      </rPr>
      <t>1</t>
    </r>
    <r>
      <rPr>
        <sz val="11"/>
        <color theme="1"/>
        <rFont val="游ゴシック"/>
        <family val="2"/>
        <scheme val="minor"/>
      </rPr>
      <t>)</t>
    </r>
    <phoneticPr fontId="2"/>
  </si>
  <si>
    <r>
      <t>2β</t>
    </r>
    <r>
      <rPr>
        <vertAlign val="subscript"/>
        <sz val="11"/>
        <color theme="1"/>
        <rFont val="游ゴシック"/>
        <family val="3"/>
        <charset val="128"/>
        <scheme val="minor"/>
      </rPr>
      <t>2</t>
    </r>
    <phoneticPr fontId="2"/>
  </si>
  <si>
    <r>
      <t>(1+2β</t>
    </r>
    <r>
      <rPr>
        <vertAlign val="subscript"/>
        <sz val="11"/>
        <color theme="1"/>
        <rFont val="游ゴシック"/>
        <family val="3"/>
        <charset val="128"/>
        <scheme val="minor"/>
      </rPr>
      <t xml:space="preserve">2 </t>
    </r>
    <r>
      <rPr>
        <i/>
        <sz val="11"/>
        <color theme="1"/>
        <rFont val="Times New Roman"/>
        <family val="1"/>
      </rPr>
      <t>h</t>
    </r>
    <r>
      <rPr>
        <i/>
        <vertAlign val="subscript"/>
        <sz val="11"/>
        <color theme="1"/>
        <rFont val="Times New Roman"/>
        <family val="1"/>
      </rPr>
      <t>0</t>
    </r>
    <r>
      <rPr>
        <sz val="11"/>
        <color theme="1"/>
        <rFont val="游ゴシック"/>
        <family val="2"/>
        <scheme val="minor"/>
      </rPr>
      <t>)</t>
    </r>
    <r>
      <rPr>
        <vertAlign val="superscript"/>
        <sz val="11"/>
        <color theme="1"/>
        <rFont val="游ゴシック"/>
        <family val="3"/>
        <charset val="128"/>
        <scheme val="minor"/>
      </rPr>
      <t>2</t>
    </r>
    <r>
      <rPr>
        <sz val="11"/>
        <color theme="1"/>
        <rFont val="游ゴシック"/>
        <family val="2"/>
        <scheme val="minor"/>
      </rPr>
      <t>+1</t>
    </r>
    <phoneticPr fontId="2"/>
  </si>
  <si>
    <r>
      <t>1+2β</t>
    </r>
    <r>
      <rPr>
        <vertAlign val="subscript"/>
        <sz val="11"/>
        <color theme="1"/>
        <rFont val="游ゴシック"/>
        <family val="3"/>
        <charset val="128"/>
        <scheme val="minor"/>
      </rPr>
      <t xml:space="preserve">2 </t>
    </r>
    <r>
      <rPr>
        <i/>
        <sz val="11"/>
        <color theme="1"/>
        <rFont val="Times New Roman"/>
        <family val="1"/>
      </rPr>
      <t>h</t>
    </r>
    <r>
      <rPr>
        <i/>
        <vertAlign val="subscript"/>
        <sz val="11"/>
        <color theme="1"/>
        <rFont val="Times New Roman"/>
        <family val="1"/>
      </rPr>
      <t>0</t>
    </r>
    <phoneticPr fontId="2"/>
  </si>
  <si>
    <r>
      <t>β</t>
    </r>
    <r>
      <rPr>
        <vertAlign val="subscript"/>
        <sz val="11"/>
        <color theme="1"/>
        <rFont val="游ゴシック"/>
        <family val="3"/>
        <charset val="128"/>
        <scheme val="minor"/>
      </rPr>
      <t>2</t>
    </r>
    <r>
      <rPr>
        <sz val="11"/>
        <color theme="1"/>
        <rFont val="游ゴシック"/>
        <family val="2"/>
        <scheme val="minor"/>
      </rPr>
      <t>：杭の特性値（m</t>
    </r>
    <r>
      <rPr>
        <vertAlign val="superscript"/>
        <sz val="11"/>
        <color theme="1"/>
        <rFont val="游ゴシック"/>
        <family val="3"/>
        <charset val="128"/>
        <scheme val="minor"/>
      </rPr>
      <t>－1</t>
    </r>
    <r>
      <rPr>
        <sz val="11"/>
        <color theme="1"/>
        <rFont val="游ゴシック"/>
        <family val="2"/>
        <scheme val="minor"/>
      </rPr>
      <t>）</t>
    </r>
    <rPh sb="3" eb="4">
      <t>クイ</t>
    </rPh>
    <rPh sb="5" eb="7">
      <t>トクセイ</t>
    </rPh>
    <rPh sb="7" eb="8">
      <t>アタイ</t>
    </rPh>
    <phoneticPr fontId="2"/>
  </si>
  <si>
    <r>
      <t>β</t>
    </r>
    <r>
      <rPr>
        <vertAlign val="subscript"/>
        <sz val="11"/>
        <color theme="1"/>
        <rFont val="游ゴシック"/>
        <family val="3"/>
        <charset val="128"/>
        <scheme val="minor"/>
      </rPr>
      <t>2</t>
    </r>
    <phoneticPr fontId="2"/>
  </si>
  <si>
    <r>
      <rPr>
        <i/>
        <sz val="11"/>
        <color theme="1"/>
        <rFont val="Times New Roman"/>
        <family val="1"/>
      </rPr>
      <t>k</t>
    </r>
    <r>
      <rPr>
        <i/>
        <vertAlign val="subscript"/>
        <sz val="11"/>
        <color theme="1"/>
        <rFont val="Times New Roman"/>
        <family val="1"/>
      </rPr>
      <t>H2</t>
    </r>
    <r>
      <rPr>
        <sz val="11"/>
        <color theme="1"/>
        <rFont val="游ゴシック"/>
        <family val="2"/>
        <scheme val="minor"/>
      </rPr>
      <t>：水平方向地盤反力係数（kN/m</t>
    </r>
    <r>
      <rPr>
        <vertAlign val="superscript"/>
        <sz val="11"/>
        <color theme="1"/>
        <rFont val="游ゴシック"/>
        <family val="3"/>
        <charset val="128"/>
        <scheme val="minor"/>
      </rPr>
      <t>3</t>
    </r>
    <r>
      <rPr>
        <sz val="11"/>
        <color theme="1"/>
        <rFont val="游ゴシック"/>
        <family val="2"/>
        <scheme val="minor"/>
      </rPr>
      <t>）</t>
    </r>
    <rPh sb="4" eb="8">
      <t>スイヘイホウコウ</t>
    </rPh>
    <rPh sb="8" eb="10">
      <t>ジバン</t>
    </rPh>
    <rPh sb="10" eb="12">
      <t>ハンリョク</t>
    </rPh>
    <rPh sb="12" eb="14">
      <t>ケイスウ</t>
    </rPh>
    <phoneticPr fontId="2"/>
  </si>
  <si>
    <r>
      <rPr>
        <i/>
        <sz val="11"/>
        <color theme="1"/>
        <rFont val="Times New Roman"/>
        <family val="1"/>
      </rPr>
      <t>k</t>
    </r>
    <r>
      <rPr>
        <i/>
        <vertAlign val="subscript"/>
        <sz val="11"/>
        <color theme="1"/>
        <rFont val="Times New Roman"/>
        <family val="1"/>
      </rPr>
      <t>H2</t>
    </r>
    <r>
      <rPr>
        <vertAlign val="subscript"/>
        <sz val="11"/>
        <color theme="1"/>
        <rFont val="游ゴシック"/>
        <family val="3"/>
        <charset val="128"/>
        <scheme val="minor"/>
      </rPr>
      <t xml:space="preserve"> </t>
    </r>
    <r>
      <rPr>
        <sz val="11"/>
        <color theme="1"/>
        <rFont val="游ゴシック"/>
        <family val="2"/>
        <scheme val="minor"/>
      </rPr>
      <t>=</t>
    </r>
    <phoneticPr fontId="2"/>
  </si>
  <si>
    <r>
      <rPr>
        <i/>
        <sz val="11"/>
        <color theme="1"/>
        <rFont val="Times New Roman"/>
        <family val="1"/>
      </rPr>
      <t>k</t>
    </r>
    <r>
      <rPr>
        <i/>
        <vertAlign val="subscript"/>
        <sz val="11"/>
        <color theme="1"/>
        <rFont val="Times New Roman"/>
        <family val="1"/>
      </rPr>
      <t>H2</t>
    </r>
    <r>
      <rPr>
        <i/>
        <sz val="11"/>
        <color theme="1"/>
        <rFont val="游ゴシック"/>
        <family val="2"/>
      </rPr>
      <t>・</t>
    </r>
    <r>
      <rPr>
        <i/>
        <sz val="11"/>
        <color theme="1"/>
        <rFont val="Times New Roman"/>
        <family val="1"/>
      </rPr>
      <t>B</t>
    </r>
    <phoneticPr fontId="2"/>
  </si>
  <si>
    <r>
      <t xml:space="preserve">水平方向地盤反力係数 </t>
    </r>
    <r>
      <rPr>
        <i/>
        <sz val="11"/>
        <color theme="1"/>
        <rFont val="Times New Roman"/>
        <family val="1"/>
      </rPr>
      <t>k</t>
    </r>
    <r>
      <rPr>
        <i/>
        <sz val="8"/>
        <color theme="1"/>
        <rFont val="Times New Roman"/>
        <family val="1"/>
      </rPr>
      <t>H2</t>
    </r>
    <rPh sb="0" eb="2">
      <t>スイヘイ</t>
    </rPh>
    <rPh sb="2" eb="4">
      <t>ホウコウ</t>
    </rPh>
    <rPh sb="4" eb="6">
      <t>ジバン</t>
    </rPh>
    <rPh sb="6" eb="8">
      <t>ハンリョク</t>
    </rPh>
    <rPh sb="8" eb="10">
      <t>ケイスウ</t>
    </rPh>
    <phoneticPr fontId="2"/>
  </si>
  <si>
    <r>
      <t>k</t>
    </r>
    <r>
      <rPr>
        <i/>
        <vertAlign val="subscript"/>
        <sz val="11"/>
        <color theme="1"/>
        <rFont val="Times New Roman"/>
        <family val="1"/>
      </rPr>
      <t>H2</t>
    </r>
    <phoneticPr fontId="2"/>
  </si>
  <si>
    <r>
      <t>よって、掘削底面より下方向の1/β</t>
    </r>
    <r>
      <rPr>
        <vertAlign val="subscript"/>
        <sz val="11"/>
        <color theme="1"/>
        <rFont val="游ゴシック"/>
        <family val="3"/>
        <charset val="128"/>
        <scheme val="minor"/>
      </rPr>
      <t>2</t>
    </r>
    <r>
      <rPr>
        <sz val="11"/>
        <color theme="1"/>
        <rFont val="游ゴシック"/>
        <family val="2"/>
        <scheme val="minor"/>
      </rPr>
      <t>の範囲で、各層の値は下記のとおり。</t>
    </r>
    <rPh sb="4" eb="6">
      <t>クッサク</t>
    </rPh>
    <rPh sb="6" eb="8">
      <t>テイメン</t>
    </rPh>
    <rPh sb="10" eb="11">
      <t>シタ</t>
    </rPh>
    <rPh sb="11" eb="13">
      <t>ホウコウ</t>
    </rPh>
    <rPh sb="19" eb="21">
      <t>ハンイ</t>
    </rPh>
    <rPh sb="23" eb="25">
      <t>カクソウ</t>
    </rPh>
    <rPh sb="26" eb="27">
      <t>アタイ</t>
    </rPh>
    <rPh sb="28" eb="30">
      <t>カキ</t>
    </rPh>
    <phoneticPr fontId="2"/>
  </si>
  <si>
    <r>
      <t>k</t>
    </r>
    <r>
      <rPr>
        <i/>
        <vertAlign val="subscript"/>
        <sz val="11"/>
        <color theme="1"/>
        <rFont val="Times New Roman"/>
        <family val="1"/>
      </rPr>
      <t>H2</t>
    </r>
    <r>
      <rPr>
        <i/>
        <sz val="11"/>
        <color theme="1"/>
        <rFont val="Yu Gothic"/>
        <family val="1"/>
        <charset val="128"/>
      </rPr>
      <t>・</t>
    </r>
    <r>
      <rPr>
        <i/>
        <sz val="11"/>
        <color theme="1"/>
        <rFont val="Times New Roman"/>
        <family val="1"/>
      </rPr>
      <t>h</t>
    </r>
    <phoneticPr fontId="2"/>
  </si>
  <si>
    <r>
      <t>∑(</t>
    </r>
    <r>
      <rPr>
        <i/>
        <sz val="11"/>
        <color theme="1"/>
        <rFont val="Times New Roman"/>
        <family val="1"/>
      </rPr>
      <t>k</t>
    </r>
    <r>
      <rPr>
        <i/>
        <vertAlign val="subscript"/>
        <sz val="11"/>
        <color theme="1"/>
        <rFont val="Times New Roman"/>
        <family val="1"/>
      </rPr>
      <t>H2</t>
    </r>
    <r>
      <rPr>
        <i/>
        <sz val="11"/>
        <color theme="1"/>
        <rFont val="游ゴシック"/>
        <family val="2"/>
      </rPr>
      <t>・</t>
    </r>
    <r>
      <rPr>
        <i/>
        <sz val="11"/>
        <color theme="1"/>
        <rFont val="Times New Roman"/>
        <family val="1"/>
      </rPr>
      <t>h )</t>
    </r>
    <phoneticPr fontId="2"/>
  </si>
  <si>
    <r>
      <t>1/β</t>
    </r>
    <r>
      <rPr>
        <vertAlign val="subscript"/>
        <sz val="11"/>
        <color theme="1"/>
        <rFont val="游ゴシック"/>
        <family val="3"/>
        <charset val="128"/>
        <scheme val="minor"/>
      </rPr>
      <t xml:space="preserve">2 </t>
    </r>
    <r>
      <rPr>
        <sz val="11"/>
        <color theme="1"/>
        <rFont val="游ゴシック"/>
        <family val="2"/>
        <scheme val="minor"/>
      </rPr>
      <t>=</t>
    </r>
    <phoneticPr fontId="2"/>
  </si>
  <si>
    <r>
      <t>1/β</t>
    </r>
    <r>
      <rPr>
        <vertAlign val="subscript"/>
        <sz val="11"/>
        <color theme="1"/>
        <rFont val="游ゴシック"/>
        <family val="3"/>
        <charset val="128"/>
        <scheme val="minor"/>
      </rPr>
      <t xml:space="preserve">1 </t>
    </r>
    <r>
      <rPr>
        <sz val="11"/>
        <color theme="1"/>
        <rFont val="游ゴシック"/>
        <family val="2"/>
        <scheme val="minor"/>
      </rPr>
      <t>=</t>
    </r>
    <phoneticPr fontId="2"/>
  </si>
  <si>
    <r>
      <t>(1/β</t>
    </r>
    <r>
      <rPr>
        <vertAlign val="subscript"/>
        <sz val="11"/>
        <color theme="1"/>
        <rFont val="游ゴシック"/>
        <family val="3"/>
        <charset val="128"/>
        <scheme val="minor"/>
      </rPr>
      <t>2</t>
    </r>
    <r>
      <rPr>
        <sz val="11"/>
        <color theme="1"/>
        <rFont val="游ゴシック"/>
        <family val="2"/>
        <scheme val="minor"/>
      </rPr>
      <t>)</t>
    </r>
    <phoneticPr fontId="2"/>
  </si>
  <si>
    <r>
      <t>( 1 + β</t>
    </r>
    <r>
      <rPr>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i/>
        <vertAlign val="subscript"/>
        <sz val="11"/>
        <color theme="1"/>
        <rFont val="Times New Roman"/>
        <family val="1"/>
      </rPr>
      <t>0</t>
    </r>
    <r>
      <rPr>
        <sz val="11"/>
        <color theme="1"/>
        <rFont val="游ゴシック"/>
        <family val="2"/>
        <scheme val="minor"/>
      </rPr>
      <t>)</t>
    </r>
    <phoneticPr fontId="2"/>
  </si>
  <si>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游ゴシック"/>
        <family val="2"/>
        <scheme val="minor"/>
      </rPr>
      <t>β</t>
    </r>
    <r>
      <rPr>
        <vertAlign val="subscript"/>
        <sz val="11"/>
        <color theme="1"/>
        <rFont val="游ゴシック"/>
        <family val="3"/>
        <charset val="128"/>
        <scheme val="minor"/>
      </rPr>
      <t>2</t>
    </r>
    <r>
      <rPr>
        <vertAlign val="superscript"/>
        <sz val="11"/>
        <color theme="1"/>
        <rFont val="游ゴシック"/>
        <family val="3"/>
        <charset val="128"/>
        <scheme val="minor"/>
      </rPr>
      <t>3</t>
    </r>
    <phoneticPr fontId="2"/>
  </si>
  <si>
    <r>
      <t>β</t>
    </r>
    <r>
      <rPr>
        <vertAlign val="subscript"/>
        <sz val="11"/>
        <color theme="1"/>
        <rFont val="游ゴシック"/>
        <family val="3"/>
        <charset val="128"/>
        <scheme val="minor"/>
      </rPr>
      <t>2</t>
    </r>
    <r>
      <rPr>
        <sz val="11"/>
        <color theme="1"/>
        <rFont val="游ゴシック"/>
        <family val="2"/>
        <scheme val="minor"/>
      </rPr>
      <t>：杭の特性値（m</t>
    </r>
    <r>
      <rPr>
        <vertAlign val="superscript"/>
        <sz val="11"/>
        <color theme="1"/>
        <rFont val="游ゴシック"/>
        <family val="3"/>
        <charset val="128"/>
        <scheme val="minor"/>
      </rPr>
      <t>ー1</t>
    </r>
    <r>
      <rPr>
        <sz val="11"/>
        <color theme="1"/>
        <rFont val="游ゴシック"/>
        <family val="2"/>
        <scheme val="minor"/>
      </rPr>
      <t>）</t>
    </r>
    <rPh sb="3" eb="4">
      <t>クイ</t>
    </rPh>
    <rPh sb="5" eb="7">
      <t>トクセイ</t>
    </rPh>
    <rPh sb="7" eb="8">
      <t>チ</t>
    </rPh>
    <phoneticPr fontId="2"/>
  </si>
  <si>
    <r>
      <t>β</t>
    </r>
    <r>
      <rPr>
        <vertAlign val="subscript"/>
        <sz val="11"/>
        <color theme="1"/>
        <rFont val="游ゴシック"/>
        <family val="3"/>
        <charset val="128"/>
        <scheme val="minor"/>
      </rPr>
      <t xml:space="preserve">2 </t>
    </r>
    <r>
      <rPr>
        <sz val="11"/>
        <color theme="1"/>
        <rFont val="游ゴシック"/>
        <family val="2"/>
        <scheme val="minor"/>
      </rPr>
      <t>=</t>
    </r>
    <phoneticPr fontId="2"/>
  </si>
  <si>
    <r>
      <t>( 1 + 2・β</t>
    </r>
    <r>
      <rPr>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i/>
        <vertAlign val="subscript"/>
        <sz val="11"/>
        <color theme="1"/>
        <rFont val="游ゴシック"/>
        <family val="1"/>
        <charset val="128"/>
      </rPr>
      <t>0</t>
    </r>
    <r>
      <rPr>
        <sz val="11"/>
        <color theme="1"/>
        <rFont val="游ゴシック"/>
        <family val="2"/>
        <scheme val="minor"/>
      </rPr>
      <t>)</t>
    </r>
    <phoneticPr fontId="2"/>
  </si>
  <si>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游ゴシック"/>
        <family val="2"/>
        <scheme val="minor"/>
      </rPr>
      <t>β</t>
    </r>
    <r>
      <rPr>
        <vertAlign val="subscript"/>
        <sz val="11"/>
        <color theme="1"/>
        <rFont val="游ゴシック"/>
        <family val="3"/>
        <charset val="128"/>
        <scheme val="minor"/>
      </rPr>
      <t>2</t>
    </r>
    <r>
      <rPr>
        <vertAlign val="superscript"/>
        <sz val="11"/>
        <color theme="1"/>
        <rFont val="游ゴシック"/>
        <family val="3"/>
        <charset val="128"/>
        <scheme val="minor"/>
      </rPr>
      <t>2</t>
    </r>
    <phoneticPr fontId="2"/>
  </si>
  <si>
    <r>
      <t>β</t>
    </r>
    <r>
      <rPr>
        <vertAlign val="subscript"/>
        <sz val="11"/>
        <color theme="1"/>
        <rFont val="游ゴシック"/>
        <family val="3"/>
        <charset val="128"/>
        <scheme val="minor"/>
      </rPr>
      <t>1</t>
    </r>
    <r>
      <rPr>
        <sz val="11"/>
        <color theme="1"/>
        <rFont val="游ゴシック"/>
        <family val="2"/>
        <scheme val="minor"/>
      </rPr>
      <t>値</t>
    </r>
    <rPh sb="2" eb="3">
      <t>アタイ</t>
    </rPh>
    <phoneticPr fontId="2"/>
  </si>
  <si>
    <r>
      <t>β</t>
    </r>
    <r>
      <rPr>
        <vertAlign val="subscript"/>
        <sz val="11"/>
        <color theme="1"/>
        <rFont val="游ゴシック"/>
        <family val="3"/>
        <charset val="128"/>
        <scheme val="minor"/>
      </rPr>
      <t>2</t>
    </r>
    <r>
      <rPr>
        <sz val="11"/>
        <color theme="1"/>
        <rFont val="游ゴシック"/>
        <family val="2"/>
        <scheme val="minor"/>
      </rPr>
      <t>値</t>
    </r>
    <rPh sb="2" eb="3">
      <t>アタイ</t>
    </rPh>
    <phoneticPr fontId="2"/>
  </si>
  <si>
    <t>①</t>
    <phoneticPr fontId="2"/>
  </si>
  <si>
    <t>②</t>
    <phoneticPr fontId="2"/>
  </si>
  <si>
    <t>③</t>
    <phoneticPr fontId="2"/>
  </si>
  <si>
    <t>④</t>
    <phoneticPr fontId="2"/>
  </si>
  <si>
    <t>⑤</t>
    <phoneticPr fontId="2"/>
  </si>
  <si>
    <t>⑥</t>
    <phoneticPr fontId="2"/>
  </si>
  <si>
    <t>⑦</t>
    <phoneticPr fontId="2"/>
  </si>
  <si>
    <t>水深</t>
    <rPh sb="0" eb="2">
      <t>スイシン</t>
    </rPh>
    <phoneticPr fontId="2"/>
  </si>
  <si>
    <r>
      <t>H</t>
    </r>
    <r>
      <rPr>
        <i/>
        <vertAlign val="subscript"/>
        <sz val="11"/>
        <color theme="1"/>
        <rFont val="Times New Roman"/>
        <family val="1"/>
      </rPr>
      <t>w</t>
    </r>
    <phoneticPr fontId="2"/>
  </si>
  <si>
    <t>粘性</t>
  </si>
  <si>
    <t>(1)ヒービングの検討</t>
    <rPh sb="9" eb="11">
      <t>ケントウ</t>
    </rPh>
    <phoneticPr fontId="2"/>
  </si>
  <si>
    <t>H11道仮p83,29</t>
    <phoneticPr fontId="2"/>
  </si>
  <si>
    <t>下式を満足できない場合は、ヒービングの検討を行う。</t>
    <phoneticPr fontId="2"/>
  </si>
  <si>
    <r>
      <t>N</t>
    </r>
    <r>
      <rPr>
        <i/>
        <vertAlign val="subscript"/>
        <sz val="11"/>
        <color theme="1"/>
        <rFont val="Times New Roman"/>
        <family val="1"/>
      </rPr>
      <t>b</t>
    </r>
    <phoneticPr fontId="2"/>
  </si>
  <si>
    <t>&lt;</t>
    <phoneticPr fontId="2"/>
  </si>
  <si>
    <r>
      <rPr>
        <i/>
        <sz val="11"/>
        <color theme="1"/>
        <rFont val="Times New Roman"/>
        <family val="1"/>
      </rPr>
      <t>N</t>
    </r>
    <r>
      <rPr>
        <i/>
        <vertAlign val="subscript"/>
        <sz val="11"/>
        <color theme="1"/>
        <rFont val="Times New Roman"/>
        <family val="1"/>
      </rPr>
      <t>b</t>
    </r>
    <r>
      <rPr>
        <sz val="11"/>
        <color theme="1"/>
        <rFont val="游ゴシック"/>
        <family val="2"/>
        <scheme val="minor"/>
      </rPr>
      <t>：安定数</t>
    </r>
    <rPh sb="3" eb="5">
      <t>アンテイ</t>
    </rPh>
    <rPh sb="5" eb="6">
      <t>スウ</t>
    </rPh>
    <phoneticPr fontId="2"/>
  </si>
  <si>
    <r>
      <rPr>
        <sz val="11"/>
        <color theme="1"/>
        <rFont val="游ゴシック"/>
        <family val="3"/>
        <charset val="128"/>
        <scheme val="minor"/>
      </rPr>
      <t>γ：土の湿潤単位体積重量（kN/m</t>
    </r>
    <r>
      <rPr>
        <vertAlign val="superscript"/>
        <sz val="11"/>
        <color theme="1"/>
        <rFont val="游ゴシック"/>
        <family val="3"/>
        <charset val="128"/>
        <scheme val="minor"/>
      </rPr>
      <t>3</t>
    </r>
    <r>
      <rPr>
        <sz val="11"/>
        <color theme="1"/>
        <rFont val="游ゴシック"/>
        <family val="3"/>
        <charset val="128"/>
        <scheme val="minor"/>
      </rPr>
      <t>）</t>
    </r>
    <rPh sb="2" eb="3">
      <t>ツチ</t>
    </rPh>
    <rPh sb="4" eb="6">
      <t>シツジュン</t>
    </rPh>
    <rPh sb="6" eb="8">
      <t>タンイ</t>
    </rPh>
    <rPh sb="8" eb="10">
      <t>タイセキ</t>
    </rPh>
    <rPh sb="10" eb="12">
      <t>ジュウリョウ</t>
    </rPh>
    <phoneticPr fontId="2"/>
  </si>
  <si>
    <r>
      <rPr>
        <i/>
        <sz val="11"/>
        <color theme="1"/>
        <rFont val="Times New Roman"/>
        <family val="1"/>
      </rPr>
      <t>c</t>
    </r>
    <r>
      <rPr>
        <sz val="11"/>
        <color theme="1"/>
        <rFont val="游ゴシック"/>
        <family val="2"/>
        <scheme val="minor"/>
      </rPr>
      <t>：掘削底面付近の地盤の粘着力（kN/m</t>
    </r>
    <r>
      <rPr>
        <vertAlign val="superscript"/>
        <sz val="11"/>
        <color theme="1"/>
        <rFont val="游ゴシック"/>
        <family val="3"/>
        <charset val="128"/>
        <scheme val="minor"/>
      </rPr>
      <t>2</t>
    </r>
    <r>
      <rPr>
        <sz val="11"/>
        <color theme="1"/>
        <rFont val="游ゴシック"/>
        <family val="2"/>
        <scheme val="minor"/>
      </rPr>
      <t>）</t>
    </r>
    <rPh sb="2" eb="4">
      <t>クッサク</t>
    </rPh>
    <rPh sb="4" eb="6">
      <t>テイメン</t>
    </rPh>
    <rPh sb="6" eb="8">
      <t>フキン</t>
    </rPh>
    <rPh sb="9" eb="11">
      <t>ジバン</t>
    </rPh>
    <rPh sb="12" eb="15">
      <t>ネンチャクリョク</t>
    </rPh>
    <phoneticPr fontId="2"/>
  </si>
  <si>
    <t>c=</t>
    <phoneticPr fontId="2"/>
  </si>
  <si>
    <t>ここでの右辺は、掘削背面に係る鉛直荷重を示している。</t>
    <phoneticPr fontId="2"/>
  </si>
  <si>
    <t>このため、今回の設計例では、水による鉛直荷重を加算する。</t>
    <phoneticPr fontId="2"/>
  </si>
  <si>
    <t>水の単位重量</t>
    <rPh sb="0" eb="1">
      <t>ミズ</t>
    </rPh>
    <rPh sb="2" eb="4">
      <t>タンイ</t>
    </rPh>
    <rPh sb="4" eb="6">
      <t>ジュウリョウ</t>
    </rPh>
    <phoneticPr fontId="2"/>
  </si>
  <si>
    <r>
      <rPr>
        <sz val="11"/>
        <color theme="1"/>
        <rFont val="游ゴシック"/>
        <family val="3"/>
        <charset val="128"/>
        <scheme val="minor"/>
      </rPr>
      <t>γ</t>
    </r>
    <r>
      <rPr>
        <vertAlign val="subscript"/>
        <sz val="11"/>
        <color theme="1"/>
        <rFont val="游ゴシック"/>
        <family val="3"/>
        <charset val="128"/>
        <scheme val="minor"/>
      </rPr>
      <t>w</t>
    </r>
    <phoneticPr fontId="2"/>
  </si>
  <si>
    <r>
      <t>(kN/m</t>
    </r>
    <r>
      <rPr>
        <vertAlign val="superscript"/>
        <sz val="11"/>
        <color theme="1"/>
        <rFont val="游ゴシック"/>
        <family val="3"/>
        <charset val="128"/>
        <scheme val="minor"/>
      </rPr>
      <t>3)</t>
    </r>
    <phoneticPr fontId="2"/>
  </si>
  <si>
    <r>
      <t>(γ'+γ</t>
    </r>
    <r>
      <rPr>
        <vertAlign val="subscript"/>
        <sz val="11"/>
        <color theme="1"/>
        <rFont val="游ゴシック"/>
        <family val="3"/>
        <charset val="128"/>
        <scheme val="minor"/>
      </rPr>
      <t>w</t>
    </r>
    <r>
      <rPr>
        <sz val="11"/>
        <color theme="1"/>
        <rFont val="游ゴシック"/>
        <family val="2"/>
        <scheme val="minor"/>
      </rPr>
      <t>)・</t>
    </r>
    <r>
      <rPr>
        <i/>
        <sz val="11"/>
        <color theme="1"/>
        <rFont val="Times New Roman"/>
        <family val="1"/>
      </rPr>
      <t>h</t>
    </r>
    <phoneticPr fontId="2"/>
  </si>
  <si>
    <r>
      <t>(γ' + γ</t>
    </r>
    <r>
      <rPr>
        <vertAlign val="subscript"/>
        <sz val="11"/>
        <color theme="1"/>
        <rFont val="游ゴシック"/>
        <family val="3"/>
        <charset val="128"/>
        <scheme val="minor"/>
      </rPr>
      <t>w</t>
    </r>
    <r>
      <rPr>
        <sz val="11"/>
        <color theme="1"/>
        <rFont val="游ゴシック"/>
        <family val="3"/>
        <charset val="128"/>
        <scheme val="minor"/>
      </rPr>
      <t>)</t>
    </r>
    <phoneticPr fontId="2"/>
  </si>
  <si>
    <t>(ヒービング）</t>
    <phoneticPr fontId="2"/>
  </si>
  <si>
    <t>鋼矢板の長さは、「水深」、「掘削深さ」に「根入れ長」を加え、0.5m単位で切り上げる。</t>
    <rPh sb="0" eb="3">
      <t>コウヤイタ</t>
    </rPh>
    <rPh sb="4" eb="5">
      <t>ナガ</t>
    </rPh>
    <rPh sb="9" eb="11">
      <t>スイシン</t>
    </rPh>
    <rPh sb="14" eb="16">
      <t>クッサク</t>
    </rPh>
    <rPh sb="16" eb="17">
      <t>フカ</t>
    </rPh>
    <rPh sb="21" eb="22">
      <t>ネ</t>
    </rPh>
    <rPh sb="22" eb="23">
      <t>イ</t>
    </rPh>
    <rPh sb="24" eb="25">
      <t>チョウ</t>
    </rPh>
    <rPh sb="27" eb="28">
      <t>クワ</t>
    </rPh>
    <rPh sb="34" eb="36">
      <t>タンイ</t>
    </rPh>
    <rPh sb="37" eb="38">
      <t>キ</t>
    </rPh>
    <rPh sb="39" eb="40">
      <t>ア</t>
    </rPh>
    <phoneticPr fontId="2"/>
  </si>
  <si>
    <r>
      <t>H</t>
    </r>
    <r>
      <rPr>
        <vertAlign val="subscript"/>
        <sz val="11"/>
        <color theme="1"/>
        <rFont val="Times New Roman"/>
        <family val="1"/>
      </rPr>
      <t>w</t>
    </r>
    <phoneticPr fontId="2"/>
  </si>
  <si>
    <t>仮締切り壁の設計計算例　ー自立式鋼矢板、砂質および粘性土地盤の場合ー</t>
    <rPh sb="0" eb="1">
      <t>カリ</t>
    </rPh>
    <rPh sb="1" eb="3">
      <t>シメキ</t>
    </rPh>
    <rPh sb="4" eb="5">
      <t>カベ</t>
    </rPh>
    <rPh sb="5" eb="6">
      <t>ドヘキ</t>
    </rPh>
    <rPh sb="6" eb="8">
      <t>セッケイ</t>
    </rPh>
    <rPh sb="8" eb="10">
      <t>ケイサン</t>
    </rPh>
    <rPh sb="10" eb="11">
      <t>レイ</t>
    </rPh>
    <rPh sb="13" eb="15">
      <t>ジリツ</t>
    </rPh>
    <rPh sb="15" eb="16">
      <t>シキ</t>
    </rPh>
    <rPh sb="16" eb="17">
      <t>ハガネ</t>
    </rPh>
    <rPh sb="17" eb="19">
      <t>ヤイタ</t>
    </rPh>
    <rPh sb="20" eb="22">
      <t>サシツ</t>
    </rPh>
    <rPh sb="25" eb="27">
      <t>ネンセイ</t>
    </rPh>
    <rPh sb="27" eb="28">
      <t>ツチ</t>
    </rPh>
    <rPh sb="28" eb="30">
      <t>ジバン</t>
    </rPh>
    <rPh sb="31" eb="33">
      <t>バアイ</t>
    </rPh>
    <phoneticPr fontId="2"/>
  </si>
  <si>
    <t>が適用範囲です。（H11道仮p28, 78）</t>
    <phoneticPr fontId="2"/>
  </si>
  <si>
    <t>ヒービング</t>
    <phoneticPr fontId="2"/>
  </si>
  <si>
    <t>厚い粘性土地盤である場合、ヒービングについて検討する。</t>
    <rPh sb="0" eb="1">
      <t>アツ</t>
    </rPh>
    <phoneticPr fontId="2"/>
  </si>
  <si>
    <t>下記に示す設計プロセスは「水面から掘削底面までの深さH=3.0m以下、砂質および粘性土地盤の河川内施工」</t>
    <rPh sb="0" eb="2">
      <t>カキ</t>
    </rPh>
    <rPh sb="3" eb="4">
      <t>シメ</t>
    </rPh>
    <rPh sb="5" eb="7">
      <t>セッケイ</t>
    </rPh>
    <phoneticPr fontId="2"/>
  </si>
  <si>
    <t>水面から掘削底面までの深さの</t>
    <rPh sb="0" eb="2">
      <t>スイメン</t>
    </rPh>
    <rPh sb="4" eb="6">
      <t>クッサク</t>
    </rPh>
    <rPh sb="6" eb="8">
      <t>テイメン</t>
    </rPh>
    <rPh sb="11" eb="12">
      <t>フカ</t>
    </rPh>
    <phoneticPr fontId="2"/>
  </si>
  <si>
    <t>H11道仮p150</t>
    <phoneticPr fontId="2"/>
  </si>
  <si>
    <t>水</t>
    <rPh sb="0" eb="1">
      <t>スイ</t>
    </rPh>
    <phoneticPr fontId="2"/>
  </si>
  <si>
    <t>水</t>
    <rPh sb="0" eb="1">
      <t>ミズ</t>
    </rPh>
    <phoneticPr fontId="2"/>
  </si>
  <si>
    <t>水中単位重量算出</t>
    <rPh sb="4" eb="6">
      <t>ジュウリョウ</t>
    </rPh>
    <phoneticPr fontId="2"/>
  </si>
  <si>
    <r>
      <rPr>
        <i/>
        <sz val="11"/>
        <color theme="1"/>
        <rFont val="游ゴシック"/>
        <family val="1"/>
        <charset val="128"/>
      </rPr>
      <t>H</t>
    </r>
    <r>
      <rPr>
        <sz val="11"/>
        <color theme="1"/>
        <rFont val="游ゴシック"/>
        <family val="2"/>
        <scheme val="minor"/>
      </rPr>
      <t>：深さ（水面から掘削底面）（m）</t>
    </r>
    <rPh sb="2" eb="3">
      <t>フカ</t>
    </rPh>
    <rPh sb="5" eb="7">
      <t>スイメン</t>
    </rPh>
    <rPh sb="11" eb="13">
      <t>テイメン</t>
    </rPh>
    <phoneticPr fontId="2"/>
  </si>
  <si>
    <t>© 2023 ce-note.com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</si>
</sst>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000"/>
    <numFmt numFmtId="179" formatCode="0.00_ "/>
    <numFmt numFmtId="180" formatCode="#,##0.000;[Red]\-#,##0.000"/>
    <numFmt numFmtId="181" formatCode="#,##0_ "/>
    <numFmt numFmtId="182" formatCode="#,##0.00000000;[Red]\-#,##0.00000000"/>
    <numFmt numFmtId="183" formatCode="#,##0.0000;[Red]\-#,##0.0000"/>
    <numFmt numFmtId="184" formatCode="#,##0.000000000000;[Red]\-#,##0.000000000000"/>
    <numFmt numFmtId="185" formatCode="0.0000000"/>
    <numFmt numFmtId="186" formatCode="#,##0.0"/>
  </numFmts>
  <fonts count="43">
    <font>
      <sz val="11"/>
      <color theme="1"/>
      <name val="游ゴシック"/>
      <family val="2"/>
      <scheme val="minor"/>
    </font>
    <font>
      <sz val="11"/>
      <color theme="1"/>
      <name val="游ゴシック"/>
      <family val="2"/>
      <scheme val="minor"/>
    </font>
    <font>
      <sz val="6"/>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9"/>
      <color theme="1"/>
      <name val="游ゴシック"/>
      <family val="2"/>
      <scheme val="minor"/>
    </font>
    <font>
      <sz val="11"/>
      <color theme="1"/>
      <name val="Times New Roman"/>
      <family val="1"/>
    </font>
    <font>
      <i/>
      <sz val="11"/>
      <color theme="1"/>
      <name val="Times New Roman"/>
      <family val="1"/>
    </font>
    <font>
      <i/>
      <sz val="11"/>
      <color theme="1"/>
      <name val="游ゴシック"/>
      <family val="3"/>
      <charset val="128"/>
      <scheme val="minor"/>
    </font>
    <font>
      <sz val="11"/>
      <color theme="1"/>
      <name val="游ゴシック"/>
      <family val="3"/>
      <charset val="128"/>
      <scheme val="minor"/>
    </font>
    <font>
      <vertAlign val="subscript"/>
      <sz val="11"/>
      <color theme="1"/>
      <name val="Times New Roman"/>
      <family val="1"/>
    </font>
    <font>
      <i/>
      <vertAlign val="subscript"/>
      <sz val="11"/>
      <color theme="1"/>
      <name val="Times New Roman"/>
      <family val="1"/>
    </font>
    <font>
      <i/>
      <sz val="11"/>
      <color theme="1"/>
      <name val="游ゴシック"/>
      <family val="2"/>
    </font>
    <font>
      <i/>
      <sz val="11"/>
      <color theme="1"/>
      <name val="ＭＳ Ｐ明朝"/>
      <family val="1"/>
      <charset val="128"/>
    </font>
    <font>
      <sz val="11"/>
      <color theme="1"/>
      <name val="游ゴシック"/>
      <family val="1"/>
      <charset val="128"/>
    </font>
    <font>
      <i/>
      <sz val="11"/>
      <color theme="1"/>
      <name val="游ゴシック"/>
      <family val="1"/>
      <charset val="128"/>
    </font>
    <font>
      <i/>
      <sz val="8"/>
      <color theme="1"/>
      <name val="Times New Roman"/>
      <family val="1"/>
    </font>
    <font>
      <i/>
      <sz val="11"/>
      <color theme="1"/>
      <name val="游ゴシック"/>
      <family val="3"/>
      <charset val="128"/>
    </font>
    <font>
      <sz val="11"/>
      <color theme="1"/>
      <name val="游ゴシック"/>
      <family val="1"/>
      <scheme val="minor"/>
    </font>
    <font>
      <sz val="11"/>
      <color theme="1"/>
      <name val="游ゴシック"/>
      <family val="3"/>
      <charset val="128"/>
    </font>
    <font>
      <i/>
      <vertAlign val="subscript"/>
      <sz val="11"/>
      <color theme="1"/>
      <name val="游ゴシック"/>
      <family val="3"/>
      <charset val="128"/>
      <scheme val="minor"/>
    </font>
    <font>
      <i/>
      <sz val="11"/>
      <color theme="1"/>
      <name val="Times New Roman"/>
      <family val="3"/>
      <charset val="128"/>
    </font>
    <font>
      <i/>
      <sz val="11"/>
      <color theme="1"/>
      <name val="游ゴシック"/>
      <family val="1"/>
    </font>
    <font>
      <sz val="11"/>
      <color theme="1"/>
      <name val="Yu Gothic"/>
      <family val="1"/>
      <charset val="128"/>
    </font>
    <font>
      <vertAlign val="superscript"/>
      <sz val="11"/>
      <color theme="1"/>
      <name val="Yu Gothic"/>
      <family val="1"/>
      <charset val="128"/>
    </font>
    <font>
      <i/>
      <vertAlign val="subscript"/>
      <sz val="11"/>
      <color theme="1"/>
      <name val="游ゴシック"/>
      <family val="1"/>
      <charset val="128"/>
    </font>
    <font>
      <vertAlign val="subscript"/>
      <sz val="11"/>
      <color theme="1"/>
      <name val="游ゴシック"/>
      <family val="1"/>
      <charset val="128"/>
    </font>
    <font>
      <sz val="1"/>
      <color theme="1"/>
      <name val="游ゴシック"/>
      <family val="2"/>
      <scheme val="minor"/>
    </font>
    <font>
      <vertAlign val="subscript"/>
      <sz val="11"/>
      <color theme="1"/>
      <name val="Yu Gothic"/>
      <family val="1"/>
      <charset val="128"/>
    </font>
    <font>
      <sz val="8"/>
      <color theme="1"/>
      <name val="游ゴシック"/>
      <family val="2"/>
      <scheme val="minor"/>
    </font>
    <font>
      <i/>
      <sz val="11"/>
      <color theme="1"/>
      <name val="Yu Gothic"/>
      <family val="1"/>
      <charset val="128"/>
    </font>
    <font>
      <sz val="11"/>
      <color theme="1"/>
      <name val="游ゴシック"/>
      <family val="1"/>
      <charset val="128"/>
      <scheme val="minor"/>
    </font>
    <font>
      <sz val="11"/>
      <color theme="1"/>
      <name val="Yu Gothic"/>
      <family val="3"/>
      <charset val="128"/>
    </font>
    <font>
      <i/>
      <vertAlign val="subscript"/>
      <sz val="11"/>
      <color theme="1"/>
      <name val="ＭＳ Ｐ明朝"/>
      <family val="1"/>
      <charset val="128"/>
    </font>
    <font>
      <vertAlign val="subscript"/>
      <sz val="11"/>
      <color theme="1"/>
      <name val="ＭＳ Ｐ明朝"/>
      <family val="1"/>
      <charset val="128"/>
    </font>
    <font>
      <sz val="11"/>
      <color theme="0"/>
      <name val="游ゴシック"/>
      <family val="3"/>
      <charset val="128"/>
      <scheme val="minor"/>
    </font>
    <font>
      <sz val="11"/>
      <color theme="0"/>
      <name val="游ゴシック"/>
      <family val="3"/>
      <charset val="128"/>
    </font>
    <font>
      <vertAlign val="subscript"/>
      <sz val="11"/>
      <color theme="0"/>
      <name val="游ゴシック"/>
      <family val="3"/>
      <charset val="128"/>
      <scheme val="minor"/>
    </font>
    <font>
      <sz val="11"/>
      <color theme="0"/>
      <name val="游ゴシック"/>
      <family val="2"/>
      <scheme val="minor"/>
    </font>
    <font>
      <i/>
      <sz val="8"/>
      <color theme="1"/>
      <name val="游ゴシック"/>
      <family val="1"/>
      <charset val="128"/>
    </font>
    <font>
      <i/>
      <sz val="11"/>
      <color theme="1"/>
      <name val="Times New Roman"/>
      <family val="2"/>
    </font>
    <font>
      <sz val="11"/>
      <name val="游ゴシック"/>
      <family val="3"/>
      <charset val="128"/>
      <scheme val="minor"/>
    </font>
    <font>
      <u/>
      <sz val="11"/>
      <color theme="10"/>
      <name val="游ゴシック"/>
      <family val="2"/>
      <scheme val="minor"/>
    </font>
  </fonts>
  <fills count="3">
    <fill>
      <patternFill patternType="none"/>
    </fill>
    <fill>
      <patternFill patternType="gray125"/>
    </fill>
    <fill>
      <patternFill patternType="solid">
        <fgColor rgb="FFFFCC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2" fillId="0" borderId="0" applyNumberFormat="0" applyFill="0" applyBorder="0" applyAlignment="0" applyProtection="0"/>
  </cellStyleXfs>
  <cellXfs count="371">
    <xf numFmtId="0" fontId="0" fillId="0" borderId="0" xfId="0"/>
    <xf numFmtId="177" fontId="0" fillId="0" borderId="0" xfId="1" applyNumberFormat="1" applyFont="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177" fontId="0" fillId="0" borderId="1" xfId="1" applyNumberFormat="1" applyFont="1" applyBorder="1" applyAlignment="1"/>
    <xf numFmtId="177" fontId="0" fillId="0" borderId="2" xfId="1" applyNumberFormat="1" applyFont="1" applyBorder="1" applyAlignment="1"/>
    <xf numFmtId="177" fontId="0" fillId="0" borderId="3" xfId="1" applyNumberFormat="1" applyFont="1" applyBorder="1" applyAlignment="1"/>
    <xf numFmtId="177" fontId="0" fillId="0" borderId="4" xfId="1" applyNumberFormat="1" applyFont="1" applyBorder="1" applyAlignment="1"/>
    <xf numFmtId="177" fontId="0" fillId="0" borderId="0" xfId="1" applyNumberFormat="1" applyFont="1" applyBorder="1" applyAlignment="1"/>
    <xf numFmtId="177" fontId="0" fillId="0" borderId="0" xfId="1" applyNumberFormat="1" applyFont="1" applyBorder="1" applyAlignment="1">
      <alignment horizontal="center"/>
    </xf>
    <xf numFmtId="177" fontId="0" fillId="0" borderId="5" xfId="1" applyNumberFormat="1" applyFont="1" applyBorder="1" applyAlignment="1"/>
    <xf numFmtId="177" fontId="0" fillId="0" borderId="6" xfId="1" applyNumberFormat="1" applyFont="1" applyBorder="1" applyAlignment="1"/>
    <xf numFmtId="177" fontId="0" fillId="0" borderId="7" xfId="1" applyNumberFormat="1" applyFont="1" applyBorder="1" applyAlignment="1"/>
    <xf numFmtId="177" fontId="0" fillId="0" borderId="7" xfId="1" applyNumberFormat="1" applyFont="1" applyBorder="1" applyAlignment="1">
      <alignment horizontal="center"/>
    </xf>
    <xf numFmtId="177" fontId="0" fillId="0" borderId="8" xfId="1" applyNumberFormat="1" applyFont="1" applyBorder="1" applyAlignment="1"/>
    <xf numFmtId="0" fontId="0" fillId="0" borderId="7"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xf>
    <xf numFmtId="2" fontId="0" fillId="0" borderId="7" xfId="0" applyNumberFormat="1" applyBorder="1" applyAlignment="1">
      <alignment horizontal="left"/>
    </xf>
    <xf numFmtId="40" fontId="0" fillId="0" borderId="0" xfId="1" applyNumberFormat="1" applyFont="1" applyBorder="1" applyAlignment="1">
      <alignment horizontal="center"/>
    </xf>
    <xf numFmtId="2" fontId="0" fillId="0" borderId="7" xfId="0" applyNumberFormat="1" applyBorder="1" applyAlignment="1">
      <alignment horizontal="center" shrinkToFit="1"/>
    </xf>
    <xf numFmtId="2" fontId="0" fillId="0" borderId="0" xfId="0" applyNumberFormat="1" applyAlignment="1">
      <alignment horizontal="center"/>
    </xf>
    <xf numFmtId="0" fontId="0" fillId="0" borderId="7" xfId="0" applyBorder="1"/>
    <xf numFmtId="0" fontId="0" fillId="0" borderId="7" xfId="0" applyBorder="1" applyAlignment="1">
      <alignment horizontal="left"/>
    </xf>
    <xf numFmtId="40" fontId="0" fillId="0" borderId="7" xfId="1" applyNumberFormat="1" applyFont="1" applyBorder="1" applyAlignment="1">
      <alignment horizontal="center"/>
    </xf>
    <xf numFmtId="0" fontId="0" fillId="0" borderId="0" xfId="0" applyAlignment="1">
      <alignment horizontal="left" shrinkToFit="1"/>
    </xf>
    <xf numFmtId="0" fontId="0" fillId="0" borderId="0" xfId="0" applyAlignment="1">
      <alignment horizontal="left"/>
    </xf>
    <xf numFmtId="2" fontId="0" fillId="0" borderId="0" xfId="0" applyNumberFormat="1" applyAlignment="1">
      <alignment horizontal="left"/>
    </xf>
    <xf numFmtId="38" fontId="0" fillId="0" borderId="0" xfId="1" applyFont="1" applyBorder="1" applyAlignment="1">
      <alignment horizontal="center"/>
    </xf>
    <xf numFmtId="180" fontId="0" fillId="0" borderId="7" xfId="1" applyNumberFormat="1" applyFont="1" applyBorder="1" applyAlignment="1">
      <alignment horizontal="center"/>
    </xf>
    <xf numFmtId="0" fontId="0" fillId="0" borderId="0" xfId="0" applyAlignment="1">
      <alignment horizontal="center"/>
    </xf>
    <xf numFmtId="0" fontId="0" fillId="0" borderId="7" xfId="0" applyBorder="1" applyAlignment="1">
      <alignment horizontal="left" shrinkToFit="1"/>
    </xf>
    <xf numFmtId="177" fontId="0" fillId="0" borderId="0" xfId="1" applyNumberFormat="1" applyFont="1" applyBorder="1" applyAlignment="1">
      <alignment horizontal="center" vertical="center"/>
    </xf>
    <xf numFmtId="38" fontId="0" fillId="0" borderId="7" xfId="1" applyFont="1" applyBorder="1" applyAlignment="1"/>
    <xf numFmtId="177" fontId="0" fillId="0" borderId="11" xfId="1" applyNumberFormat="1" applyFont="1" applyBorder="1" applyAlignment="1"/>
    <xf numFmtId="38" fontId="0" fillId="0" borderId="0" xfId="1" applyFont="1" applyBorder="1" applyAlignment="1"/>
    <xf numFmtId="38" fontId="5" fillId="0" borderId="0" xfId="1" applyFont="1" applyBorder="1" applyAlignment="1">
      <alignment horizontal="center" vertical="top"/>
    </xf>
    <xf numFmtId="177" fontId="0" fillId="0" borderId="0" xfId="1" applyNumberFormat="1" applyFont="1" applyBorder="1" applyAlignment="1">
      <alignment vertical="center"/>
    </xf>
    <xf numFmtId="177" fontId="0" fillId="0" borderId="0" xfId="1" applyNumberFormat="1" applyFont="1" applyBorder="1" applyAlignment="1">
      <alignment horizontal="left" vertical="center"/>
    </xf>
    <xf numFmtId="182" fontId="0" fillId="0" borderId="0" xfId="1" applyNumberFormat="1" applyFont="1" applyBorder="1" applyAlignment="1">
      <alignment horizontal="center"/>
    </xf>
    <xf numFmtId="177" fontId="7" fillId="0" borderId="0" xfId="1" applyNumberFormat="1" applyFont="1" applyBorder="1" applyAlignment="1"/>
    <xf numFmtId="177" fontId="7" fillId="0" borderId="0" xfId="1" applyNumberFormat="1" applyFont="1" applyBorder="1" applyAlignment="1">
      <alignment horizontal="center"/>
    </xf>
    <xf numFmtId="2" fontId="7" fillId="0" borderId="0" xfId="0" applyNumberFormat="1" applyFont="1" applyAlignment="1">
      <alignment horizontal="left"/>
    </xf>
    <xf numFmtId="177" fontId="7" fillId="0" borderId="0" xfId="1" applyNumberFormat="1" applyFont="1" applyBorder="1" applyAlignment="1">
      <alignment horizontal="center" vertical="center"/>
    </xf>
    <xf numFmtId="177" fontId="7" fillId="0" borderId="2" xfId="1" applyNumberFormat="1" applyFont="1" applyBorder="1" applyAlignment="1"/>
    <xf numFmtId="177" fontId="9" fillId="0" borderId="0" xfId="1" applyNumberFormat="1" applyFont="1" applyBorder="1" applyAlignment="1"/>
    <xf numFmtId="177" fontId="18" fillId="0" borderId="0" xfId="1" applyNumberFormat="1" applyFont="1" applyBorder="1" applyAlignment="1"/>
    <xf numFmtId="184" fontId="0" fillId="0" borderId="0" xfId="1" applyNumberFormat="1" applyFont="1" applyBorder="1" applyAlignment="1"/>
    <xf numFmtId="180" fontId="9" fillId="0" borderId="0" xfId="1" applyNumberFormat="1" applyFont="1" applyBorder="1" applyAlignment="1"/>
    <xf numFmtId="177" fontId="18" fillId="0" borderId="7" xfId="1" applyNumberFormat="1" applyFont="1" applyBorder="1" applyAlignment="1"/>
    <xf numFmtId="183" fontId="0" fillId="0" borderId="0" xfId="1" applyNumberFormat="1" applyFont="1" applyBorder="1" applyAlignment="1">
      <alignment horizontal="center"/>
    </xf>
    <xf numFmtId="183" fontId="0" fillId="0" borderId="7" xfId="1" applyNumberFormat="1" applyFont="1" applyBorder="1" applyAlignment="1">
      <alignment horizontal="center"/>
    </xf>
    <xf numFmtId="177" fontId="7" fillId="0" borderId="2" xfId="1" applyNumberFormat="1" applyFont="1" applyBorder="1" applyAlignment="1">
      <alignment vertical="center"/>
    </xf>
    <xf numFmtId="177" fontId="7" fillId="0" borderId="0" xfId="1" applyNumberFormat="1" applyFont="1" applyBorder="1" applyAlignment="1">
      <alignment vertical="center"/>
    </xf>
    <xf numFmtId="177" fontId="0" fillId="0" borderId="0" xfId="1" applyNumberFormat="1" applyFont="1" applyFill="1" applyBorder="1" applyAlignment="1">
      <alignment horizontal="center"/>
    </xf>
    <xf numFmtId="177" fontId="27" fillId="0" borderId="0" xfId="1" applyNumberFormat="1" applyFont="1" applyAlignment="1"/>
    <xf numFmtId="38" fontId="29" fillId="0" borderId="0" xfId="1" applyFont="1" applyBorder="1" applyAlignment="1">
      <alignment horizontal="left" vertical="top"/>
    </xf>
    <xf numFmtId="177" fontId="18" fillId="0" borderId="0" xfId="1" applyNumberFormat="1" applyFont="1" applyBorder="1" applyAlignment="1">
      <alignment horizontal="center" vertical="center"/>
    </xf>
    <xf numFmtId="177" fontId="0" fillId="0" borderId="0" xfId="1" applyNumberFormat="1" applyFont="1" applyBorder="1" applyAlignment="1">
      <alignment horizontal="center" shrinkToFit="1"/>
    </xf>
    <xf numFmtId="1" fontId="0" fillId="0" borderId="0" xfId="0" applyNumberFormat="1" applyAlignment="1">
      <alignment horizontal="center"/>
    </xf>
    <xf numFmtId="177" fontId="0" fillId="0" borderId="0" xfId="1" applyNumberFormat="1" applyFont="1" applyBorder="1" applyAlignment="1">
      <alignment horizontal="left"/>
    </xf>
    <xf numFmtId="40" fontId="7" fillId="0" borderId="0" xfId="1" applyNumberFormat="1" applyFont="1" applyBorder="1" applyAlignment="1">
      <alignment horizontal="center"/>
    </xf>
    <xf numFmtId="177" fontId="0" fillId="0" borderId="2" xfId="1" applyNumberFormat="1" applyFont="1" applyBorder="1" applyAlignment="1">
      <alignment horizontal="center"/>
    </xf>
    <xf numFmtId="38" fontId="0" fillId="0" borderId="2" xfId="1" applyFont="1" applyBorder="1" applyAlignment="1">
      <alignment horizontal="center"/>
    </xf>
    <xf numFmtId="38" fontId="0" fillId="0" borderId="5" xfId="1" applyFont="1" applyBorder="1" applyAlignment="1"/>
    <xf numFmtId="38" fontId="0" fillId="0" borderId="0" xfId="1" applyFont="1" applyAlignment="1">
      <alignment horizontal="center"/>
    </xf>
    <xf numFmtId="38" fontId="0" fillId="0" borderId="10" xfId="1" applyFont="1" applyBorder="1" applyAlignment="1"/>
    <xf numFmtId="38" fontId="0" fillId="0" borderId="11" xfId="1" applyFont="1" applyBorder="1" applyAlignment="1"/>
    <xf numFmtId="177" fontId="9" fillId="0" borderId="0" xfId="1" applyNumberFormat="1" applyFont="1" applyBorder="1" applyAlignment="1">
      <alignment horizontal="center" vertical="center"/>
    </xf>
    <xf numFmtId="177" fontId="0" fillId="0" borderId="0" xfId="1" applyNumberFormat="1" applyFont="1" applyAlignment="1">
      <alignment horizontal="center" vertical="center"/>
    </xf>
    <xf numFmtId="177" fontId="0" fillId="0" borderId="0" xfId="1" applyNumberFormat="1" applyFont="1" applyAlignment="1">
      <alignment vertical="center"/>
    </xf>
    <xf numFmtId="177" fontId="31" fillId="0" borderId="0" xfId="1" applyNumberFormat="1" applyFont="1" applyBorder="1" applyAlignment="1"/>
    <xf numFmtId="40" fontId="0" fillId="0" borderId="7" xfId="1" applyNumberFormat="1" applyFont="1" applyBorder="1" applyAlignment="1">
      <alignment shrinkToFit="1"/>
    </xf>
    <xf numFmtId="177" fontId="0" fillId="0" borderId="19" xfId="1" applyNumberFormat="1" applyFont="1" applyBorder="1" applyAlignment="1"/>
    <xf numFmtId="177" fontId="35" fillId="0" borderId="0" xfId="1" applyNumberFormat="1" applyFont="1" applyBorder="1" applyAlignment="1">
      <alignment shrinkToFit="1"/>
    </xf>
    <xf numFmtId="177" fontId="35" fillId="0" borderId="5" xfId="1" applyNumberFormat="1" applyFont="1" applyBorder="1" applyAlignment="1">
      <alignment shrinkToFit="1"/>
    </xf>
    <xf numFmtId="177" fontId="35" fillId="0" borderId="0" xfId="1" applyNumberFormat="1" applyFont="1" applyAlignment="1">
      <alignment shrinkToFit="1"/>
    </xf>
    <xf numFmtId="180" fontId="0" fillId="0" borderId="0" xfId="1" applyNumberFormat="1" applyFont="1" applyBorder="1" applyAlignment="1">
      <alignment horizontal="center"/>
    </xf>
    <xf numFmtId="2" fontId="0" fillId="0" borderId="4" xfId="0" applyNumberFormat="1" applyBorder="1" applyAlignment="1">
      <alignment horizontal="center"/>
    </xf>
    <xf numFmtId="2" fontId="0" fillId="0" borderId="7" xfId="0" applyNumberFormat="1" applyBorder="1"/>
    <xf numFmtId="2" fontId="0" fillId="0" borderId="2" xfId="0" applyNumberFormat="1" applyBorder="1"/>
    <xf numFmtId="2" fontId="0" fillId="0" borderId="0" xfId="0" applyNumberFormat="1"/>
    <xf numFmtId="0" fontId="0" fillId="0" borderId="0" xfId="0" applyAlignment="1">
      <alignment horizontal="center" shrinkToFit="1"/>
    </xf>
    <xf numFmtId="1" fontId="0" fillId="0" borderId="2" xfId="0" applyNumberFormat="1" applyBorder="1" applyAlignment="1">
      <alignment horizontal="center"/>
    </xf>
    <xf numFmtId="1" fontId="0" fillId="0" borderId="7" xfId="0" applyNumberFormat="1" applyBorder="1" applyAlignment="1">
      <alignment horizontal="center"/>
    </xf>
    <xf numFmtId="38" fontId="0" fillId="0" borderId="2" xfId="1" applyFont="1" applyBorder="1" applyAlignment="1"/>
    <xf numFmtId="177" fontId="7" fillId="0" borderId="7" xfId="1" applyNumberFormat="1" applyFont="1" applyBorder="1" applyAlignment="1"/>
    <xf numFmtId="177" fontId="9" fillId="0" borderId="7" xfId="1" applyNumberFormat="1" applyFont="1" applyBorder="1" applyAlignment="1"/>
    <xf numFmtId="177" fontId="8" fillId="0" borderId="0" xfId="1" applyNumberFormat="1" applyFont="1" applyBorder="1" applyAlignment="1"/>
    <xf numFmtId="40" fontId="0" fillId="0" borderId="2" xfId="1" applyNumberFormat="1" applyFont="1" applyBorder="1" applyAlignment="1"/>
    <xf numFmtId="177" fontId="0" fillId="0" borderId="0" xfId="1" applyNumberFormat="1" applyFont="1" applyFill="1" applyBorder="1" applyAlignment="1"/>
    <xf numFmtId="0" fontId="42" fillId="0" borderId="0" xfId="3"/>
    <xf numFmtId="2" fontId="0" fillId="0" borderId="1"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13"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40" fontId="0" fillId="0" borderId="6" xfId="1" applyNumberFormat="1" applyFont="1" applyBorder="1" applyAlignment="1">
      <alignment horizontal="center"/>
    </xf>
    <xf numFmtId="40" fontId="0" fillId="0" borderId="7" xfId="1" applyNumberFormat="1" applyFont="1" applyBorder="1" applyAlignment="1">
      <alignment horizontal="center"/>
    </xf>
    <xf numFmtId="40" fontId="0" fillId="0" borderId="8" xfId="1"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0" fillId="0" borderId="1" xfId="0" applyBorder="1" applyAlignment="1">
      <alignment horizontal="center"/>
    </xf>
    <xf numFmtId="0" fontId="0" fillId="0" borderId="2" xfId="0" applyBorder="1" applyAlignment="1">
      <alignment horizontal="center"/>
    </xf>
    <xf numFmtId="177" fontId="0" fillId="0" borderId="1" xfId="1" applyNumberFormat="1" applyFont="1" applyBorder="1" applyAlignment="1">
      <alignment horizontal="center" vertical="center"/>
    </xf>
    <xf numFmtId="177" fontId="0" fillId="0" borderId="3" xfId="1" applyNumberFormat="1" applyFont="1" applyBorder="1" applyAlignment="1">
      <alignment horizontal="center" vertical="center"/>
    </xf>
    <xf numFmtId="177" fontId="0" fillId="0" borderId="13" xfId="1" applyNumberFormat="1" applyFont="1" applyBorder="1" applyAlignment="1">
      <alignment horizontal="center" vertical="center"/>
    </xf>
    <xf numFmtId="177" fontId="0" fillId="0" borderId="14" xfId="1" applyNumberFormat="1" applyFont="1" applyBorder="1" applyAlignment="1">
      <alignment horizontal="center" vertical="center"/>
    </xf>
    <xf numFmtId="2" fontId="0" fillId="0" borderId="2" xfId="0" applyNumberFormat="1" applyBorder="1" applyAlignment="1">
      <alignment horizontal="center" shrinkToFit="1"/>
    </xf>
    <xf numFmtId="0" fontId="0" fillId="0" borderId="2" xfId="0" applyBorder="1" applyAlignment="1">
      <alignment horizontal="center" shrinkToFit="1"/>
    </xf>
    <xf numFmtId="179" fontId="0" fillId="0" borderId="13" xfId="0" applyNumberFormat="1" applyBorder="1" applyAlignment="1">
      <alignment horizontal="center" shrinkToFit="1"/>
    </xf>
    <xf numFmtId="179" fontId="0" fillId="0" borderId="14" xfId="0" applyNumberFormat="1" applyBorder="1" applyAlignment="1">
      <alignment horizontal="center" shrinkToFit="1"/>
    </xf>
    <xf numFmtId="0" fontId="0" fillId="0" borderId="7" xfId="0" applyBorder="1" applyAlignment="1">
      <alignment horizontal="center" shrinkToFit="1"/>
    </xf>
    <xf numFmtId="0" fontId="0" fillId="0" borderId="1" xfId="0" applyBorder="1" applyAlignment="1">
      <alignment horizontal="center" shrinkToFit="1"/>
    </xf>
    <xf numFmtId="0" fontId="0" fillId="0" borderId="3" xfId="0" applyBorder="1" applyAlignment="1">
      <alignment horizontal="center" shrinkToFit="1"/>
    </xf>
    <xf numFmtId="0" fontId="40" fillId="0" borderId="4" xfId="0" applyFont="1" applyBorder="1" applyAlignment="1">
      <alignment horizontal="center"/>
    </xf>
    <xf numFmtId="0" fontId="7" fillId="0" borderId="5" xfId="0" applyFont="1" applyBorder="1" applyAlignment="1">
      <alignment horizontal="center"/>
    </xf>
    <xf numFmtId="0" fontId="0" fillId="0" borderId="8" xfId="0"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177" fontId="0" fillId="0" borderId="6" xfId="1" applyNumberFormat="1" applyFont="1" applyBorder="1" applyAlignment="1">
      <alignment horizontal="center" vertical="center"/>
    </xf>
    <xf numFmtId="177" fontId="0" fillId="0" borderId="8" xfId="1" applyNumberFormat="1" applyFont="1" applyBorder="1" applyAlignment="1">
      <alignment horizontal="center" vertical="center"/>
    </xf>
    <xf numFmtId="40" fontId="0" fillId="0" borderId="1" xfId="1" applyNumberFormat="1" applyFont="1" applyBorder="1" applyAlignment="1">
      <alignment horizontal="center"/>
    </xf>
    <xf numFmtId="40" fontId="0" fillId="0" borderId="2" xfId="1" applyNumberFormat="1" applyFont="1" applyBorder="1" applyAlignment="1">
      <alignment horizontal="center"/>
    </xf>
    <xf numFmtId="40" fontId="0" fillId="0" borderId="3" xfId="1" applyNumberFormat="1" applyFont="1" applyBorder="1" applyAlignment="1">
      <alignment horizontal="center"/>
    </xf>
    <xf numFmtId="2" fontId="0" fillId="0" borderId="0" xfId="0" applyNumberFormat="1" applyAlignment="1">
      <alignment horizontal="center" shrinkToFit="1"/>
    </xf>
    <xf numFmtId="0" fontId="0" fillId="0" borderId="0" xfId="0" applyAlignment="1">
      <alignment horizontal="center" shrinkToFit="1"/>
    </xf>
    <xf numFmtId="179" fontId="0" fillId="0" borderId="7" xfId="0" applyNumberFormat="1" applyBorder="1" applyAlignment="1">
      <alignment horizontal="center" shrinkToFit="1"/>
    </xf>
    <xf numFmtId="40" fontId="0" fillId="0" borderId="4" xfId="1" applyNumberFormat="1" applyFont="1" applyBorder="1" applyAlignment="1">
      <alignment horizontal="center" shrinkToFit="1"/>
    </xf>
    <xf numFmtId="40" fontId="0" fillId="0" borderId="0" xfId="1" applyNumberFormat="1" applyFont="1" applyBorder="1" applyAlignment="1">
      <alignment horizontal="center" shrinkToFit="1"/>
    </xf>
    <xf numFmtId="40" fontId="0" fillId="0" borderId="4" xfId="1" applyNumberFormat="1" applyFont="1" applyBorder="1" applyAlignment="1">
      <alignment horizontal="center"/>
    </xf>
    <xf numFmtId="40" fontId="0" fillId="0" borderId="0" xfId="1" applyNumberFormat="1" applyFont="1" applyBorder="1" applyAlignment="1">
      <alignment horizontal="center"/>
    </xf>
    <xf numFmtId="40" fontId="0" fillId="0" borderId="5" xfId="1" applyNumberFormat="1" applyFont="1" applyBorder="1" applyAlignment="1">
      <alignment horizontal="center"/>
    </xf>
    <xf numFmtId="0" fontId="0" fillId="0" borderId="6" xfId="0" applyBorder="1" applyAlignment="1">
      <alignment horizontal="center" shrinkToFit="1"/>
    </xf>
    <xf numFmtId="0" fontId="0" fillId="0" borderId="8" xfId="0" applyBorder="1" applyAlignment="1">
      <alignment horizontal="center" shrinkToFit="1"/>
    </xf>
    <xf numFmtId="40" fontId="0" fillId="0" borderId="2" xfId="1" applyNumberFormat="1" applyFont="1" applyBorder="1" applyAlignment="1">
      <alignment horizontal="center" shrinkToFit="1"/>
    </xf>
    <xf numFmtId="40" fontId="0" fillId="0" borderId="6" xfId="1" applyNumberFormat="1" applyFont="1" applyBorder="1" applyAlignment="1">
      <alignment horizontal="center" shrinkToFit="1"/>
    </xf>
    <xf numFmtId="40" fontId="0" fillId="0" borderId="7" xfId="1" applyNumberFormat="1" applyFont="1" applyBorder="1" applyAlignment="1">
      <alignment horizontal="center" shrinkToFit="1"/>
    </xf>
    <xf numFmtId="2" fontId="6" fillId="0" borderId="1" xfId="0" applyNumberFormat="1" applyFont="1" applyBorder="1" applyAlignment="1">
      <alignment horizontal="center"/>
    </xf>
    <xf numFmtId="2" fontId="6" fillId="0" borderId="2" xfId="0" applyNumberFormat="1" applyFont="1" applyBorder="1" applyAlignment="1">
      <alignment horizontal="center"/>
    </xf>
    <xf numFmtId="40" fontId="0" fillId="0" borderId="10" xfId="1" applyNumberFormat="1" applyFont="1" applyBorder="1" applyAlignment="1">
      <alignment horizontal="center"/>
    </xf>
    <xf numFmtId="40" fontId="0" fillId="0" borderId="11" xfId="1" applyNumberFormat="1" applyFont="1" applyBorder="1" applyAlignment="1">
      <alignment horizontal="center"/>
    </xf>
    <xf numFmtId="40" fontId="0" fillId="0" borderId="12" xfId="1" applyNumberFormat="1" applyFont="1" applyBorder="1" applyAlignment="1">
      <alignment horizontal="center"/>
    </xf>
    <xf numFmtId="2" fontId="6" fillId="0" borderId="6" xfId="0" applyNumberFormat="1" applyFont="1" applyBorder="1" applyAlignment="1">
      <alignment horizontal="center"/>
    </xf>
    <xf numFmtId="2" fontId="6" fillId="0" borderId="7" xfId="0" applyNumberFormat="1" applyFont="1" applyBorder="1" applyAlignment="1">
      <alignment horizontal="center"/>
    </xf>
    <xf numFmtId="2" fontId="0" fillId="0" borderId="0" xfId="0" applyNumberFormat="1" applyAlignment="1">
      <alignment horizontal="center"/>
    </xf>
    <xf numFmtId="2" fontId="0" fillId="0" borderId="5" xfId="0" applyNumberFormat="1" applyBorder="1" applyAlignment="1">
      <alignment horizontal="center"/>
    </xf>
    <xf numFmtId="2" fontId="6" fillId="0" borderId="4" xfId="0" applyNumberFormat="1" applyFont="1" applyBorder="1" applyAlignment="1">
      <alignment horizontal="center"/>
    </xf>
    <xf numFmtId="2" fontId="6" fillId="0" borderId="0" xfId="0" applyNumberFormat="1" applyFont="1" applyAlignment="1">
      <alignment horizontal="center"/>
    </xf>
    <xf numFmtId="177" fontId="7" fillId="0" borderId="0" xfId="1" applyNumberFormat="1" applyFont="1" applyBorder="1" applyAlignment="1">
      <alignment horizontal="center" vertical="center"/>
    </xf>
    <xf numFmtId="177" fontId="0" fillId="0" borderId="0" xfId="1" applyNumberFormat="1" applyFont="1" applyBorder="1" applyAlignment="1">
      <alignment horizontal="center" vertical="center"/>
    </xf>
    <xf numFmtId="177" fontId="7" fillId="0" borderId="7" xfId="1" applyNumberFormat="1" applyFont="1" applyBorder="1" applyAlignment="1">
      <alignment horizontal="center" shrinkToFit="1"/>
    </xf>
    <xf numFmtId="177" fontId="7" fillId="0" borderId="0" xfId="1" applyNumberFormat="1" applyFont="1" applyBorder="1" applyAlignment="1">
      <alignment horizontal="center"/>
    </xf>
    <xf numFmtId="2" fontId="0" fillId="0" borderId="4" xfId="0" applyNumberFormat="1"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177" fontId="0" fillId="0" borderId="9" xfId="1" applyNumberFormat="1" applyFont="1" applyBorder="1" applyAlignment="1">
      <alignment horizontal="center" vertical="center"/>
    </xf>
    <xf numFmtId="179" fontId="0" fillId="0" borderId="6" xfId="0" applyNumberFormat="1" applyBorder="1" applyAlignment="1">
      <alignment horizontal="center" shrinkToFit="1"/>
    </xf>
    <xf numFmtId="179" fontId="0" fillId="0" borderId="8" xfId="0" applyNumberFormat="1" applyBorder="1" applyAlignment="1">
      <alignment horizontal="center" shrinkToFit="1"/>
    </xf>
    <xf numFmtId="177" fontId="7" fillId="0" borderId="4" xfId="1" applyNumberFormat="1" applyFont="1" applyBorder="1" applyAlignment="1">
      <alignment horizontal="center"/>
    </xf>
    <xf numFmtId="177" fontId="7" fillId="0" borderId="5" xfId="1" applyNumberFormat="1"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0" borderId="1" xfId="0" applyFont="1" applyBorder="1" applyAlignment="1">
      <alignment horizontal="center" shrinkToFit="1"/>
    </xf>
    <xf numFmtId="0" fontId="6" fillId="0" borderId="2" xfId="0" applyFont="1" applyBorder="1" applyAlignment="1">
      <alignment horizontal="center" shrinkToFit="1"/>
    </xf>
    <xf numFmtId="0" fontId="6" fillId="0" borderId="6" xfId="0" applyFont="1" applyBorder="1" applyAlignment="1">
      <alignment horizontal="center" shrinkToFit="1"/>
    </xf>
    <xf numFmtId="0" fontId="6" fillId="0" borderId="7" xfId="0" applyFont="1" applyBorder="1" applyAlignment="1">
      <alignment horizont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2" fontId="0" fillId="0" borderId="6" xfId="0" applyNumberFormat="1" applyBorder="1" applyAlignment="1">
      <alignment horizontal="center" shrinkToFit="1"/>
    </xf>
    <xf numFmtId="2" fontId="0" fillId="0" borderId="7" xfId="0" applyNumberFormat="1" applyBorder="1" applyAlignment="1">
      <alignment horizontal="center" shrinkToFit="1"/>
    </xf>
    <xf numFmtId="2" fontId="0" fillId="0" borderId="1" xfId="0" applyNumberFormat="1" applyBorder="1" applyAlignment="1">
      <alignment horizontal="center" shrinkToFit="1"/>
    </xf>
    <xf numFmtId="2" fontId="0" fillId="0" borderId="1" xfId="0" applyNumberFormat="1" applyBorder="1" applyAlignment="1">
      <alignment horizontal="center" vertical="center"/>
    </xf>
    <xf numFmtId="2" fontId="0" fillId="0" borderId="3" xfId="0" applyNumberFormat="1" applyBorder="1" applyAlignment="1">
      <alignment horizontal="center" vertical="center"/>
    </xf>
    <xf numFmtId="2" fontId="0" fillId="0" borderId="6" xfId="0" applyNumberFormat="1" applyBorder="1" applyAlignment="1">
      <alignment horizontal="center" vertical="center"/>
    </xf>
    <xf numFmtId="2" fontId="0" fillId="0" borderId="8"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0" fontId="0" fillId="0" borderId="9" xfId="0" applyBorder="1" applyAlignment="1">
      <alignment horizontal="center"/>
    </xf>
    <xf numFmtId="2" fontId="0" fillId="2" borderId="9" xfId="0" applyNumberFormat="1"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2" fontId="0" fillId="0" borderId="9" xfId="0" applyNumberFormat="1" applyBorder="1" applyAlignment="1">
      <alignment horizontal="center"/>
    </xf>
    <xf numFmtId="177" fontId="21" fillId="0" borderId="4" xfId="1" applyNumberFormat="1" applyFont="1" applyBorder="1" applyAlignment="1">
      <alignment horizontal="center"/>
    </xf>
    <xf numFmtId="177" fontId="9" fillId="0" borderId="4" xfId="1" applyNumberFormat="1" applyFont="1" applyBorder="1" applyAlignment="1">
      <alignment horizontal="center"/>
    </xf>
    <xf numFmtId="177" fontId="9" fillId="0" borderId="5" xfId="1" applyNumberFormat="1" applyFont="1" applyBorder="1" applyAlignment="1">
      <alignment horizontal="center"/>
    </xf>
    <xf numFmtId="0" fontId="0" fillId="2" borderId="11" xfId="0" applyFill="1" applyBorder="1" applyAlignment="1" applyProtection="1">
      <alignment horizontal="center"/>
      <protection locked="0"/>
    </xf>
    <xf numFmtId="0" fontId="0" fillId="0" borderId="0" xfId="0" applyAlignment="1">
      <alignment horizontal="center"/>
    </xf>
    <xf numFmtId="177" fontId="9" fillId="0" borderId="0" xfId="1" applyNumberFormat="1" applyFont="1" applyBorder="1" applyAlignment="1">
      <alignment horizontal="center"/>
    </xf>
    <xf numFmtId="177" fontId="9" fillId="0" borderId="4" xfId="1" applyNumberFormat="1" applyFont="1" applyBorder="1" applyAlignment="1">
      <alignment horizontal="center" shrinkToFit="1"/>
    </xf>
    <xf numFmtId="177" fontId="9" fillId="0" borderId="0" xfId="1" applyNumberFormat="1" applyFont="1" applyBorder="1" applyAlignment="1">
      <alignment horizontal="center" shrinkToFit="1"/>
    </xf>
    <xf numFmtId="177" fontId="9" fillId="0" borderId="5" xfId="1" applyNumberFormat="1" applyFont="1" applyBorder="1" applyAlignment="1">
      <alignment horizontal="center" shrinkToFit="1"/>
    </xf>
    <xf numFmtId="0" fontId="0" fillId="0" borderId="12" xfId="0" applyBorder="1" applyAlignment="1">
      <alignment horizontal="center"/>
    </xf>
    <xf numFmtId="0" fontId="0" fillId="0" borderId="10" xfId="0" applyBorder="1" applyAlignment="1">
      <alignment horizontal="center"/>
    </xf>
    <xf numFmtId="0" fontId="0" fillId="0" borderId="9" xfId="0" applyBorder="1" applyAlignment="1">
      <alignment horizontal="center" shrinkToFit="1"/>
    </xf>
    <xf numFmtId="0" fontId="0" fillId="0" borderId="11" xfId="0" applyBorder="1" applyAlignment="1">
      <alignment horizontal="center"/>
    </xf>
    <xf numFmtId="9" fontId="0" fillId="2" borderId="10" xfId="2" applyFont="1" applyFill="1" applyBorder="1" applyAlignment="1" applyProtection="1">
      <alignment horizontal="center"/>
      <protection locked="0"/>
    </xf>
    <xf numFmtId="9" fontId="0" fillId="2" borderId="11" xfId="2" applyFont="1" applyFill="1" applyBorder="1" applyAlignment="1" applyProtection="1">
      <alignment horizontal="center"/>
      <protection locked="0"/>
    </xf>
    <xf numFmtId="9" fontId="0" fillId="2" borderId="12" xfId="2" applyFont="1" applyFill="1" applyBorder="1" applyAlignment="1" applyProtection="1">
      <alignment horizontal="center"/>
      <protection locked="0"/>
    </xf>
    <xf numFmtId="177" fontId="0" fillId="0" borderId="0" xfId="1" applyNumberFormat="1" applyFont="1" applyBorder="1" applyAlignment="1">
      <alignment horizontal="center"/>
    </xf>
    <xf numFmtId="177" fontId="7" fillId="0" borderId="1" xfId="1" applyNumberFormat="1" applyFont="1" applyBorder="1" applyAlignment="1">
      <alignment horizontal="center" shrinkToFit="1"/>
    </xf>
    <xf numFmtId="177" fontId="7" fillId="0" borderId="2" xfId="1" applyNumberFormat="1" applyFont="1" applyBorder="1" applyAlignment="1">
      <alignment horizontal="center" shrinkToFit="1"/>
    </xf>
    <xf numFmtId="177" fontId="7" fillId="0" borderId="3" xfId="1" applyNumberFormat="1" applyFont="1" applyBorder="1" applyAlignment="1">
      <alignment horizontal="center" shrinkToFit="1"/>
    </xf>
    <xf numFmtId="178" fontId="0" fillId="0" borderId="1" xfId="0" applyNumberForma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6"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177" fontId="0" fillId="0" borderId="10" xfId="1" applyNumberFormat="1" applyFont="1" applyBorder="1" applyAlignment="1">
      <alignment horizontal="center"/>
    </xf>
    <xf numFmtId="177" fontId="0" fillId="0" borderId="11" xfId="1" applyNumberFormat="1" applyFont="1" applyBorder="1" applyAlignment="1">
      <alignment horizontal="center"/>
    </xf>
    <xf numFmtId="177" fontId="0" fillId="0" borderId="12" xfId="1" applyNumberFormat="1" applyFont="1" applyBorder="1" applyAlignment="1">
      <alignment horizontal="center"/>
    </xf>
    <xf numFmtId="176" fontId="0" fillId="2" borderId="10" xfId="0" applyNumberFormat="1" applyFill="1" applyBorder="1" applyAlignment="1" applyProtection="1">
      <alignment horizontal="center"/>
      <protection locked="0"/>
    </xf>
    <xf numFmtId="176" fontId="0" fillId="2" borderId="11" xfId="0" applyNumberFormat="1" applyFill="1" applyBorder="1" applyAlignment="1" applyProtection="1">
      <alignment horizontal="center"/>
      <protection locked="0"/>
    </xf>
    <xf numFmtId="176" fontId="0" fillId="2" borderId="12" xfId="0" applyNumberFormat="1" applyFill="1" applyBorder="1" applyAlignment="1" applyProtection="1">
      <alignment horizontal="center"/>
      <protection locked="0"/>
    </xf>
    <xf numFmtId="178" fontId="0" fillId="0" borderId="10" xfId="0" applyNumberFormat="1" applyBorder="1" applyAlignment="1">
      <alignment horizontal="center"/>
    </xf>
    <xf numFmtId="178" fontId="0" fillId="0" borderId="11" xfId="0" applyNumberFormat="1" applyBorder="1" applyAlignment="1">
      <alignment horizontal="center"/>
    </xf>
    <xf numFmtId="178" fontId="0" fillId="0" borderId="12" xfId="0" applyNumberFormat="1" applyBorder="1" applyAlignment="1">
      <alignment horizontal="center"/>
    </xf>
    <xf numFmtId="9" fontId="0" fillId="2" borderId="10" xfId="1" applyNumberFormat="1" applyFont="1" applyFill="1" applyBorder="1" applyAlignment="1" applyProtection="1">
      <alignment horizontal="center"/>
      <protection locked="0"/>
    </xf>
    <xf numFmtId="9" fontId="0" fillId="2" borderId="11" xfId="1" applyNumberFormat="1" applyFont="1" applyFill="1" applyBorder="1" applyAlignment="1" applyProtection="1">
      <alignment horizontal="center"/>
      <protection locked="0"/>
    </xf>
    <xf numFmtId="9" fontId="0" fillId="2" borderId="12" xfId="1" applyNumberFormat="1" applyFont="1" applyFill="1" applyBorder="1" applyAlignment="1" applyProtection="1">
      <alignment horizontal="center"/>
      <protection locked="0"/>
    </xf>
    <xf numFmtId="38" fontId="0" fillId="2" borderId="10" xfId="1" applyFont="1" applyFill="1" applyBorder="1" applyAlignment="1" applyProtection="1">
      <alignment horizontal="center"/>
      <protection locked="0"/>
    </xf>
    <xf numFmtId="38" fontId="0" fillId="2" borderId="11" xfId="1" applyFont="1" applyFill="1" applyBorder="1" applyAlignment="1" applyProtection="1">
      <alignment horizontal="center"/>
      <protection locked="0"/>
    </xf>
    <xf numFmtId="38" fontId="0" fillId="2" borderId="12" xfId="1" applyFont="1" applyFill="1" applyBorder="1" applyAlignment="1" applyProtection="1">
      <alignment horizontal="center"/>
      <protection locked="0"/>
    </xf>
    <xf numFmtId="38" fontId="0" fillId="0" borderId="10" xfId="1" applyFont="1" applyFill="1" applyBorder="1" applyAlignment="1">
      <alignment horizontal="center"/>
    </xf>
    <xf numFmtId="38" fontId="0" fillId="0" borderId="11" xfId="1" applyFont="1" applyFill="1" applyBorder="1" applyAlignment="1">
      <alignment horizontal="center"/>
    </xf>
    <xf numFmtId="38" fontId="0" fillId="0" borderId="12" xfId="1" applyFont="1" applyFill="1" applyBorder="1" applyAlignment="1">
      <alignment horizontal="center"/>
    </xf>
    <xf numFmtId="38" fontId="41" fillId="2" borderId="16" xfId="1" applyFont="1" applyFill="1" applyBorder="1" applyAlignment="1" applyProtection="1">
      <alignment horizontal="center"/>
      <protection locked="0"/>
    </xf>
    <xf numFmtId="38" fontId="41" fillId="2" borderId="17" xfId="1" applyFont="1" applyFill="1" applyBorder="1" applyAlignment="1" applyProtection="1">
      <alignment horizontal="center"/>
      <protection locked="0"/>
    </xf>
    <xf numFmtId="38" fontId="41" fillId="2" borderId="18" xfId="1" applyFont="1" applyFill="1" applyBorder="1" applyAlignment="1" applyProtection="1">
      <alignment horizontal="center"/>
      <protection locked="0"/>
    </xf>
    <xf numFmtId="0" fontId="6" fillId="0" borderId="13" xfId="0" applyFont="1" applyBorder="1" applyAlignment="1">
      <alignment horizontal="center" shrinkToFit="1"/>
    </xf>
    <xf numFmtId="0" fontId="6" fillId="0" borderId="15" xfId="0" applyFont="1" applyBorder="1" applyAlignment="1">
      <alignment horizontal="center" shrinkToFit="1"/>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2" fontId="0" fillId="0" borderId="4" xfId="0" applyNumberFormat="1" applyBorder="1" applyAlignment="1">
      <alignment horizontal="center" shrinkToFit="1"/>
    </xf>
    <xf numFmtId="2" fontId="0" fillId="0" borderId="13" xfId="0" applyNumberFormat="1" applyBorder="1" applyAlignment="1">
      <alignment horizontal="center" shrinkToFit="1"/>
    </xf>
    <xf numFmtId="2" fontId="0" fillId="0" borderId="15" xfId="0" applyNumberFormat="1" applyBorder="1" applyAlignment="1">
      <alignment horizontal="center" shrinkToFit="1"/>
    </xf>
    <xf numFmtId="40" fontId="0" fillId="0" borderId="1" xfId="1" applyNumberFormat="1" applyFont="1" applyBorder="1" applyAlignment="1">
      <alignment horizontal="center" shrinkToFit="1"/>
    </xf>
    <xf numFmtId="0" fontId="0" fillId="0" borderId="13" xfId="0" applyBorder="1" applyAlignment="1">
      <alignment horizontal="center" shrinkToFit="1"/>
    </xf>
    <xf numFmtId="0" fontId="0" fillId="0" borderId="14" xfId="0" applyBorder="1" applyAlignment="1">
      <alignment horizontal="center" shrinkToFit="1"/>
    </xf>
    <xf numFmtId="0" fontId="0" fillId="0" borderId="20" xfId="0" applyBorder="1" applyAlignment="1">
      <alignment horizontal="center" shrinkToFit="1"/>
    </xf>
    <xf numFmtId="177" fontId="9" fillId="0" borderId="7" xfId="1" applyNumberFormat="1" applyFont="1" applyBorder="1" applyAlignment="1">
      <alignment horizontal="center"/>
    </xf>
    <xf numFmtId="177" fontId="9" fillId="0" borderId="2" xfId="1" applyNumberFormat="1" applyFont="1" applyBorder="1" applyAlignment="1">
      <alignment horizontal="center"/>
    </xf>
    <xf numFmtId="177" fontId="7" fillId="0" borderId="2" xfId="1" applyNumberFormat="1" applyFont="1" applyBorder="1" applyAlignment="1">
      <alignment horizontal="center"/>
    </xf>
    <xf numFmtId="177" fontId="0" fillId="2" borderId="9" xfId="1" applyNumberFormat="1" applyFont="1" applyFill="1" applyBorder="1" applyAlignment="1" applyProtection="1">
      <alignment horizontal="center"/>
      <protection locked="0"/>
    </xf>
    <xf numFmtId="186" fontId="0" fillId="0" borderId="9" xfId="1" applyNumberFormat="1" applyFont="1" applyBorder="1" applyAlignment="1">
      <alignment horizontal="center"/>
    </xf>
    <xf numFmtId="177" fontId="0" fillId="0" borderId="9" xfId="1" applyNumberFormat="1" applyFont="1" applyBorder="1" applyAlignment="1">
      <alignment horizontal="center" shrinkToFit="1"/>
    </xf>
    <xf numFmtId="40" fontId="0" fillId="0" borderId="0" xfId="1" applyNumberFormat="1" applyFont="1" applyBorder="1" applyAlignment="1">
      <alignment horizontal="center" vertical="center"/>
    </xf>
    <xf numFmtId="177" fontId="0" fillId="0" borderId="4" xfId="1" applyNumberFormat="1" applyFont="1" applyBorder="1" applyAlignment="1">
      <alignment horizontal="center"/>
    </xf>
    <xf numFmtId="177" fontId="0" fillId="0" borderId="5" xfId="1" applyNumberFormat="1" applyFont="1" applyBorder="1" applyAlignment="1">
      <alignment horizontal="center"/>
    </xf>
    <xf numFmtId="177" fontId="0" fillId="0" borderId="6" xfId="1" applyNumberFormat="1" applyFont="1" applyBorder="1" applyAlignment="1">
      <alignment horizontal="center"/>
    </xf>
    <xf numFmtId="177" fontId="0" fillId="0" borderId="7" xfId="1" applyNumberFormat="1" applyFont="1" applyBorder="1" applyAlignment="1">
      <alignment horizontal="center"/>
    </xf>
    <xf numFmtId="177" fontId="0" fillId="0" borderId="8" xfId="1" applyNumberFormat="1" applyFont="1" applyBorder="1" applyAlignment="1">
      <alignment horizontal="center"/>
    </xf>
    <xf numFmtId="38" fontId="0" fillId="0" borderId="10" xfId="1" applyFont="1" applyBorder="1" applyAlignment="1">
      <alignment horizontal="center"/>
    </xf>
    <xf numFmtId="38" fontId="0" fillId="0" borderId="11" xfId="1" applyFont="1" applyBorder="1" applyAlignment="1">
      <alignment horizontal="center"/>
    </xf>
    <xf numFmtId="38" fontId="0" fillId="0" borderId="12" xfId="1" applyFont="1" applyBorder="1" applyAlignment="1">
      <alignment horizontal="center"/>
    </xf>
    <xf numFmtId="186" fontId="0" fillId="2" borderId="10" xfId="1" applyNumberFormat="1" applyFont="1" applyFill="1" applyBorder="1" applyAlignment="1" applyProtection="1">
      <alignment horizontal="center"/>
      <protection locked="0"/>
    </xf>
    <xf numFmtId="186" fontId="0" fillId="2" borderId="11" xfId="1" applyNumberFormat="1" applyFont="1" applyFill="1" applyBorder="1" applyAlignment="1" applyProtection="1">
      <alignment horizontal="center"/>
      <protection locked="0"/>
    </xf>
    <xf numFmtId="186" fontId="0" fillId="2" borderId="12" xfId="1" applyNumberFormat="1" applyFont="1" applyFill="1" applyBorder="1" applyAlignment="1" applyProtection="1">
      <alignment horizontal="center"/>
      <protection locked="0"/>
    </xf>
    <xf numFmtId="177" fontId="0" fillId="0" borderId="9" xfId="1" applyNumberFormat="1" applyFont="1" applyBorder="1" applyAlignment="1">
      <alignment horizontal="center"/>
    </xf>
    <xf numFmtId="177" fontId="0" fillId="2" borderId="10" xfId="1" applyNumberFormat="1" applyFont="1" applyFill="1" applyBorder="1" applyAlignment="1" applyProtection="1">
      <alignment horizontal="center"/>
      <protection locked="0"/>
    </xf>
    <xf numFmtId="177" fontId="0" fillId="2" borderId="11" xfId="1" applyNumberFormat="1" applyFont="1" applyFill="1" applyBorder="1" applyAlignment="1" applyProtection="1">
      <alignment horizontal="center"/>
      <protection locked="0"/>
    </xf>
    <xf numFmtId="177" fontId="0" fillId="2" borderId="12" xfId="1" applyNumberFormat="1" applyFont="1" applyFill="1" applyBorder="1" applyAlignment="1" applyProtection="1">
      <alignment horizontal="center"/>
      <protection locked="0"/>
    </xf>
    <xf numFmtId="38" fontId="0" fillId="0" borderId="7" xfId="1" applyFont="1" applyBorder="1" applyAlignment="1">
      <alignment horizontal="center"/>
    </xf>
    <xf numFmtId="38" fontId="0" fillId="0" borderId="9" xfId="1" applyFont="1" applyBorder="1" applyAlignment="1">
      <alignment horizontal="center"/>
    </xf>
    <xf numFmtId="177" fontId="18" fillId="0" borderId="0" xfId="1" applyNumberFormat="1" applyFont="1" applyBorder="1" applyAlignment="1">
      <alignment horizontal="center" vertical="center"/>
    </xf>
    <xf numFmtId="177" fontId="0" fillId="0" borderId="2" xfId="1" applyNumberFormat="1" applyFont="1" applyBorder="1" applyAlignment="1">
      <alignment horizontal="center" vertical="center"/>
    </xf>
    <xf numFmtId="2" fontId="0" fillId="0" borderId="12" xfId="0" applyNumberFormat="1" applyBorder="1" applyAlignment="1">
      <alignment horizontal="center"/>
    </xf>
    <xf numFmtId="40" fontId="0" fillId="0" borderId="0" xfId="1" applyNumberFormat="1" applyFont="1" applyBorder="1" applyAlignment="1">
      <alignment horizontal="left"/>
    </xf>
    <xf numFmtId="38" fontId="0" fillId="0" borderId="0" xfId="1" applyFont="1" applyBorder="1" applyAlignment="1">
      <alignment horizontal="center"/>
    </xf>
    <xf numFmtId="177" fontId="9" fillId="0" borderId="0" xfId="1" applyNumberFormat="1" applyFont="1" applyBorder="1" applyAlignment="1">
      <alignment horizontal="center" vertical="center"/>
    </xf>
    <xf numFmtId="186" fontId="0" fillId="2" borderId="9" xfId="1" applyNumberFormat="1" applyFont="1" applyFill="1" applyBorder="1" applyAlignment="1" applyProtection="1">
      <alignment horizontal="center"/>
      <protection locked="0"/>
    </xf>
    <xf numFmtId="177" fontId="0" fillId="0" borderId="2" xfId="1" applyNumberFormat="1" applyFont="1" applyBorder="1" applyAlignment="1">
      <alignment horizontal="center" shrinkToFit="1"/>
    </xf>
    <xf numFmtId="0" fontId="7" fillId="0" borderId="1" xfId="0"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40" fontId="7" fillId="0" borderId="0" xfId="1" applyNumberFormat="1" applyFont="1" applyBorder="1" applyAlignment="1">
      <alignment horizontal="center"/>
    </xf>
    <xf numFmtId="177" fontId="7" fillId="0" borderId="7" xfId="1" applyNumberFormat="1" applyFont="1" applyBorder="1" applyAlignment="1">
      <alignment horizontal="center"/>
    </xf>
    <xf numFmtId="177" fontId="0" fillId="0" borderId="0" xfId="1" quotePrefix="1" applyNumberFormat="1" applyFont="1" applyBorder="1" applyAlignment="1">
      <alignment horizontal="center"/>
    </xf>
    <xf numFmtId="40" fontId="7" fillId="0" borderId="0" xfId="1" applyNumberFormat="1" applyFont="1" applyBorder="1" applyAlignment="1">
      <alignment horizontal="center" vertical="center"/>
    </xf>
    <xf numFmtId="177" fontId="0" fillId="0" borderId="16" xfId="1" applyNumberFormat="1" applyFont="1" applyBorder="1" applyAlignment="1">
      <alignment horizontal="center"/>
    </xf>
    <xf numFmtId="177" fontId="0" fillId="0" borderId="17" xfId="1" applyNumberFormat="1" applyFont="1" applyBorder="1" applyAlignment="1">
      <alignment horizontal="center"/>
    </xf>
    <xf numFmtId="177" fontId="0" fillId="0" borderId="18" xfId="1" applyNumberFormat="1" applyFont="1" applyBorder="1" applyAlignment="1">
      <alignment horizontal="center"/>
    </xf>
    <xf numFmtId="182" fontId="0" fillId="0" borderId="10" xfId="1" applyNumberFormat="1" applyFont="1" applyBorder="1" applyAlignment="1">
      <alignment horizontal="center"/>
    </xf>
    <xf numFmtId="182" fontId="0" fillId="0" borderId="11" xfId="1" applyNumberFormat="1" applyFont="1" applyBorder="1" applyAlignment="1">
      <alignment horizontal="center"/>
    </xf>
    <xf numFmtId="182" fontId="0" fillId="0" borderId="12" xfId="1" applyNumberFormat="1" applyFont="1" applyBorder="1" applyAlignment="1">
      <alignment horizontal="center"/>
    </xf>
    <xf numFmtId="177" fontId="22" fillId="0" borderId="2" xfId="1" applyNumberFormat="1" applyFont="1" applyBorder="1" applyAlignment="1">
      <alignment horizontal="center"/>
    </xf>
    <xf numFmtId="177" fontId="0" fillId="0" borderId="2" xfId="1" applyNumberFormat="1" applyFont="1" applyBorder="1" applyAlignment="1">
      <alignment horizontal="center"/>
    </xf>
    <xf numFmtId="177" fontId="0" fillId="2" borderId="1" xfId="1" applyNumberFormat="1" applyFont="1" applyFill="1" applyBorder="1" applyAlignment="1" applyProtection="1">
      <alignment horizontal="center"/>
      <protection locked="0"/>
    </xf>
    <xf numFmtId="177" fontId="0" fillId="2" borderId="2" xfId="1" applyNumberFormat="1" applyFont="1" applyFill="1" applyBorder="1" applyAlignment="1" applyProtection="1">
      <alignment horizontal="center"/>
      <protection locked="0"/>
    </xf>
    <xf numFmtId="177" fontId="0" fillId="2" borderId="3" xfId="1" applyNumberFormat="1" applyFont="1" applyFill="1" applyBorder="1" applyAlignment="1" applyProtection="1">
      <alignment horizontal="center"/>
      <protection locked="0"/>
    </xf>
    <xf numFmtId="182" fontId="0" fillId="0" borderId="0" xfId="1" applyNumberFormat="1" applyFont="1" applyBorder="1" applyAlignment="1">
      <alignment horizontal="center"/>
    </xf>
    <xf numFmtId="0" fontId="0" fillId="2" borderId="0" xfId="0" applyFill="1" applyAlignment="1" applyProtection="1">
      <alignment horizontal="center"/>
      <protection locked="0"/>
    </xf>
    <xf numFmtId="180" fontId="0" fillId="0" borderId="10" xfId="1" applyNumberFormat="1" applyFont="1" applyBorder="1" applyAlignment="1">
      <alignment horizontal="center"/>
    </xf>
    <xf numFmtId="180" fontId="0" fillId="0" borderId="11" xfId="1" applyNumberFormat="1" applyFont="1" applyBorder="1" applyAlignment="1">
      <alignment horizontal="center"/>
    </xf>
    <xf numFmtId="180" fontId="0" fillId="0" borderId="12" xfId="1" applyNumberFormat="1" applyFont="1" applyBorder="1" applyAlignment="1">
      <alignment horizontal="center"/>
    </xf>
    <xf numFmtId="181" fontId="0" fillId="0" borderId="10" xfId="1" applyNumberFormat="1" applyFont="1" applyFill="1" applyBorder="1" applyAlignment="1">
      <alignment horizontal="center"/>
    </xf>
    <xf numFmtId="181" fontId="0" fillId="0" borderId="11" xfId="1" applyNumberFormat="1" applyFont="1" applyFill="1" applyBorder="1" applyAlignment="1">
      <alignment horizontal="center"/>
    </xf>
    <xf numFmtId="181" fontId="0" fillId="0" borderId="12" xfId="1" applyNumberFormat="1" applyFont="1" applyFill="1" applyBorder="1" applyAlignment="1">
      <alignment horizontal="center"/>
    </xf>
    <xf numFmtId="180" fontId="0" fillId="0" borderId="0" xfId="1" applyNumberFormat="1" applyFont="1" applyBorder="1" applyAlignment="1">
      <alignment horizontal="center"/>
    </xf>
    <xf numFmtId="186" fontId="0" fillId="0" borderId="0" xfId="1" applyNumberFormat="1" applyFont="1" applyBorder="1" applyAlignment="1">
      <alignment horizontal="center"/>
    </xf>
    <xf numFmtId="177" fontId="0" fillId="0" borderId="0" xfId="1" applyNumberFormat="1" applyFont="1" applyBorder="1" applyAlignment="1">
      <alignment horizontal="center" shrinkToFit="1"/>
    </xf>
    <xf numFmtId="177" fontId="0" fillId="0" borderId="5" xfId="1" applyNumberFormat="1" applyFont="1" applyBorder="1" applyAlignment="1">
      <alignment horizontal="center" shrinkToFit="1"/>
    </xf>
    <xf numFmtId="177" fontId="0" fillId="0" borderId="4" xfId="1" applyNumberFormat="1" applyFont="1" applyBorder="1" applyAlignment="1">
      <alignment horizontal="center" shrinkToFit="1"/>
    </xf>
    <xf numFmtId="180" fontId="0" fillId="2" borderId="0" xfId="1" applyNumberFormat="1" applyFont="1" applyFill="1" applyBorder="1" applyAlignment="1" applyProtection="1">
      <alignment horizontal="center"/>
      <protection locked="0"/>
    </xf>
    <xf numFmtId="0" fontId="0" fillId="0" borderId="0" xfId="0" applyAlignment="1" applyProtection="1">
      <alignment horizontal="center"/>
      <protection locked="0"/>
    </xf>
    <xf numFmtId="177" fontId="0" fillId="0" borderId="0" xfId="1" applyNumberFormat="1" applyFont="1" applyFill="1" applyBorder="1" applyAlignment="1">
      <alignment horizontal="center"/>
    </xf>
    <xf numFmtId="177" fontId="6" fillId="0" borderId="0" xfId="1" applyNumberFormat="1" applyFont="1" applyBorder="1" applyAlignment="1">
      <alignment horizontal="center" vertical="center"/>
    </xf>
    <xf numFmtId="177" fontId="7" fillId="0" borderId="4" xfId="1" applyNumberFormat="1" applyFont="1" applyBorder="1" applyAlignment="1">
      <alignment horizontal="center" vertical="center"/>
    </xf>
    <xf numFmtId="177" fontId="6" fillId="0" borderId="0" xfId="1" quotePrefix="1" applyNumberFormat="1" applyFont="1" applyBorder="1" applyAlignment="1">
      <alignment horizontal="center" vertical="center"/>
    </xf>
    <xf numFmtId="40" fontId="0" fillId="0" borderId="8" xfId="1" applyNumberFormat="1" applyFont="1" applyBorder="1" applyAlignment="1">
      <alignment horizontal="center" shrinkToFit="1"/>
    </xf>
    <xf numFmtId="40" fontId="9" fillId="0" borderId="7" xfId="1" applyNumberFormat="1" applyFont="1" applyBorder="1" applyAlignment="1">
      <alignment horizontal="center"/>
    </xf>
    <xf numFmtId="177" fontId="0" fillId="0" borderId="0" xfId="1" applyNumberFormat="1" applyFont="1" applyBorder="1" applyAlignment="1">
      <alignment horizontal="right" vertical="center"/>
    </xf>
    <xf numFmtId="9" fontId="0" fillId="0" borderId="10"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40" fontId="0" fillId="0" borderId="10" xfId="1" applyNumberFormat="1" applyFont="1" applyBorder="1" applyAlignment="1">
      <alignment horizontal="center" shrinkToFit="1"/>
    </xf>
    <xf numFmtId="40" fontId="0" fillId="0" borderId="12" xfId="1" applyNumberFormat="1" applyFont="1" applyBorder="1" applyAlignment="1">
      <alignment horizontal="center" shrinkToFit="1"/>
    </xf>
    <xf numFmtId="180" fontId="0" fillId="0" borderId="0" xfId="1" applyNumberFormat="1" applyFont="1" applyBorder="1" applyAlignment="1">
      <alignment horizontal="center" vertical="center"/>
    </xf>
    <xf numFmtId="180" fontId="0" fillId="0" borderId="0" xfId="1" applyNumberFormat="1" applyFont="1" applyBorder="1" applyAlignment="1">
      <alignment horizontal="center" vertical="center" shrinkToFit="1"/>
    </xf>
    <xf numFmtId="40" fontId="0" fillId="0" borderId="0" xfId="1" applyNumberFormat="1" applyFont="1" applyBorder="1" applyAlignment="1">
      <alignment horizontal="center" vertical="center" shrinkToFit="1"/>
    </xf>
    <xf numFmtId="180" fontId="0" fillId="0" borderId="2" xfId="1" applyNumberFormat="1" applyFont="1" applyBorder="1" applyAlignment="1">
      <alignment horizontal="center" shrinkToFit="1"/>
    </xf>
    <xf numFmtId="185" fontId="9" fillId="0" borderId="10" xfId="1" applyNumberFormat="1" applyFont="1" applyBorder="1" applyAlignment="1">
      <alignment horizontal="center"/>
    </xf>
    <xf numFmtId="185" fontId="9" fillId="0" borderId="11" xfId="1" applyNumberFormat="1" applyFont="1" applyBorder="1" applyAlignment="1">
      <alignment horizontal="center"/>
    </xf>
    <xf numFmtId="185" fontId="9" fillId="0" borderId="12" xfId="1" applyNumberFormat="1" applyFont="1" applyBorder="1" applyAlignment="1">
      <alignment horizontal="center"/>
    </xf>
    <xf numFmtId="180" fontId="9" fillId="0" borderId="7" xfId="1" applyNumberFormat="1" applyFont="1" applyBorder="1" applyAlignment="1">
      <alignment horizontal="center"/>
    </xf>
    <xf numFmtId="185" fontId="9" fillId="0" borderId="0" xfId="1" applyNumberFormat="1" applyFont="1" applyBorder="1" applyAlignment="1">
      <alignment horizontal="center"/>
    </xf>
    <xf numFmtId="177" fontId="9" fillId="0" borderId="1"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7" fillId="0" borderId="2" xfId="1" applyNumberFormat="1" applyFont="1" applyBorder="1" applyAlignment="1">
      <alignment horizontal="center" vertical="center"/>
    </xf>
    <xf numFmtId="180" fontId="0" fillId="0" borderId="7" xfId="1" applyNumberFormat="1" applyFont="1" applyFill="1" applyBorder="1" applyAlignment="1">
      <alignment horizontal="center"/>
    </xf>
    <xf numFmtId="180" fontId="0" fillId="0" borderId="0" xfId="1" applyNumberFormat="1" applyFont="1" applyBorder="1" applyAlignment="1">
      <alignment horizontal="right"/>
    </xf>
    <xf numFmtId="183" fontId="0" fillId="0" borderId="10" xfId="1" applyNumberFormat="1" applyFont="1" applyBorder="1" applyAlignment="1">
      <alignment horizontal="center"/>
    </xf>
    <xf numFmtId="183" fontId="0" fillId="0" borderId="11" xfId="1" applyNumberFormat="1" applyFont="1" applyBorder="1" applyAlignment="1">
      <alignment horizontal="center"/>
    </xf>
    <xf numFmtId="183" fontId="0" fillId="0" borderId="12" xfId="1" applyNumberFormat="1" applyFont="1" applyBorder="1" applyAlignment="1">
      <alignment horizontal="center"/>
    </xf>
    <xf numFmtId="180" fontId="0" fillId="0" borderId="7" xfId="1" applyNumberFormat="1" applyFont="1" applyBorder="1" applyAlignment="1">
      <alignment horizontal="center"/>
    </xf>
    <xf numFmtId="177" fontId="18" fillId="0" borderId="11" xfId="1" applyNumberFormat="1" applyFont="1" applyBorder="1" applyAlignment="1">
      <alignment horizontal="center"/>
    </xf>
    <xf numFmtId="177" fontId="18" fillId="0" borderId="2" xfId="1" applyNumberFormat="1" applyFont="1" applyBorder="1" applyAlignment="1">
      <alignment horizontal="center"/>
    </xf>
    <xf numFmtId="40" fontId="18" fillId="0" borderId="0" xfId="1" applyNumberFormat="1" applyFont="1" applyBorder="1" applyAlignment="1">
      <alignment horizontal="right"/>
    </xf>
    <xf numFmtId="38" fontId="29" fillId="0" borderId="0" xfId="1" applyFont="1" applyBorder="1" applyAlignment="1">
      <alignment horizontal="left" vertical="top"/>
    </xf>
    <xf numFmtId="40" fontId="18" fillId="0" borderId="7" xfId="1" applyNumberFormat="1" applyFont="1" applyBorder="1" applyAlignment="1">
      <alignment horizontal="center"/>
    </xf>
    <xf numFmtId="40" fontId="0" fillId="0" borderId="7" xfId="1" applyNumberFormat="1" applyFont="1" applyBorder="1" applyAlignment="1">
      <alignment horizontal="right"/>
    </xf>
    <xf numFmtId="38" fontId="29" fillId="0" borderId="7" xfId="1" applyFont="1" applyBorder="1" applyAlignment="1">
      <alignment horizontal="left" vertical="top"/>
    </xf>
    <xf numFmtId="183" fontId="0" fillId="0" borderId="0" xfId="1" applyNumberFormat="1" applyFont="1" applyBorder="1" applyAlignment="1">
      <alignment horizontal="center"/>
    </xf>
    <xf numFmtId="186" fontId="38" fillId="0" borderId="0" xfId="1" applyNumberFormat="1" applyFont="1" applyBorder="1" applyAlignment="1">
      <alignment horizontal="center"/>
    </xf>
    <xf numFmtId="177" fontId="38" fillId="0" borderId="0" xfId="1" applyNumberFormat="1" applyFont="1" applyBorder="1" applyAlignment="1">
      <alignment horizontal="center"/>
    </xf>
  </cellXfs>
  <cellStyles count="4">
    <cellStyle name="パーセント" xfId="2" builtinId="5"/>
    <cellStyle name="ハイパーリンク" xfId="3" builtinId="8"/>
    <cellStyle name="桁区切り" xfId="1" builtinId="6"/>
    <cellStyle name="標準" xfId="0" builtinId="0"/>
  </cellStyles>
  <dxfs count="2">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105103</xdr:colOff>
      <xdr:row>43</xdr:row>
      <xdr:rowOff>0</xdr:rowOff>
    </xdr:from>
    <xdr:to>
      <xdr:col>11</xdr:col>
      <xdr:colOff>0</xdr:colOff>
      <xdr:row>45</xdr:row>
      <xdr:rowOff>0</xdr:rowOff>
    </xdr:to>
    <xdr:cxnSp macro="">
      <xdr:nvCxnSpPr>
        <xdr:cNvPr id="3" name="直線コネクタ 2">
          <a:extLst>
            <a:ext uri="{FF2B5EF4-FFF2-40B4-BE49-F238E27FC236}">
              <a16:creationId xmlns:a16="http://schemas.microsoft.com/office/drawing/2014/main" id="{A006ED00-1AB2-D8C6-2F91-2C2BFF76AC8D}"/>
            </a:ext>
          </a:extLst>
        </xdr:cNvPr>
        <xdr:cNvCxnSpPr/>
      </xdr:nvCxnSpPr>
      <xdr:spPr>
        <a:xfrm flipH="1">
          <a:off x="2404241" y="16179362"/>
          <a:ext cx="124811" cy="4729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6569</xdr:colOff>
      <xdr:row>43</xdr:row>
      <xdr:rowOff>229914</xdr:rowOff>
    </xdr:from>
    <xdr:to>
      <xdr:col>10</xdr:col>
      <xdr:colOff>111672</xdr:colOff>
      <xdr:row>45</xdr:row>
      <xdr:rowOff>0</xdr:rowOff>
    </xdr:to>
    <xdr:cxnSp macro="">
      <xdr:nvCxnSpPr>
        <xdr:cNvPr id="5" name="直線コネクタ 4">
          <a:extLst>
            <a:ext uri="{FF2B5EF4-FFF2-40B4-BE49-F238E27FC236}">
              <a16:creationId xmlns:a16="http://schemas.microsoft.com/office/drawing/2014/main" id="{4339C319-89D2-B32B-F5BA-140408D10D30}"/>
            </a:ext>
          </a:extLst>
        </xdr:cNvPr>
        <xdr:cNvCxnSpPr/>
      </xdr:nvCxnSpPr>
      <xdr:spPr>
        <a:xfrm>
          <a:off x="2305707" y="16409276"/>
          <a:ext cx="105103" cy="243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105103</xdr:colOff>
      <xdr:row>50</xdr:row>
      <xdr:rowOff>0</xdr:rowOff>
    </xdr:from>
    <xdr:to>
      <xdr:col>11</xdr:col>
      <xdr:colOff>0</xdr:colOff>
      <xdr:row>52</xdr:row>
      <xdr:rowOff>0</xdr:rowOff>
    </xdr:to>
    <xdr:cxnSp macro="">
      <xdr:nvCxnSpPr>
        <xdr:cNvPr id="6" name="直線コネクタ 5">
          <a:extLst>
            <a:ext uri="{FF2B5EF4-FFF2-40B4-BE49-F238E27FC236}">
              <a16:creationId xmlns:a16="http://schemas.microsoft.com/office/drawing/2014/main" id="{4F8204FE-3D64-4FF4-A025-DC2899C9795B}"/>
            </a:ext>
          </a:extLst>
        </xdr:cNvPr>
        <xdr:cNvCxnSpPr/>
      </xdr:nvCxnSpPr>
      <xdr:spPr>
        <a:xfrm flipH="1">
          <a:off x="2391103" y="16249650"/>
          <a:ext cx="123497"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6569</xdr:colOff>
      <xdr:row>50</xdr:row>
      <xdr:rowOff>229914</xdr:rowOff>
    </xdr:from>
    <xdr:to>
      <xdr:col>10</xdr:col>
      <xdr:colOff>111672</xdr:colOff>
      <xdr:row>52</xdr:row>
      <xdr:rowOff>0</xdr:rowOff>
    </xdr:to>
    <xdr:cxnSp macro="">
      <xdr:nvCxnSpPr>
        <xdr:cNvPr id="7" name="直線コネクタ 6">
          <a:extLst>
            <a:ext uri="{FF2B5EF4-FFF2-40B4-BE49-F238E27FC236}">
              <a16:creationId xmlns:a16="http://schemas.microsoft.com/office/drawing/2014/main" id="{23141D6D-DE35-4022-89A5-F85C2C23D013}"/>
            </a:ext>
          </a:extLst>
        </xdr:cNvPr>
        <xdr:cNvCxnSpPr/>
      </xdr:nvCxnSpPr>
      <xdr:spPr>
        <a:xfrm>
          <a:off x="2292569" y="16479564"/>
          <a:ext cx="105103" cy="2844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212506</xdr:colOff>
      <xdr:row>62</xdr:row>
      <xdr:rowOff>19050</xdr:rowOff>
    </xdr:from>
    <xdr:to>
      <xdr:col>13</xdr:col>
      <xdr:colOff>26276</xdr:colOff>
      <xdr:row>63</xdr:row>
      <xdr:rowOff>219075</xdr:rowOff>
    </xdr:to>
    <xdr:sp macro="" textlink="">
      <xdr:nvSpPr>
        <xdr:cNvPr id="2" name="大かっこ 1">
          <a:extLst>
            <a:ext uri="{FF2B5EF4-FFF2-40B4-BE49-F238E27FC236}">
              <a16:creationId xmlns:a16="http://schemas.microsoft.com/office/drawing/2014/main" id="{95AF4A8B-408F-4D60-8915-ADAA93D7268D}"/>
            </a:ext>
          </a:extLst>
        </xdr:cNvPr>
        <xdr:cNvSpPr/>
      </xdr:nvSpPr>
      <xdr:spPr>
        <a:xfrm>
          <a:off x="2041306" y="24279225"/>
          <a:ext cx="72817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4</xdr:row>
      <xdr:rowOff>120804</xdr:rowOff>
    </xdr:from>
    <xdr:to>
      <xdr:col>12</xdr:col>
      <xdr:colOff>162622</xdr:colOff>
      <xdr:row>5</xdr:row>
      <xdr:rowOff>97573</xdr:rowOff>
    </xdr:to>
    <xdr:grpSp>
      <xdr:nvGrpSpPr>
        <xdr:cNvPr id="22" name="グループ化 21">
          <a:extLst>
            <a:ext uri="{FF2B5EF4-FFF2-40B4-BE49-F238E27FC236}">
              <a16:creationId xmlns:a16="http://schemas.microsoft.com/office/drawing/2014/main" id="{8D9C5C44-DE2C-FAA2-DBD1-4C9061FFC691}"/>
            </a:ext>
          </a:extLst>
        </xdr:cNvPr>
        <xdr:cNvGrpSpPr/>
      </xdr:nvGrpSpPr>
      <xdr:grpSpPr>
        <a:xfrm>
          <a:off x="1733550" y="1035204"/>
          <a:ext cx="1172272" cy="212989"/>
          <a:chOff x="1512833" y="1066735"/>
          <a:chExt cx="1178841" cy="213252"/>
        </a:xfrm>
      </xdr:grpSpPr>
      <xdr:cxnSp macro="">
        <xdr:nvCxnSpPr>
          <xdr:cNvPr id="9" name="直線コネクタ 8">
            <a:extLst>
              <a:ext uri="{FF2B5EF4-FFF2-40B4-BE49-F238E27FC236}">
                <a16:creationId xmlns:a16="http://schemas.microsoft.com/office/drawing/2014/main" id="{BEECF68C-AA21-42F0-05E8-959071EFC6A0}"/>
              </a:ext>
            </a:extLst>
          </xdr:cNvPr>
          <xdr:cNvCxnSpPr/>
        </xdr:nvCxnSpPr>
        <xdr:spPr>
          <a:xfrm>
            <a:off x="1512833" y="1136431"/>
            <a:ext cx="76200" cy="1412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48FF84A2-A535-7A8C-5E01-25E0C3B3BE53}"/>
              </a:ext>
            </a:extLst>
          </xdr:cNvPr>
          <xdr:cNvCxnSpPr/>
        </xdr:nvCxnSpPr>
        <xdr:spPr>
          <a:xfrm flipV="1">
            <a:off x="1588569" y="1066736"/>
            <a:ext cx="71938" cy="2132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75E74083-B3DB-A5D8-3DB9-7DD2A073433A}"/>
              </a:ext>
            </a:extLst>
          </xdr:cNvPr>
          <xdr:cNvCxnSpPr/>
        </xdr:nvCxnSpPr>
        <xdr:spPr>
          <a:xfrm>
            <a:off x="1660507" y="1066735"/>
            <a:ext cx="1031167"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absolute">
    <xdr:from>
      <xdr:col>15</xdr:col>
      <xdr:colOff>61099</xdr:colOff>
      <xdr:row>4</xdr:row>
      <xdr:rowOff>32524</xdr:rowOff>
    </xdr:from>
    <xdr:to>
      <xdr:col>21</xdr:col>
      <xdr:colOff>94553</xdr:colOff>
      <xdr:row>5</xdr:row>
      <xdr:rowOff>223025</xdr:rowOff>
    </xdr:to>
    <xdr:sp macro="" textlink="">
      <xdr:nvSpPr>
        <xdr:cNvPr id="21" name="大かっこ 20">
          <a:extLst>
            <a:ext uri="{FF2B5EF4-FFF2-40B4-BE49-F238E27FC236}">
              <a16:creationId xmlns:a16="http://schemas.microsoft.com/office/drawing/2014/main" id="{EDEFEDC7-749D-EE60-D55B-1664AD511B35}"/>
            </a:ext>
          </a:extLst>
        </xdr:cNvPr>
        <xdr:cNvSpPr/>
      </xdr:nvSpPr>
      <xdr:spPr>
        <a:xfrm>
          <a:off x="3490099" y="985024"/>
          <a:ext cx="1405054" cy="428626"/>
        </a:xfrm>
        <a:prstGeom prst="bracketPair">
          <a:avLst>
            <a:gd name="adj" fmla="val 2210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105103</xdr:colOff>
      <xdr:row>11</xdr:row>
      <xdr:rowOff>0</xdr:rowOff>
    </xdr:from>
    <xdr:to>
      <xdr:col>8</xdr:col>
      <xdr:colOff>0</xdr:colOff>
      <xdr:row>13</xdr:row>
      <xdr:rowOff>0</xdr:rowOff>
    </xdr:to>
    <xdr:cxnSp macro="">
      <xdr:nvCxnSpPr>
        <xdr:cNvPr id="27" name="直線コネクタ 26">
          <a:extLst>
            <a:ext uri="{FF2B5EF4-FFF2-40B4-BE49-F238E27FC236}">
              <a16:creationId xmlns:a16="http://schemas.microsoft.com/office/drawing/2014/main" id="{E11982C9-17AE-415B-B45C-40AE1DBB4A29}"/>
            </a:ext>
          </a:extLst>
        </xdr:cNvPr>
        <xdr:cNvCxnSpPr/>
      </xdr:nvCxnSpPr>
      <xdr:spPr>
        <a:xfrm flipH="1">
          <a:off x="2391103" y="16068675"/>
          <a:ext cx="123497"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6569</xdr:colOff>
      <xdr:row>11</xdr:row>
      <xdr:rowOff>229914</xdr:rowOff>
    </xdr:from>
    <xdr:to>
      <xdr:col>7</xdr:col>
      <xdr:colOff>111672</xdr:colOff>
      <xdr:row>13</xdr:row>
      <xdr:rowOff>0</xdr:rowOff>
    </xdr:to>
    <xdr:cxnSp macro="">
      <xdr:nvCxnSpPr>
        <xdr:cNvPr id="28" name="直線コネクタ 27">
          <a:extLst>
            <a:ext uri="{FF2B5EF4-FFF2-40B4-BE49-F238E27FC236}">
              <a16:creationId xmlns:a16="http://schemas.microsoft.com/office/drawing/2014/main" id="{D49A3A89-4CAA-44F4-A68B-FFCE0259102A}"/>
            </a:ext>
          </a:extLst>
        </xdr:cNvPr>
        <xdr:cNvCxnSpPr/>
      </xdr:nvCxnSpPr>
      <xdr:spPr>
        <a:xfrm>
          <a:off x="2292569" y="16298589"/>
          <a:ext cx="105103" cy="2653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105103</xdr:colOff>
      <xdr:row>20</xdr:row>
      <xdr:rowOff>0</xdr:rowOff>
    </xdr:from>
    <xdr:to>
      <xdr:col>9</xdr:col>
      <xdr:colOff>0</xdr:colOff>
      <xdr:row>22</xdr:row>
      <xdr:rowOff>0</xdr:rowOff>
    </xdr:to>
    <xdr:cxnSp macro="">
      <xdr:nvCxnSpPr>
        <xdr:cNvPr id="35" name="直線コネクタ 34">
          <a:extLst>
            <a:ext uri="{FF2B5EF4-FFF2-40B4-BE49-F238E27FC236}">
              <a16:creationId xmlns:a16="http://schemas.microsoft.com/office/drawing/2014/main" id="{C0EE6418-C06F-428E-B054-12F72F000E79}"/>
            </a:ext>
          </a:extLst>
        </xdr:cNvPr>
        <xdr:cNvCxnSpPr/>
      </xdr:nvCxnSpPr>
      <xdr:spPr>
        <a:xfrm flipH="1">
          <a:off x="2391103" y="18068925"/>
          <a:ext cx="123497"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6569</xdr:colOff>
      <xdr:row>20</xdr:row>
      <xdr:rowOff>229914</xdr:rowOff>
    </xdr:from>
    <xdr:to>
      <xdr:col>8</xdr:col>
      <xdr:colOff>111672</xdr:colOff>
      <xdr:row>22</xdr:row>
      <xdr:rowOff>0</xdr:rowOff>
    </xdr:to>
    <xdr:cxnSp macro="">
      <xdr:nvCxnSpPr>
        <xdr:cNvPr id="36" name="直線コネクタ 35">
          <a:extLst>
            <a:ext uri="{FF2B5EF4-FFF2-40B4-BE49-F238E27FC236}">
              <a16:creationId xmlns:a16="http://schemas.microsoft.com/office/drawing/2014/main" id="{3B9D0C65-1DCF-4306-9FDD-8C73F255A116}"/>
            </a:ext>
          </a:extLst>
        </xdr:cNvPr>
        <xdr:cNvCxnSpPr/>
      </xdr:nvCxnSpPr>
      <xdr:spPr>
        <a:xfrm>
          <a:off x="2292569" y="18298839"/>
          <a:ext cx="105103" cy="2463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133350</xdr:colOff>
      <xdr:row>29</xdr:row>
      <xdr:rowOff>120804</xdr:rowOff>
    </xdr:from>
    <xdr:to>
      <xdr:col>20</xdr:col>
      <xdr:colOff>180975</xdr:colOff>
      <xdr:row>30</xdr:row>
      <xdr:rowOff>97573</xdr:rowOff>
    </xdr:to>
    <xdr:grpSp>
      <xdr:nvGrpSpPr>
        <xdr:cNvPr id="45" name="グループ化 44">
          <a:extLst>
            <a:ext uri="{FF2B5EF4-FFF2-40B4-BE49-F238E27FC236}">
              <a16:creationId xmlns:a16="http://schemas.microsoft.com/office/drawing/2014/main" id="{E61246FB-4661-A1C5-5778-751025967488}"/>
            </a:ext>
          </a:extLst>
        </xdr:cNvPr>
        <xdr:cNvGrpSpPr/>
      </xdr:nvGrpSpPr>
      <xdr:grpSpPr>
        <a:xfrm>
          <a:off x="2419350" y="6894984"/>
          <a:ext cx="2333625" cy="205369"/>
          <a:chOff x="2202574" y="6124838"/>
          <a:chExt cx="2283637" cy="213252"/>
        </a:xfrm>
      </xdr:grpSpPr>
      <xdr:cxnSp macro="">
        <xdr:nvCxnSpPr>
          <xdr:cNvPr id="38" name="直線コネクタ 37">
            <a:extLst>
              <a:ext uri="{FF2B5EF4-FFF2-40B4-BE49-F238E27FC236}">
                <a16:creationId xmlns:a16="http://schemas.microsoft.com/office/drawing/2014/main" id="{D612E639-A718-8510-B748-E088757759BF}"/>
              </a:ext>
            </a:extLst>
          </xdr:cNvPr>
          <xdr:cNvCxnSpPr/>
        </xdr:nvCxnSpPr>
        <xdr:spPr>
          <a:xfrm>
            <a:off x="2202574" y="6194534"/>
            <a:ext cx="76215" cy="1412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A74C5F6A-308C-F723-0B22-E204BA217BDC}"/>
              </a:ext>
            </a:extLst>
          </xdr:cNvPr>
          <xdr:cNvCxnSpPr/>
        </xdr:nvCxnSpPr>
        <xdr:spPr>
          <a:xfrm flipV="1">
            <a:off x="2278326" y="6124839"/>
            <a:ext cx="71953" cy="2132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74A8704E-5D23-FB2E-A309-F80945AC8944}"/>
              </a:ext>
            </a:extLst>
          </xdr:cNvPr>
          <xdr:cNvCxnSpPr/>
        </xdr:nvCxnSpPr>
        <xdr:spPr>
          <a:xfrm>
            <a:off x="2350278" y="6124838"/>
            <a:ext cx="2135933"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absolute">
    <xdr:from>
      <xdr:col>22</xdr:col>
      <xdr:colOff>171450</xdr:colOff>
      <xdr:row>29</xdr:row>
      <xdr:rowOff>8835</xdr:rowOff>
    </xdr:from>
    <xdr:to>
      <xdr:col>33</xdr:col>
      <xdr:colOff>85725</xdr:colOff>
      <xdr:row>30</xdr:row>
      <xdr:rowOff>199336</xdr:rowOff>
    </xdr:to>
    <xdr:sp macro="" textlink="">
      <xdr:nvSpPr>
        <xdr:cNvPr id="43" name="大かっこ 42">
          <a:extLst>
            <a:ext uri="{FF2B5EF4-FFF2-40B4-BE49-F238E27FC236}">
              <a16:creationId xmlns:a16="http://schemas.microsoft.com/office/drawing/2014/main" id="{F1A84C47-C52D-4E1E-AE0A-6C41538BDA56}"/>
            </a:ext>
          </a:extLst>
        </xdr:cNvPr>
        <xdr:cNvSpPr/>
      </xdr:nvSpPr>
      <xdr:spPr>
        <a:xfrm>
          <a:off x="5260521" y="7217218"/>
          <a:ext cx="2458811" cy="435430"/>
        </a:xfrm>
        <a:prstGeom prst="bracketPair">
          <a:avLst>
            <a:gd name="adj" fmla="val 2210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212506</xdr:colOff>
      <xdr:row>36</xdr:row>
      <xdr:rowOff>19050</xdr:rowOff>
    </xdr:from>
    <xdr:to>
      <xdr:col>13</xdr:col>
      <xdr:colOff>26276</xdr:colOff>
      <xdr:row>37</xdr:row>
      <xdr:rowOff>219075</xdr:rowOff>
    </xdr:to>
    <xdr:sp macro="" textlink="">
      <xdr:nvSpPr>
        <xdr:cNvPr id="2" name="大かっこ 1">
          <a:extLst>
            <a:ext uri="{FF2B5EF4-FFF2-40B4-BE49-F238E27FC236}">
              <a16:creationId xmlns:a16="http://schemas.microsoft.com/office/drawing/2014/main" id="{63E36985-C7AA-4190-A2FC-A60B5632531A}"/>
            </a:ext>
          </a:extLst>
        </xdr:cNvPr>
        <xdr:cNvSpPr/>
      </xdr:nvSpPr>
      <xdr:spPr>
        <a:xfrm>
          <a:off x="2269906" y="27146250"/>
          <a:ext cx="72817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note.com/kasetsu-jiri-ko-ne-k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39"/>
  <sheetViews>
    <sheetView showGridLines="0" tabSelected="1" view="pageBreakPreview" zoomScaleNormal="85" zoomScaleSheetLayoutView="100" workbookViewId="0">
      <selection activeCell="A2" sqref="A2"/>
    </sheetView>
  </sheetViews>
  <sheetFormatPr defaultColWidth="9" defaultRowHeight="18"/>
  <cols>
    <col min="1" max="36" width="3" style="1" customWidth="1"/>
    <col min="37" max="16384" width="9" style="1"/>
  </cols>
  <sheetData>
    <row r="1" spans="1:34">
      <c r="A1" s="1" t="s">
        <v>343</v>
      </c>
      <c r="AA1" s="97" t="s">
        <v>354</v>
      </c>
    </row>
    <row r="3" spans="1:34">
      <c r="B3" s="1" t="s">
        <v>347</v>
      </c>
    </row>
    <row r="4" spans="1:34">
      <c r="B4" s="1" t="s">
        <v>344</v>
      </c>
    </row>
    <row r="5" spans="1:34">
      <c r="A5" s="1" t="s">
        <v>24</v>
      </c>
    </row>
    <row r="7" spans="1:34">
      <c r="B7" s="1" t="s">
        <v>200</v>
      </c>
    </row>
    <row r="8" spans="1:34">
      <c r="C8" s="9" t="s">
        <v>175</v>
      </c>
      <c r="D8" s="10"/>
      <c r="E8" s="10"/>
      <c r="F8" s="10"/>
      <c r="G8" s="10"/>
      <c r="H8" s="10"/>
      <c r="I8" s="10"/>
      <c r="J8" s="10"/>
      <c r="K8" s="10"/>
      <c r="L8" s="10"/>
      <c r="M8" s="10"/>
      <c r="N8" s="10"/>
      <c r="O8" s="10"/>
      <c r="P8" s="10"/>
      <c r="Q8" s="10"/>
      <c r="R8" s="10"/>
      <c r="S8" s="10"/>
      <c r="T8" s="10"/>
      <c r="U8" s="10"/>
      <c r="V8" s="10"/>
      <c r="W8" s="10"/>
      <c r="X8" s="10"/>
      <c r="Y8" s="10"/>
      <c r="Z8" s="10"/>
      <c r="AA8" s="10"/>
      <c r="AB8" s="11"/>
    </row>
    <row r="9" spans="1:34">
      <c r="C9" s="12"/>
      <c r="D9" s="13" t="s">
        <v>321</v>
      </c>
      <c r="E9" s="13"/>
      <c r="F9" s="13"/>
      <c r="G9" s="13"/>
      <c r="H9" s="13"/>
      <c r="I9" s="13"/>
      <c r="J9" s="13"/>
      <c r="K9" s="13"/>
      <c r="L9" s="13"/>
      <c r="M9" s="13"/>
      <c r="N9" s="13"/>
      <c r="O9" s="46" t="s">
        <v>322</v>
      </c>
      <c r="P9" s="13"/>
      <c r="Q9" s="13" t="s">
        <v>2</v>
      </c>
      <c r="R9" s="224">
        <f>F20</f>
        <v>1.5</v>
      </c>
      <c r="S9" s="225"/>
      <c r="T9" s="226"/>
      <c r="U9" s="13" t="s">
        <v>3</v>
      </c>
      <c r="V9" s="13"/>
      <c r="W9" s="13"/>
      <c r="X9" s="13"/>
      <c r="Y9" s="13"/>
      <c r="Z9" s="13"/>
      <c r="AA9" s="13"/>
      <c r="AB9" s="15"/>
    </row>
    <row r="10" spans="1:34">
      <c r="C10" s="12"/>
      <c r="D10" s="13" t="s">
        <v>0</v>
      </c>
      <c r="E10" s="13"/>
      <c r="F10" s="13"/>
      <c r="G10" s="13"/>
      <c r="H10" s="13"/>
      <c r="I10" s="13"/>
      <c r="J10" s="13"/>
      <c r="K10" s="13"/>
      <c r="L10" s="13"/>
      <c r="M10" s="13"/>
      <c r="N10" s="13"/>
      <c r="O10" s="46" t="s">
        <v>1</v>
      </c>
      <c r="P10" s="13"/>
      <c r="Q10" s="13" t="s">
        <v>2</v>
      </c>
      <c r="R10" s="224">
        <f>F24</f>
        <v>1.5</v>
      </c>
      <c r="S10" s="225"/>
      <c r="T10" s="226"/>
      <c r="U10" s="13" t="s">
        <v>3</v>
      </c>
      <c r="V10" s="13"/>
      <c r="W10" s="13"/>
      <c r="X10" s="13"/>
      <c r="Y10" s="13"/>
      <c r="Z10" s="13"/>
      <c r="AA10" s="13"/>
      <c r="AB10" s="15"/>
    </row>
    <row r="11" spans="1:34">
      <c r="C11" s="12"/>
      <c r="D11" s="13" t="s">
        <v>92</v>
      </c>
      <c r="E11" s="13"/>
      <c r="F11" s="13"/>
      <c r="G11" s="13"/>
      <c r="H11" s="13"/>
      <c r="I11" s="13"/>
      <c r="J11" s="13"/>
      <c r="K11" s="13"/>
      <c r="L11" s="13"/>
      <c r="M11" s="13"/>
      <c r="N11" s="13"/>
      <c r="O11" s="46" t="s">
        <v>177</v>
      </c>
      <c r="P11" s="13"/>
      <c r="Q11" s="13" t="s">
        <v>2</v>
      </c>
      <c r="R11" s="230" t="s">
        <v>226</v>
      </c>
      <c r="S11" s="231"/>
      <c r="T11" s="232"/>
      <c r="U11" s="13" t="s">
        <v>3</v>
      </c>
      <c r="V11" s="13"/>
      <c r="W11" s="13"/>
      <c r="X11" s="13"/>
      <c r="Y11" s="13"/>
      <c r="Z11" s="13"/>
      <c r="AA11" s="13"/>
      <c r="AB11" s="15"/>
    </row>
    <row r="12" spans="1:34">
      <c r="C12" s="12"/>
      <c r="D12" s="13" t="s">
        <v>199</v>
      </c>
      <c r="E12" s="13"/>
      <c r="F12" s="13"/>
      <c r="G12" s="13"/>
      <c r="H12" s="13"/>
      <c r="I12" s="13"/>
      <c r="J12" s="13"/>
      <c r="K12" s="13"/>
      <c r="L12" s="13"/>
      <c r="M12" s="13"/>
      <c r="N12" s="13"/>
      <c r="O12" s="46" t="s">
        <v>178</v>
      </c>
      <c r="P12" s="13"/>
      <c r="Q12" s="13" t="s">
        <v>2</v>
      </c>
      <c r="R12" s="230" t="s">
        <v>226</v>
      </c>
      <c r="S12" s="231"/>
      <c r="T12" s="232"/>
      <c r="U12" s="13" t="s">
        <v>3</v>
      </c>
      <c r="V12" s="13"/>
      <c r="W12" s="13"/>
      <c r="X12" s="13"/>
      <c r="Y12" s="13"/>
      <c r="Z12" s="13"/>
      <c r="AA12" s="13"/>
      <c r="AB12" s="15"/>
    </row>
    <row r="13" spans="1:34" ht="19.8">
      <c r="C13" s="12"/>
      <c r="D13" s="13" t="s">
        <v>4</v>
      </c>
      <c r="E13" s="13"/>
      <c r="F13" s="13"/>
      <c r="G13" s="13"/>
      <c r="H13" s="13"/>
      <c r="I13" s="13"/>
      <c r="J13" s="13"/>
      <c r="K13" s="13"/>
      <c r="L13" s="13"/>
      <c r="M13" s="13"/>
      <c r="N13" s="13"/>
      <c r="O13" s="46" t="s">
        <v>5</v>
      </c>
      <c r="P13" s="13"/>
      <c r="Q13" s="13" t="s">
        <v>2</v>
      </c>
      <c r="R13" s="227">
        <v>0</v>
      </c>
      <c r="S13" s="228"/>
      <c r="T13" s="229"/>
      <c r="U13" s="13" t="s">
        <v>57</v>
      </c>
      <c r="V13" s="13"/>
      <c r="W13" s="13"/>
      <c r="X13" s="13"/>
      <c r="Y13" s="13"/>
      <c r="Z13" s="13"/>
      <c r="AA13" s="13"/>
      <c r="AB13" s="15"/>
    </row>
    <row r="14" spans="1:34">
      <c r="C14" s="16"/>
      <c r="D14" s="17"/>
      <c r="E14" s="17"/>
      <c r="F14" s="17"/>
      <c r="G14" s="17"/>
      <c r="H14" s="17"/>
      <c r="I14" s="17"/>
      <c r="J14" s="17"/>
      <c r="K14" s="17"/>
      <c r="L14" s="17"/>
      <c r="M14" s="17"/>
      <c r="N14" s="17"/>
      <c r="O14" s="17"/>
      <c r="P14" s="17"/>
      <c r="Q14" s="17"/>
      <c r="R14" s="18"/>
      <c r="S14" s="18"/>
      <c r="T14" s="18"/>
      <c r="U14" s="17"/>
      <c r="V14" s="17"/>
      <c r="W14" s="17"/>
      <c r="X14" s="17"/>
      <c r="Y14" s="17"/>
      <c r="Z14" s="17"/>
      <c r="AA14" s="17"/>
      <c r="AB14" s="19"/>
    </row>
    <row r="16" spans="1:34">
      <c r="C16" s="2" t="s">
        <v>62</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t="s">
        <v>6</v>
      </c>
      <c r="AF16" s="3"/>
      <c r="AG16" s="3"/>
      <c r="AH16" s="4"/>
    </row>
    <row r="17" spans="3:34">
      <c r="C17" s="5"/>
      <c r="D17"/>
      <c r="E17"/>
      <c r="F17" s="111" t="s">
        <v>7</v>
      </c>
      <c r="G17" s="165"/>
      <c r="H17" s="111" t="s">
        <v>8</v>
      </c>
      <c r="I17" s="165"/>
      <c r="J17" s="111" t="s">
        <v>350</v>
      </c>
      <c r="K17" s="112"/>
      <c r="L17" s="112"/>
      <c r="M17" s="165"/>
      <c r="N17" s="112" t="s">
        <v>9</v>
      </c>
      <c r="O17" s="165"/>
      <c r="P17" s="122" t="s">
        <v>10</v>
      </c>
      <c r="Q17" s="118"/>
      <c r="R17" s="118"/>
      <c r="S17" s="123"/>
      <c r="T17" s="122" t="s">
        <v>225</v>
      </c>
      <c r="U17" s="118"/>
      <c r="V17" s="118"/>
      <c r="W17" s="123"/>
      <c r="X17" s="122" t="s">
        <v>11</v>
      </c>
      <c r="Y17" s="118"/>
      <c r="Z17" s="118"/>
      <c r="AA17" s="123"/>
      <c r="AB17" s="122" t="s">
        <v>240</v>
      </c>
      <c r="AC17" s="118"/>
      <c r="AD17" s="118"/>
      <c r="AE17" s="123"/>
      <c r="AF17" s="122" t="s">
        <v>12</v>
      </c>
      <c r="AG17" s="123"/>
      <c r="AH17" s="6"/>
    </row>
    <row r="18" spans="3:34">
      <c r="C18" s="5"/>
      <c r="D18"/>
      <c r="E18"/>
      <c r="F18" s="169" t="s">
        <v>13</v>
      </c>
      <c r="G18" s="170"/>
      <c r="H18" s="171"/>
      <c r="I18" s="172"/>
      <c r="J18" s="171"/>
      <c r="K18" s="202"/>
      <c r="L18" s="202"/>
      <c r="M18" s="172"/>
      <c r="N18" s="202"/>
      <c r="O18" s="172"/>
      <c r="P18" s="199" t="s">
        <v>14</v>
      </c>
      <c r="Q18" s="203"/>
      <c r="R18" s="203"/>
      <c r="S18" s="200"/>
      <c r="T18" s="204" t="s">
        <v>223</v>
      </c>
      <c r="U18" s="205"/>
      <c r="V18" s="205"/>
      <c r="W18" s="206"/>
      <c r="X18" s="199" t="s">
        <v>15</v>
      </c>
      <c r="Y18" s="203"/>
      <c r="Z18" s="203"/>
      <c r="AA18" s="200"/>
      <c r="AB18" s="199" t="s">
        <v>16</v>
      </c>
      <c r="AC18" s="203"/>
      <c r="AD18" s="203"/>
      <c r="AE18" s="200"/>
      <c r="AF18" s="169" t="s">
        <v>17</v>
      </c>
      <c r="AG18" s="170"/>
      <c r="AH18" s="6"/>
    </row>
    <row r="19" spans="3:34" ht="19.8">
      <c r="C19" s="5"/>
      <c r="D19"/>
      <c r="E19"/>
      <c r="F19" s="143" t="s">
        <v>18</v>
      </c>
      <c r="G19" s="121"/>
      <c r="H19" s="143"/>
      <c r="I19" s="144"/>
      <c r="J19" s="143"/>
      <c r="K19" s="121"/>
      <c r="L19" s="121" t="s">
        <v>18</v>
      </c>
      <c r="M19" s="144"/>
      <c r="N19" s="121"/>
      <c r="O19" s="144"/>
      <c r="P19" s="143" t="s">
        <v>55</v>
      </c>
      <c r="Q19" s="121"/>
      <c r="R19" s="121"/>
      <c r="S19" s="144"/>
      <c r="T19" s="143" t="s">
        <v>224</v>
      </c>
      <c r="U19" s="121"/>
      <c r="V19" s="121"/>
      <c r="W19" s="144"/>
      <c r="X19" s="143" t="s">
        <v>55</v>
      </c>
      <c r="Y19" s="121"/>
      <c r="Z19" s="121"/>
      <c r="AA19" s="144"/>
      <c r="AB19" s="143" t="s">
        <v>241</v>
      </c>
      <c r="AC19" s="121"/>
      <c r="AD19" s="121"/>
      <c r="AE19" s="144"/>
      <c r="AF19" s="143" t="s">
        <v>51</v>
      </c>
      <c r="AG19" s="144"/>
      <c r="AH19" s="6"/>
    </row>
    <row r="20" spans="3:34">
      <c r="C20" s="5"/>
      <c r="D20" s="192" t="s">
        <v>19</v>
      </c>
      <c r="E20" s="192"/>
      <c r="F20" s="193">
        <v>1.5</v>
      </c>
      <c r="G20" s="193"/>
      <c r="H20" s="194"/>
      <c r="I20" s="194"/>
      <c r="J20" s="195" t="s">
        <v>60</v>
      </c>
      <c r="K20" s="196"/>
      <c r="L20" s="197">
        <f>IF(J20="なし","-",F20)</f>
        <v>1.5</v>
      </c>
      <c r="M20" s="197"/>
      <c r="N20" s="194"/>
      <c r="O20" s="194"/>
      <c r="P20" s="194"/>
      <c r="Q20" s="194"/>
      <c r="R20" s="194"/>
      <c r="S20" s="194"/>
      <c r="T20" s="195"/>
      <c r="U20" s="201"/>
      <c r="V20" s="201"/>
      <c r="W20" s="196"/>
      <c r="X20" s="192"/>
      <c r="Y20" s="192"/>
      <c r="Z20" s="192"/>
      <c r="AA20" s="192"/>
      <c r="AB20" s="194"/>
      <c r="AC20" s="194"/>
      <c r="AD20" s="194"/>
      <c r="AE20" s="194"/>
      <c r="AF20" s="194"/>
      <c r="AG20" s="194"/>
      <c r="AH20" s="6"/>
    </row>
    <row r="21" spans="3:34">
      <c r="C21" s="5"/>
      <c r="D21" s="192" t="s">
        <v>20</v>
      </c>
      <c r="E21" s="192"/>
      <c r="F21" s="193">
        <v>0.5</v>
      </c>
      <c r="G21" s="193"/>
      <c r="H21" s="194" t="s">
        <v>34</v>
      </c>
      <c r="I21" s="194"/>
      <c r="J21" s="195" t="s">
        <v>60</v>
      </c>
      <c r="K21" s="196"/>
      <c r="L21" s="197">
        <f t="shared" ref="L21:L22" si="0">IF(J21="なし","-",F21)</f>
        <v>0.5</v>
      </c>
      <c r="M21" s="197"/>
      <c r="N21" s="194">
        <v>17</v>
      </c>
      <c r="O21" s="194"/>
      <c r="P21" s="194">
        <v>20</v>
      </c>
      <c r="Q21" s="194"/>
      <c r="R21" s="194"/>
      <c r="S21" s="194"/>
      <c r="T21" s="195">
        <v>-9</v>
      </c>
      <c r="U21" s="201"/>
      <c r="V21" s="201"/>
      <c r="W21" s="196"/>
      <c r="X21" s="192">
        <f>IF(L21="-","-",P21-9)</f>
        <v>11</v>
      </c>
      <c r="Y21" s="192"/>
      <c r="Z21" s="192"/>
      <c r="AA21" s="192"/>
      <c r="AB21" s="194">
        <v>31</v>
      </c>
      <c r="AC21" s="194"/>
      <c r="AD21" s="194"/>
      <c r="AE21" s="194"/>
      <c r="AF21" s="194">
        <v>0</v>
      </c>
      <c r="AG21" s="194"/>
      <c r="AH21" s="6"/>
    </row>
    <row r="22" spans="3:34">
      <c r="C22" s="5"/>
      <c r="D22" s="192" t="s">
        <v>185</v>
      </c>
      <c r="E22" s="192"/>
      <c r="F22" s="193">
        <v>0.5</v>
      </c>
      <c r="G22" s="193"/>
      <c r="H22" s="194" t="s">
        <v>34</v>
      </c>
      <c r="I22" s="194"/>
      <c r="J22" s="195" t="s">
        <v>60</v>
      </c>
      <c r="K22" s="196"/>
      <c r="L22" s="197">
        <f t="shared" si="0"/>
        <v>0.5</v>
      </c>
      <c r="M22" s="197"/>
      <c r="N22" s="194">
        <v>10</v>
      </c>
      <c r="O22" s="194"/>
      <c r="P22" s="194">
        <v>18</v>
      </c>
      <c r="Q22" s="194"/>
      <c r="R22" s="194"/>
      <c r="S22" s="194"/>
      <c r="T22" s="195">
        <v>-9</v>
      </c>
      <c r="U22" s="201"/>
      <c r="V22" s="201"/>
      <c r="W22" s="196"/>
      <c r="X22" s="192">
        <f>IF(L22="-","-",P22+T22)</f>
        <v>9</v>
      </c>
      <c r="Y22" s="192"/>
      <c r="Z22" s="192"/>
      <c r="AA22" s="192"/>
      <c r="AB22" s="194">
        <v>27</v>
      </c>
      <c r="AC22" s="194"/>
      <c r="AD22" s="194"/>
      <c r="AE22" s="194"/>
      <c r="AF22" s="194">
        <v>0</v>
      </c>
      <c r="AG22" s="194"/>
      <c r="AH22" s="6"/>
    </row>
    <row r="23" spans="3:34">
      <c r="C23" s="5"/>
      <c r="D23" s="192" t="s">
        <v>219</v>
      </c>
      <c r="E23" s="192"/>
      <c r="F23" s="193">
        <v>0.5</v>
      </c>
      <c r="G23" s="193"/>
      <c r="H23" s="194" t="s">
        <v>323</v>
      </c>
      <c r="I23" s="194"/>
      <c r="J23" s="195" t="s">
        <v>60</v>
      </c>
      <c r="K23" s="196"/>
      <c r="L23" s="197">
        <f t="shared" ref="L23" si="1">IF(J23="なし","-",F23)</f>
        <v>0.5</v>
      </c>
      <c r="M23" s="197"/>
      <c r="N23" s="194">
        <v>5</v>
      </c>
      <c r="O23" s="194"/>
      <c r="P23" s="194">
        <v>14</v>
      </c>
      <c r="Q23" s="194"/>
      <c r="R23" s="194"/>
      <c r="S23" s="194"/>
      <c r="T23" s="195">
        <v>-9</v>
      </c>
      <c r="U23" s="201"/>
      <c r="V23" s="201"/>
      <c r="W23" s="196"/>
      <c r="X23" s="192">
        <f>IF(L23="-","-",P23+T23)</f>
        <v>5</v>
      </c>
      <c r="Y23" s="192"/>
      <c r="Z23" s="192"/>
      <c r="AA23" s="192"/>
      <c r="AB23" s="194">
        <v>0</v>
      </c>
      <c r="AC23" s="194"/>
      <c r="AD23" s="194"/>
      <c r="AE23" s="194"/>
      <c r="AF23" s="194">
        <v>30</v>
      </c>
      <c r="AG23" s="194"/>
      <c r="AH23" s="6"/>
    </row>
    <row r="24" spans="3:34">
      <c r="C24" s="5"/>
      <c r="D24" s="209" t="s">
        <v>186</v>
      </c>
      <c r="E24" s="209"/>
      <c r="F24" s="197">
        <f>SUM(F21:G23)</f>
        <v>1.5</v>
      </c>
      <c r="G24" s="197"/>
      <c r="H24" s="192"/>
      <c r="I24" s="192"/>
      <c r="J24" s="208"/>
      <c r="K24" s="207"/>
      <c r="L24" s="197">
        <f>SUM(L20:M23)</f>
        <v>3</v>
      </c>
      <c r="M24" s="197"/>
      <c r="N24" s="192"/>
      <c r="O24" s="208"/>
      <c r="P24" s="207"/>
      <c r="Q24" s="192"/>
      <c r="R24" s="192"/>
      <c r="S24" s="208"/>
      <c r="T24" s="210"/>
      <c r="U24" s="210"/>
      <c r="V24" s="210"/>
      <c r="W24" s="210"/>
      <c r="X24" s="207"/>
      <c r="Y24" s="192"/>
      <c r="Z24" s="192"/>
      <c r="AA24" s="208"/>
      <c r="AB24" s="207"/>
      <c r="AC24" s="192"/>
      <c r="AD24" s="192"/>
      <c r="AE24" s="208"/>
      <c r="AF24" s="207"/>
      <c r="AG24" s="192"/>
      <c r="AH24" s="6"/>
    </row>
    <row r="25" spans="3:34">
      <c r="C25" s="5"/>
      <c r="D25" s="192" t="s">
        <v>187</v>
      </c>
      <c r="E25" s="192"/>
      <c r="F25" s="193">
        <v>1</v>
      </c>
      <c r="G25" s="193"/>
      <c r="H25" s="194" t="s">
        <v>323</v>
      </c>
      <c r="I25" s="194"/>
      <c r="J25" s="195" t="s">
        <v>60</v>
      </c>
      <c r="K25" s="196"/>
      <c r="L25" s="197">
        <f t="shared" ref="L25:L26" si="2">IF(J25="なし","-",F25)</f>
        <v>1</v>
      </c>
      <c r="M25" s="197"/>
      <c r="N25" s="194">
        <v>5</v>
      </c>
      <c r="O25" s="194"/>
      <c r="P25" s="194">
        <v>14</v>
      </c>
      <c r="Q25" s="194"/>
      <c r="R25" s="194"/>
      <c r="S25" s="194"/>
      <c r="T25" s="195">
        <v>-9</v>
      </c>
      <c r="U25" s="201"/>
      <c r="V25" s="201"/>
      <c r="W25" s="196"/>
      <c r="X25" s="192">
        <f>IF(L25="-","-",P25+T25)</f>
        <v>5</v>
      </c>
      <c r="Y25" s="192"/>
      <c r="Z25" s="192"/>
      <c r="AA25" s="192"/>
      <c r="AB25" s="194">
        <v>0</v>
      </c>
      <c r="AC25" s="194"/>
      <c r="AD25" s="194"/>
      <c r="AE25" s="194"/>
      <c r="AF25" s="194">
        <v>30</v>
      </c>
      <c r="AG25" s="194"/>
      <c r="AH25" s="6"/>
    </row>
    <row r="26" spans="3:34">
      <c r="C26" s="5"/>
      <c r="D26" s="192" t="s">
        <v>188</v>
      </c>
      <c r="E26" s="192"/>
      <c r="F26" s="193">
        <v>10</v>
      </c>
      <c r="G26" s="193"/>
      <c r="H26" s="194" t="s">
        <v>323</v>
      </c>
      <c r="I26" s="194"/>
      <c r="J26" s="195" t="s">
        <v>60</v>
      </c>
      <c r="K26" s="196"/>
      <c r="L26" s="197">
        <f t="shared" si="2"/>
        <v>10</v>
      </c>
      <c r="M26" s="197"/>
      <c r="N26" s="194">
        <v>3</v>
      </c>
      <c r="O26" s="194"/>
      <c r="P26" s="194">
        <v>14</v>
      </c>
      <c r="Q26" s="194"/>
      <c r="R26" s="194"/>
      <c r="S26" s="194"/>
      <c r="T26" s="195">
        <v>-9</v>
      </c>
      <c r="U26" s="201"/>
      <c r="V26" s="201"/>
      <c r="W26" s="196"/>
      <c r="X26" s="192">
        <f>IF(L26="-","-",P26+T26)</f>
        <v>5</v>
      </c>
      <c r="Y26" s="192"/>
      <c r="Z26" s="192"/>
      <c r="AA26" s="192"/>
      <c r="AB26" s="194">
        <v>0</v>
      </c>
      <c r="AC26" s="194"/>
      <c r="AD26" s="194"/>
      <c r="AE26" s="194"/>
      <c r="AF26" s="194">
        <v>20</v>
      </c>
      <c r="AG26" s="194"/>
      <c r="AH26" s="6"/>
    </row>
    <row r="27" spans="3:34">
      <c r="C27" s="16"/>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9"/>
    </row>
    <row r="29" spans="3:34" ht="20.25" customHeight="1">
      <c r="C29" s="9" t="s">
        <v>112</v>
      </c>
      <c r="D29" s="10"/>
      <c r="E29" s="10"/>
      <c r="F29" s="10"/>
      <c r="G29" s="10"/>
      <c r="H29" s="10"/>
      <c r="I29" s="10"/>
      <c r="J29" s="10"/>
      <c r="K29" s="10"/>
      <c r="L29" s="50"/>
      <c r="M29" s="50"/>
      <c r="N29" s="10"/>
      <c r="O29" s="10"/>
      <c r="P29" s="10"/>
      <c r="Q29" s="10"/>
      <c r="R29" s="10"/>
      <c r="S29" s="10"/>
      <c r="T29" s="10"/>
      <c r="U29" s="10"/>
      <c r="V29" s="10"/>
      <c r="W29" s="3"/>
      <c r="X29" s="3" t="s">
        <v>23</v>
      </c>
      <c r="Y29" s="3"/>
      <c r="Z29" s="10"/>
      <c r="AA29" s="10"/>
      <c r="AB29" s="10"/>
      <c r="AC29" s="10"/>
      <c r="AD29" s="11"/>
    </row>
    <row r="30" spans="3:34">
      <c r="C30" s="12"/>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5"/>
    </row>
    <row r="31" spans="3:34">
      <c r="C31" s="12"/>
      <c r="D31" s="13" t="s">
        <v>348</v>
      </c>
      <c r="E31" s="13"/>
      <c r="F31" s="13"/>
      <c r="G31" s="13"/>
      <c r="K31" s="13"/>
      <c r="O31" s="211">
        <v>0.03</v>
      </c>
      <c r="P31" s="212"/>
      <c r="Q31" s="213"/>
      <c r="R31" s="13" t="s">
        <v>21</v>
      </c>
      <c r="S31" s="13"/>
      <c r="T31" s="13"/>
      <c r="U31" s="13"/>
      <c r="V31" s="13"/>
      <c r="W31" s="13"/>
      <c r="X31" s="13"/>
      <c r="Y31" s="13"/>
      <c r="Z31" s="13"/>
      <c r="AA31" s="13"/>
      <c r="AB31" s="13"/>
      <c r="AC31" s="13"/>
      <c r="AD31" s="15"/>
    </row>
    <row r="32" spans="3:34" ht="19.2">
      <c r="C32" s="12"/>
      <c r="D32" s="13" t="s">
        <v>22</v>
      </c>
      <c r="E32" s="13"/>
      <c r="F32" s="13"/>
      <c r="G32" s="13"/>
      <c r="H32" s="13"/>
      <c r="I32" s="13"/>
      <c r="J32" s="13"/>
      <c r="K32" s="13"/>
      <c r="L32" s="13"/>
      <c r="M32" s="13"/>
      <c r="N32" s="13"/>
      <c r="O32" s="162" t="s">
        <v>56</v>
      </c>
      <c r="P32" s="162"/>
      <c r="Q32" s="13" t="s">
        <v>2</v>
      </c>
      <c r="R32" s="214">
        <f>L24</f>
        <v>3</v>
      </c>
      <c r="S32" s="214"/>
      <c r="T32" s="214"/>
      <c r="U32" s="13" t="s">
        <v>30</v>
      </c>
      <c r="V32" s="141">
        <f>O31</f>
        <v>0.03</v>
      </c>
      <c r="W32" s="141"/>
      <c r="X32" s="141"/>
      <c r="Y32" s="13"/>
      <c r="Z32" s="13" t="s">
        <v>31</v>
      </c>
      <c r="AA32" s="233">
        <f>L24*O31</f>
        <v>0.09</v>
      </c>
      <c r="AB32" s="234"/>
      <c r="AC32" s="235"/>
      <c r="AD32" s="15" t="s">
        <v>3</v>
      </c>
    </row>
    <row r="33" spans="2:37">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9"/>
    </row>
    <row r="36" spans="2:37">
      <c r="B36" s="1" t="s">
        <v>25</v>
      </c>
    </row>
    <row r="37" spans="2:37">
      <c r="Z37" s="13"/>
    </row>
    <row r="38" spans="2:37">
      <c r="C38" s="9" t="s">
        <v>32</v>
      </c>
      <c r="D38" s="10"/>
      <c r="E38" s="10"/>
      <c r="F38" s="10"/>
      <c r="G38" s="10"/>
      <c r="H38" s="10"/>
      <c r="I38" s="10"/>
      <c r="J38" s="10"/>
      <c r="K38" s="10"/>
      <c r="L38" s="10"/>
      <c r="M38" s="10"/>
      <c r="N38" s="10"/>
      <c r="O38" s="10"/>
      <c r="P38" s="10"/>
      <c r="Q38" s="10"/>
      <c r="R38" s="10"/>
      <c r="S38" s="10"/>
      <c r="T38" s="10"/>
      <c r="U38" s="10"/>
      <c r="V38" s="10"/>
      <c r="W38" s="10"/>
      <c r="X38" s="10"/>
      <c r="Y38" s="10"/>
      <c r="Z38" s="10"/>
      <c r="AA38" s="3" t="s">
        <v>23</v>
      </c>
      <c r="AB38" s="10"/>
      <c r="AC38" s="10"/>
      <c r="AD38" s="10"/>
      <c r="AE38" s="10"/>
      <c r="AF38" s="10"/>
      <c r="AG38" s="10"/>
      <c r="AH38" s="10"/>
      <c r="AI38" s="11"/>
    </row>
    <row r="39" spans="2:37">
      <c r="B39" s="15"/>
      <c r="D39" s="13"/>
      <c r="E39" s="13"/>
      <c r="F39" s="13"/>
      <c r="G39"/>
      <c r="H39" s="111" t="s">
        <v>26</v>
      </c>
      <c r="I39" s="165"/>
      <c r="J39" s="111" t="s">
        <v>8</v>
      </c>
      <c r="K39" s="165"/>
      <c r="L39" s="122" t="s">
        <v>33</v>
      </c>
      <c r="M39" s="118"/>
      <c r="N39" s="123"/>
      <c r="O39" s="111"/>
      <c r="P39" s="165"/>
      <c r="Q39" s="111"/>
      <c r="R39" s="112"/>
      <c r="S39" s="112"/>
      <c r="T39" s="111"/>
      <c r="U39" s="112"/>
      <c r="V39" s="165"/>
      <c r="W39" s="215" t="s">
        <v>114</v>
      </c>
      <c r="X39" s="216"/>
      <c r="Y39" s="217"/>
      <c r="Z39" s="111" t="s">
        <v>27</v>
      </c>
      <c r="AA39" s="112"/>
      <c r="AB39" s="165"/>
      <c r="AC39" s="111" t="s">
        <v>28</v>
      </c>
      <c r="AD39" s="112"/>
      <c r="AE39" s="112"/>
      <c r="AF39" s="112"/>
      <c r="AG39" s="112"/>
      <c r="AH39" s="165"/>
      <c r="AI39" s="79"/>
      <c r="AJ39" s="13"/>
      <c r="AK39" s="13"/>
    </row>
    <row r="40" spans="2:37" ht="19.2">
      <c r="B40" s="15"/>
      <c r="D40" s="13"/>
      <c r="E40" s="13"/>
      <c r="F40" s="13"/>
      <c r="G40"/>
      <c r="H40" s="169" t="s">
        <v>13</v>
      </c>
      <c r="I40" s="170"/>
      <c r="J40" s="171"/>
      <c r="K40" s="172"/>
      <c r="L40" s="169" t="s">
        <v>52</v>
      </c>
      <c r="M40" s="162"/>
      <c r="N40" s="170"/>
      <c r="O40" s="199" t="s">
        <v>14</v>
      </c>
      <c r="P40" s="200"/>
      <c r="Q40" s="198" t="s">
        <v>113</v>
      </c>
      <c r="R40" s="162"/>
      <c r="S40" s="170"/>
      <c r="T40" s="169" t="s">
        <v>53</v>
      </c>
      <c r="U40" s="162"/>
      <c r="V40" s="170"/>
      <c r="W40" s="169" t="s">
        <v>54</v>
      </c>
      <c r="X40" s="162"/>
      <c r="Y40" s="170"/>
      <c r="Z40" s="169" t="s">
        <v>115</v>
      </c>
      <c r="AA40" s="162"/>
      <c r="AB40" s="170"/>
      <c r="AC40" s="169" t="s">
        <v>220</v>
      </c>
      <c r="AD40" s="162"/>
      <c r="AE40" s="162"/>
      <c r="AF40" s="162"/>
      <c r="AG40" s="162"/>
      <c r="AH40" s="170"/>
      <c r="AI40" s="79"/>
      <c r="AJ40" s="13"/>
      <c r="AK40" s="13"/>
    </row>
    <row r="41" spans="2:37" ht="19.8">
      <c r="B41" s="15"/>
      <c r="D41" s="13"/>
      <c r="E41" s="13"/>
      <c r="F41" s="13"/>
      <c r="G41"/>
      <c r="H41" s="107" t="s">
        <v>18</v>
      </c>
      <c r="I41" s="126"/>
      <c r="J41" s="107"/>
      <c r="K41" s="126"/>
      <c r="L41" s="7"/>
      <c r="M41" s="36"/>
      <c r="N41" s="8"/>
      <c r="O41" s="143" t="s">
        <v>55</v>
      </c>
      <c r="P41" s="144"/>
      <c r="Q41" s="143" t="s">
        <v>51</v>
      </c>
      <c r="R41" s="121"/>
      <c r="S41" s="121"/>
      <c r="T41" s="143" t="s">
        <v>51</v>
      </c>
      <c r="U41" s="121"/>
      <c r="V41" s="121"/>
      <c r="W41" s="143" t="s">
        <v>51</v>
      </c>
      <c r="X41" s="121"/>
      <c r="Y41" s="121"/>
      <c r="Z41" s="143" t="s">
        <v>51</v>
      </c>
      <c r="AA41" s="121"/>
      <c r="AB41" s="121"/>
      <c r="AC41" s="107" t="s">
        <v>51</v>
      </c>
      <c r="AD41" s="108"/>
      <c r="AE41" s="108"/>
      <c r="AF41" s="108"/>
      <c r="AG41" s="108"/>
      <c r="AH41" s="126"/>
      <c r="AI41" s="79"/>
      <c r="AJ41" s="13"/>
      <c r="AK41" s="13"/>
    </row>
    <row r="42" spans="2:37">
      <c r="B42" s="15"/>
      <c r="D42" s="166" t="s">
        <v>19</v>
      </c>
      <c r="E42" s="166"/>
      <c r="F42" s="122" t="s">
        <v>242</v>
      </c>
      <c r="G42" s="123"/>
      <c r="H42" s="186">
        <f>F20</f>
        <v>1.5</v>
      </c>
      <c r="I42" s="187"/>
      <c r="J42" s="177">
        <f>H20</f>
        <v>0</v>
      </c>
      <c r="K42" s="179"/>
      <c r="L42" s="177">
        <f>ROUND(TAN(RADIANS(45-AB20/2))^2,3)</f>
        <v>1</v>
      </c>
      <c r="M42" s="178"/>
      <c r="N42" s="179"/>
      <c r="O42" s="177">
        <f>IF(L20="-",P20,X20)</f>
        <v>0</v>
      </c>
      <c r="P42" s="179"/>
      <c r="Q42" s="185">
        <f>R$13</f>
        <v>0</v>
      </c>
      <c r="R42" s="117"/>
      <c r="S42" s="117"/>
      <c r="T42" s="177">
        <f>2*AF20*SQRT(L42)</f>
        <v>0</v>
      </c>
      <c r="U42" s="178"/>
      <c r="V42" s="179"/>
      <c r="W42" s="185">
        <f>L42*Q42-T42</f>
        <v>0</v>
      </c>
      <c r="X42" s="117"/>
      <c r="Y42" s="117"/>
      <c r="Z42" s="185">
        <v>0</v>
      </c>
      <c r="AA42" s="117"/>
      <c r="AB42" s="117"/>
      <c r="AC42" s="173" t="s">
        <v>244</v>
      </c>
      <c r="AD42" s="174"/>
      <c r="AE42" s="174"/>
      <c r="AF42" s="99">
        <f t="shared" ref="AF42:AF45" si="3">IF(J42="砂質",W42, IF(W42&gt;Z42,W42,Z42))</f>
        <v>0</v>
      </c>
      <c r="AG42" s="99"/>
      <c r="AH42" s="100"/>
      <c r="AI42" s="79"/>
      <c r="AJ42" s="13"/>
      <c r="AK42" s="13"/>
    </row>
    <row r="43" spans="2:37">
      <c r="B43" s="15"/>
      <c r="D43" s="166"/>
      <c r="E43" s="166"/>
      <c r="F43" s="143" t="s">
        <v>243</v>
      </c>
      <c r="G43" s="144"/>
      <c r="H43" s="188"/>
      <c r="I43" s="189"/>
      <c r="J43" s="180"/>
      <c r="K43" s="182"/>
      <c r="L43" s="180"/>
      <c r="M43" s="181"/>
      <c r="N43" s="182"/>
      <c r="O43" s="180"/>
      <c r="P43" s="182"/>
      <c r="Q43" s="183">
        <f>H42*O42+R$13</f>
        <v>0</v>
      </c>
      <c r="R43" s="184"/>
      <c r="S43" s="184"/>
      <c r="T43" s="180"/>
      <c r="U43" s="181"/>
      <c r="V43" s="182"/>
      <c r="W43" s="183">
        <f>L42*Q43-T42</f>
        <v>0</v>
      </c>
      <c r="X43" s="184"/>
      <c r="Y43" s="184"/>
      <c r="Z43" s="183">
        <f>0.3*H42*O42</f>
        <v>0</v>
      </c>
      <c r="AA43" s="184"/>
      <c r="AB43" s="184"/>
      <c r="AC43" s="175" t="s">
        <v>253</v>
      </c>
      <c r="AD43" s="176"/>
      <c r="AE43" s="176"/>
      <c r="AF43" s="128">
        <f t="shared" si="3"/>
        <v>0</v>
      </c>
      <c r="AG43" s="128"/>
      <c r="AH43" s="129"/>
      <c r="AI43" s="79"/>
      <c r="AJ43" s="13"/>
      <c r="AK43" s="13"/>
    </row>
    <row r="44" spans="2:37">
      <c r="B44" s="15"/>
      <c r="D44" s="166" t="s">
        <v>20</v>
      </c>
      <c r="E44" s="166"/>
      <c r="F44" s="122" t="s">
        <v>242</v>
      </c>
      <c r="G44" s="123"/>
      <c r="H44" s="186">
        <f>F21</f>
        <v>0.5</v>
      </c>
      <c r="I44" s="187"/>
      <c r="J44" s="186" t="str">
        <f>H21</f>
        <v>砂質</v>
      </c>
      <c r="K44" s="187"/>
      <c r="L44" s="218">
        <f>ROUND(TAN(RADIANS(45-AB21/2))^2,3)</f>
        <v>0.32</v>
      </c>
      <c r="M44" s="219"/>
      <c r="N44" s="220"/>
      <c r="O44" s="177">
        <f>IF(L21="-",P21,X21)</f>
        <v>11</v>
      </c>
      <c r="P44" s="179"/>
      <c r="Q44" s="185">
        <f>Q43</f>
        <v>0</v>
      </c>
      <c r="R44" s="117"/>
      <c r="S44" s="117"/>
      <c r="T44" s="177">
        <f>2*AF21*SQRT(L44)</f>
        <v>0</v>
      </c>
      <c r="U44" s="178"/>
      <c r="V44" s="179"/>
      <c r="W44" s="185">
        <f>L44*Q44-T44</f>
        <v>0</v>
      </c>
      <c r="X44" s="117"/>
      <c r="Y44" s="117"/>
      <c r="Z44" s="185">
        <f>Z43</f>
        <v>0</v>
      </c>
      <c r="AA44" s="117"/>
      <c r="AB44" s="117"/>
      <c r="AC44" s="173" t="s">
        <v>245</v>
      </c>
      <c r="AD44" s="174"/>
      <c r="AE44" s="174"/>
      <c r="AF44" s="99">
        <f t="shared" si="3"/>
        <v>0</v>
      </c>
      <c r="AG44" s="99"/>
      <c r="AH44" s="100"/>
      <c r="AI44" s="79"/>
      <c r="AJ44" s="13"/>
      <c r="AK44" s="13"/>
    </row>
    <row r="45" spans="2:37">
      <c r="B45" s="15"/>
      <c r="D45" s="166"/>
      <c r="E45" s="166"/>
      <c r="F45" s="143" t="s">
        <v>243</v>
      </c>
      <c r="G45" s="144"/>
      <c r="H45" s="188"/>
      <c r="I45" s="189"/>
      <c r="J45" s="188"/>
      <c r="K45" s="189"/>
      <c r="L45" s="221"/>
      <c r="M45" s="222"/>
      <c r="N45" s="223"/>
      <c r="O45" s="180"/>
      <c r="P45" s="182"/>
      <c r="Q45" s="183">
        <f>H44*O44+Q44</f>
        <v>5.5</v>
      </c>
      <c r="R45" s="184"/>
      <c r="S45" s="184"/>
      <c r="T45" s="180"/>
      <c r="U45" s="181"/>
      <c r="V45" s="182"/>
      <c r="W45" s="183">
        <f>L44*Q45-T44</f>
        <v>1.76</v>
      </c>
      <c r="X45" s="184"/>
      <c r="Y45" s="184"/>
      <c r="Z45" s="183">
        <f>0.3*H44*O44+Z44</f>
        <v>1.65</v>
      </c>
      <c r="AA45" s="184"/>
      <c r="AB45" s="184"/>
      <c r="AC45" s="175" t="s">
        <v>246</v>
      </c>
      <c r="AD45" s="176"/>
      <c r="AE45" s="176"/>
      <c r="AF45" s="128">
        <f t="shared" si="3"/>
        <v>1.76</v>
      </c>
      <c r="AG45" s="128"/>
      <c r="AH45" s="129"/>
      <c r="AI45" s="79"/>
      <c r="AJ45" s="13"/>
      <c r="AK45" s="13"/>
    </row>
    <row r="46" spans="2:37">
      <c r="B46" s="15"/>
      <c r="D46" s="166" t="s">
        <v>185</v>
      </c>
      <c r="E46" s="166"/>
      <c r="F46" s="122" t="s">
        <v>242</v>
      </c>
      <c r="G46" s="123"/>
      <c r="H46" s="186">
        <f>F22</f>
        <v>0.5</v>
      </c>
      <c r="I46" s="187"/>
      <c r="J46" s="186" t="str">
        <f>H22</f>
        <v>砂質</v>
      </c>
      <c r="K46" s="187"/>
      <c r="L46" s="177">
        <f>ROUND(TAN(RADIANS(45-AB22/2))^2,3)</f>
        <v>0.376</v>
      </c>
      <c r="M46" s="178"/>
      <c r="N46" s="179"/>
      <c r="O46" s="177">
        <f>IF(L22="-",P22,X22)</f>
        <v>9</v>
      </c>
      <c r="P46" s="179"/>
      <c r="Q46" s="185">
        <f>Q45</f>
        <v>5.5</v>
      </c>
      <c r="R46" s="117"/>
      <c r="S46" s="117"/>
      <c r="T46" s="177">
        <f>2*AF22*SQRT(L46)</f>
        <v>0</v>
      </c>
      <c r="U46" s="178"/>
      <c r="V46" s="179"/>
      <c r="W46" s="185">
        <f>L46*Q46-T46</f>
        <v>2.0680000000000001</v>
      </c>
      <c r="X46" s="117"/>
      <c r="Y46" s="117"/>
      <c r="Z46" s="185">
        <f>Z45</f>
        <v>1.65</v>
      </c>
      <c r="AA46" s="117"/>
      <c r="AB46" s="117"/>
      <c r="AC46" s="173" t="s">
        <v>247</v>
      </c>
      <c r="AD46" s="174"/>
      <c r="AE46" s="174"/>
      <c r="AF46" s="99">
        <f t="shared" ref="AF46:AF47" si="4">IF(J46="砂質",W46, IF(W46&gt;Z46,W46,Z46))</f>
        <v>2.0680000000000001</v>
      </c>
      <c r="AG46" s="99"/>
      <c r="AH46" s="100"/>
      <c r="AI46" s="79"/>
      <c r="AJ46" s="13"/>
      <c r="AK46" s="13"/>
    </row>
    <row r="47" spans="2:37">
      <c r="B47" s="15"/>
      <c r="D47" s="166"/>
      <c r="E47" s="166"/>
      <c r="F47" s="143" t="s">
        <v>243</v>
      </c>
      <c r="G47" s="144"/>
      <c r="H47" s="188"/>
      <c r="I47" s="189"/>
      <c r="J47" s="188"/>
      <c r="K47" s="189"/>
      <c r="L47" s="180"/>
      <c r="M47" s="181"/>
      <c r="N47" s="182"/>
      <c r="O47" s="180"/>
      <c r="P47" s="182"/>
      <c r="Q47" s="183">
        <f>H46*O46+Q46</f>
        <v>10</v>
      </c>
      <c r="R47" s="184"/>
      <c r="S47" s="184"/>
      <c r="T47" s="180"/>
      <c r="U47" s="181"/>
      <c r="V47" s="182"/>
      <c r="W47" s="183">
        <f>L46*Q47-T46</f>
        <v>3.76</v>
      </c>
      <c r="X47" s="184"/>
      <c r="Y47" s="184"/>
      <c r="Z47" s="183">
        <f>0.3*H46*O46+Z46</f>
        <v>3</v>
      </c>
      <c r="AA47" s="184"/>
      <c r="AB47" s="184"/>
      <c r="AC47" s="175" t="s">
        <v>248</v>
      </c>
      <c r="AD47" s="176"/>
      <c r="AE47" s="176"/>
      <c r="AF47" s="128">
        <f t="shared" si="4"/>
        <v>3.76</v>
      </c>
      <c r="AG47" s="128"/>
      <c r="AH47" s="129"/>
      <c r="AI47" s="79"/>
      <c r="AJ47" s="13"/>
      <c r="AK47" s="13"/>
    </row>
    <row r="48" spans="2:37">
      <c r="B48" s="15"/>
      <c r="D48" s="166" t="s">
        <v>219</v>
      </c>
      <c r="E48" s="166"/>
      <c r="F48" s="122" t="s">
        <v>242</v>
      </c>
      <c r="G48" s="123"/>
      <c r="H48" s="186">
        <f>F23</f>
        <v>0.5</v>
      </c>
      <c r="I48" s="187"/>
      <c r="J48" s="250" t="str">
        <f>H23</f>
        <v>粘性</v>
      </c>
      <c r="K48" s="251"/>
      <c r="L48" s="252">
        <f>ROUND(TAN(RADIANS(45-AB23/2))^2,3)</f>
        <v>1</v>
      </c>
      <c r="M48" s="253"/>
      <c r="N48" s="254"/>
      <c r="O48" s="252">
        <f>IF(L23="-",P23,X23)</f>
        <v>5</v>
      </c>
      <c r="P48" s="254"/>
      <c r="Q48" s="258">
        <f>Q47</f>
        <v>10</v>
      </c>
      <c r="R48" s="135"/>
      <c r="S48" s="135"/>
      <c r="T48" s="252">
        <f>2*AF23*SQRT(L48)</f>
        <v>60</v>
      </c>
      <c r="U48" s="253"/>
      <c r="V48" s="254"/>
      <c r="W48" s="258">
        <f>L48*Q48-T48</f>
        <v>-50</v>
      </c>
      <c r="X48" s="135"/>
      <c r="Y48" s="135"/>
      <c r="Z48" s="258">
        <f>Z47</f>
        <v>3</v>
      </c>
      <c r="AA48" s="135"/>
      <c r="AB48" s="135"/>
      <c r="AC48" s="173" t="s">
        <v>249</v>
      </c>
      <c r="AD48" s="174"/>
      <c r="AE48" s="174"/>
      <c r="AF48" s="155">
        <f t="shared" ref="AF48:AF49" si="5">IF(J48="砂質",W48, IF(W48&gt;Z48,W48,Z48))</f>
        <v>3</v>
      </c>
      <c r="AG48" s="155"/>
      <c r="AH48" s="156"/>
      <c r="AI48" s="79"/>
      <c r="AJ48" s="13"/>
      <c r="AK48" s="13"/>
    </row>
    <row r="49" spans="2:37" ht="18.600000000000001" thickBot="1">
      <c r="B49" s="15"/>
      <c r="D49" s="166"/>
      <c r="E49" s="166"/>
      <c r="F49" s="262" t="s">
        <v>243</v>
      </c>
      <c r="G49" s="263"/>
      <c r="H49" s="190"/>
      <c r="I49" s="191"/>
      <c r="J49" s="190"/>
      <c r="K49" s="191"/>
      <c r="L49" s="255"/>
      <c r="M49" s="256"/>
      <c r="N49" s="257"/>
      <c r="O49" s="255"/>
      <c r="P49" s="257"/>
      <c r="Q49" s="259">
        <f>H48*O48+Q48</f>
        <v>12.5</v>
      </c>
      <c r="R49" s="260"/>
      <c r="S49" s="260"/>
      <c r="T49" s="255"/>
      <c r="U49" s="256"/>
      <c r="V49" s="257"/>
      <c r="W49" s="259">
        <f>L48*Q49-T48</f>
        <v>-47.5</v>
      </c>
      <c r="X49" s="260"/>
      <c r="Y49" s="260"/>
      <c r="Z49" s="259">
        <f>0.3*H48*O48+Z48</f>
        <v>3.75</v>
      </c>
      <c r="AA49" s="260"/>
      <c r="AB49" s="260"/>
      <c r="AC49" s="248" t="s">
        <v>250</v>
      </c>
      <c r="AD49" s="249"/>
      <c r="AE49" s="249"/>
      <c r="AF49" s="102">
        <f t="shared" si="5"/>
        <v>3.75</v>
      </c>
      <c r="AG49" s="102"/>
      <c r="AH49" s="103"/>
      <c r="AI49" s="79"/>
      <c r="AJ49" s="13"/>
      <c r="AK49" s="13"/>
    </row>
    <row r="50" spans="2:37" ht="18.600000000000001" thickTop="1">
      <c r="B50" s="15"/>
      <c r="D50" s="13"/>
      <c r="E50" s="13"/>
      <c r="F50" s="264" t="s">
        <v>29</v>
      </c>
      <c r="G50" s="264"/>
      <c r="H50" s="127">
        <f>SUM(H42:I49)</f>
        <v>3</v>
      </c>
      <c r="I50" s="129"/>
      <c r="J50" s="23"/>
      <c r="K50" s="23"/>
      <c r="L50" s="21"/>
      <c r="M50" s="22"/>
      <c r="N50" s="22"/>
      <c r="O50" s="22"/>
      <c r="P50" s="22"/>
      <c r="Q50" s="26"/>
      <c r="R50" s="26"/>
      <c r="S50" s="26"/>
      <c r="T50" s="26"/>
      <c r="U50" s="22"/>
      <c r="V50" s="22"/>
      <c r="W50" s="23"/>
      <c r="X50" s="23"/>
      <c r="Y50" s="23"/>
      <c r="Z50" s="20"/>
      <c r="AA50" s="20"/>
      <c r="AB50" s="20"/>
      <c r="AC50" s="28"/>
      <c r="AD50" s="29"/>
      <c r="AE50" s="24"/>
      <c r="AF50" s="23"/>
      <c r="AG50" s="23"/>
      <c r="AH50" s="19"/>
      <c r="AI50" s="79"/>
      <c r="AJ50" s="13"/>
      <c r="AK50" s="13"/>
    </row>
    <row r="51" spans="2:37">
      <c r="C51" s="16"/>
      <c r="D51" s="37"/>
      <c r="E51" s="23"/>
      <c r="F51" s="23"/>
      <c r="G51" s="23"/>
      <c r="H51" s="23"/>
      <c r="I51" s="23"/>
      <c r="J51" s="22"/>
      <c r="K51" s="22"/>
      <c r="L51" s="22"/>
      <c r="M51" s="22"/>
      <c r="N51" s="22"/>
      <c r="O51" s="26"/>
      <c r="P51" s="26"/>
      <c r="Q51" s="26"/>
      <c r="R51" s="26"/>
      <c r="S51" s="22"/>
      <c r="T51" s="22"/>
      <c r="U51" s="23"/>
      <c r="V51" s="23"/>
      <c r="W51" s="23"/>
      <c r="X51" s="20"/>
      <c r="Y51" s="20"/>
      <c r="Z51" s="20"/>
      <c r="AA51" s="28"/>
      <c r="AB51" s="29"/>
      <c r="AC51" s="24"/>
      <c r="AD51" s="23"/>
      <c r="AE51" s="23"/>
      <c r="AF51" s="17"/>
      <c r="AG51" s="17"/>
      <c r="AH51" s="17"/>
      <c r="AI51" s="19"/>
    </row>
    <row r="53" spans="2:37">
      <c r="C53" s="9" t="s">
        <v>35</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1"/>
    </row>
    <row r="54" spans="2:37">
      <c r="C54" s="12"/>
      <c r="D54" s="13"/>
      <c r="E54" s="13"/>
      <c r="F54" s="13"/>
      <c r="G54"/>
      <c r="H54" s="111" t="s">
        <v>26</v>
      </c>
      <c r="I54" s="165"/>
      <c r="J54" s="111" t="s">
        <v>351</v>
      </c>
      <c r="K54" s="165"/>
      <c r="L54" s="111" t="s">
        <v>36</v>
      </c>
      <c r="M54" s="112"/>
      <c r="N54" s="112"/>
      <c r="O54" s="112"/>
      <c r="P54" s="112"/>
      <c r="Q54" s="165"/>
      <c r="R54" s="13"/>
      <c r="S54" s="13"/>
      <c r="T54" s="13"/>
      <c r="U54" s="13"/>
      <c r="V54" s="13"/>
      <c r="W54" s="13"/>
      <c r="X54" s="13"/>
      <c r="Y54" s="13"/>
      <c r="Z54" s="13"/>
      <c r="AA54" s="13"/>
      <c r="AB54" s="13"/>
      <c r="AC54" s="13"/>
      <c r="AD54" s="13"/>
      <c r="AE54" s="13"/>
      <c r="AF54" s="13"/>
      <c r="AG54" s="13"/>
      <c r="AH54" s="15"/>
    </row>
    <row r="55" spans="2:37">
      <c r="C55" s="12"/>
      <c r="D55" s="13"/>
      <c r="E55" s="13"/>
      <c r="F55" s="13"/>
      <c r="G55"/>
      <c r="H55" s="169" t="s">
        <v>13</v>
      </c>
      <c r="I55" s="170"/>
      <c r="J55" s="171"/>
      <c r="K55" s="172"/>
      <c r="L55" s="169" t="s">
        <v>268</v>
      </c>
      <c r="M55" s="162"/>
      <c r="N55" s="162"/>
      <c r="O55" s="162"/>
      <c r="P55" s="162"/>
      <c r="Q55" s="170"/>
      <c r="R55" s="13"/>
      <c r="S55" s="13"/>
      <c r="T55" s="13"/>
      <c r="U55" s="13"/>
      <c r="V55" s="13"/>
      <c r="W55" s="13"/>
      <c r="X55" s="13"/>
      <c r="Y55" s="13"/>
      <c r="Z55" s="13"/>
      <c r="AA55" s="13"/>
      <c r="AB55" s="13"/>
      <c r="AC55" s="13"/>
      <c r="AD55" s="13"/>
      <c r="AE55" s="13"/>
      <c r="AF55" s="13"/>
      <c r="AG55" s="13"/>
      <c r="AH55" s="15"/>
    </row>
    <row r="56" spans="2:37" ht="19.8">
      <c r="C56" s="12"/>
      <c r="D56" s="13"/>
      <c r="E56" s="13"/>
      <c r="F56" s="13"/>
      <c r="G56"/>
      <c r="H56" s="107" t="s">
        <v>18</v>
      </c>
      <c r="I56" s="126"/>
      <c r="J56" s="107" t="s">
        <v>18</v>
      </c>
      <c r="K56" s="126"/>
      <c r="L56" s="107" t="s">
        <v>51</v>
      </c>
      <c r="M56" s="108"/>
      <c r="N56" s="108"/>
      <c r="O56" s="108"/>
      <c r="P56" s="108"/>
      <c r="Q56" s="126"/>
      <c r="R56" s="13"/>
      <c r="S56" s="13"/>
      <c r="T56" s="13"/>
      <c r="U56" s="13"/>
      <c r="V56" s="13"/>
      <c r="W56" s="13"/>
      <c r="X56" s="13"/>
      <c r="Y56" s="13"/>
      <c r="Z56" s="13"/>
      <c r="AA56" s="13"/>
      <c r="AB56" s="13"/>
      <c r="AC56" s="13"/>
      <c r="AD56" s="13"/>
      <c r="AE56" s="13"/>
      <c r="AF56" s="13"/>
      <c r="AG56" s="13"/>
      <c r="AH56" s="15"/>
    </row>
    <row r="57" spans="2:37">
      <c r="C57" s="12"/>
      <c r="D57" s="166" t="s">
        <v>19</v>
      </c>
      <c r="E57" s="166"/>
      <c r="F57" s="122" t="s">
        <v>242</v>
      </c>
      <c r="G57" s="123"/>
      <c r="H57" s="111"/>
      <c r="I57" s="165"/>
      <c r="J57" s="111"/>
      <c r="K57" s="165"/>
      <c r="L57" s="173" t="s">
        <v>258</v>
      </c>
      <c r="M57" s="174"/>
      <c r="N57" s="174"/>
      <c r="O57" s="99">
        <v>0</v>
      </c>
      <c r="P57" s="99"/>
      <c r="Q57" s="100"/>
      <c r="R57" s="13"/>
      <c r="S57" s="13"/>
      <c r="T57" s="13"/>
      <c r="U57" s="13"/>
      <c r="V57" s="13"/>
      <c r="W57" s="13"/>
      <c r="X57" s="13"/>
      <c r="Y57" s="13"/>
      <c r="Z57" s="13"/>
      <c r="AA57" s="13"/>
      <c r="AB57" s="13"/>
      <c r="AC57" s="13"/>
      <c r="AD57" s="13"/>
      <c r="AE57" s="13"/>
      <c r="AF57" s="13"/>
      <c r="AG57" s="13"/>
      <c r="AH57" s="15"/>
    </row>
    <row r="58" spans="2:37">
      <c r="C58" s="12"/>
      <c r="D58" s="166"/>
      <c r="E58" s="166"/>
      <c r="F58" s="143" t="s">
        <v>243</v>
      </c>
      <c r="G58" s="144"/>
      <c r="H58" s="127">
        <f>F20</f>
        <v>1.5</v>
      </c>
      <c r="I58" s="126"/>
      <c r="J58" s="127">
        <f>L20</f>
        <v>1.5</v>
      </c>
      <c r="K58" s="126"/>
      <c r="L58" s="175" t="s">
        <v>251</v>
      </c>
      <c r="M58" s="176"/>
      <c r="N58" s="176"/>
      <c r="O58" s="155">
        <f>IF(J58="-",0, 10*J58+O57)</f>
        <v>15</v>
      </c>
      <c r="P58" s="155"/>
      <c r="Q58" s="156"/>
      <c r="R58" s="13"/>
      <c r="S58" s="13"/>
      <c r="T58" s="13"/>
      <c r="U58" s="13"/>
      <c r="V58" s="13"/>
      <c r="W58" s="13"/>
      <c r="X58" s="13"/>
      <c r="Y58" s="13"/>
      <c r="Z58" s="13"/>
      <c r="AA58" s="13"/>
      <c r="AB58" s="13"/>
      <c r="AC58" s="13"/>
      <c r="AD58" s="13"/>
      <c r="AE58" s="13"/>
      <c r="AF58" s="13"/>
      <c r="AG58" s="13"/>
      <c r="AH58" s="15"/>
    </row>
    <row r="59" spans="2:37">
      <c r="C59" s="12"/>
      <c r="D59" s="166" t="s">
        <v>20</v>
      </c>
      <c r="E59" s="166"/>
      <c r="F59" s="122" t="s">
        <v>242</v>
      </c>
      <c r="G59" s="123"/>
      <c r="H59" s="98"/>
      <c r="I59" s="100"/>
      <c r="J59" s="98"/>
      <c r="K59" s="100"/>
      <c r="L59" s="173" t="s">
        <v>252</v>
      </c>
      <c r="M59" s="174"/>
      <c r="N59" s="174"/>
      <c r="O59" s="99">
        <f>O58</f>
        <v>15</v>
      </c>
      <c r="P59" s="99"/>
      <c r="Q59" s="100"/>
      <c r="R59" s="13"/>
      <c r="S59" s="13"/>
      <c r="T59" s="13"/>
      <c r="U59" s="13"/>
      <c r="V59" s="13"/>
      <c r="W59" s="13"/>
      <c r="X59" s="13"/>
      <c r="Y59" s="13"/>
      <c r="Z59" s="13"/>
      <c r="AA59" s="13"/>
      <c r="AB59" s="13"/>
      <c r="AC59" s="13"/>
      <c r="AD59" s="13"/>
      <c r="AE59" s="13"/>
      <c r="AF59" s="13"/>
      <c r="AG59" s="13"/>
      <c r="AH59" s="15"/>
    </row>
    <row r="60" spans="2:37">
      <c r="C60" s="12"/>
      <c r="D60" s="166"/>
      <c r="E60" s="166"/>
      <c r="F60" s="143" t="s">
        <v>243</v>
      </c>
      <c r="G60" s="144"/>
      <c r="H60" s="127">
        <f>F21</f>
        <v>0.5</v>
      </c>
      <c r="I60" s="126"/>
      <c r="J60" s="127">
        <f>L21</f>
        <v>0.5</v>
      </c>
      <c r="K60" s="126"/>
      <c r="L60" s="175" t="s">
        <v>259</v>
      </c>
      <c r="M60" s="176"/>
      <c r="N60" s="176"/>
      <c r="O60" s="128">
        <f>IF(J60="-",0, 10*J60+O59)</f>
        <v>20</v>
      </c>
      <c r="P60" s="128"/>
      <c r="Q60" s="129"/>
      <c r="R60" s="13"/>
      <c r="S60" s="13"/>
      <c r="T60" s="13"/>
      <c r="U60" s="13"/>
      <c r="V60" s="13"/>
      <c r="W60" s="13"/>
      <c r="X60" s="13"/>
      <c r="Y60" s="13"/>
      <c r="Z60" s="13"/>
      <c r="AA60" s="13"/>
      <c r="AB60" s="13"/>
      <c r="AC60" s="13"/>
      <c r="AD60" s="13"/>
      <c r="AE60" s="13"/>
      <c r="AF60" s="13"/>
      <c r="AG60" s="13"/>
      <c r="AH60" s="15"/>
    </row>
    <row r="61" spans="2:37">
      <c r="C61" s="12"/>
      <c r="D61" s="166" t="s">
        <v>185</v>
      </c>
      <c r="E61" s="166"/>
      <c r="F61" s="122" t="s">
        <v>242</v>
      </c>
      <c r="G61" s="123"/>
      <c r="H61" s="163"/>
      <c r="I61" s="156"/>
      <c r="J61" s="163"/>
      <c r="K61" s="156"/>
      <c r="L61" s="173" t="s">
        <v>254</v>
      </c>
      <c r="M61" s="174"/>
      <c r="N61" s="174"/>
      <c r="O61" s="155">
        <f>O60</f>
        <v>20</v>
      </c>
      <c r="P61" s="155"/>
      <c r="Q61" s="156"/>
      <c r="R61" s="13"/>
      <c r="S61" s="13"/>
      <c r="T61" s="13"/>
      <c r="U61" s="13"/>
      <c r="V61" s="13"/>
      <c r="W61" s="13"/>
      <c r="X61" s="13"/>
      <c r="Y61" s="13"/>
      <c r="Z61" s="13"/>
      <c r="AA61" s="13"/>
      <c r="AB61" s="13"/>
      <c r="AC61" s="13"/>
      <c r="AD61" s="13"/>
      <c r="AE61" s="13"/>
      <c r="AF61" s="13"/>
      <c r="AG61" s="13"/>
      <c r="AH61" s="15"/>
    </row>
    <row r="62" spans="2:37">
      <c r="C62" s="12"/>
      <c r="D62" s="166"/>
      <c r="E62" s="166"/>
      <c r="F62" s="143" t="s">
        <v>243</v>
      </c>
      <c r="G62" s="144"/>
      <c r="H62" s="127">
        <f>F22</f>
        <v>0.5</v>
      </c>
      <c r="I62" s="126"/>
      <c r="J62" s="127">
        <f>L22</f>
        <v>0.5</v>
      </c>
      <c r="K62" s="126"/>
      <c r="L62" s="175" t="s">
        <v>255</v>
      </c>
      <c r="M62" s="176"/>
      <c r="N62" s="176"/>
      <c r="O62" s="128">
        <f>IF(J62="-",0, 10*J62+O61)</f>
        <v>25</v>
      </c>
      <c r="P62" s="128"/>
      <c r="Q62" s="129"/>
      <c r="R62" s="13"/>
      <c r="S62" s="13"/>
      <c r="T62" s="13"/>
      <c r="U62" s="13"/>
      <c r="V62" s="13"/>
      <c r="W62" s="13"/>
      <c r="X62" s="13"/>
      <c r="Y62" s="13"/>
      <c r="Z62" s="13"/>
      <c r="AA62" s="13"/>
      <c r="AB62" s="13"/>
      <c r="AC62" s="13"/>
      <c r="AD62" s="13"/>
      <c r="AE62" s="13"/>
      <c r="AF62" s="13"/>
      <c r="AG62" s="13"/>
      <c r="AH62" s="15"/>
    </row>
    <row r="63" spans="2:37">
      <c r="C63" s="12"/>
      <c r="D63" s="166" t="s">
        <v>219</v>
      </c>
      <c r="E63" s="166"/>
      <c r="F63" s="122" t="s">
        <v>242</v>
      </c>
      <c r="G63" s="123"/>
      <c r="H63" s="163"/>
      <c r="I63" s="156"/>
      <c r="J63" s="163"/>
      <c r="K63" s="156"/>
      <c r="L63" s="173" t="s">
        <v>256</v>
      </c>
      <c r="M63" s="174"/>
      <c r="N63" s="174"/>
      <c r="O63" s="155">
        <f>O62</f>
        <v>25</v>
      </c>
      <c r="P63" s="155"/>
      <c r="Q63" s="156"/>
      <c r="R63" s="13"/>
      <c r="S63" s="13"/>
      <c r="T63" s="13"/>
      <c r="U63" s="13"/>
      <c r="V63" s="13"/>
      <c r="W63" s="13"/>
      <c r="X63" s="13"/>
      <c r="Y63" s="13"/>
      <c r="Z63" s="13"/>
      <c r="AA63" s="13"/>
      <c r="AB63" s="13"/>
      <c r="AC63" s="13"/>
      <c r="AD63" s="13"/>
      <c r="AE63" s="13"/>
      <c r="AF63" s="13"/>
      <c r="AG63" s="13"/>
      <c r="AH63" s="15"/>
    </row>
    <row r="64" spans="2:37" ht="18.600000000000001" thickBot="1">
      <c r="C64" s="12"/>
      <c r="D64" s="166"/>
      <c r="E64" s="166"/>
      <c r="F64" s="262" t="s">
        <v>243</v>
      </c>
      <c r="G64" s="263"/>
      <c r="H64" s="101">
        <f>F23</f>
        <v>0.5</v>
      </c>
      <c r="I64" s="164"/>
      <c r="J64" s="101">
        <f>L23</f>
        <v>0.5</v>
      </c>
      <c r="K64" s="164"/>
      <c r="L64" s="248" t="s">
        <v>257</v>
      </c>
      <c r="M64" s="249"/>
      <c r="N64" s="249"/>
      <c r="O64" s="102">
        <f>IF(J64="-",0, 10*J64+O63)</f>
        <v>30</v>
      </c>
      <c r="P64" s="102"/>
      <c r="Q64" s="103"/>
      <c r="R64" s="13"/>
      <c r="S64" s="13"/>
      <c r="T64" s="13"/>
      <c r="U64" s="13"/>
      <c r="V64" s="13"/>
      <c r="W64" s="13"/>
      <c r="X64" s="13"/>
      <c r="Y64" s="13"/>
      <c r="Z64" s="13"/>
      <c r="AA64" s="13"/>
      <c r="AB64" s="13"/>
      <c r="AC64" s="13"/>
      <c r="AD64" s="13"/>
      <c r="AE64" s="13"/>
      <c r="AF64" s="13"/>
      <c r="AG64" s="13"/>
      <c r="AH64" s="15"/>
    </row>
    <row r="65" spans="3:35" ht="18.600000000000001" thickTop="1">
      <c r="C65" s="12"/>
      <c r="D65" s="13"/>
      <c r="E65" s="13"/>
      <c r="F65" s="264" t="s">
        <v>29</v>
      </c>
      <c r="G65" s="264"/>
      <c r="H65" s="127">
        <f>SUM(H57:I64)</f>
        <v>3</v>
      </c>
      <c r="I65" s="129"/>
      <c r="J65" s="23"/>
      <c r="K65" s="23"/>
      <c r="L65" s="28"/>
      <c r="M65" s="29"/>
      <c r="N65" s="24"/>
      <c r="O65" s="23"/>
      <c r="P65" s="23"/>
      <c r="Q65" s="19"/>
      <c r="R65" s="13"/>
      <c r="S65" s="13"/>
      <c r="T65" s="13"/>
      <c r="U65" s="13"/>
      <c r="V65" s="13"/>
      <c r="W65" s="13"/>
      <c r="X65" s="13"/>
      <c r="Y65" s="13"/>
      <c r="Z65" s="13"/>
      <c r="AA65" s="13"/>
      <c r="AB65" s="13"/>
      <c r="AC65" s="13"/>
      <c r="AD65" s="13"/>
      <c r="AE65" s="13"/>
      <c r="AF65" s="13"/>
      <c r="AG65" s="13"/>
      <c r="AH65" s="15"/>
    </row>
    <row r="66" spans="3:35">
      <c r="C66" s="16"/>
      <c r="D66" s="17"/>
      <c r="E66" s="17"/>
      <c r="F66" s="17"/>
      <c r="G66" s="37"/>
      <c r="H66" s="23"/>
      <c r="I66" s="23"/>
      <c r="J66" s="23"/>
      <c r="K66" s="23"/>
      <c r="L66" s="28"/>
      <c r="M66" s="29"/>
      <c r="N66" s="24"/>
      <c r="O66" s="23"/>
      <c r="P66" s="23"/>
      <c r="Q66" s="17"/>
      <c r="R66" s="17"/>
      <c r="S66" s="17"/>
      <c r="T66" s="17"/>
      <c r="U66" s="17"/>
      <c r="V66" s="17"/>
      <c r="W66" s="17"/>
      <c r="X66" s="17"/>
      <c r="Y66" s="17"/>
      <c r="Z66" s="17"/>
      <c r="AA66" s="17"/>
      <c r="AB66" s="17"/>
      <c r="AC66" s="17"/>
      <c r="AD66" s="17"/>
      <c r="AE66" s="17"/>
      <c r="AF66" s="17"/>
      <c r="AG66" s="17"/>
      <c r="AH66" s="19"/>
    </row>
    <row r="68" spans="3:35">
      <c r="C68" s="9" t="s">
        <v>174</v>
      </c>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1"/>
    </row>
    <row r="69" spans="3:35">
      <c r="C69" s="12"/>
      <c r="D69" s="13"/>
      <c r="E69" s="13"/>
      <c r="F69" s="13"/>
      <c r="G69"/>
      <c r="H69" s="111" t="s">
        <v>26</v>
      </c>
      <c r="I69" s="165"/>
      <c r="J69" s="111" t="s">
        <v>28</v>
      </c>
      <c r="K69" s="112"/>
      <c r="L69" s="165"/>
      <c r="M69" s="111" t="s">
        <v>36</v>
      </c>
      <c r="N69" s="112"/>
      <c r="O69" s="165"/>
      <c r="P69" s="111" t="s">
        <v>43</v>
      </c>
      <c r="Q69" s="112"/>
      <c r="R69" s="112"/>
      <c r="S69" s="112"/>
      <c r="T69" s="165"/>
      <c r="U69" s="36"/>
      <c r="AI69" s="15"/>
    </row>
    <row r="70" spans="3:35">
      <c r="C70" s="12"/>
      <c r="D70" s="13"/>
      <c r="E70" s="13"/>
      <c r="F70" s="13"/>
      <c r="G70"/>
      <c r="H70" s="169" t="s">
        <v>13</v>
      </c>
      <c r="I70" s="170"/>
      <c r="J70" s="169" t="s">
        <v>220</v>
      </c>
      <c r="K70" s="162"/>
      <c r="L70" s="170"/>
      <c r="M70" s="169" t="s">
        <v>268</v>
      </c>
      <c r="N70" s="162"/>
      <c r="O70" s="170"/>
      <c r="P70" s="169" t="s">
        <v>269</v>
      </c>
      <c r="Q70" s="162"/>
      <c r="R70" s="162"/>
      <c r="S70" s="162"/>
      <c r="T70" s="170"/>
      <c r="U70" s="47"/>
      <c r="AI70" s="15"/>
    </row>
    <row r="71" spans="3:35" ht="19.8">
      <c r="C71" s="12"/>
      <c r="D71" s="13"/>
      <c r="E71" s="13"/>
      <c r="F71" s="13"/>
      <c r="G71"/>
      <c r="H71" s="107" t="s">
        <v>18</v>
      </c>
      <c r="I71" s="126"/>
      <c r="J71" s="107" t="s">
        <v>51</v>
      </c>
      <c r="K71" s="108"/>
      <c r="L71" s="126"/>
      <c r="M71" s="107" t="s">
        <v>51</v>
      </c>
      <c r="N71" s="108"/>
      <c r="O71" s="126"/>
      <c r="P71" s="107" t="s">
        <v>51</v>
      </c>
      <c r="Q71" s="108"/>
      <c r="R71" s="108"/>
      <c r="S71" s="108"/>
      <c r="T71" s="126"/>
      <c r="U71" s="7"/>
      <c r="AI71" s="15"/>
    </row>
    <row r="72" spans="3:35">
      <c r="C72" s="12"/>
      <c r="D72" s="113" t="s">
        <v>19</v>
      </c>
      <c r="E72" s="114"/>
      <c r="F72" s="122" t="s">
        <v>242</v>
      </c>
      <c r="G72" s="123"/>
      <c r="H72" s="111"/>
      <c r="I72" s="165"/>
      <c r="J72" s="99">
        <f t="shared" ref="J72:J79" si="6">AF42</f>
        <v>0</v>
      </c>
      <c r="K72" s="99"/>
      <c r="L72" s="100"/>
      <c r="M72" s="99">
        <f t="shared" ref="M72:M79" si="7">O57</f>
        <v>0</v>
      </c>
      <c r="N72" s="99"/>
      <c r="O72" s="100"/>
      <c r="P72" s="148" t="s">
        <v>260</v>
      </c>
      <c r="Q72" s="149"/>
      <c r="R72" s="99">
        <f t="shared" ref="R72:R79" si="8">J72+M72</f>
        <v>0</v>
      </c>
      <c r="S72" s="99"/>
      <c r="T72" s="100"/>
      <c r="U72" s="27"/>
      <c r="AI72" s="15"/>
    </row>
    <row r="73" spans="3:35">
      <c r="C73" s="12"/>
      <c r="D73" s="130"/>
      <c r="E73" s="131"/>
      <c r="F73" s="143" t="s">
        <v>243</v>
      </c>
      <c r="G73" s="144"/>
      <c r="H73" s="127">
        <f>H42</f>
        <v>1.5</v>
      </c>
      <c r="I73" s="129"/>
      <c r="J73" s="128">
        <f t="shared" si="6"/>
        <v>0</v>
      </c>
      <c r="K73" s="128"/>
      <c r="L73" s="129"/>
      <c r="M73" s="128">
        <f t="shared" si="7"/>
        <v>15</v>
      </c>
      <c r="N73" s="128"/>
      <c r="O73" s="129"/>
      <c r="P73" s="153" t="s">
        <v>262</v>
      </c>
      <c r="Q73" s="154"/>
      <c r="R73" s="128">
        <f t="shared" si="8"/>
        <v>15</v>
      </c>
      <c r="S73" s="128"/>
      <c r="T73" s="129"/>
      <c r="U73" s="84"/>
      <c r="V73" s="13"/>
      <c r="AI73" s="15"/>
    </row>
    <row r="74" spans="3:35">
      <c r="C74" s="12"/>
      <c r="D74" s="113" t="s">
        <v>20</v>
      </c>
      <c r="E74" s="114"/>
      <c r="F74" s="122" t="s">
        <v>242</v>
      </c>
      <c r="G74" s="123"/>
      <c r="H74" s="98"/>
      <c r="I74" s="100"/>
      <c r="J74" s="99">
        <f t="shared" si="6"/>
        <v>0</v>
      </c>
      <c r="K74" s="99"/>
      <c r="L74" s="100"/>
      <c r="M74" s="99">
        <f t="shared" si="7"/>
        <v>15</v>
      </c>
      <c r="N74" s="99"/>
      <c r="O74" s="100"/>
      <c r="P74" s="148" t="s">
        <v>263</v>
      </c>
      <c r="Q74" s="149"/>
      <c r="R74" s="99">
        <f t="shared" si="8"/>
        <v>15</v>
      </c>
      <c r="S74" s="99"/>
      <c r="T74" s="100"/>
      <c r="U74" s="27"/>
      <c r="V74" s="13"/>
      <c r="AI74" s="15"/>
    </row>
    <row r="75" spans="3:35">
      <c r="C75" s="12"/>
      <c r="D75" s="130"/>
      <c r="E75" s="131"/>
      <c r="F75" s="143" t="s">
        <v>243</v>
      </c>
      <c r="G75" s="144"/>
      <c r="H75" s="127">
        <f>H44</f>
        <v>0.5</v>
      </c>
      <c r="I75" s="129"/>
      <c r="J75" s="128">
        <f t="shared" si="6"/>
        <v>1.76</v>
      </c>
      <c r="K75" s="128"/>
      <c r="L75" s="129"/>
      <c r="M75" s="128">
        <f t="shared" si="7"/>
        <v>20</v>
      </c>
      <c r="N75" s="128"/>
      <c r="O75" s="129"/>
      <c r="P75" s="153" t="s">
        <v>261</v>
      </c>
      <c r="Q75" s="154"/>
      <c r="R75" s="128">
        <f t="shared" si="8"/>
        <v>21.76</v>
      </c>
      <c r="S75" s="128"/>
      <c r="T75" s="129"/>
      <c r="U75" s="84"/>
      <c r="V75" s="13"/>
      <c r="AI75" s="15"/>
    </row>
    <row r="76" spans="3:35">
      <c r="C76" s="12"/>
      <c r="D76" s="113" t="s">
        <v>185</v>
      </c>
      <c r="E76" s="114"/>
      <c r="F76" s="122" t="s">
        <v>242</v>
      </c>
      <c r="G76" s="123"/>
      <c r="H76" s="98"/>
      <c r="I76" s="100"/>
      <c r="J76" s="155">
        <f t="shared" si="6"/>
        <v>2.0680000000000001</v>
      </c>
      <c r="K76" s="155"/>
      <c r="L76" s="156"/>
      <c r="M76" s="155">
        <f t="shared" si="7"/>
        <v>20</v>
      </c>
      <c r="N76" s="155"/>
      <c r="O76" s="156"/>
      <c r="P76" s="157" t="s">
        <v>264</v>
      </c>
      <c r="Q76" s="158"/>
      <c r="R76" s="155">
        <f t="shared" si="8"/>
        <v>22.068000000000001</v>
      </c>
      <c r="S76" s="155"/>
      <c r="T76" s="156"/>
      <c r="U76" s="27"/>
      <c r="V76" s="13"/>
      <c r="AI76" s="15"/>
    </row>
    <row r="77" spans="3:35">
      <c r="C77" s="12"/>
      <c r="D77" s="130"/>
      <c r="E77" s="131"/>
      <c r="F77" s="143" t="s">
        <v>243</v>
      </c>
      <c r="G77" s="144"/>
      <c r="H77" s="127">
        <f>H46</f>
        <v>0.5</v>
      </c>
      <c r="I77" s="129"/>
      <c r="J77" s="128">
        <f t="shared" si="6"/>
        <v>3.76</v>
      </c>
      <c r="K77" s="128"/>
      <c r="L77" s="129"/>
      <c r="M77" s="128">
        <f t="shared" si="7"/>
        <v>25</v>
      </c>
      <c r="N77" s="128"/>
      <c r="O77" s="129"/>
      <c r="P77" s="153" t="s">
        <v>266</v>
      </c>
      <c r="Q77" s="154"/>
      <c r="R77" s="128">
        <f t="shared" si="8"/>
        <v>28.759999999999998</v>
      </c>
      <c r="S77" s="128"/>
      <c r="T77" s="129"/>
      <c r="U77" s="27"/>
      <c r="V77" s="13"/>
      <c r="AI77" s="15"/>
    </row>
    <row r="78" spans="3:35" ht="19.2">
      <c r="C78" s="12"/>
      <c r="D78" s="113" t="s">
        <v>219</v>
      </c>
      <c r="E78" s="114"/>
      <c r="F78" s="122" t="s">
        <v>242</v>
      </c>
      <c r="G78" s="123"/>
      <c r="H78" s="98"/>
      <c r="I78" s="100"/>
      <c r="J78" s="99">
        <f t="shared" si="6"/>
        <v>3</v>
      </c>
      <c r="K78" s="99"/>
      <c r="L78" s="100"/>
      <c r="M78" s="99">
        <f t="shared" si="7"/>
        <v>25</v>
      </c>
      <c r="N78" s="99"/>
      <c r="O78" s="100"/>
      <c r="P78" s="148" t="s">
        <v>267</v>
      </c>
      <c r="Q78" s="149"/>
      <c r="R78" s="99">
        <f t="shared" si="8"/>
        <v>28</v>
      </c>
      <c r="S78" s="99"/>
      <c r="T78" s="100"/>
      <c r="U78" s="84"/>
      <c r="V78" s="13"/>
      <c r="AI78" s="15"/>
    </row>
    <row r="79" spans="3:35">
      <c r="C79" s="12"/>
      <c r="D79" s="130"/>
      <c r="E79" s="131"/>
      <c r="F79" s="143" t="s">
        <v>243</v>
      </c>
      <c r="G79" s="144"/>
      <c r="H79" s="127">
        <f>H48</f>
        <v>0.5</v>
      </c>
      <c r="I79" s="129"/>
      <c r="J79" s="128">
        <f t="shared" si="6"/>
        <v>3.75</v>
      </c>
      <c r="K79" s="128"/>
      <c r="L79" s="129"/>
      <c r="M79" s="128">
        <f t="shared" si="7"/>
        <v>30</v>
      </c>
      <c r="N79" s="128"/>
      <c r="O79" s="129"/>
      <c r="P79" s="153" t="s">
        <v>265</v>
      </c>
      <c r="Q79" s="154"/>
      <c r="R79" s="128">
        <f t="shared" si="8"/>
        <v>33.75</v>
      </c>
      <c r="S79" s="128"/>
      <c r="T79" s="129"/>
      <c r="U79" s="84"/>
      <c r="V79" s="13"/>
      <c r="AI79" s="15"/>
    </row>
    <row r="80" spans="3:35">
      <c r="C80" s="12"/>
      <c r="D80" s="31"/>
      <c r="E80" s="27"/>
      <c r="F80" s="27"/>
      <c r="G80"/>
      <c r="H80" s="32"/>
      <c r="I80" s="33"/>
      <c r="J80" s="27"/>
      <c r="K80" s="27"/>
      <c r="L80" s="13"/>
      <c r="M80"/>
      <c r="N80" s="32"/>
      <c r="O80" s="33"/>
      <c r="P80" s="27"/>
      <c r="Q80" s="27"/>
      <c r="R80" s="13"/>
      <c r="S80" s="13"/>
      <c r="T80" s="13"/>
      <c r="U80" s="13"/>
      <c r="V80" s="13"/>
      <c r="W80" s="13"/>
      <c r="X80" s="13"/>
      <c r="Y80" s="13"/>
      <c r="Z80" s="25"/>
      <c r="AA80" s="25"/>
      <c r="AB80" s="25"/>
      <c r="AC80" s="13"/>
      <c r="AD80" s="13"/>
      <c r="AE80" s="13"/>
      <c r="AF80" s="25"/>
      <c r="AG80" s="25"/>
      <c r="AH80" s="25"/>
      <c r="AI80" s="15"/>
    </row>
    <row r="81" spans="3:35">
      <c r="C81" s="12"/>
      <c r="D81" s="36"/>
      <c r="E81" s="36"/>
      <c r="G81"/>
      <c r="H81" s="111" t="s">
        <v>37</v>
      </c>
      <c r="I81" s="112"/>
      <c r="J81" s="112"/>
      <c r="K81" s="112"/>
      <c r="L81" s="112"/>
      <c r="M81" s="112"/>
      <c r="N81" s="112"/>
      <c r="O81" s="112"/>
      <c r="P81" s="112"/>
      <c r="Q81" s="112"/>
      <c r="R81" s="11"/>
      <c r="AI81" s="15"/>
    </row>
    <row r="82" spans="3:35">
      <c r="C82" s="12"/>
      <c r="D82" s="47"/>
      <c r="E82" s="47"/>
      <c r="F82"/>
      <c r="G82"/>
      <c r="H82" s="109" t="s">
        <v>40</v>
      </c>
      <c r="I82" s="110"/>
      <c r="J82" s="110"/>
      <c r="K82" s="110"/>
      <c r="L82" s="110"/>
      <c r="M82" s="110"/>
      <c r="N82" s="110"/>
      <c r="O82" s="110"/>
      <c r="P82" s="110"/>
      <c r="Q82" s="110"/>
      <c r="R82" s="15"/>
      <c r="AI82" s="15"/>
    </row>
    <row r="83" spans="3:35">
      <c r="C83" s="12"/>
      <c r="D83" s="20"/>
      <c r="E83" s="20"/>
      <c r="F83" s="28"/>
      <c r="G83" s="28"/>
      <c r="H83" s="107" t="s">
        <v>41</v>
      </c>
      <c r="I83" s="108"/>
      <c r="J83" s="108"/>
      <c r="K83" s="108"/>
      <c r="L83" s="108"/>
      <c r="M83" s="108"/>
      <c r="N83" s="108"/>
      <c r="O83" s="108"/>
      <c r="P83" s="108"/>
      <c r="Q83" s="108"/>
      <c r="R83" s="15"/>
      <c r="AI83" s="15"/>
    </row>
    <row r="84" spans="3:35">
      <c r="C84" s="12"/>
      <c r="D84" s="113" t="s">
        <v>19</v>
      </c>
      <c r="E84" s="114"/>
      <c r="F84" s="117"/>
      <c r="G84" s="118"/>
      <c r="H84" s="261"/>
      <c r="I84" s="145"/>
      <c r="J84" s="10"/>
      <c r="K84" s="145"/>
      <c r="L84" s="145"/>
      <c r="M84" s="10"/>
      <c r="N84" s="89"/>
      <c r="O84" s="10"/>
      <c r="P84" s="132"/>
      <c r="Q84" s="133"/>
      <c r="R84" s="134"/>
      <c r="AI84" s="15"/>
    </row>
    <row r="85" spans="3:35">
      <c r="C85" s="12"/>
      <c r="D85" s="130"/>
      <c r="E85" s="131"/>
      <c r="F85" s="137" t="s">
        <v>314</v>
      </c>
      <c r="G85" s="137"/>
      <c r="H85" s="146">
        <f>H73</f>
        <v>1.5</v>
      </c>
      <c r="I85" s="147"/>
      <c r="J85" s="17" t="s">
        <v>30</v>
      </c>
      <c r="K85" s="147">
        <f t="shared" ref="K85:K91" si="9">R73</f>
        <v>15</v>
      </c>
      <c r="L85" s="147"/>
      <c r="M85" s="17" t="s">
        <v>90</v>
      </c>
      <c r="N85" s="90">
        <v>2</v>
      </c>
      <c r="O85" s="17" t="s">
        <v>2</v>
      </c>
      <c r="P85" s="104">
        <f t="shared" ref="P85:P91" si="10">H85*K85/N85</f>
        <v>11.25</v>
      </c>
      <c r="Q85" s="105"/>
      <c r="R85" s="106"/>
      <c r="AI85" s="15"/>
    </row>
    <row r="86" spans="3:35">
      <c r="C86" s="12"/>
      <c r="D86" s="113" t="s">
        <v>20</v>
      </c>
      <c r="E86" s="114"/>
      <c r="F86" s="117" t="s">
        <v>315</v>
      </c>
      <c r="G86" s="118"/>
      <c r="H86" s="138">
        <f>H75</f>
        <v>0.5</v>
      </c>
      <c r="I86" s="139"/>
      <c r="J86" s="13" t="s">
        <v>30</v>
      </c>
      <c r="K86" s="139">
        <f t="shared" si="9"/>
        <v>15</v>
      </c>
      <c r="L86" s="139"/>
      <c r="M86" s="13" t="s">
        <v>90</v>
      </c>
      <c r="N86" s="65">
        <v>2</v>
      </c>
      <c r="O86" s="13" t="s">
        <v>2</v>
      </c>
      <c r="P86" s="140">
        <f t="shared" si="10"/>
        <v>3.75</v>
      </c>
      <c r="Q86" s="141"/>
      <c r="R86" s="142"/>
      <c r="AI86" s="15"/>
    </row>
    <row r="87" spans="3:35">
      <c r="C87" s="12"/>
      <c r="D87" s="130"/>
      <c r="E87" s="131"/>
      <c r="F87" s="137" t="s">
        <v>316</v>
      </c>
      <c r="G87" s="137"/>
      <c r="H87" s="138">
        <f>H75</f>
        <v>0.5</v>
      </c>
      <c r="I87" s="139"/>
      <c r="J87" s="13" t="s">
        <v>30</v>
      </c>
      <c r="K87" s="139">
        <f t="shared" si="9"/>
        <v>21.76</v>
      </c>
      <c r="L87" s="139"/>
      <c r="M87" s="13" t="s">
        <v>90</v>
      </c>
      <c r="N87" s="65">
        <v>2</v>
      </c>
      <c r="O87" s="13" t="s">
        <v>2</v>
      </c>
      <c r="P87" s="140">
        <f t="shared" si="10"/>
        <v>5.44</v>
      </c>
      <c r="Q87" s="141"/>
      <c r="R87" s="142"/>
      <c r="AI87" s="15"/>
    </row>
    <row r="88" spans="3:35">
      <c r="C88" s="12"/>
      <c r="D88" s="113" t="s">
        <v>185</v>
      </c>
      <c r="E88" s="114"/>
      <c r="F88" s="135" t="s">
        <v>317</v>
      </c>
      <c r="G88" s="136"/>
      <c r="H88" s="261">
        <f>H77</f>
        <v>0.5</v>
      </c>
      <c r="I88" s="145"/>
      <c r="J88" s="10" t="s">
        <v>30</v>
      </c>
      <c r="K88" s="145">
        <f t="shared" si="9"/>
        <v>22.068000000000001</v>
      </c>
      <c r="L88" s="145"/>
      <c r="M88" s="10" t="s">
        <v>90</v>
      </c>
      <c r="N88" s="89">
        <v>2</v>
      </c>
      <c r="O88" s="10" t="s">
        <v>2</v>
      </c>
      <c r="P88" s="132">
        <f t="shared" si="10"/>
        <v>5.5170000000000003</v>
      </c>
      <c r="Q88" s="133"/>
      <c r="R88" s="134"/>
      <c r="AI88" s="15"/>
    </row>
    <row r="89" spans="3:35">
      <c r="C89" s="12"/>
      <c r="D89" s="130"/>
      <c r="E89" s="131"/>
      <c r="F89" s="137" t="s">
        <v>318</v>
      </c>
      <c r="G89" s="137"/>
      <c r="H89" s="146">
        <f>H77</f>
        <v>0.5</v>
      </c>
      <c r="I89" s="147"/>
      <c r="J89" s="17" t="s">
        <v>30</v>
      </c>
      <c r="K89" s="147">
        <f t="shared" si="9"/>
        <v>28.759999999999998</v>
      </c>
      <c r="L89" s="147"/>
      <c r="M89" s="17" t="s">
        <v>90</v>
      </c>
      <c r="N89" s="90">
        <v>2</v>
      </c>
      <c r="O89" s="17" t="s">
        <v>2</v>
      </c>
      <c r="P89" s="104">
        <f t="shared" si="10"/>
        <v>7.1899999999999995</v>
      </c>
      <c r="Q89" s="105"/>
      <c r="R89" s="106"/>
      <c r="AI89" s="15"/>
    </row>
    <row r="90" spans="3:35">
      <c r="C90" s="12"/>
      <c r="D90" s="113" t="s">
        <v>219</v>
      </c>
      <c r="E90" s="114"/>
      <c r="F90" s="117" t="s">
        <v>319</v>
      </c>
      <c r="G90" s="118"/>
      <c r="H90" s="261">
        <f>H79</f>
        <v>0.5</v>
      </c>
      <c r="I90" s="145"/>
      <c r="J90" s="10" t="s">
        <v>30</v>
      </c>
      <c r="K90" s="145">
        <f t="shared" si="9"/>
        <v>28</v>
      </c>
      <c r="L90" s="145"/>
      <c r="M90" s="10" t="s">
        <v>90</v>
      </c>
      <c r="N90" s="89">
        <v>2</v>
      </c>
      <c r="O90" s="10" t="s">
        <v>2</v>
      </c>
      <c r="P90" s="132">
        <f t="shared" si="10"/>
        <v>7</v>
      </c>
      <c r="Q90" s="133"/>
      <c r="R90" s="134"/>
      <c r="AI90" s="15"/>
    </row>
    <row r="91" spans="3:35">
      <c r="C91" s="12"/>
      <c r="D91" s="130"/>
      <c r="E91" s="131"/>
      <c r="F91" s="137" t="s">
        <v>320</v>
      </c>
      <c r="G91" s="137"/>
      <c r="H91" s="146">
        <f>H79</f>
        <v>0.5</v>
      </c>
      <c r="I91" s="147"/>
      <c r="J91" s="17" t="s">
        <v>30</v>
      </c>
      <c r="K91" s="147">
        <f t="shared" si="9"/>
        <v>33.75</v>
      </c>
      <c r="L91" s="147"/>
      <c r="M91" s="17" t="s">
        <v>90</v>
      </c>
      <c r="N91" s="90">
        <v>2</v>
      </c>
      <c r="O91" s="17" t="s">
        <v>2</v>
      </c>
      <c r="P91" s="104">
        <f t="shared" si="10"/>
        <v>8.4375</v>
      </c>
      <c r="Q91" s="105"/>
      <c r="R91" s="106"/>
      <c r="AI91" s="15"/>
    </row>
    <row r="92" spans="3:35">
      <c r="C92" s="12"/>
      <c r="D92" s="31"/>
      <c r="E92" s="27"/>
      <c r="F92" s="27"/>
      <c r="G92"/>
      <c r="H92" s="32"/>
      <c r="I92" s="33"/>
      <c r="J92" s="27"/>
      <c r="K92" s="27"/>
      <c r="L92" s="13"/>
      <c r="M92"/>
      <c r="N92" s="32"/>
      <c r="O92" s="33"/>
      <c r="P92" s="27"/>
      <c r="Q92" s="27"/>
      <c r="R92" s="13"/>
      <c r="S92" s="13"/>
      <c r="T92" s="13"/>
      <c r="U92" s="13"/>
      <c r="V92" s="13"/>
      <c r="W92" s="13"/>
      <c r="X92" s="13"/>
      <c r="Y92" s="13"/>
      <c r="Z92" s="25"/>
      <c r="AA92" s="25"/>
      <c r="AB92" s="25"/>
      <c r="AC92" s="13"/>
      <c r="AD92" s="13"/>
      <c r="AE92" s="13"/>
      <c r="AF92" s="25"/>
      <c r="AG92" s="25"/>
      <c r="AH92" s="25"/>
      <c r="AI92" s="15"/>
    </row>
    <row r="93" spans="3:35">
      <c r="C93" s="12"/>
      <c r="D93" s="31"/>
      <c r="E93" s="27"/>
      <c r="F93" s="27"/>
      <c r="G93"/>
      <c r="H93" s="111" t="s">
        <v>38</v>
      </c>
      <c r="I93" s="112"/>
      <c r="J93" s="112"/>
      <c r="K93" s="112"/>
      <c r="L93" s="112"/>
      <c r="M93" s="112"/>
      <c r="N93" s="112"/>
      <c r="O93" s="112"/>
      <c r="P93" s="112"/>
      <c r="Q93" s="112"/>
      <c r="R93" s="112"/>
      <c r="S93" s="112"/>
      <c r="T93" s="112"/>
      <c r="U93" s="112"/>
      <c r="V93" s="112"/>
      <c r="W93" s="112"/>
      <c r="X93" s="112"/>
      <c r="Y93" s="112"/>
      <c r="Z93" s="165"/>
      <c r="AC93" s="13"/>
      <c r="AH93" s="25"/>
      <c r="AI93" s="15"/>
    </row>
    <row r="94" spans="3:35">
      <c r="C94" s="12"/>
      <c r="D94" s="31"/>
      <c r="E94" s="27"/>
      <c r="F94" s="27"/>
      <c r="G94"/>
      <c r="H94" s="109" t="s">
        <v>272</v>
      </c>
      <c r="I94" s="110"/>
      <c r="J94" s="110"/>
      <c r="K94" s="110"/>
      <c r="L94" s="110"/>
      <c r="M94" s="110"/>
      <c r="N94" s="110"/>
      <c r="O94" s="110"/>
      <c r="P94" s="110"/>
      <c r="Q94" s="110"/>
      <c r="R94" s="110"/>
      <c r="S94" s="110"/>
      <c r="T94" s="110"/>
      <c r="U94" s="110"/>
      <c r="V94" s="110"/>
      <c r="W94" s="110"/>
      <c r="X94" s="110"/>
      <c r="Y94" s="110"/>
      <c r="Z94" s="125"/>
      <c r="AC94" s="13"/>
      <c r="AH94" s="25"/>
      <c r="AI94" s="15"/>
    </row>
    <row r="95" spans="3:35">
      <c r="C95" s="12"/>
      <c r="D95" s="31"/>
      <c r="E95" s="27"/>
      <c r="F95" s="27"/>
      <c r="G95"/>
      <c r="H95" s="107" t="s">
        <v>18</v>
      </c>
      <c r="I95" s="108"/>
      <c r="J95" s="108"/>
      <c r="K95" s="108"/>
      <c r="L95" s="108"/>
      <c r="M95" s="108"/>
      <c r="N95" s="108"/>
      <c r="O95" s="108"/>
      <c r="P95" s="108"/>
      <c r="Q95" s="108"/>
      <c r="R95" s="108"/>
      <c r="S95" s="108"/>
      <c r="T95" s="108"/>
      <c r="U95" s="108"/>
      <c r="V95" s="108"/>
      <c r="W95" s="108"/>
      <c r="X95" s="108"/>
      <c r="Y95" s="108"/>
      <c r="Z95" s="126"/>
      <c r="AC95" s="13"/>
      <c r="AH95" s="25"/>
      <c r="AI95" s="15"/>
    </row>
    <row r="96" spans="3:35">
      <c r="C96" s="12"/>
      <c r="D96" s="113" t="s">
        <v>19</v>
      </c>
      <c r="E96" s="114"/>
      <c r="F96" s="117"/>
      <c r="G96" s="118"/>
      <c r="H96" s="132"/>
      <c r="I96" s="133"/>
      <c r="J96" s="86"/>
      <c r="K96" s="133"/>
      <c r="L96" s="133"/>
      <c r="M96" s="10"/>
      <c r="N96" s="133"/>
      <c r="O96" s="133"/>
      <c r="P96" s="10"/>
      <c r="Q96" s="133"/>
      <c r="R96" s="133"/>
      <c r="S96" s="10"/>
      <c r="T96" s="91"/>
      <c r="U96" s="10"/>
      <c r="V96" s="91"/>
      <c r="W96" s="10"/>
      <c r="X96" s="132"/>
      <c r="Y96" s="133"/>
      <c r="Z96" s="134"/>
      <c r="AC96" s="13"/>
      <c r="AG96" s="87"/>
      <c r="AH96" s="25"/>
      <c r="AI96" s="15"/>
    </row>
    <row r="97" spans="3:35">
      <c r="C97" s="12"/>
      <c r="D97" s="130"/>
      <c r="E97" s="131"/>
      <c r="F97" s="137" t="s">
        <v>314</v>
      </c>
      <c r="G97" s="137"/>
      <c r="H97" s="104">
        <f t="shared" ref="H97:H103" si="11">H$79</f>
        <v>0.5</v>
      </c>
      <c r="I97" s="105"/>
      <c r="J97" s="85" t="s">
        <v>89</v>
      </c>
      <c r="K97" s="105">
        <f t="shared" ref="K97:K101" si="12">H$77</f>
        <v>0.5</v>
      </c>
      <c r="L97" s="105"/>
      <c r="M97" s="17" t="s">
        <v>89</v>
      </c>
      <c r="N97" s="105">
        <f>H$75</f>
        <v>0.5</v>
      </c>
      <c r="O97" s="105"/>
      <c r="P97" s="17" t="s">
        <v>89</v>
      </c>
      <c r="Q97" s="105">
        <f>H$73</f>
        <v>1.5</v>
      </c>
      <c r="R97" s="105"/>
      <c r="S97" s="17" t="s">
        <v>90</v>
      </c>
      <c r="T97" s="39">
        <v>3</v>
      </c>
      <c r="U97" s="17" t="s">
        <v>30</v>
      </c>
      <c r="V97" s="39">
        <v>1</v>
      </c>
      <c r="W97" s="17" t="s">
        <v>2</v>
      </c>
      <c r="X97" s="104">
        <f t="shared" ref="X97" si="13">H97+K97+N97+Q97/T97*V97</f>
        <v>2</v>
      </c>
      <c r="Y97" s="105"/>
      <c r="Z97" s="106"/>
      <c r="AC97" s="13"/>
      <c r="AG97" s="87"/>
      <c r="AH97" s="25"/>
      <c r="AI97" s="15"/>
    </row>
    <row r="98" spans="3:35">
      <c r="C98" s="12"/>
      <c r="D98" s="113" t="s">
        <v>20</v>
      </c>
      <c r="E98" s="114"/>
      <c r="F98" s="117" t="s">
        <v>315</v>
      </c>
      <c r="G98" s="118"/>
      <c r="H98" s="132">
        <f t="shared" si="11"/>
        <v>0.5</v>
      </c>
      <c r="I98" s="133"/>
      <c r="J98" s="86" t="s">
        <v>89</v>
      </c>
      <c r="K98" s="133">
        <f t="shared" si="12"/>
        <v>0.5</v>
      </c>
      <c r="L98" s="133"/>
      <c r="M98" s="10" t="s">
        <v>89</v>
      </c>
      <c r="N98" s="133">
        <f>H$75</f>
        <v>0.5</v>
      </c>
      <c r="O98" s="133"/>
      <c r="P98" s="10"/>
      <c r="Q98" s="133"/>
      <c r="R98" s="133"/>
      <c r="S98" s="10" t="s">
        <v>90</v>
      </c>
      <c r="T98" s="91">
        <v>3</v>
      </c>
      <c r="U98" s="10" t="s">
        <v>30</v>
      </c>
      <c r="V98" s="91">
        <v>2</v>
      </c>
      <c r="W98" s="10" t="s">
        <v>2</v>
      </c>
      <c r="X98" s="132">
        <f>H98+K98+N98/T98*V98</f>
        <v>1.3333333333333333</v>
      </c>
      <c r="Y98" s="133"/>
      <c r="Z98" s="134"/>
      <c r="AC98" s="13"/>
      <c r="AG98" s="87"/>
      <c r="AH98" s="25"/>
      <c r="AI98" s="15"/>
    </row>
    <row r="99" spans="3:35">
      <c r="C99" s="12"/>
      <c r="D99" s="130"/>
      <c r="E99" s="131"/>
      <c r="F99" s="137" t="s">
        <v>316</v>
      </c>
      <c r="G99" s="137"/>
      <c r="H99" s="104">
        <f t="shared" si="11"/>
        <v>0.5</v>
      </c>
      <c r="I99" s="105"/>
      <c r="J99" s="85" t="s">
        <v>89</v>
      </c>
      <c r="K99" s="105">
        <f t="shared" si="12"/>
        <v>0.5</v>
      </c>
      <c r="L99" s="105"/>
      <c r="M99" s="17" t="s">
        <v>89</v>
      </c>
      <c r="N99" s="105">
        <f>H$75</f>
        <v>0.5</v>
      </c>
      <c r="O99" s="105"/>
      <c r="P99" s="17"/>
      <c r="Q99" s="105"/>
      <c r="R99" s="105"/>
      <c r="S99" s="17" t="s">
        <v>90</v>
      </c>
      <c r="T99" s="39">
        <v>3</v>
      </c>
      <c r="U99" s="17" t="s">
        <v>30</v>
      </c>
      <c r="V99" s="39">
        <v>1</v>
      </c>
      <c r="W99" s="17" t="s">
        <v>2</v>
      </c>
      <c r="X99" s="104">
        <f>H99+K99+N99/T99*V99</f>
        <v>1.1666666666666667</v>
      </c>
      <c r="Y99" s="105"/>
      <c r="Z99" s="106"/>
      <c r="AC99" s="13"/>
      <c r="AG99" s="87"/>
      <c r="AH99" s="25"/>
      <c r="AI99" s="15"/>
    </row>
    <row r="100" spans="3:35">
      <c r="C100" s="12"/>
      <c r="D100" s="113" t="s">
        <v>185</v>
      </c>
      <c r="E100" s="114"/>
      <c r="F100" s="135" t="s">
        <v>317</v>
      </c>
      <c r="G100" s="136"/>
      <c r="H100" s="132">
        <f t="shared" si="11"/>
        <v>0.5</v>
      </c>
      <c r="I100" s="133"/>
      <c r="J100" s="86" t="s">
        <v>89</v>
      </c>
      <c r="K100" s="133">
        <f t="shared" si="12"/>
        <v>0.5</v>
      </c>
      <c r="L100" s="133"/>
      <c r="M100" s="10"/>
      <c r="N100" s="133"/>
      <c r="O100" s="133"/>
      <c r="P100" s="10"/>
      <c r="Q100" s="133"/>
      <c r="R100" s="133"/>
      <c r="S100" s="10" t="s">
        <v>90</v>
      </c>
      <c r="T100" s="91">
        <v>3</v>
      </c>
      <c r="U100" s="10" t="s">
        <v>30</v>
      </c>
      <c r="V100" s="91">
        <v>2</v>
      </c>
      <c r="W100" s="10" t="s">
        <v>2</v>
      </c>
      <c r="X100" s="132">
        <f>H100+K100/T100*V100</f>
        <v>0.83333333333333326</v>
      </c>
      <c r="Y100" s="133"/>
      <c r="Z100" s="134"/>
      <c r="AC100" s="13"/>
      <c r="AG100" s="87"/>
      <c r="AH100" s="25"/>
      <c r="AI100" s="15"/>
    </row>
    <row r="101" spans="3:35">
      <c r="C101" s="12"/>
      <c r="D101" s="130"/>
      <c r="E101" s="131"/>
      <c r="F101" s="137" t="s">
        <v>318</v>
      </c>
      <c r="G101" s="137"/>
      <c r="H101" s="104">
        <f t="shared" si="11"/>
        <v>0.5</v>
      </c>
      <c r="I101" s="105"/>
      <c r="J101" s="85" t="s">
        <v>89</v>
      </c>
      <c r="K101" s="105">
        <f t="shared" si="12"/>
        <v>0.5</v>
      </c>
      <c r="L101" s="105"/>
      <c r="M101" s="17"/>
      <c r="N101" s="105"/>
      <c r="O101" s="105"/>
      <c r="P101" s="17"/>
      <c r="Q101" s="105"/>
      <c r="R101" s="105"/>
      <c r="S101" s="17" t="s">
        <v>90</v>
      </c>
      <c r="T101" s="39">
        <v>3</v>
      </c>
      <c r="U101" s="17" t="s">
        <v>30</v>
      </c>
      <c r="V101" s="39">
        <v>1</v>
      </c>
      <c r="W101" s="17" t="s">
        <v>2</v>
      </c>
      <c r="X101" s="104">
        <f>H101+K101/T101*V101</f>
        <v>0.66666666666666663</v>
      </c>
      <c r="Y101" s="105"/>
      <c r="Z101" s="106"/>
      <c r="AC101" s="13"/>
      <c r="AG101" s="87"/>
      <c r="AH101" s="25"/>
      <c r="AI101" s="15"/>
    </row>
    <row r="102" spans="3:35">
      <c r="C102" s="12"/>
      <c r="D102" s="113" t="s">
        <v>219</v>
      </c>
      <c r="E102" s="114"/>
      <c r="F102" s="117" t="s">
        <v>319</v>
      </c>
      <c r="G102" s="118"/>
      <c r="H102" s="132">
        <f t="shared" si="11"/>
        <v>0.5</v>
      </c>
      <c r="I102" s="133"/>
      <c r="J102" s="86"/>
      <c r="K102" s="133"/>
      <c r="L102" s="133"/>
      <c r="M102" s="10"/>
      <c r="N102" s="133"/>
      <c r="O102" s="133"/>
      <c r="P102" s="10"/>
      <c r="Q102" s="133"/>
      <c r="R102" s="133"/>
      <c r="S102" s="10" t="s">
        <v>90</v>
      </c>
      <c r="T102" s="91">
        <v>3</v>
      </c>
      <c r="U102" s="10" t="s">
        <v>30</v>
      </c>
      <c r="V102" s="91">
        <v>2</v>
      </c>
      <c r="W102" s="10" t="s">
        <v>2</v>
      </c>
      <c r="X102" s="132">
        <f>H102/T102*V102</f>
        <v>0.33333333333333331</v>
      </c>
      <c r="Y102" s="133"/>
      <c r="Z102" s="134"/>
      <c r="AC102" s="13"/>
      <c r="AG102" s="87"/>
      <c r="AH102" s="25"/>
      <c r="AI102" s="15"/>
    </row>
    <row r="103" spans="3:35">
      <c r="C103" s="12"/>
      <c r="D103" s="130"/>
      <c r="E103" s="131"/>
      <c r="F103" s="167" t="s">
        <v>320</v>
      </c>
      <c r="G103" s="168"/>
      <c r="H103" s="104">
        <f t="shared" si="11"/>
        <v>0.5</v>
      </c>
      <c r="I103" s="105"/>
      <c r="J103" s="85"/>
      <c r="K103" s="105"/>
      <c r="L103" s="105"/>
      <c r="M103" s="17"/>
      <c r="N103" s="105"/>
      <c r="O103" s="105"/>
      <c r="P103" s="17"/>
      <c r="Q103" s="105"/>
      <c r="R103" s="105"/>
      <c r="S103" s="17" t="s">
        <v>90</v>
      </c>
      <c r="T103" s="39">
        <v>3</v>
      </c>
      <c r="U103" s="17" t="s">
        <v>30</v>
      </c>
      <c r="V103" s="39">
        <v>1</v>
      </c>
      <c r="W103" s="17" t="s">
        <v>2</v>
      </c>
      <c r="X103" s="104">
        <f>H103/T103*V103</f>
        <v>0.16666666666666666</v>
      </c>
      <c r="Y103" s="105"/>
      <c r="Z103" s="106"/>
      <c r="AC103" s="13"/>
      <c r="AG103" s="87"/>
      <c r="AH103" s="25"/>
      <c r="AI103" s="15"/>
    </row>
    <row r="104" spans="3:35">
      <c r="C104" s="12"/>
      <c r="D104" s="13"/>
      <c r="E104" s="13"/>
      <c r="F104" s="88"/>
      <c r="G104" s="88"/>
      <c r="H104" s="13"/>
      <c r="I104" s="13"/>
      <c r="J104" s="87"/>
      <c r="K104" s="87"/>
      <c r="L104" s="87"/>
      <c r="M104" s="13"/>
      <c r="N104" s="13"/>
      <c r="O104" s="13"/>
      <c r="P104" s="13"/>
      <c r="Q104" s="13"/>
      <c r="R104" s="13"/>
      <c r="S104" s="13"/>
      <c r="T104" s="13"/>
      <c r="U104" s="13"/>
      <c r="V104" s="13"/>
      <c r="W104" s="13"/>
      <c r="X104" s="13"/>
      <c r="Y104" s="13"/>
      <c r="Z104" s="13"/>
      <c r="AC104" s="13"/>
      <c r="AD104" s="13"/>
      <c r="AE104" s="87"/>
      <c r="AF104" s="87"/>
      <c r="AG104" s="87"/>
      <c r="AH104" s="25"/>
      <c r="AI104" s="15"/>
    </row>
    <row r="105" spans="3:35">
      <c r="C105" s="12"/>
      <c r="D105" s="13"/>
      <c r="E105" s="13"/>
      <c r="F105" s="88"/>
      <c r="G105" s="88"/>
      <c r="H105" s="122" t="s">
        <v>37</v>
      </c>
      <c r="I105" s="118"/>
      <c r="J105" s="123"/>
      <c r="K105" s="122" t="s">
        <v>38</v>
      </c>
      <c r="L105" s="118"/>
      <c r="M105" s="123"/>
      <c r="N105" s="122" t="s">
        <v>39</v>
      </c>
      <c r="O105" s="118"/>
      <c r="P105" s="123"/>
      <c r="Q105" s="13"/>
      <c r="R105" s="13"/>
      <c r="S105" s="13"/>
      <c r="T105" s="13"/>
      <c r="U105" s="13"/>
      <c r="V105" s="13"/>
      <c r="W105" s="13"/>
      <c r="X105" s="13"/>
      <c r="Y105" s="13"/>
      <c r="Z105" s="13"/>
      <c r="AC105" s="13"/>
      <c r="AD105" s="13"/>
      <c r="AE105" s="87"/>
      <c r="AF105" s="87"/>
      <c r="AG105" s="87"/>
      <c r="AH105" s="25"/>
      <c r="AI105" s="15"/>
    </row>
    <row r="106" spans="3:35">
      <c r="C106" s="12"/>
      <c r="D106" s="13"/>
      <c r="E106" s="13"/>
      <c r="F106" s="88"/>
      <c r="G106" s="88"/>
      <c r="H106" s="109" t="s">
        <v>40</v>
      </c>
      <c r="I106" s="110"/>
      <c r="J106" s="125"/>
      <c r="K106" s="124" t="s">
        <v>272</v>
      </c>
      <c r="L106" s="110"/>
      <c r="M106" s="125"/>
      <c r="N106" s="109" t="s">
        <v>273</v>
      </c>
      <c r="O106" s="110"/>
      <c r="P106" s="125"/>
      <c r="Q106" s="13"/>
      <c r="R106" s="13"/>
      <c r="S106" s="13"/>
      <c r="T106" s="13"/>
      <c r="U106" s="13"/>
      <c r="V106" s="13"/>
      <c r="W106" s="13"/>
      <c r="X106" s="13"/>
      <c r="Y106" s="13"/>
      <c r="Z106" s="13"/>
      <c r="AC106" s="13"/>
      <c r="AD106" s="13"/>
      <c r="AE106" s="87"/>
      <c r="AF106" s="87"/>
      <c r="AG106" s="87"/>
      <c r="AH106" s="25"/>
      <c r="AI106" s="15"/>
    </row>
    <row r="107" spans="3:35">
      <c r="C107" s="12"/>
      <c r="D107" s="13"/>
      <c r="E107" s="13"/>
      <c r="F107" s="88"/>
      <c r="G107" s="88"/>
      <c r="H107" s="107" t="s">
        <v>41</v>
      </c>
      <c r="I107" s="108"/>
      <c r="J107" s="126"/>
      <c r="K107" s="107" t="s">
        <v>18</v>
      </c>
      <c r="L107" s="108"/>
      <c r="M107" s="126"/>
      <c r="N107" s="107" t="s">
        <v>42</v>
      </c>
      <c r="O107" s="108"/>
      <c r="P107" s="126"/>
      <c r="Q107" s="13"/>
      <c r="R107" s="13"/>
      <c r="S107" s="13"/>
      <c r="T107" s="13"/>
      <c r="U107" s="13"/>
      <c r="V107" s="13"/>
      <c r="W107" s="13"/>
      <c r="X107" s="13"/>
      <c r="Y107" s="13"/>
      <c r="Z107" s="13"/>
      <c r="AC107" s="13"/>
      <c r="AD107" s="13"/>
      <c r="AE107" s="87"/>
      <c r="AF107" s="87"/>
      <c r="AG107" s="87"/>
      <c r="AH107" s="25"/>
      <c r="AI107" s="15"/>
    </row>
    <row r="108" spans="3:35">
      <c r="C108" s="12"/>
      <c r="D108" s="113" t="s">
        <v>19</v>
      </c>
      <c r="E108" s="114"/>
      <c r="F108" s="117"/>
      <c r="G108" s="118"/>
      <c r="H108" s="98">
        <f t="shared" ref="H108:H115" si="14">P84</f>
        <v>0</v>
      </c>
      <c r="I108" s="99"/>
      <c r="J108" s="100"/>
      <c r="K108" s="98">
        <f t="shared" ref="K108:K115" si="15">X96</f>
        <v>0</v>
      </c>
      <c r="L108" s="99"/>
      <c r="M108" s="100"/>
      <c r="N108" s="98">
        <f t="shared" ref="N108:N115" si="16">H108*K108</f>
        <v>0</v>
      </c>
      <c r="O108" s="99"/>
      <c r="P108" s="100"/>
      <c r="Q108" s="13"/>
      <c r="R108" s="13"/>
      <c r="S108" s="13"/>
      <c r="T108" s="13"/>
      <c r="U108" s="13"/>
      <c r="V108" s="13"/>
      <c r="W108" s="13"/>
      <c r="X108" s="13"/>
      <c r="Y108" s="13"/>
      <c r="Z108" s="13"/>
      <c r="AC108" s="13"/>
      <c r="AD108" s="13"/>
      <c r="AE108" s="87"/>
      <c r="AF108" s="87"/>
      <c r="AG108" s="87"/>
      <c r="AH108" s="25"/>
      <c r="AI108" s="15"/>
    </row>
    <row r="109" spans="3:35">
      <c r="C109" s="12"/>
      <c r="D109" s="130"/>
      <c r="E109" s="131"/>
      <c r="F109" s="137" t="s">
        <v>314</v>
      </c>
      <c r="G109" s="137"/>
      <c r="H109" s="127">
        <f t="shared" si="14"/>
        <v>11.25</v>
      </c>
      <c r="I109" s="128"/>
      <c r="J109" s="129"/>
      <c r="K109" s="127">
        <f t="shared" si="15"/>
        <v>2</v>
      </c>
      <c r="L109" s="128"/>
      <c r="M109" s="129"/>
      <c r="N109" s="127">
        <f t="shared" si="16"/>
        <v>22.5</v>
      </c>
      <c r="O109" s="128"/>
      <c r="P109" s="129"/>
      <c r="Q109" s="13"/>
      <c r="R109" s="13"/>
      <c r="S109" s="13"/>
      <c r="T109" s="13"/>
      <c r="U109" s="13"/>
      <c r="V109" s="13"/>
      <c r="W109" s="13"/>
      <c r="X109" s="13"/>
      <c r="Y109" s="13"/>
      <c r="Z109" s="13"/>
      <c r="AC109" s="13"/>
      <c r="AD109" s="13"/>
      <c r="AE109" s="87"/>
      <c r="AF109" s="87"/>
      <c r="AG109" s="87"/>
      <c r="AH109" s="25"/>
      <c r="AI109" s="15"/>
    </row>
    <row r="110" spans="3:35">
      <c r="C110" s="12"/>
      <c r="D110" s="113" t="s">
        <v>20</v>
      </c>
      <c r="E110" s="114"/>
      <c r="F110" s="117" t="s">
        <v>315</v>
      </c>
      <c r="G110" s="118"/>
      <c r="H110" s="98">
        <f t="shared" si="14"/>
        <v>3.75</v>
      </c>
      <c r="I110" s="99"/>
      <c r="J110" s="100"/>
      <c r="K110" s="98">
        <f t="shared" si="15"/>
        <v>1.3333333333333333</v>
      </c>
      <c r="L110" s="99"/>
      <c r="M110" s="100"/>
      <c r="N110" s="98">
        <f t="shared" si="16"/>
        <v>5</v>
      </c>
      <c r="O110" s="99"/>
      <c r="P110" s="100"/>
      <c r="Q110" s="13"/>
      <c r="R110" s="13"/>
      <c r="S110" s="13"/>
      <c r="T110" s="13"/>
      <c r="U110" s="13"/>
      <c r="V110" s="13"/>
      <c r="W110" s="13"/>
      <c r="X110" s="13"/>
      <c r="Y110" s="13"/>
      <c r="Z110" s="13"/>
      <c r="AC110" s="13"/>
      <c r="AD110" s="13"/>
      <c r="AE110" s="87"/>
      <c r="AF110" s="87"/>
      <c r="AG110" s="87"/>
      <c r="AH110" s="25"/>
      <c r="AI110" s="15"/>
    </row>
    <row r="111" spans="3:35">
      <c r="C111" s="12"/>
      <c r="D111" s="130"/>
      <c r="E111" s="131"/>
      <c r="F111" s="137" t="s">
        <v>316</v>
      </c>
      <c r="G111" s="137"/>
      <c r="H111" s="127">
        <f t="shared" si="14"/>
        <v>5.44</v>
      </c>
      <c r="I111" s="128"/>
      <c r="J111" s="129"/>
      <c r="K111" s="127">
        <f t="shared" si="15"/>
        <v>1.1666666666666667</v>
      </c>
      <c r="L111" s="128"/>
      <c r="M111" s="129"/>
      <c r="N111" s="127">
        <f t="shared" si="16"/>
        <v>6.3466666666666676</v>
      </c>
      <c r="O111" s="128"/>
      <c r="P111" s="129"/>
      <c r="Q111" s="13"/>
      <c r="R111" s="13"/>
      <c r="S111" s="13"/>
      <c r="T111" s="13"/>
      <c r="U111" s="13"/>
      <c r="V111" s="13"/>
      <c r="W111" s="13"/>
      <c r="X111" s="13"/>
      <c r="Y111" s="13"/>
      <c r="Z111" s="13"/>
      <c r="AC111" s="13"/>
      <c r="AD111" s="13"/>
      <c r="AE111" s="87"/>
      <c r="AF111" s="87"/>
      <c r="AG111" s="87"/>
      <c r="AH111" s="25"/>
      <c r="AI111" s="15"/>
    </row>
    <row r="112" spans="3:35">
      <c r="C112" s="12"/>
      <c r="D112" s="113" t="s">
        <v>185</v>
      </c>
      <c r="E112" s="114"/>
      <c r="F112" s="135" t="s">
        <v>317</v>
      </c>
      <c r="G112" s="136"/>
      <c r="H112" s="98">
        <f t="shared" si="14"/>
        <v>5.5170000000000003</v>
      </c>
      <c r="I112" s="99"/>
      <c r="J112" s="100"/>
      <c r="K112" s="98">
        <f t="shared" si="15"/>
        <v>0.83333333333333326</v>
      </c>
      <c r="L112" s="99"/>
      <c r="M112" s="100"/>
      <c r="N112" s="98">
        <f t="shared" si="16"/>
        <v>4.5975000000000001</v>
      </c>
      <c r="O112" s="99"/>
      <c r="P112" s="100"/>
      <c r="Q112" s="13"/>
      <c r="R112" s="13"/>
      <c r="S112" s="13"/>
      <c r="T112" s="13"/>
      <c r="U112" s="13"/>
      <c r="V112" s="13"/>
      <c r="W112" s="13"/>
      <c r="X112" s="13"/>
      <c r="Y112" s="13"/>
      <c r="Z112" s="13"/>
      <c r="AC112" s="13"/>
      <c r="AD112" s="13"/>
      <c r="AE112" s="87"/>
      <c r="AF112" s="87"/>
      <c r="AG112" s="87"/>
      <c r="AH112" s="25"/>
      <c r="AI112" s="15"/>
    </row>
    <row r="113" spans="3:35">
      <c r="C113" s="12"/>
      <c r="D113" s="130"/>
      <c r="E113" s="131"/>
      <c r="F113" s="137" t="s">
        <v>318</v>
      </c>
      <c r="G113" s="137"/>
      <c r="H113" s="127">
        <f t="shared" si="14"/>
        <v>7.1899999999999995</v>
      </c>
      <c r="I113" s="128"/>
      <c r="J113" s="129"/>
      <c r="K113" s="127">
        <f t="shared" si="15"/>
        <v>0.66666666666666663</v>
      </c>
      <c r="L113" s="128"/>
      <c r="M113" s="129"/>
      <c r="N113" s="127">
        <f t="shared" si="16"/>
        <v>4.793333333333333</v>
      </c>
      <c r="O113" s="128"/>
      <c r="P113" s="129"/>
      <c r="Q113" s="13"/>
      <c r="R113" s="13"/>
      <c r="S113" s="13"/>
      <c r="T113" s="13"/>
      <c r="U113" s="13"/>
      <c r="V113" s="13"/>
      <c r="W113" s="13"/>
      <c r="X113" s="13"/>
      <c r="Y113" s="13"/>
      <c r="Z113" s="13"/>
      <c r="AC113" s="13"/>
      <c r="AD113" s="13"/>
      <c r="AE113" s="87"/>
      <c r="AF113" s="87"/>
      <c r="AG113" s="87"/>
      <c r="AH113" s="25"/>
      <c r="AI113" s="15"/>
    </row>
    <row r="114" spans="3:35">
      <c r="C114" s="12"/>
      <c r="D114" s="113" t="s">
        <v>219</v>
      </c>
      <c r="E114" s="114"/>
      <c r="F114" s="117" t="s">
        <v>319</v>
      </c>
      <c r="G114" s="118"/>
      <c r="H114" s="98">
        <f t="shared" si="14"/>
        <v>7</v>
      </c>
      <c r="I114" s="99"/>
      <c r="J114" s="100"/>
      <c r="K114" s="98">
        <f t="shared" si="15"/>
        <v>0.33333333333333331</v>
      </c>
      <c r="L114" s="99"/>
      <c r="M114" s="100"/>
      <c r="N114" s="98">
        <f t="shared" si="16"/>
        <v>2.333333333333333</v>
      </c>
      <c r="O114" s="99"/>
      <c r="P114" s="100"/>
      <c r="Q114" s="13"/>
      <c r="R114" s="13"/>
      <c r="S114" s="13"/>
      <c r="T114" s="13"/>
      <c r="U114" s="13"/>
      <c r="V114" s="13"/>
      <c r="W114" s="13"/>
      <c r="X114" s="13"/>
      <c r="Y114" s="13"/>
      <c r="Z114" s="13"/>
      <c r="AC114" s="13"/>
      <c r="AD114" s="13"/>
      <c r="AE114" s="87"/>
      <c r="AF114" s="87"/>
      <c r="AG114" s="87"/>
      <c r="AH114" s="25"/>
      <c r="AI114" s="15"/>
    </row>
    <row r="115" spans="3:35" ht="18.600000000000001" thickBot="1">
      <c r="C115" s="12"/>
      <c r="D115" s="115"/>
      <c r="E115" s="116"/>
      <c r="F115" s="119" t="s">
        <v>320</v>
      </c>
      <c r="G115" s="120"/>
      <c r="H115" s="101">
        <f t="shared" si="14"/>
        <v>8.4375</v>
      </c>
      <c r="I115" s="102"/>
      <c r="J115" s="103"/>
      <c r="K115" s="101">
        <f t="shared" si="15"/>
        <v>0.16666666666666666</v>
      </c>
      <c r="L115" s="102"/>
      <c r="M115" s="103"/>
      <c r="N115" s="101">
        <f t="shared" si="16"/>
        <v>1.40625</v>
      </c>
      <c r="O115" s="102"/>
      <c r="P115" s="103"/>
      <c r="Q115" s="13"/>
      <c r="R115" s="13"/>
      <c r="S115" s="13"/>
      <c r="T115" s="13"/>
      <c r="U115" s="13"/>
      <c r="V115" s="13"/>
      <c r="W115" s="13"/>
      <c r="X115" s="13"/>
      <c r="Y115" s="13"/>
      <c r="Z115" s="13"/>
      <c r="AC115" s="13"/>
      <c r="AD115" s="13"/>
      <c r="AE115" s="87"/>
      <c r="AF115" s="87"/>
      <c r="AG115" s="87"/>
      <c r="AH115" s="25"/>
      <c r="AI115" s="15"/>
    </row>
    <row r="116" spans="3:35" ht="18.600000000000001" thickTop="1">
      <c r="C116" s="12"/>
      <c r="D116" s="16"/>
      <c r="E116" s="17"/>
      <c r="F116" s="121" t="s">
        <v>29</v>
      </c>
      <c r="G116" s="121"/>
      <c r="H116" s="104">
        <f>SUM(H108:J115)</f>
        <v>48.584499999999998</v>
      </c>
      <c r="I116" s="105"/>
      <c r="J116" s="106"/>
      <c r="K116" s="104"/>
      <c r="L116" s="105"/>
      <c r="M116" s="106"/>
      <c r="N116" s="104">
        <f>SUM(N108:P115)</f>
        <v>46.977083333333333</v>
      </c>
      <c r="O116" s="105"/>
      <c r="P116" s="106"/>
      <c r="Q116" s="13"/>
      <c r="R116" s="13"/>
      <c r="S116" s="13"/>
      <c r="T116" s="13"/>
      <c r="U116" s="13"/>
      <c r="V116" s="13"/>
      <c r="W116" s="13"/>
      <c r="X116" s="13"/>
      <c r="Y116" s="13"/>
      <c r="Z116" s="13"/>
      <c r="AC116" s="13"/>
      <c r="AD116" s="13"/>
      <c r="AE116" s="87"/>
      <c r="AF116" s="87"/>
      <c r="AG116" s="87"/>
      <c r="AH116" s="25"/>
      <c r="AI116" s="15"/>
    </row>
    <row r="117" spans="3:35">
      <c r="C117" s="12"/>
      <c r="D117" s="31"/>
      <c r="E117" s="27"/>
      <c r="F117" s="27"/>
      <c r="G117"/>
      <c r="H117" s="32"/>
      <c r="I117" s="33"/>
      <c r="J117" s="27"/>
      <c r="K117" s="27"/>
      <c r="L117" s="13"/>
      <c r="M117"/>
      <c r="N117" s="32"/>
      <c r="O117" s="33"/>
      <c r="P117" s="27"/>
      <c r="Q117" s="27"/>
      <c r="R117" s="13"/>
      <c r="S117" s="13"/>
      <c r="T117" s="13"/>
      <c r="U117" s="13"/>
      <c r="V117" s="13"/>
      <c r="W117" s="13"/>
      <c r="X117" s="13"/>
      <c r="Y117" s="13"/>
      <c r="Z117" s="25"/>
      <c r="AA117" s="25"/>
      <c r="AB117" s="25"/>
      <c r="AC117" s="13"/>
      <c r="AD117" s="13"/>
      <c r="AE117" s="13"/>
      <c r="AF117" s="25"/>
      <c r="AG117" s="25"/>
      <c r="AH117" s="25"/>
      <c r="AI117" s="15"/>
    </row>
    <row r="118" spans="3:35">
      <c r="C118" s="12"/>
      <c r="D118" s="32" t="s">
        <v>44</v>
      </c>
      <c r="F118" s="27"/>
      <c r="G118"/>
      <c r="H118" s="32"/>
      <c r="K118" s="33" t="s">
        <v>45</v>
      </c>
      <c r="L118" s="13"/>
      <c r="M118" s="13"/>
      <c r="N118" s="13"/>
      <c r="P118" s="27"/>
      <c r="Q118" s="27"/>
      <c r="R118" s="13"/>
      <c r="S118" s="13"/>
      <c r="AA118" s="48" t="s">
        <v>40</v>
      </c>
      <c r="AB118" s="27" t="s">
        <v>2</v>
      </c>
      <c r="AC118" s="150">
        <f>H116</f>
        <v>48.584499999999998</v>
      </c>
      <c r="AD118" s="151"/>
      <c r="AE118" s="152"/>
      <c r="AF118" s="33" t="s">
        <v>46</v>
      </c>
      <c r="AH118" s="25"/>
      <c r="AI118" s="15"/>
    </row>
    <row r="119" spans="3:35">
      <c r="C119" s="12"/>
      <c r="D119" s="32"/>
      <c r="F119" s="27"/>
      <c r="G119"/>
      <c r="H119" s="32"/>
      <c r="I119" s="48"/>
      <c r="J119" s="27"/>
      <c r="K119" s="33" t="s">
        <v>173</v>
      </c>
      <c r="L119" s="25"/>
      <c r="M119" s="25"/>
      <c r="N119" s="25"/>
      <c r="O119" s="33"/>
      <c r="P119" s="27"/>
      <c r="Q119" s="27"/>
      <c r="R119" s="13"/>
      <c r="S119" s="13"/>
      <c r="AA119" s="48" t="s">
        <v>125</v>
      </c>
      <c r="AB119" s="14" t="s">
        <v>2</v>
      </c>
      <c r="AC119" s="150">
        <f>N116</f>
        <v>46.977083333333333</v>
      </c>
      <c r="AD119" s="151"/>
      <c r="AE119" s="152"/>
      <c r="AF119" s="13" t="s">
        <v>136</v>
      </c>
      <c r="AG119" s="25"/>
      <c r="AH119" s="25"/>
      <c r="AI119" s="15"/>
    </row>
    <row r="120" spans="3:35">
      <c r="C120" s="16"/>
      <c r="D120" s="29"/>
      <c r="E120" s="23"/>
      <c r="F120" s="23"/>
      <c r="G120" s="28"/>
      <c r="H120" s="29"/>
      <c r="I120" s="24"/>
      <c r="J120" s="23"/>
      <c r="K120" s="23"/>
      <c r="L120" s="17"/>
      <c r="M120" s="28"/>
      <c r="N120" s="29"/>
      <c r="O120" s="24"/>
      <c r="P120" s="23"/>
      <c r="Q120" s="23"/>
      <c r="R120" s="17"/>
      <c r="S120" s="17"/>
      <c r="T120" s="17"/>
      <c r="U120" s="17"/>
      <c r="V120" s="17"/>
      <c r="W120" s="17"/>
      <c r="X120" s="17"/>
      <c r="Y120" s="17"/>
      <c r="Z120" s="30"/>
      <c r="AA120" s="30"/>
      <c r="AB120" s="30"/>
      <c r="AC120" s="17"/>
      <c r="AD120" s="17"/>
      <c r="AE120" s="17"/>
      <c r="AF120" s="30"/>
      <c r="AG120" s="30"/>
      <c r="AH120" s="30"/>
      <c r="AI120" s="19"/>
    </row>
    <row r="122" spans="3:35">
      <c r="C122" s="9" t="s">
        <v>102</v>
      </c>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1"/>
    </row>
    <row r="123" spans="3:35">
      <c r="C123" s="12"/>
      <c r="D123" s="159" t="s">
        <v>101</v>
      </c>
      <c r="E123" s="159"/>
      <c r="F123" s="160" t="s">
        <v>2</v>
      </c>
      <c r="G123" s="161" t="s">
        <v>125</v>
      </c>
      <c r="H123" s="161"/>
      <c r="I123" s="161"/>
      <c r="J123" s="13"/>
      <c r="K123" s="160" t="s">
        <v>2</v>
      </c>
      <c r="L123" s="105">
        <f>AC119</f>
        <v>46.977083333333333</v>
      </c>
      <c r="M123" s="105"/>
      <c r="N123" s="105"/>
      <c r="O123" s="13"/>
      <c r="P123" s="13"/>
      <c r="Q123" s="13"/>
      <c r="R123" s="13"/>
      <c r="S123" s="13"/>
      <c r="T123" s="13"/>
      <c r="U123" s="13"/>
      <c r="V123" s="13"/>
      <c r="W123" s="13"/>
      <c r="X123" s="13"/>
      <c r="Y123" s="13"/>
      <c r="Z123" s="13"/>
      <c r="AA123" s="13"/>
      <c r="AB123" s="13"/>
      <c r="AC123" s="13"/>
      <c r="AD123" s="15"/>
    </row>
    <row r="124" spans="3:35">
      <c r="C124" s="12"/>
      <c r="D124" s="159"/>
      <c r="E124" s="159"/>
      <c r="F124" s="160"/>
      <c r="G124" s="162" t="s">
        <v>40</v>
      </c>
      <c r="H124" s="162"/>
      <c r="I124" s="162"/>
      <c r="J124" s="13"/>
      <c r="K124" s="160"/>
      <c r="L124" s="141">
        <f>AC118</f>
        <v>48.584499999999998</v>
      </c>
      <c r="M124" s="141"/>
      <c r="N124" s="141"/>
      <c r="O124" s="13"/>
      <c r="P124" s="13"/>
      <c r="Q124" s="13"/>
      <c r="R124" s="13"/>
      <c r="S124" s="13"/>
      <c r="T124" s="13"/>
      <c r="U124" s="13"/>
      <c r="V124" s="13"/>
      <c r="W124" s="13"/>
      <c r="X124" s="13"/>
      <c r="Y124" s="13"/>
      <c r="Z124" s="13"/>
      <c r="AA124" s="13"/>
      <c r="AB124" s="13"/>
      <c r="AC124" s="13"/>
      <c r="AD124" s="15"/>
    </row>
    <row r="125" spans="3:35">
      <c r="C125" s="12"/>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5"/>
    </row>
    <row r="126" spans="3:35">
      <c r="C126" s="12"/>
      <c r="D126" s="13"/>
      <c r="E126" s="13"/>
      <c r="F126" s="14" t="s">
        <v>2</v>
      </c>
      <c r="G126" s="150">
        <f>L123/L124</f>
        <v>0.96691503119993694</v>
      </c>
      <c r="H126" s="151"/>
      <c r="I126" s="152"/>
      <c r="J126" s="13" t="s">
        <v>3</v>
      </c>
      <c r="K126" s="13"/>
      <c r="L126" s="13"/>
      <c r="M126" s="13"/>
      <c r="N126" s="13"/>
      <c r="O126" s="13"/>
      <c r="P126" s="13"/>
      <c r="Q126" s="13"/>
      <c r="R126" s="13"/>
      <c r="S126" s="13"/>
      <c r="T126" s="13"/>
      <c r="U126" s="13"/>
      <c r="V126" s="13"/>
      <c r="W126" s="13"/>
      <c r="X126" s="13"/>
      <c r="Y126" s="13"/>
      <c r="Z126" s="13"/>
      <c r="AA126" s="13"/>
      <c r="AB126" s="13"/>
      <c r="AC126" s="13"/>
      <c r="AD126" s="15"/>
    </row>
    <row r="127" spans="3:35">
      <c r="C127" s="16"/>
      <c r="D127" s="17"/>
      <c r="E127" s="17"/>
      <c r="F127" s="18"/>
      <c r="G127" s="35"/>
      <c r="H127" s="35"/>
      <c r="I127" s="35"/>
      <c r="J127" s="17"/>
      <c r="K127" s="17"/>
      <c r="L127" s="17"/>
      <c r="M127" s="17"/>
      <c r="N127" s="17"/>
      <c r="O127" s="17"/>
      <c r="P127" s="17"/>
      <c r="Q127" s="17"/>
      <c r="R127" s="17"/>
      <c r="S127" s="17"/>
      <c r="T127" s="17"/>
      <c r="U127" s="17"/>
      <c r="V127" s="17"/>
      <c r="W127" s="17"/>
      <c r="X127" s="17"/>
      <c r="Y127" s="17"/>
      <c r="Z127" s="17"/>
      <c r="AA127" s="17"/>
      <c r="AB127" s="17"/>
      <c r="AC127" s="17"/>
      <c r="AD127" s="19"/>
    </row>
    <row r="129" spans="2:35">
      <c r="B129" s="1" t="s">
        <v>61</v>
      </c>
      <c r="Z129" s="1" t="s">
        <v>64</v>
      </c>
    </row>
    <row r="130" spans="2:35">
      <c r="C130" s="9"/>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1"/>
    </row>
    <row r="131" spans="2:35">
      <c r="C131" s="12"/>
      <c r="D131" s="13" t="s">
        <v>172</v>
      </c>
      <c r="E131" s="13"/>
      <c r="F131" s="13"/>
      <c r="G131" s="13"/>
      <c r="H131" s="13"/>
      <c r="I131" s="13"/>
      <c r="J131" s="13"/>
      <c r="K131" s="13"/>
      <c r="L131" s="13"/>
      <c r="M131" s="13"/>
      <c r="N131" s="13"/>
      <c r="O131" s="13"/>
      <c r="P131" s="13"/>
      <c r="Q131" s="13"/>
      <c r="R131" s="13"/>
      <c r="S131" s="13"/>
      <c r="T131" s="245" t="s">
        <v>83</v>
      </c>
      <c r="U131" s="246"/>
      <c r="V131" s="247"/>
      <c r="W131" s="13"/>
      <c r="X131" s="13"/>
      <c r="Y131" s="13"/>
      <c r="Z131" s="13"/>
      <c r="AA131" s="13"/>
      <c r="AB131" s="13"/>
      <c r="AC131" s="13"/>
      <c r="AD131" s="13"/>
      <c r="AE131" s="13"/>
      <c r="AF131" s="13"/>
      <c r="AG131" s="80" t="s">
        <v>270</v>
      </c>
      <c r="AH131" s="80">
        <v>8740</v>
      </c>
      <c r="AI131" s="81">
        <v>874</v>
      </c>
    </row>
    <row r="132" spans="2:35" ht="19.8">
      <c r="C132" s="12"/>
      <c r="D132" s="13" t="s">
        <v>67</v>
      </c>
      <c r="E132" s="13"/>
      <c r="F132" s="13"/>
      <c r="G132" s="13"/>
      <c r="H132" s="13"/>
      <c r="I132" s="13"/>
      <c r="J132" s="13"/>
      <c r="K132" s="13"/>
      <c r="L132" s="13"/>
      <c r="M132" s="13"/>
      <c r="N132" s="13"/>
      <c r="O132" s="13"/>
      <c r="P132" s="13"/>
      <c r="Q132" s="162" t="s">
        <v>76</v>
      </c>
      <c r="R132" s="162"/>
      <c r="S132" s="13" t="s">
        <v>2</v>
      </c>
      <c r="T132" s="242">
        <f>VLOOKUP(T131,AG131:AI134,2)</f>
        <v>16800</v>
      </c>
      <c r="U132" s="243"/>
      <c r="V132" s="244"/>
      <c r="W132" s="13" t="s">
        <v>70</v>
      </c>
      <c r="X132" s="13"/>
      <c r="Y132" s="13"/>
      <c r="Z132" s="13"/>
      <c r="AA132" s="13"/>
      <c r="AB132" s="13" t="s">
        <v>72</v>
      </c>
      <c r="AC132" s="13"/>
      <c r="AD132" s="13"/>
      <c r="AE132" s="13"/>
      <c r="AF132" s="13"/>
      <c r="AG132" s="80" t="s">
        <v>83</v>
      </c>
      <c r="AH132" s="80">
        <v>16800</v>
      </c>
      <c r="AI132" s="81">
        <v>1340</v>
      </c>
    </row>
    <row r="133" spans="2:35" ht="19.8">
      <c r="C133" s="12"/>
      <c r="D133" s="13" t="s">
        <v>68</v>
      </c>
      <c r="E133" s="13"/>
      <c r="F133" s="13"/>
      <c r="G133" s="13"/>
      <c r="H133" s="13"/>
      <c r="I133" s="13"/>
      <c r="J133" s="13"/>
      <c r="K133" s="13"/>
      <c r="L133" s="13"/>
      <c r="M133" s="13"/>
      <c r="N133" s="13"/>
      <c r="O133" s="13"/>
      <c r="P133" s="13"/>
      <c r="Q133" s="162" t="s">
        <v>78</v>
      </c>
      <c r="R133" s="162"/>
      <c r="S133" s="13" t="s">
        <v>2</v>
      </c>
      <c r="T133" s="242">
        <f>VLOOKUP(T131,AG131:AI134,3)</f>
        <v>1340</v>
      </c>
      <c r="U133" s="243"/>
      <c r="V133" s="244"/>
      <c r="W133" s="13" t="s">
        <v>71</v>
      </c>
      <c r="X133" s="13"/>
      <c r="Y133" s="13"/>
      <c r="Z133" s="13"/>
      <c r="AA133" s="13"/>
      <c r="AB133" s="13" t="s">
        <v>72</v>
      </c>
      <c r="AC133" s="13"/>
      <c r="AD133" s="13"/>
      <c r="AE133" s="13"/>
      <c r="AF133" s="13"/>
      <c r="AG133" s="80" t="s">
        <v>84</v>
      </c>
      <c r="AH133" s="80">
        <v>38600</v>
      </c>
      <c r="AI133" s="81">
        <v>2270</v>
      </c>
    </row>
    <row r="134" spans="2:35" ht="20.399999999999999">
      <c r="C134" s="12"/>
      <c r="D134" s="13" t="s">
        <v>65</v>
      </c>
      <c r="E134" s="13"/>
      <c r="F134" s="13"/>
      <c r="G134" s="13"/>
      <c r="H134" s="13"/>
      <c r="I134" s="13"/>
      <c r="J134" s="13"/>
      <c r="K134" s="13"/>
      <c r="L134" s="13"/>
      <c r="M134" s="13"/>
      <c r="N134" s="13"/>
      <c r="O134" s="13"/>
      <c r="P134" s="13"/>
      <c r="Q134" s="162" t="s">
        <v>176</v>
      </c>
      <c r="R134" s="162"/>
      <c r="S134" s="13" t="s">
        <v>2</v>
      </c>
      <c r="T134" s="239">
        <v>270</v>
      </c>
      <c r="U134" s="240"/>
      <c r="V134" s="241"/>
      <c r="W134" s="13" t="s">
        <v>66</v>
      </c>
      <c r="X134" s="13"/>
      <c r="Y134" s="13"/>
      <c r="Z134" s="13"/>
      <c r="AA134" s="13"/>
      <c r="AB134" s="13" t="s">
        <v>63</v>
      </c>
      <c r="AC134" s="13"/>
      <c r="AD134" s="13"/>
      <c r="AE134" s="13"/>
      <c r="AG134" s="82" t="s">
        <v>271</v>
      </c>
      <c r="AH134" s="82">
        <v>63000</v>
      </c>
      <c r="AI134" s="82">
        <v>3150</v>
      </c>
    </row>
    <row r="135" spans="2:35" ht="19.8">
      <c r="C135" s="12"/>
      <c r="D135" s="13" t="s">
        <v>69</v>
      </c>
      <c r="E135" s="13"/>
      <c r="F135" s="13"/>
      <c r="G135" s="13"/>
      <c r="H135" s="13"/>
      <c r="I135" s="13"/>
      <c r="J135" s="13"/>
      <c r="K135" s="13"/>
      <c r="L135" s="13"/>
      <c r="M135" s="13"/>
      <c r="N135" s="13"/>
      <c r="O135" s="13"/>
      <c r="P135" s="13"/>
      <c r="Q135" s="162" t="s">
        <v>77</v>
      </c>
      <c r="R135" s="162"/>
      <c r="S135" s="13" t="s">
        <v>2</v>
      </c>
      <c r="T135" s="239">
        <v>200000</v>
      </c>
      <c r="U135" s="240"/>
      <c r="V135" s="241"/>
      <c r="W135" s="13" t="s">
        <v>66</v>
      </c>
      <c r="X135" s="13"/>
      <c r="Y135" s="13"/>
      <c r="Z135" s="13"/>
      <c r="AA135" s="13"/>
      <c r="AB135" s="13" t="s">
        <v>73</v>
      </c>
      <c r="AC135" s="13"/>
      <c r="AD135" s="13"/>
      <c r="AE135" s="13"/>
      <c r="AF135" s="13"/>
      <c r="AG135" s="13"/>
      <c r="AH135" s="13"/>
      <c r="AI135" s="15"/>
    </row>
    <row r="136" spans="2:35">
      <c r="C136" s="12"/>
      <c r="D136" s="13" t="s">
        <v>80</v>
      </c>
      <c r="E136" s="13"/>
      <c r="F136" s="13"/>
      <c r="G136" s="13"/>
      <c r="H136" s="13"/>
      <c r="I136" s="13"/>
      <c r="J136" s="13"/>
      <c r="K136" s="13"/>
      <c r="L136" s="13"/>
      <c r="M136" s="13"/>
      <c r="N136" s="13"/>
      <c r="O136" s="13"/>
      <c r="P136" s="13"/>
      <c r="Q136" s="13"/>
      <c r="R136" s="13"/>
      <c r="S136" s="13"/>
      <c r="T136" s="236">
        <v>1</v>
      </c>
      <c r="U136" s="237"/>
      <c r="V136" s="238"/>
      <c r="W136" s="13"/>
      <c r="X136" s="13"/>
      <c r="Y136" s="13"/>
      <c r="Z136" s="13"/>
      <c r="AA136" s="13"/>
      <c r="AB136" s="13" t="s">
        <v>79</v>
      </c>
      <c r="AC136" s="13"/>
      <c r="AD136" s="13"/>
      <c r="AE136" s="13"/>
      <c r="AF136" s="13"/>
      <c r="AG136" s="13"/>
      <c r="AH136" s="13"/>
      <c r="AI136" s="15"/>
    </row>
    <row r="137" spans="2:35">
      <c r="C137" s="12"/>
      <c r="D137" s="13" t="s">
        <v>82</v>
      </c>
      <c r="E137" s="13"/>
      <c r="F137" s="13"/>
      <c r="G137" s="13"/>
      <c r="H137" s="13"/>
      <c r="I137" s="13"/>
      <c r="J137" s="13"/>
      <c r="K137" s="13"/>
      <c r="L137" s="13"/>
      <c r="M137" s="13"/>
      <c r="N137" s="13"/>
      <c r="O137" s="13"/>
      <c r="P137" s="13"/>
      <c r="Q137" s="13"/>
      <c r="R137" s="13"/>
      <c r="S137" s="13"/>
      <c r="T137" s="236">
        <v>0.45</v>
      </c>
      <c r="U137" s="237"/>
      <c r="V137" s="238"/>
      <c r="W137" s="13"/>
      <c r="X137" s="13"/>
      <c r="Y137" s="13"/>
      <c r="Z137" s="13"/>
      <c r="AA137" s="13"/>
      <c r="AB137" s="13" t="s">
        <v>74</v>
      </c>
      <c r="AC137" s="13"/>
      <c r="AD137" s="13"/>
      <c r="AE137" s="13"/>
      <c r="AF137" s="13"/>
      <c r="AG137" s="13"/>
      <c r="AH137" s="13"/>
      <c r="AI137" s="15"/>
    </row>
    <row r="138" spans="2:35">
      <c r="C138" s="12"/>
      <c r="D138" s="13" t="s">
        <v>81</v>
      </c>
      <c r="E138" s="13"/>
      <c r="F138" s="13"/>
      <c r="G138" s="13"/>
      <c r="H138" s="13"/>
      <c r="I138" s="13"/>
      <c r="J138" s="13"/>
      <c r="K138" s="13"/>
      <c r="L138" s="13"/>
      <c r="M138" s="13"/>
      <c r="N138" s="13"/>
      <c r="O138" s="13"/>
      <c r="P138" s="13"/>
      <c r="Q138" s="13"/>
      <c r="R138" s="13"/>
      <c r="S138" s="13"/>
      <c r="T138" s="236">
        <v>0.6</v>
      </c>
      <c r="U138" s="237"/>
      <c r="V138" s="238"/>
      <c r="W138" s="13"/>
      <c r="X138" s="13"/>
      <c r="Y138" s="13"/>
      <c r="Z138" s="13"/>
      <c r="AA138" s="13"/>
      <c r="AB138" s="13" t="s">
        <v>75</v>
      </c>
      <c r="AC138" s="13"/>
      <c r="AD138" s="13"/>
      <c r="AE138" s="13"/>
      <c r="AF138" s="13"/>
      <c r="AG138" s="13"/>
      <c r="AH138" s="13"/>
      <c r="AI138" s="15"/>
    </row>
    <row r="139" spans="2:35">
      <c r="C139" s="16"/>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9"/>
    </row>
  </sheetData>
  <sheetProtection sheet="1" objects="1" scenarios="1"/>
  <mergeCells count="500">
    <mergeCell ref="P73:Q73"/>
    <mergeCell ref="D84:E85"/>
    <mergeCell ref="D86:E87"/>
    <mergeCell ref="D88:E89"/>
    <mergeCell ref="D90:E91"/>
    <mergeCell ref="M69:O69"/>
    <mergeCell ref="M70:O70"/>
    <mergeCell ref="M71:O71"/>
    <mergeCell ref="J69:L69"/>
    <mergeCell ref="J70:L70"/>
    <mergeCell ref="J71:L71"/>
    <mergeCell ref="F89:G89"/>
    <mergeCell ref="D72:E73"/>
    <mergeCell ref="D74:E75"/>
    <mergeCell ref="D76:E77"/>
    <mergeCell ref="D78:E79"/>
    <mergeCell ref="F72:G72"/>
    <mergeCell ref="F73:G73"/>
    <mergeCell ref="F74:G74"/>
    <mergeCell ref="F76:G76"/>
    <mergeCell ref="F77:G77"/>
    <mergeCell ref="F78:G78"/>
    <mergeCell ref="F86:G86"/>
    <mergeCell ref="H84:I84"/>
    <mergeCell ref="F63:G63"/>
    <mergeCell ref="F64:G64"/>
    <mergeCell ref="F65:G65"/>
    <mergeCell ref="F50:G50"/>
    <mergeCell ref="P69:T69"/>
    <mergeCell ref="P70:T70"/>
    <mergeCell ref="P72:Q72"/>
    <mergeCell ref="N105:P105"/>
    <mergeCell ref="K87:L87"/>
    <mergeCell ref="P87:R87"/>
    <mergeCell ref="H88:I88"/>
    <mergeCell ref="K88:L88"/>
    <mergeCell ref="P88:R88"/>
    <mergeCell ref="H89:I89"/>
    <mergeCell ref="K89:L89"/>
    <mergeCell ref="P89:R89"/>
    <mergeCell ref="H60:I60"/>
    <mergeCell ref="H57:I57"/>
    <mergeCell ref="H58:I58"/>
    <mergeCell ref="M72:O72"/>
    <mergeCell ref="P75:Q75"/>
    <mergeCell ref="R72:T72"/>
    <mergeCell ref="R73:T73"/>
    <mergeCell ref="F91:G91"/>
    <mergeCell ref="N106:P106"/>
    <mergeCell ref="D44:E45"/>
    <mergeCell ref="D46:E47"/>
    <mergeCell ref="D48:E49"/>
    <mergeCell ref="F42:G42"/>
    <mergeCell ref="F43:G43"/>
    <mergeCell ref="F44:G44"/>
    <mergeCell ref="F45:G45"/>
    <mergeCell ref="F46:G46"/>
    <mergeCell ref="F47:G47"/>
    <mergeCell ref="F48:G48"/>
    <mergeCell ref="F49:G49"/>
    <mergeCell ref="D42:E43"/>
    <mergeCell ref="D57:E58"/>
    <mergeCell ref="F57:G57"/>
    <mergeCell ref="F58:G58"/>
    <mergeCell ref="D59:E60"/>
    <mergeCell ref="F59:G59"/>
    <mergeCell ref="F60:G60"/>
    <mergeCell ref="D61:E62"/>
    <mergeCell ref="F61:G61"/>
    <mergeCell ref="F62:G62"/>
    <mergeCell ref="F75:G75"/>
    <mergeCell ref="H87:I87"/>
    <mergeCell ref="N107:P107"/>
    <mergeCell ref="N108:P108"/>
    <mergeCell ref="N109:P109"/>
    <mergeCell ref="N110:P110"/>
    <mergeCell ref="N111:P111"/>
    <mergeCell ref="N112:P112"/>
    <mergeCell ref="N113:P113"/>
    <mergeCell ref="H62:I62"/>
    <mergeCell ref="J62:K62"/>
    <mergeCell ref="H63:I63"/>
    <mergeCell ref="H76:I76"/>
    <mergeCell ref="H70:I70"/>
    <mergeCell ref="H79:I79"/>
    <mergeCell ref="J79:L79"/>
    <mergeCell ref="H90:I90"/>
    <mergeCell ref="K90:L90"/>
    <mergeCell ref="P90:R90"/>
    <mergeCell ref="H91:I91"/>
    <mergeCell ref="K91:L91"/>
    <mergeCell ref="P91:R91"/>
    <mergeCell ref="P71:T71"/>
    <mergeCell ref="P74:Q74"/>
    <mergeCell ref="J73:L73"/>
    <mergeCell ref="M74:O74"/>
    <mergeCell ref="Z47:AB47"/>
    <mergeCell ref="AC47:AE47"/>
    <mergeCell ref="AF47:AH47"/>
    <mergeCell ref="J48:K49"/>
    <mergeCell ref="L48:N49"/>
    <mergeCell ref="O48:P49"/>
    <mergeCell ref="Q48:S48"/>
    <mergeCell ref="T48:V49"/>
    <mergeCell ref="W48:Y48"/>
    <mergeCell ref="Z48:AB48"/>
    <mergeCell ref="AC48:AE48"/>
    <mergeCell ref="AF48:AH48"/>
    <mergeCell ref="Q49:S49"/>
    <mergeCell ref="W49:Y49"/>
    <mergeCell ref="Z49:AB49"/>
    <mergeCell ref="AC49:AE49"/>
    <mergeCell ref="AF49:AH49"/>
    <mergeCell ref="T131:V131"/>
    <mergeCell ref="J57:K57"/>
    <mergeCell ref="J64:K64"/>
    <mergeCell ref="R75:T75"/>
    <mergeCell ref="L61:N61"/>
    <mergeCell ref="J72:L72"/>
    <mergeCell ref="M73:O73"/>
    <mergeCell ref="L62:N62"/>
    <mergeCell ref="L63:N63"/>
    <mergeCell ref="L64:N64"/>
    <mergeCell ref="O61:Q61"/>
    <mergeCell ref="O62:Q62"/>
    <mergeCell ref="O63:Q63"/>
    <mergeCell ref="O64:Q64"/>
    <mergeCell ref="H105:J105"/>
    <mergeCell ref="H106:J106"/>
    <mergeCell ref="H107:J107"/>
    <mergeCell ref="H108:J108"/>
    <mergeCell ref="H109:J109"/>
    <mergeCell ref="H110:J110"/>
    <mergeCell ref="H114:J114"/>
    <mergeCell ref="H93:Z93"/>
    <mergeCell ref="H94:Z94"/>
    <mergeCell ref="H95:Z95"/>
    <mergeCell ref="T137:V137"/>
    <mergeCell ref="T138:V138"/>
    <mergeCell ref="T135:V135"/>
    <mergeCell ref="T132:V132"/>
    <mergeCell ref="T133:V133"/>
    <mergeCell ref="Q132:R132"/>
    <mergeCell ref="Q133:R133"/>
    <mergeCell ref="Q135:R135"/>
    <mergeCell ref="T134:V134"/>
    <mergeCell ref="Q134:R134"/>
    <mergeCell ref="T136:V136"/>
    <mergeCell ref="R10:T10"/>
    <mergeCell ref="R9:T9"/>
    <mergeCell ref="R13:T13"/>
    <mergeCell ref="W43:Y43"/>
    <mergeCell ref="AB17:AE17"/>
    <mergeCell ref="AB19:AE19"/>
    <mergeCell ref="AB21:AE21"/>
    <mergeCell ref="AC42:AE42"/>
    <mergeCell ref="L20:M20"/>
    <mergeCell ref="N20:O20"/>
    <mergeCell ref="P20:S20"/>
    <mergeCell ref="X20:AA20"/>
    <mergeCell ref="R12:T12"/>
    <mergeCell ref="R11:T11"/>
    <mergeCell ref="X21:AA21"/>
    <mergeCell ref="P25:S25"/>
    <mergeCell ref="AB25:AE25"/>
    <mergeCell ref="AA32:AC32"/>
    <mergeCell ref="X19:AA19"/>
    <mergeCell ref="L19:M19"/>
    <mergeCell ref="N19:O19"/>
    <mergeCell ref="P19:S19"/>
    <mergeCell ref="L23:M23"/>
    <mergeCell ref="N23:O23"/>
    <mergeCell ref="AF26:AG26"/>
    <mergeCell ref="L44:N45"/>
    <mergeCell ref="D20:E20"/>
    <mergeCell ref="F20:G20"/>
    <mergeCell ref="H20:I20"/>
    <mergeCell ref="H42:I43"/>
    <mergeCell ref="H44:I45"/>
    <mergeCell ref="P23:S23"/>
    <mergeCell ref="X23:AA23"/>
    <mergeCell ref="L22:M22"/>
    <mergeCell ref="N22:O22"/>
    <mergeCell ref="P22:S22"/>
    <mergeCell ref="X22:AA22"/>
    <mergeCell ref="Z43:AB43"/>
    <mergeCell ref="V32:X32"/>
    <mergeCell ref="O32:P32"/>
    <mergeCell ref="Q39:S39"/>
    <mergeCell ref="L25:M25"/>
    <mergeCell ref="N25:O25"/>
    <mergeCell ref="AB26:AE26"/>
    <mergeCell ref="X25:AA25"/>
    <mergeCell ref="J21:K21"/>
    <mergeCell ref="J24:K24"/>
    <mergeCell ref="J25:K25"/>
    <mergeCell ref="Z46:AB46"/>
    <mergeCell ref="W40:Y40"/>
    <mergeCell ref="Z40:AB40"/>
    <mergeCell ref="AC40:AH40"/>
    <mergeCell ref="AC41:AH41"/>
    <mergeCell ref="T40:V40"/>
    <mergeCell ref="T41:V41"/>
    <mergeCell ref="AC39:AH39"/>
    <mergeCell ref="O31:Q31"/>
    <mergeCell ref="T39:V39"/>
    <mergeCell ref="R32:T32"/>
    <mergeCell ref="O39:P39"/>
    <mergeCell ref="W39:Y39"/>
    <mergeCell ref="Z39:AB39"/>
    <mergeCell ref="W41:Y41"/>
    <mergeCell ref="Z41:AB41"/>
    <mergeCell ref="O41:P41"/>
    <mergeCell ref="AF46:AH46"/>
    <mergeCell ref="AC46:AE46"/>
    <mergeCell ref="Z44:AB44"/>
    <mergeCell ref="Z42:AB42"/>
    <mergeCell ref="AC43:AE43"/>
    <mergeCell ref="AC44:AE44"/>
    <mergeCell ref="AC45:AE45"/>
    <mergeCell ref="J41:K41"/>
    <mergeCell ref="J42:K43"/>
    <mergeCell ref="T46:V47"/>
    <mergeCell ref="W46:Y46"/>
    <mergeCell ref="Q47:S47"/>
    <mergeCell ref="W47:Y47"/>
    <mergeCell ref="T42:V43"/>
    <mergeCell ref="W42:Y42"/>
    <mergeCell ref="O44:P45"/>
    <mergeCell ref="L42:N43"/>
    <mergeCell ref="Q44:S44"/>
    <mergeCell ref="O42:P43"/>
    <mergeCell ref="J44:K45"/>
    <mergeCell ref="T26:W26"/>
    <mergeCell ref="Q41:S41"/>
    <mergeCell ref="X24:AA24"/>
    <mergeCell ref="AB24:AE24"/>
    <mergeCell ref="X26:AA26"/>
    <mergeCell ref="AF25:AG25"/>
    <mergeCell ref="D21:E21"/>
    <mergeCell ref="F21:G21"/>
    <mergeCell ref="H21:I21"/>
    <mergeCell ref="L21:M21"/>
    <mergeCell ref="N21:O21"/>
    <mergeCell ref="AF21:AG21"/>
    <mergeCell ref="AF24:AG24"/>
    <mergeCell ref="D24:E24"/>
    <mergeCell ref="F24:G24"/>
    <mergeCell ref="H24:I24"/>
    <mergeCell ref="L24:M24"/>
    <mergeCell ref="N24:O24"/>
    <mergeCell ref="P24:S24"/>
    <mergeCell ref="T23:W23"/>
    <mergeCell ref="T24:W24"/>
    <mergeCell ref="T25:W25"/>
    <mergeCell ref="J39:K39"/>
    <mergeCell ref="J40:K40"/>
    <mergeCell ref="AF17:AG17"/>
    <mergeCell ref="F18:G18"/>
    <mergeCell ref="H18:I18"/>
    <mergeCell ref="L18:M18"/>
    <mergeCell ref="N18:O18"/>
    <mergeCell ref="P18:S18"/>
    <mergeCell ref="X18:AA18"/>
    <mergeCell ref="AB18:AE18"/>
    <mergeCell ref="AF18:AG18"/>
    <mergeCell ref="J18:K18"/>
    <mergeCell ref="J17:M17"/>
    <mergeCell ref="F17:G17"/>
    <mergeCell ref="H17:I17"/>
    <mergeCell ref="N17:O17"/>
    <mergeCell ref="P17:S17"/>
    <mergeCell ref="X17:AA17"/>
    <mergeCell ref="T17:W17"/>
    <mergeCell ref="T18:W18"/>
    <mergeCell ref="J20:K20"/>
    <mergeCell ref="AB20:AE20"/>
    <mergeCell ref="F19:G19"/>
    <mergeCell ref="AF23:AG23"/>
    <mergeCell ref="D22:E22"/>
    <mergeCell ref="F22:G22"/>
    <mergeCell ref="H22:I22"/>
    <mergeCell ref="J22:K22"/>
    <mergeCell ref="AB22:AE22"/>
    <mergeCell ref="AF22:AG22"/>
    <mergeCell ref="AB23:AE23"/>
    <mergeCell ref="AF20:AG20"/>
    <mergeCell ref="J19:K19"/>
    <mergeCell ref="AF19:AG19"/>
    <mergeCell ref="H19:I19"/>
    <mergeCell ref="P21:S21"/>
    <mergeCell ref="D23:E23"/>
    <mergeCell ref="F23:G23"/>
    <mergeCell ref="H23:I23"/>
    <mergeCell ref="J23:K23"/>
    <mergeCell ref="T19:W19"/>
    <mergeCell ref="T20:W20"/>
    <mergeCell ref="T21:W21"/>
    <mergeCell ref="T22:W22"/>
    <mergeCell ref="H46:I47"/>
    <mergeCell ref="H48:I49"/>
    <mergeCell ref="J46:K47"/>
    <mergeCell ref="L46:N47"/>
    <mergeCell ref="O46:P47"/>
    <mergeCell ref="Q46:S46"/>
    <mergeCell ref="D25:E25"/>
    <mergeCell ref="D26:E26"/>
    <mergeCell ref="F26:G26"/>
    <mergeCell ref="H26:I26"/>
    <mergeCell ref="J26:K26"/>
    <mergeCell ref="L26:M26"/>
    <mergeCell ref="N26:O26"/>
    <mergeCell ref="P26:S26"/>
    <mergeCell ref="Q40:S40"/>
    <mergeCell ref="H40:I40"/>
    <mergeCell ref="L40:N40"/>
    <mergeCell ref="O40:P40"/>
    <mergeCell ref="H39:I39"/>
    <mergeCell ref="L39:N39"/>
    <mergeCell ref="F25:G25"/>
    <mergeCell ref="H25:I25"/>
    <mergeCell ref="H41:I41"/>
    <mergeCell ref="Q42:S42"/>
    <mergeCell ref="AF43:AH43"/>
    <mergeCell ref="AF45:AH45"/>
    <mergeCell ref="T44:V45"/>
    <mergeCell ref="Q45:S45"/>
    <mergeCell ref="Z45:AB45"/>
    <mergeCell ref="W45:Y45"/>
    <mergeCell ref="W44:Y44"/>
    <mergeCell ref="AF44:AH44"/>
    <mergeCell ref="AF42:AH42"/>
    <mergeCell ref="Q43:S43"/>
    <mergeCell ref="H55:I55"/>
    <mergeCell ref="J55:K55"/>
    <mergeCell ref="H56:I56"/>
    <mergeCell ref="J56:K56"/>
    <mergeCell ref="H61:I61"/>
    <mergeCell ref="J61:K61"/>
    <mergeCell ref="H50:I50"/>
    <mergeCell ref="L55:Q55"/>
    <mergeCell ref="H54:I54"/>
    <mergeCell ref="J58:K58"/>
    <mergeCell ref="J59:K59"/>
    <mergeCell ref="J60:K60"/>
    <mergeCell ref="L54:Q54"/>
    <mergeCell ref="L56:Q56"/>
    <mergeCell ref="O57:Q57"/>
    <mergeCell ref="O58:Q58"/>
    <mergeCell ref="O59:Q59"/>
    <mergeCell ref="O60:Q60"/>
    <mergeCell ref="L57:N57"/>
    <mergeCell ref="L58:N58"/>
    <mergeCell ref="L60:N60"/>
    <mergeCell ref="L59:N59"/>
    <mergeCell ref="H59:I59"/>
    <mergeCell ref="J54:K54"/>
    <mergeCell ref="D123:E124"/>
    <mergeCell ref="F123:F124"/>
    <mergeCell ref="G123:I123"/>
    <mergeCell ref="G124:I124"/>
    <mergeCell ref="K123:K124"/>
    <mergeCell ref="H77:I77"/>
    <mergeCell ref="J63:K63"/>
    <mergeCell ref="J76:L76"/>
    <mergeCell ref="H65:I65"/>
    <mergeCell ref="H64:I64"/>
    <mergeCell ref="H71:I71"/>
    <mergeCell ref="H72:I72"/>
    <mergeCell ref="H73:I73"/>
    <mergeCell ref="H74:I74"/>
    <mergeCell ref="H75:I75"/>
    <mergeCell ref="H69:I69"/>
    <mergeCell ref="D63:E64"/>
    <mergeCell ref="H115:J115"/>
    <mergeCell ref="H78:I78"/>
    <mergeCell ref="J78:L78"/>
    <mergeCell ref="F90:G90"/>
    <mergeCell ref="F102:G102"/>
    <mergeCell ref="F103:G103"/>
    <mergeCell ref="F109:G109"/>
    <mergeCell ref="G126:I126"/>
    <mergeCell ref="AC118:AE118"/>
    <mergeCell ref="AC119:AE119"/>
    <mergeCell ref="H111:J111"/>
    <mergeCell ref="J75:L75"/>
    <mergeCell ref="F88:G88"/>
    <mergeCell ref="F87:G87"/>
    <mergeCell ref="M75:O75"/>
    <mergeCell ref="H116:J116"/>
    <mergeCell ref="H112:J112"/>
    <mergeCell ref="J77:L77"/>
    <mergeCell ref="M77:O77"/>
    <mergeCell ref="P77:Q77"/>
    <mergeCell ref="R77:T77"/>
    <mergeCell ref="L123:N123"/>
    <mergeCell ref="L124:N124"/>
    <mergeCell ref="H113:J113"/>
    <mergeCell ref="M79:O79"/>
    <mergeCell ref="P79:Q79"/>
    <mergeCell ref="F84:G84"/>
    <mergeCell ref="M76:O76"/>
    <mergeCell ref="P76:Q76"/>
    <mergeCell ref="R76:T76"/>
    <mergeCell ref="F85:G85"/>
    <mergeCell ref="K97:L97"/>
    <mergeCell ref="H98:I98"/>
    <mergeCell ref="K98:L98"/>
    <mergeCell ref="H99:I99"/>
    <mergeCell ref="K99:L99"/>
    <mergeCell ref="K84:L84"/>
    <mergeCell ref="P84:R84"/>
    <mergeCell ref="H85:I85"/>
    <mergeCell ref="M78:O78"/>
    <mergeCell ref="P78:Q78"/>
    <mergeCell ref="R78:T78"/>
    <mergeCell ref="R79:T79"/>
    <mergeCell ref="K85:L85"/>
    <mergeCell ref="P85:R85"/>
    <mergeCell ref="R74:T74"/>
    <mergeCell ref="N96:O96"/>
    <mergeCell ref="Q96:R96"/>
    <mergeCell ref="J74:L74"/>
    <mergeCell ref="D110:E111"/>
    <mergeCell ref="F110:G110"/>
    <mergeCell ref="F111:G111"/>
    <mergeCell ref="H100:I100"/>
    <mergeCell ref="K100:L100"/>
    <mergeCell ref="H96:I96"/>
    <mergeCell ref="K96:L96"/>
    <mergeCell ref="D98:E99"/>
    <mergeCell ref="F98:G98"/>
    <mergeCell ref="F99:G99"/>
    <mergeCell ref="D96:E97"/>
    <mergeCell ref="F96:G96"/>
    <mergeCell ref="F97:G97"/>
    <mergeCell ref="H86:I86"/>
    <mergeCell ref="K86:L86"/>
    <mergeCell ref="P86:R86"/>
    <mergeCell ref="F79:G79"/>
    <mergeCell ref="N99:O99"/>
    <mergeCell ref="Q99:R99"/>
    <mergeCell ref="H97:I97"/>
    <mergeCell ref="D112:E113"/>
    <mergeCell ref="F112:G112"/>
    <mergeCell ref="F113:G113"/>
    <mergeCell ref="D100:E101"/>
    <mergeCell ref="F100:G100"/>
    <mergeCell ref="F101:G101"/>
    <mergeCell ref="D102:E103"/>
    <mergeCell ref="H101:I101"/>
    <mergeCell ref="K101:L101"/>
    <mergeCell ref="X96:Z96"/>
    <mergeCell ref="X97:Z97"/>
    <mergeCell ref="X98:Z98"/>
    <mergeCell ref="X99:Z99"/>
    <mergeCell ref="X100:Z100"/>
    <mergeCell ref="X101:Z101"/>
    <mergeCell ref="X102:Z102"/>
    <mergeCell ref="X103:Z103"/>
    <mergeCell ref="H102:I102"/>
    <mergeCell ref="K102:L102"/>
    <mergeCell ref="N102:O102"/>
    <mergeCell ref="Q102:R102"/>
    <mergeCell ref="H103:I103"/>
    <mergeCell ref="K103:L103"/>
    <mergeCell ref="N103:O103"/>
    <mergeCell ref="Q103:R103"/>
    <mergeCell ref="N100:O100"/>
    <mergeCell ref="Q100:R100"/>
    <mergeCell ref="N101:O101"/>
    <mergeCell ref="Q101:R101"/>
    <mergeCell ref="N97:O97"/>
    <mergeCell ref="Q97:R97"/>
    <mergeCell ref="N98:O98"/>
    <mergeCell ref="Q98:R98"/>
    <mergeCell ref="N114:P114"/>
    <mergeCell ref="N115:P115"/>
    <mergeCell ref="N116:P116"/>
    <mergeCell ref="H83:Q83"/>
    <mergeCell ref="H82:Q82"/>
    <mergeCell ref="H81:Q81"/>
    <mergeCell ref="D114:E115"/>
    <mergeCell ref="F114:G114"/>
    <mergeCell ref="F115:G115"/>
    <mergeCell ref="F116:G116"/>
    <mergeCell ref="K105:M105"/>
    <mergeCell ref="K106:M106"/>
    <mergeCell ref="K107:M107"/>
    <mergeCell ref="K108:M108"/>
    <mergeCell ref="K109:M109"/>
    <mergeCell ref="K110:M110"/>
    <mergeCell ref="K111:M111"/>
    <mergeCell ref="K112:M112"/>
    <mergeCell ref="K113:M113"/>
    <mergeCell ref="K114:M114"/>
    <mergeCell ref="K115:M115"/>
    <mergeCell ref="K116:M116"/>
    <mergeCell ref="D108:E109"/>
    <mergeCell ref="F108:G108"/>
  </mergeCells>
  <phoneticPr fontId="2"/>
  <dataValidations count="3">
    <dataValidation type="list" allowBlank="1" showInputMessage="1" showErrorMessage="1" sqref="H21:I26" xr:uid="{056491C3-9CB1-4476-BAD2-CA3942C9017F}">
      <formula1>"砂質, 粘性"</formula1>
    </dataValidation>
    <dataValidation type="list" allowBlank="1" showInputMessage="1" showErrorMessage="1" sqref="J20:K26" xr:uid="{6226F16F-FC63-4765-B405-9CA0B2C5C174}">
      <formula1>"なし,有"</formula1>
    </dataValidation>
    <dataValidation type="list" allowBlank="1" showInputMessage="1" showErrorMessage="1" sqref="T131:V131" xr:uid="{62F51796-C1F2-459A-A2C7-EA3CC95BCA97}">
      <formula1>$AG$130:$AG$134</formula1>
    </dataValidation>
  </dataValidations>
  <hyperlinks>
    <hyperlink ref="AA1" r:id="rId1" xr:uid="{A9F882A6-E960-4341-845F-3F86865B919B}"/>
  </hyperlinks>
  <pageMargins left="0.70866141732283472" right="0.70866141732283472" top="0.74803149606299213" bottom="0.74803149606299213" header="0.31496062992125984" footer="0.31496062992125984"/>
  <pageSetup paperSize="9" scale="75" orientation="portrait" r:id="rId2"/>
  <extLst>
    <ext xmlns:x14="http://schemas.microsoft.com/office/spreadsheetml/2009/9/main" uri="{78C0D931-6437-407d-A8EE-F0AAD7539E65}">
      <x14:conditionalFormattings>
        <x14:conditionalFormatting xmlns:xm="http://schemas.microsoft.com/office/excel/2006/main">
          <x14:cfRule type="cellIs" priority="20" operator="greaterThan" id="{00000000-000E-0000-0000-000007000000}">
            <xm:f>'2.根入れ長の計算'!#REF!</xm:f>
            <x14:dxf>
              <font>
                <color rgb="FF9C0006"/>
              </font>
            </x14:dxf>
          </x14:cfRule>
          <xm:sqref>W50:Y50 U51:W51</xm:sqref>
        </x14:conditionalFormatting>
        <x14:conditionalFormatting xmlns:xm="http://schemas.microsoft.com/office/excel/2006/main">
          <x14:cfRule type="cellIs" priority="19" operator="greaterThan" id="{00000000-000E-0000-0000-000011000000}">
            <xm:f>'2.根入れ長の計算'!$O$68</xm:f>
            <x14:dxf>
              <font>
                <color rgb="FF9C0006"/>
              </font>
            </x14:dxf>
          </x14:cfRule>
          <xm:sqref>Z50:AB50 X51:Z51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0241-4019-4F00-A5BC-45DD011927A8}">
  <dimension ref="A2:AN123"/>
  <sheetViews>
    <sheetView showGridLines="0" view="pageBreakPreview" zoomScaleNormal="100" zoomScaleSheetLayoutView="100" workbookViewId="0">
      <selection activeCell="H4" sqref="H4:J4"/>
    </sheetView>
  </sheetViews>
  <sheetFormatPr defaultColWidth="9" defaultRowHeight="18"/>
  <cols>
    <col min="1" max="36" width="3" style="1" customWidth="1"/>
    <col min="37" max="16384" width="9" style="1"/>
  </cols>
  <sheetData>
    <row r="2" spans="1:35">
      <c r="A2" s="1" t="s">
        <v>230</v>
      </c>
    </row>
    <row r="3" spans="1:35">
      <c r="B3" s="1" t="s">
        <v>85</v>
      </c>
      <c r="W3" t="s">
        <v>349</v>
      </c>
    </row>
    <row r="4" spans="1:35">
      <c r="C4" s="13"/>
      <c r="D4" s="46"/>
      <c r="E4" s="214" t="s">
        <v>116</v>
      </c>
      <c r="F4" s="214"/>
      <c r="G4" s="13" t="s">
        <v>2</v>
      </c>
      <c r="H4" s="284">
        <v>3</v>
      </c>
      <c r="I4" s="285"/>
      <c r="J4" s="286"/>
      <c r="K4" s="13" t="s">
        <v>3</v>
      </c>
      <c r="L4" s="13"/>
      <c r="N4" s="13"/>
      <c r="O4" s="13"/>
      <c r="S4" s="13"/>
      <c r="T4" s="13"/>
      <c r="U4" s="13"/>
      <c r="V4" s="13"/>
      <c r="W4" s="13"/>
      <c r="X4" s="13"/>
      <c r="Y4" s="13"/>
      <c r="Z4" s="13"/>
      <c r="AA4" s="13"/>
      <c r="AB4" s="13"/>
      <c r="AC4" s="13"/>
      <c r="AD4" s="13"/>
      <c r="AE4" s="13"/>
      <c r="AF4" s="13"/>
      <c r="AG4" s="13"/>
      <c r="AH4" s="13"/>
      <c r="AI4" s="13"/>
    </row>
    <row r="6" spans="1:35">
      <c r="B6" s="1" t="s">
        <v>221</v>
      </c>
      <c r="W6" t="s">
        <v>86</v>
      </c>
    </row>
    <row r="7" spans="1:35">
      <c r="C7" s="9" t="s">
        <v>346</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1"/>
    </row>
    <row r="8" spans="1:35">
      <c r="C8" s="12" t="s">
        <v>324</v>
      </c>
      <c r="D8" s="13"/>
      <c r="E8" s="13"/>
      <c r="F8" s="13"/>
      <c r="G8" s="13"/>
      <c r="H8" s="13"/>
      <c r="I8" s="13"/>
      <c r="J8" s="13"/>
      <c r="K8" s="13"/>
      <c r="L8" s="13"/>
      <c r="M8" s="13"/>
      <c r="N8" s="13"/>
      <c r="O8" s="13"/>
      <c r="P8" s="13"/>
      <c r="Q8" s="13"/>
      <c r="R8" s="13"/>
      <c r="S8" s="13"/>
      <c r="T8" s="13"/>
      <c r="U8" s="13"/>
      <c r="V8" s="13"/>
      <c r="W8" t="s">
        <v>325</v>
      </c>
      <c r="X8" s="13"/>
      <c r="Y8" s="13"/>
      <c r="Z8" s="13"/>
      <c r="AA8" s="13"/>
      <c r="AB8" s="13"/>
      <c r="AC8" s="13"/>
      <c r="AD8" s="13"/>
      <c r="AE8" s="13"/>
      <c r="AF8" s="13"/>
      <c r="AG8" s="13"/>
      <c r="AH8" s="13"/>
      <c r="AI8" s="15"/>
    </row>
    <row r="9" spans="1:35">
      <c r="C9" s="12"/>
      <c r="D9" s="13" t="s">
        <v>326</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5"/>
    </row>
    <row r="10" spans="1:35">
      <c r="C10" s="12"/>
      <c r="D10" s="13"/>
      <c r="E10" s="159" t="s">
        <v>327</v>
      </c>
      <c r="F10" s="159"/>
      <c r="G10" s="160" t="s">
        <v>2</v>
      </c>
      <c r="H10" s="93" t="s">
        <v>14</v>
      </c>
      <c r="I10" s="92" t="s">
        <v>1</v>
      </c>
      <c r="J10" s="160" t="s">
        <v>328</v>
      </c>
      <c r="K10" s="271">
        <v>3.14</v>
      </c>
      <c r="L10" s="271"/>
      <c r="M10" s="13"/>
      <c r="N10" s="13"/>
      <c r="O10" s="13"/>
      <c r="P10" s="13"/>
      <c r="Q10" s="13"/>
      <c r="R10" s="13"/>
      <c r="S10" s="13"/>
      <c r="T10" s="13"/>
      <c r="U10" s="13"/>
      <c r="V10" s="13"/>
      <c r="W10" s="13"/>
      <c r="X10" s="13"/>
      <c r="Y10" s="13"/>
      <c r="Z10" s="13"/>
      <c r="AA10" s="13"/>
      <c r="AB10" s="13"/>
      <c r="AC10" s="13"/>
      <c r="AD10" s="13"/>
      <c r="AE10" s="13"/>
      <c r="AF10" s="13"/>
      <c r="AG10" s="13"/>
      <c r="AH10" s="13"/>
      <c r="AI10" s="15"/>
    </row>
    <row r="11" spans="1:35">
      <c r="C11" s="12"/>
      <c r="D11" s="13"/>
      <c r="E11" s="159"/>
      <c r="F11" s="159"/>
      <c r="G11" s="160"/>
      <c r="H11" s="267" t="s">
        <v>17</v>
      </c>
      <c r="I11" s="267"/>
      <c r="J11" s="160"/>
      <c r="K11" s="271"/>
      <c r="L11" s="271"/>
      <c r="M11" s="13"/>
      <c r="N11" s="13"/>
      <c r="O11" s="13"/>
      <c r="P11" s="13"/>
      <c r="Q11" s="13"/>
      <c r="R11" s="13"/>
      <c r="S11" s="13"/>
      <c r="T11" s="13"/>
      <c r="U11" s="13"/>
      <c r="V11" s="13"/>
      <c r="W11" s="13"/>
      <c r="X11" s="13"/>
      <c r="Y11" s="13"/>
      <c r="Z11" s="13"/>
      <c r="AA11" s="13"/>
      <c r="AB11" s="13"/>
      <c r="AC11" s="13"/>
      <c r="AD11" s="13"/>
      <c r="AE11" s="13"/>
      <c r="AF11" s="13"/>
      <c r="AG11" s="13"/>
      <c r="AH11" s="13"/>
      <c r="AI11" s="15"/>
    </row>
    <row r="12" spans="1:35">
      <c r="C12" s="12"/>
      <c r="D12" s="13"/>
      <c r="E12" s="13"/>
      <c r="F12" s="13" t="s">
        <v>58</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5"/>
    </row>
    <row r="13" spans="1:35">
      <c r="C13" s="12"/>
      <c r="D13" s="13"/>
      <c r="E13" s="13"/>
      <c r="F13" s="13"/>
      <c r="G13" s="52" t="s">
        <v>329</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5"/>
    </row>
    <row r="14" spans="1:35" ht="19.8">
      <c r="C14" s="12"/>
      <c r="D14" s="13"/>
      <c r="E14" s="13"/>
      <c r="F14" s="13"/>
      <c r="G14" s="51" t="s">
        <v>330</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5"/>
    </row>
    <row r="15" spans="1:35">
      <c r="C15" s="12"/>
      <c r="D15" s="13"/>
      <c r="E15" s="13"/>
      <c r="F15" s="13"/>
      <c r="G15" s="52" t="s">
        <v>154</v>
      </c>
      <c r="H15" s="13"/>
      <c r="I15" s="46"/>
      <c r="J15" s="13"/>
      <c r="K15" s="51"/>
      <c r="L15" s="13"/>
      <c r="M15" s="94"/>
      <c r="N15" s="94"/>
      <c r="O15" s="13"/>
      <c r="P15" s="13"/>
      <c r="Q15" s="13"/>
      <c r="R15" s="13"/>
      <c r="S15" s="13"/>
      <c r="T15" s="13"/>
      <c r="U15" s="13"/>
      <c r="V15" s="13"/>
      <c r="W15" s="13"/>
      <c r="X15" s="13"/>
      <c r="Y15" s="13"/>
      <c r="Z15" s="13"/>
      <c r="AA15" s="13"/>
      <c r="AB15" s="13"/>
      <c r="AC15" s="13"/>
      <c r="AD15" s="13"/>
      <c r="AF15" s="13"/>
      <c r="AG15" s="13"/>
      <c r="AH15" s="13"/>
      <c r="AI15" s="15"/>
    </row>
    <row r="16" spans="1:35" ht="19.8">
      <c r="C16" s="12"/>
      <c r="D16" s="13"/>
      <c r="E16" s="13"/>
      <c r="F16" s="13"/>
      <c r="G16" s="52" t="s">
        <v>331</v>
      </c>
      <c r="H16" s="13"/>
      <c r="I16" s="13"/>
      <c r="J16" s="51"/>
      <c r="K16" s="13"/>
      <c r="L16" s="13"/>
      <c r="M16" s="13"/>
      <c r="N16" s="13"/>
      <c r="O16" s="13"/>
      <c r="P16" s="13"/>
      <c r="Q16" s="13"/>
      <c r="R16" s="13"/>
      <c r="S16" s="13"/>
      <c r="T16" s="46" t="s">
        <v>332</v>
      </c>
      <c r="U16" s="214">
        <f>'1.設計条件と鋼矢板の設定'!AF25</f>
        <v>30</v>
      </c>
      <c r="V16" s="214"/>
      <c r="Z16" s="13"/>
      <c r="AA16" s="13"/>
      <c r="AB16" s="13"/>
      <c r="AC16" s="13"/>
      <c r="AD16" s="13"/>
      <c r="AE16" s="13"/>
      <c r="AF16" s="13"/>
      <c r="AG16" s="13"/>
      <c r="AH16" s="13"/>
      <c r="AI16" s="15"/>
    </row>
    <row r="17" spans="3:40">
      <c r="C17" s="12"/>
      <c r="D17" s="13"/>
      <c r="E17" s="13"/>
      <c r="F17" s="13"/>
      <c r="G17" s="13"/>
      <c r="H17" s="13"/>
      <c r="I17" s="13" t="s">
        <v>333</v>
      </c>
      <c r="J17" s="13"/>
      <c r="K17" s="13"/>
      <c r="L17" s="13"/>
      <c r="M17" s="13"/>
      <c r="N17" s="13"/>
      <c r="O17" s="13"/>
      <c r="P17" s="13"/>
      <c r="Q17" s="13"/>
      <c r="R17" s="13"/>
      <c r="S17" s="13"/>
      <c r="T17" s="13"/>
      <c r="U17" s="13"/>
      <c r="V17" s="51"/>
      <c r="W17" s="13"/>
      <c r="X17" s="96"/>
      <c r="Y17" s="96"/>
      <c r="Z17" s="13"/>
      <c r="AA17" s="13"/>
      <c r="AB17" s="13"/>
      <c r="AC17" s="13"/>
      <c r="AD17" s="13"/>
      <c r="AE17" s="13"/>
      <c r="AF17" s="13"/>
      <c r="AG17" s="13"/>
      <c r="AH17" s="13"/>
      <c r="AI17" s="15"/>
    </row>
    <row r="18" spans="3:40">
      <c r="C18" s="12"/>
      <c r="D18" s="13"/>
      <c r="E18" s="13"/>
      <c r="F18" s="13"/>
      <c r="G18" s="13"/>
      <c r="H18" s="13"/>
      <c r="I18" s="13" t="s">
        <v>334</v>
      </c>
      <c r="J18" s="13"/>
      <c r="K18" s="13"/>
      <c r="L18" s="13"/>
      <c r="M18" s="13"/>
      <c r="N18" s="13"/>
      <c r="O18" s="13"/>
      <c r="P18" s="13"/>
      <c r="Q18" s="13"/>
      <c r="R18" s="13"/>
      <c r="S18" s="13"/>
      <c r="T18" s="13"/>
      <c r="U18" s="13"/>
      <c r="V18" s="51"/>
      <c r="W18" s="13"/>
      <c r="X18" s="60"/>
      <c r="Y18" s="60"/>
      <c r="Z18" s="13"/>
      <c r="AA18" s="13"/>
      <c r="AB18" s="13"/>
      <c r="AC18" s="13"/>
      <c r="AD18" s="13"/>
      <c r="AE18" s="13"/>
      <c r="AF18" s="13"/>
      <c r="AG18" s="13"/>
      <c r="AH18" s="13"/>
      <c r="AI18" s="15"/>
    </row>
    <row r="19" spans="3:40">
      <c r="C19" s="12"/>
      <c r="D19" s="13"/>
      <c r="E19" s="13"/>
      <c r="F19" s="13"/>
      <c r="G19" s="13"/>
      <c r="H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5"/>
    </row>
    <row r="20" spans="3:40">
      <c r="C20" s="12"/>
      <c r="G20" s="13"/>
      <c r="H20" s="13"/>
      <c r="I20"/>
      <c r="J20"/>
      <c r="K20"/>
      <c r="L20" s="111" t="s">
        <v>7</v>
      </c>
      <c r="M20" s="165"/>
      <c r="N20" s="122" t="s">
        <v>10</v>
      </c>
      <c r="O20" s="118"/>
      <c r="P20" s="118"/>
      <c r="Q20" s="123"/>
      <c r="R20" s="122"/>
      <c r="S20" s="118"/>
      <c r="T20" s="118"/>
      <c r="U20" s="123"/>
      <c r="V20" s="122" t="s">
        <v>11</v>
      </c>
      <c r="W20" s="118"/>
      <c r="X20" s="118"/>
      <c r="Y20" s="123"/>
      <c r="Z20" s="122" t="s">
        <v>335</v>
      </c>
      <c r="AA20" s="118"/>
      <c r="AB20" s="118"/>
      <c r="AC20" s="123"/>
      <c r="AD20" s="9"/>
      <c r="AE20" s="10"/>
      <c r="AF20" s="10"/>
      <c r="AG20" s="10"/>
      <c r="AH20" s="11"/>
      <c r="AI20" s="15"/>
      <c r="AN20" s="13"/>
    </row>
    <row r="21" spans="3:40" ht="19.2">
      <c r="C21" s="12"/>
      <c r="G21" s="13"/>
      <c r="H21" s="13"/>
      <c r="I21"/>
      <c r="J21"/>
      <c r="K21"/>
      <c r="L21" s="169" t="s">
        <v>13</v>
      </c>
      <c r="M21" s="170"/>
      <c r="N21" s="199" t="s">
        <v>14</v>
      </c>
      <c r="O21" s="203"/>
      <c r="P21" s="203"/>
      <c r="Q21" s="200"/>
      <c r="R21" s="204" t="s">
        <v>352</v>
      </c>
      <c r="S21" s="205"/>
      <c r="T21" s="205"/>
      <c r="U21" s="206"/>
      <c r="V21" s="199" t="s">
        <v>15</v>
      </c>
      <c r="W21" s="203"/>
      <c r="X21" s="203"/>
      <c r="Y21" s="200"/>
      <c r="Z21" s="199" t="s">
        <v>336</v>
      </c>
      <c r="AA21" s="203"/>
      <c r="AB21" s="203"/>
      <c r="AC21" s="200"/>
      <c r="AD21" s="272" t="s">
        <v>338</v>
      </c>
      <c r="AE21" s="214"/>
      <c r="AF21" s="214"/>
      <c r="AG21" s="214"/>
      <c r="AH21" s="273"/>
      <c r="AI21" s="15"/>
      <c r="AN21" s="13"/>
    </row>
    <row r="22" spans="3:40" ht="19.8">
      <c r="C22" s="12"/>
      <c r="G22" s="13"/>
      <c r="H22" s="13"/>
      <c r="I22"/>
      <c r="J22"/>
      <c r="K22"/>
      <c r="L22" s="143" t="s">
        <v>18</v>
      </c>
      <c r="M22" s="144"/>
      <c r="N22" s="143" t="s">
        <v>55</v>
      </c>
      <c r="O22" s="121"/>
      <c r="P22" s="121"/>
      <c r="Q22" s="144"/>
      <c r="R22" s="143" t="s">
        <v>224</v>
      </c>
      <c r="S22" s="121"/>
      <c r="T22" s="121"/>
      <c r="U22" s="144"/>
      <c r="V22" s="143" t="s">
        <v>55</v>
      </c>
      <c r="W22" s="121"/>
      <c r="X22" s="121"/>
      <c r="Y22" s="144"/>
      <c r="Z22" s="143" t="s">
        <v>337</v>
      </c>
      <c r="AA22" s="121"/>
      <c r="AB22" s="121"/>
      <c r="AC22" s="144"/>
      <c r="AD22" s="274" t="s">
        <v>51</v>
      </c>
      <c r="AE22" s="275"/>
      <c r="AF22" s="275"/>
      <c r="AG22" s="275"/>
      <c r="AH22" s="276"/>
      <c r="AI22" s="15"/>
      <c r="AN22" s="13"/>
    </row>
    <row r="23" spans="3:40">
      <c r="C23" s="12"/>
      <c r="G23" s="13"/>
      <c r="H23" s="13"/>
      <c r="I23"/>
      <c r="J23" s="192" t="s">
        <v>19</v>
      </c>
      <c r="K23" s="192"/>
      <c r="L23" s="197">
        <f>'1.設計条件と鋼矢板の設定'!F20</f>
        <v>1.5</v>
      </c>
      <c r="M23" s="197"/>
      <c r="N23" s="277">
        <f>'1.設計条件と鋼矢板の設定'!P20</f>
        <v>0</v>
      </c>
      <c r="O23" s="278"/>
      <c r="P23" s="278"/>
      <c r="Q23" s="279"/>
      <c r="R23" s="269"/>
      <c r="S23" s="269"/>
      <c r="T23" s="269"/>
      <c r="U23" s="269"/>
      <c r="V23" s="283">
        <f>N23+R23</f>
        <v>0</v>
      </c>
      <c r="W23" s="283"/>
      <c r="X23" s="283"/>
      <c r="Y23" s="283"/>
      <c r="Z23" s="268">
        <v>10</v>
      </c>
      <c r="AA23" s="268"/>
      <c r="AB23" s="268"/>
      <c r="AC23" s="268"/>
      <c r="AD23" s="227">
        <f>L23*(V23+Z23)</f>
        <v>15</v>
      </c>
      <c r="AE23" s="228"/>
      <c r="AF23" s="228"/>
      <c r="AG23" s="228"/>
      <c r="AH23" s="229"/>
      <c r="AI23" s="15"/>
      <c r="AN23" s="13"/>
    </row>
    <row r="24" spans="3:40">
      <c r="C24" s="12"/>
      <c r="G24" s="13"/>
      <c r="H24" s="13"/>
      <c r="I24"/>
      <c r="J24" s="192" t="s">
        <v>20</v>
      </c>
      <c r="K24" s="192"/>
      <c r="L24" s="197">
        <f>'1.設計条件と鋼矢板の設定'!F21</f>
        <v>0.5</v>
      </c>
      <c r="M24" s="197"/>
      <c r="N24" s="277">
        <f>'1.設計条件と鋼矢板の設定'!P21</f>
        <v>20</v>
      </c>
      <c r="O24" s="278"/>
      <c r="P24" s="278"/>
      <c r="Q24" s="279"/>
      <c r="R24" s="280">
        <v>-9</v>
      </c>
      <c r="S24" s="281"/>
      <c r="T24" s="281"/>
      <c r="U24" s="282"/>
      <c r="V24" s="283">
        <f t="shared" ref="V24:V26" si="0">N24+R24</f>
        <v>11</v>
      </c>
      <c r="W24" s="283"/>
      <c r="X24" s="283"/>
      <c r="Y24" s="283"/>
      <c r="Z24" s="284">
        <v>10</v>
      </c>
      <c r="AA24" s="285"/>
      <c r="AB24" s="285"/>
      <c r="AC24" s="286"/>
      <c r="AD24" s="227">
        <f t="shared" ref="AD24:AD26" si="1">L24*(V24+Z24)</f>
        <v>10.5</v>
      </c>
      <c r="AE24" s="228"/>
      <c r="AF24" s="228"/>
      <c r="AG24" s="228"/>
      <c r="AH24" s="229"/>
      <c r="AI24" s="15"/>
      <c r="AN24" s="13"/>
    </row>
    <row r="25" spans="3:40">
      <c r="C25" s="12"/>
      <c r="G25" s="13"/>
      <c r="H25" s="13"/>
      <c r="I25"/>
      <c r="J25" s="192" t="s">
        <v>185</v>
      </c>
      <c r="K25" s="192"/>
      <c r="L25" s="197">
        <f>'1.設計条件と鋼矢板の設定'!F22</f>
        <v>0.5</v>
      </c>
      <c r="M25" s="197"/>
      <c r="N25" s="277">
        <f>'1.設計条件と鋼矢板の設定'!P22</f>
        <v>18</v>
      </c>
      <c r="O25" s="278"/>
      <c r="P25" s="278"/>
      <c r="Q25" s="279"/>
      <c r="R25" s="280">
        <v>-9</v>
      </c>
      <c r="S25" s="281"/>
      <c r="T25" s="281"/>
      <c r="U25" s="282"/>
      <c r="V25" s="283">
        <f t="shared" si="0"/>
        <v>9</v>
      </c>
      <c r="W25" s="283"/>
      <c r="X25" s="283"/>
      <c r="Y25" s="283"/>
      <c r="Z25" s="284">
        <v>10</v>
      </c>
      <c r="AA25" s="285"/>
      <c r="AB25" s="285"/>
      <c r="AC25" s="286"/>
      <c r="AD25" s="227">
        <f t="shared" si="1"/>
        <v>9.5</v>
      </c>
      <c r="AE25" s="228"/>
      <c r="AF25" s="228"/>
      <c r="AG25" s="228"/>
      <c r="AH25" s="229"/>
      <c r="AI25" s="15"/>
      <c r="AN25" s="13"/>
    </row>
    <row r="26" spans="3:40">
      <c r="C26" s="12"/>
      <c r="G26" s="13"/>
      <c r="H26" s="13"/>
      <c r="I26"/>
      <c r="J26" s="192" t="s">
        <v>219</v>
      </c>
      <c r="K26" s="192"/>
      <c r="L26" s="197">
        <f>'1.設計条件と鋼矢板の設定'!F23</f>
        <v>0.5</v>
      </c>
      <c r="M26" s="197"/>
      <c r="N26" s="277">
        <f>'1.設計条件と鋼矢板の設定'!P23</f>
        <v>14</v>
      </c>
      <c r="O26" s="278"/>
      <c r="P26" s="278"/>
      <c r="Q26" s="279"/>
      <c r="R26" s="295">
        <v>-9</v>
      </c>
      <c r="S26" s="295"/>
      <c r="T26" s="295"/>
      <c r="U26" s="295"/>
      <c r="V26" s="283">
        <f t="shared" si="0"/>
        <v>5</v>
      </c>
      <c r="W26" s="283"/>
      <c r="X26" s="283"/>
      <c r="Y26" s="283"/>
      <c r="Z26" s="268">
        <v>10</v>
      </c>
      <c r="AA26" s="268"/>
      <c r="AB26" s="268"/>
      <c r="AC26" s="268"/>
      <c r="AD26" s="227">
        <f t="shared" si="1"/>
        <v>7.5</v>
      </c>
      <c r="AE26" s="228"/>
      <c r="AF26" s="228"/>
      <c r="AG26" s="228"/>
      <c r="AH26" s="229"/>
      <c r="AI26" s="15"/>
      <c r="AN26" s="13"/>
    </row>
    <row r="27" spans="3:40">
      <c r="C27" s="12"/>
      <c r="D27" s="13"/>
      <c r="E27" s="13"/>
      <c r="F27" s="13"/>
      <c r="G27" s="13"/>
      <c r="H27" s="13"/>
      <c r="I27" s="13"/>
      <c r="J27" s="227" t="s">
        <v>227</v>
      </c>
      <c r="K27" s="228"/>
      <c r="L27" s="150"/>
      <c r="M27" s="152"/>
      <c r="N27" s="40"/>
      <c r="O27" s="40"/>
      <c r="P27" s="40"/>
      <c r="Q27" s="228"/>
      <c r="R27" s="228"/>
      <c r="S27" s="228"/>
      <c r="T27" s="228"/>
      <c r="U27" s="40"/>
      <c r="V27" s="40"/>
      <c r="W27" s="40"/>
      <c r="X27" s="40"/>
      <c r="Y27" s="40"/>
      <c r="Z27" s="227"/>
      <c r="AA27" s="228"/>
      <c r="AB27" s="228"/>
      <c r="AC27" s="229"/>
      <c r="AD27" s="227">
        <f>SUM(AD23:AH26)</f>
        <v>42.5</v>
      </c>
      <c r="AE27" s="228"/>
      <c r="AF27" s="228"/>
      <c r="AG27" s="228"/>
      <c r="AH27" s="229"/>
      <c r="AI27" s="15"/>
    </row>
    <row r="28" spans="3:40">
      <c r="C28" s="12"/>
      <c r="D28" s="13"/>
      <c r="E28" s="13"/>
      <c r="F28" s="13"/>
      <c r="G28" s="13"/>
      <c r="H28" s="13"/>
      <c r="I28" s="13"/>
      <c r="J28" s="14"/>
      <c r="K28" s="14"/>
      <c r="L28" s="95"/>
      <c r="M28" s="95"/>
      <c r="N28" s="13"/>
      <c r="O28" s="13"/>
      <c r="P28" s="13"/>
      <c r="Q28" s="14"/>
      <c r="R28" s="14"/>
      <c r="S28" s="14"/>
      <c r="T28" s="14"/>
      <c r="U28" s="13"/>
      <c r="V28" s="13"/>
      <c r="W28" s="13"/>
      <c r="X28" s="13"/>
      <c r="Y28" s="13"/>
      <c r="Z28" s="14"/>
      <c r="AA28" s="14"/>
      <c r="AB28" s="14"/>
      <c r="AC28" s="14"/>
      <c r="AD28" s="13"/>
      <c r="AE28" s="13"/>
      <c r="AF28" s="13"/>
      <c r="AG28" s="13"/>
      <c r="AH28" s="13"/>
      <c r="AI28" s="15"/>
    </row>
    <row r="29" spans="3:40">
      <c r="C29" s="12"/>
      <c r="D29" s="13"/>
      <c r="E29" s="13"/>
      <c r="F29" s="13" t="s">
        <v>88</v>
      </c>
      <c r="G29" s="13"/>
      <c r="H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5"/>
    </row>
    <row r="30" spans="3:40" ht="19.2">
      <c r="C30" s="12"/>
      <c r="D30" s="13"/>
      <c r="E30" s="13"/>
      <c r="F30" s="159" t="s">
        <v>327</v>
      </c>
      <c r="G30" s="159"/>
      <c r="H30" s="160" t="s">
        <v>2</v>
      </c>
      <c r="I30" s="93" t="s">
        <v>14</v>
      </c>
      <c r="J30" s="92" t="s">
        <v>1</v>
      </c>
      <c r="K30" s="13"/>
      <c r="L30" s="160" t="s">
        <v>2</v>
      </c>
      <c r="M30" s="265" t="s">
        <v>339</v>
      </c>
      <c r="N30" s="265"/>
      <c r="O30" s="265"/>
      <c r="P30" s="265"/>
      <c r="Q30" s="17" t="s">
        <v>87</v>
      </c>
      <c r="R30" s="92" t="s">
        <v>13</v>
      </c>
      <c r="X30" s="76"/>
      <c r="Y30" s="76"/>
      <c r="Z30" s="76"/>
      <c r="AA30" s="76"/>
      <c r="AB30" s="13"/>
      <c r="AC30" s="13"/>
      <c r="AD30" s="13"/>
      <c r="AE30" s="13"/>
      <c r="AF30" s="13"/>
      <c r="AG30" s="13"/>
      <c r="AH30" s="13"/>
      <c r="AI30" s="15"/>
    </row>
    <row r="31" spans="3:40">
      <c r="C31" s="12"/>
      <c r="D31" s="13"/>
      <c r="E31" s="13"/>
      <c r="F31" s="159"/>
      <c r="G31" s="159"/>
      <c r="H31" s="160"/>
      <c r="I31" s="267" t="s">
        <v>17</v>
      </c>
      <c r="J31" s="267"/>
      <c r="K31" s="13"/>
      <c r="L31" s="160"/>
      <c r="O31" s="162" t="s">
        <v>17</v>
      </c>
      <c r="P31" s="162"/>
      <c r="Q31" s="13"/>
      <c r="R31" s="13"/>
      <c r="W31" s="13"/>
      <c r="X31" s="76"/>
      <c r="Y31" s="76"/>
      <c r="Z31" s="76"/>
      <c r="AA31" s="76"/>
      <c r="AB31" s="13"/>
      <c r="AC31" s="13"/>
      <c r="AD31" s="13"/>
      <c r="AE31" s="13"/>
      <c r="AF31" s="13"/>
      <c r="AG31" s="13"/>
      <c r="AH31" s="13"/>
      <c r="AI31" s="15"/>
    </row>
    <row r="32" spans="3:40">
      <c r="C32" s="12"/>
      <c r="D32" s="13"/>
      <c r="E32" s="13"/>
      <c r="F32" s="13"/>
      <c r="G32" s="13"/>
      <c r="H32" s="13"/>
      <c r="I32" s="13"/>
      <c r="J32" s="74"/>
      <c r="K32" s="74"/>
      <c r="L32" s="74"/>
      <c r="M32" s="160"/>
      <c r="N32" s="160"/>
      <c r="O32" s="160"/>
      <c r="P32" s="160"/>
      <c r="Q32" s="14"/>
      <c r="R32" s="13"/>
      <c r="S32" s="75"/>
      <c r="T32" s="25"/>
      <c r="U32" s="25"/>
      <c r="V32" s="25"/>
      <c r="W32" s="13"/>
      <c r="X32" s="75"/>
      <c r="Y32" s="75"/>
      <c r="Z32" s="75"/>
      <c r="AA32" s="75"/>
      <c r="AB32" s="13"/>
      <c r="AC32" s="13"/>
      <c r="AD32" s="13"/>
      <c r="AE32" s="13"/>
      <c r="AF32" s="13"/>
      <c r="AG32" s="13"/>
      <c r="AH32" s="13"/>
      <c r="AI32" s="15"/>
    </row>
    <row r="33" spans="2:35">
      <c r="C33" s="12"/>
      <c r="D33" s="13"/>
      <c r="E33" s="13"/>
      <c r="F33" s="13"/>
      <c r="G33" s="13"/>
      <c r="H33" s="160" t="s">
        <v>2</v>
      </c>
      <c r="I33" s="265">
        <f>AD27</f>
        <v>42.5</v>
      </c>
      <c r="J33" s="265"/>
      <c r="K33" s="74"/>
      <c r="L33" s="74"/>
      <c r="M33" s="160"/>
      <c r="N33" s="160"/>
      <c r="O33" s="160"/>
      <c r="P33" s="160"/>
      <c r="Q33" s="14"/>
      <c r="R33" s="13"/>
      <c r="S33" s="75"/>
      <c r="T33" s="25"/>
      <c r="U33" s="25"/>
      <c r="V33" s="25"/>
      <c r="W33" s="13"/>
      <c r="X33" s="75"/>
      <c r="Y33" s="75"/>
      <c r="Z33" s="75"/>
      <c r="AA33" s="75"/>
      <c r="AB33" s="13"/>
      <c r="AC33" s="13"/>
      <c r="AD33" s="13"/>
      <c r="AE33" s="13"/>
      <c r="AF33" s="13"/>
      <c r="AG33" s="13"/>
      <c r="AH33" s="13"/>
      <c r="AI33" s="15"/>
    </row>
    <row r="34" spans="2:35">
      <c r="C34" s="12"/>
      <c r="D34" s="13"/>
      <c r="E34" s="13"/>
      <c r="F34" s="13"/>
      <c r="G34" s="13"/>
      <c r="H34" s="160"/>
      <c r="I34" s="266">
        <f>U16</f>
        <v>30</v>
      </c>
      <c r="J34" s="266"/>
      <c r="K34" s="74"/>
      <c r="L34" s="74"/>
      <c r="M34" s="74"/>
      <c r="N34" s="14"/>
      <c r="O34" s="14"/>
      <c r="P34" s="14"/>
      <c r="Q34" s="14"/>
      <c r="R34" s="13"/>
      <c r="S34" s="75"/>
      <c r="T34" s="25"/>
      <c r="U34" s="25"/>
      <c r="V34" s="25"/>
      <c r="W34" s="13"/>
      <c r="X34" s="75"/>
      <c r="Y34" s="75"/>
      <c r="Z34" s="75"/>
      <c r="AA34" s="75"/>
      <c r="AB34" s="13"/>
      <c r="AC34" s="13"/>
      <c r="AD34" s="13"/>
      <c r="AE34" s="13"/>
      <c r="AF34" s="13"/>
      <c r="AG34" s="13"/>
      <c r="AH34" s="13"/>
      <c r="AI34" s="15"/>
    </row>
    <row r="35" spans="2:35">
      <c r="C35" s="12"/>
      <c r="D35" s="13"/>
      <c r="E35" s="13"/>
      <c r="F35" s="13"/>
      <c r="G35" s="13"/>
      <c r="H35" s="13"/>
      <c r="I35" s="13"/>
      <c r="J35" s="74"/>
      <c r="K35" s="74"/>
      <c r="L35" s="74"/>
      <c r="M35" s="294"/>
      <c r="N35" s="294"/>
      <c r="O35" s="294"/>
      <c r="P35" s="13"/>
      <c r="Q35" s="14"/>
      <c r="R35" s="13"/>
      <c r="S35" s="75"/>
      <c r="T35" s="25"/>
      <c r="U35" s="25"/>
      <c r="V35" s="25"/>
      <c r="W35" s="13"/>
      <c r="X35" s="75"/>
      <c r="Y35" s="75"/>
      <c r="Z35" s="75"/>
      <c r="AA35" s="75"/>
      <c r="AB35" s="13"/>
      <c r="AC35" s="13"/>
      <c r="AD35" s="13"/>
      <c r="AE35" s="13"/>
      <c r="AF35" s="13"/>
      <c r="AG35" s="13"/>
      <c r="AH35" s="13"/>
      <c r="AI35" s="15"/>
    </row>
    <row r="36" spans="2:35">
      <c r="C36" s="12"/>
      <c r="D36" s="13"/>
      <c r="E36" s="13"/>
      <c r="F36" s="13"/>
      <c r="G36" s="13"/>
      <c r="H36" s="13" t="s">
        <v>2</v>
      </c>
      <c r="I36" s="292">
        <f>I33/I34</f>
        <v>1.4166666666666667</v>
      </c>
      <c r="J36" s="292"/>
      <c r="K36" s="292"/>
      <c r="L36" s="13" t="str">
        <f>IF(I36&lt;M36, "&lt;", "≧")</f>
        <v>&lt;</v>
      </c>
      <c r="M36" s="141">
        <f>K10</f>
        <v>3.14</v>
      </c>
      <c r="N36" s="141"/>
      <c r="O36" s="141"/>
      <c r="P36" s="13"/>
      <c r="Q36" s="13"/>
      <c r="R36" s="13"/>
      <c r="S36" s="13" t="str">
        <f>IF(L36="&lt;","よって、ヒービングの検討を省略する","よって、ヒービングの検討を行う。")</f>
        <v>よって、ヒービングの検討を省略する</v>
      </c>
      <c r="T36" s="13"/>
      <c r="U36" s="25"/>
      <c r="V36" s="25"/>
      <c r="W36" s="13"/>
      <c r="X36" s="75"/>
      <c r="Y36" s="75"/>
      <c r="Z36" s="75"/>
      <c r="AA36" s="75"/>
      <c r="AB36" s="13"/>
      <c r="AC36" s="13"/>
      <c r="AD36" s="13"/>
      <c r="AE36" s="13"/>
      <c r="AF36" s="13"/>
      <c r="AG36" s="13"/>
      <c r="AH36" s="13"/>
      <c r="AI36" s="15"/>
    </row>
    <row r="37" spans="2:35">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9"/>
    </row>
    <row r="39" spans="2:35">
      <c r="B39" s="1" t="s">
        <v>97</v>
      </c>
      <c r="W39" t="s">
        <v>79</v>
      </c>
    </row>
    <row r="40" spans="2:35">
      <c r="C40" s="9"/>
      <c r="D40" s="10"/>
      <c r="E40" s="290" t="s">
        <v>117</v>
      </c>
      <c r="F40" s="290"/>
      <c r="G40" s="290" t="s">
        <v>2</v>
      </c>
      <c r="H40" s="228">
        <v>2.5</v>
      </c>
      <c r="I40" s="22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1"/>
    </row>
    <row r="41" spans="2:35" ht="19.2">
      <c r="C41" s="12"/>
      <c r="D41" s="13"/>
      <c r="E41" s="160"/>
      <c r="F41" s="160"/>
      <c r="G41" s="160"/>
      <c r="H41" s="214" t="s">
        <v>277</v>
      </c>
      <c r="I41" s="214"/>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5"/>
    </row>
    <row r="42" spans="2:35">
      <c r="C42" s="12"/>
      <c r="D42" s="13"/>
      <c r="E42" s="13"/>
      <c r="F42" s="13" t="s">
        <v>58</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5"/>
    </row>
    <row r="43" spans="2:35" ht="20.399999999999999">
      <c r="C43" s="12"/>
      <c r="D43" s="13"/>
      <c r="E43" s="13"/>
      <c r="F43" s="13"/>
      <c r="G43" s="13" t="s">
        <v>278</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5"/>
    </row>
    <row r="44" spans="2:35">
      <c r="C44" s="12"/>
      <c r="D44" s="13"/>
      <c r="E44" s="13"/>
      <c r="F44" s="13"/>
      <c r="G44" s="13"/>
      <c r="H44" s="160" t="s">
        <v>277</v>
      </c>
      <c r="I44" s="160"/>
      <c r="J44" s="160" t="s">
        <v>2</v>
      </c>
      <c r="K44" s="42">
        <v>4</v>
      </c>
      <c r="L44" s="310" t="s">
        <v>279</v>
      </c>
      <c r="M44" s="311"/>
      <c r="N44" s="311"/>
      <c r="O44" s="13"/>
      <c r="P44" s="13"/>
      <c r="Q44" s="13"/>
      <c r="R44" s="13"/>
      <c r="S44" s="13"/>
      <c r="T44" s="13"/>
      <c r="U44" s="13"/>
      <c r="V44" s="13"/>
      <c r="W44" s="13"/>
      <c r="X44" s="13"/>
      <c r="Y44" s="13"/>
      <c r="Z44" s="13"/>
      <c r="AA44" s="13"/>
      <c r="AB44" s="13"/>
      <c r="AC44" s="13"/>
      <c r="AD44" s="13"/>
      <c r="AE44" s="13"/>
      <c r="AF44" s="13"/>
      <c r="AG44" s="13"/>
      <c r="AH44" s="13"/>
      <c r="AI44" s="15"/>
    </row>
    <row r="45" spans="2:35" ht="20.25" customHeight="1">
      <c r="C45" s="12"/>
      <c r="D45" s="13"/>
      <c r="E45" s="13"/>
      <c r="F45" s="13"/>
      <c r="G45" s="13"/>
      <c r="H45" s="160"/>
      <c r="I45" s="160"/>
      <c r="J45" s="160"/>
      <c r="K45" s="13"/>
      <c r="L45" s="311" t="s">
        <v>118</v>
      </c>
      <c r="M45" s="311"/>
      <c r="N45" s="311"/>
      <c r="O45" s="13"/>
      <c r="P45" s="13"/>
      <c r="Q45" s="13"/>
      <c r="R45" s="13"/>
      <c r="S45" s="13"/>
      <c r="T45" s="13"/>
      <c r="U45" s="13"/>
      <c r="V45" s="13"/>
      <c r="W45" s="13"/>
      <c r="X45" s="13"/>
      <c r="Y45" s="13"/>
      <c r="Z45" s="13"/>
      <c r="AA45" s="13"/>
      <c r="AB45" s="13"/>
      <c r="AC45" s="13"/>
      <c r="AD45" s="13"/>
      <c r="AE45" s="13"/>
      <c r="AF45" s="13"/>
      <c r="AG45" s="13"/>
      <c r="AH45" s="13"/>
      <c r="AI45" s="15"/>
    </row>
    <row r="46" spans="2:35" ht="20.25" customHeight="1">
      <c r="C46" s="12"/>
      <c r="D46" s="13"/>
      <c r="E46" s="13"/>
      <c r="F46" s="13"/>
      <c r="G46" s="13"/>
      <c r="H46" s="13"/>
      <c r="I46" s="13"/>
      <c r="J46" s="52" t="s">
        <v>280</v>
      </c>
      <c r="K46" s="13"/>
      <c r="L46" s="13"/>
      <c r="M46" s="13"/>
      <c r="N46" s="13"/>
      <c r="O46" s="13"/>
      <c r="P46" s="13"/>
      <c r="Q46" s="13"/>
      <c r="R46" s="13"/>
      <c r="S46" s="13"/>
      <c r="T46" s="13"/>
      <c r="U46" s="13"/>
      <c r="V46" s="52" t="s">
        <v>281</v>
      </c>
      <c r="W46" s="13"/>
      <c r="X46" s="277">
        <f>'2.根入れ長の計算'!J91</f>
        <v>2516.2241128819155</v>
      </c>
      <c r="Y46" s="278"/>
      <c r="Z46" s="279"/>
      <c r="AA46" s="13"/>
      <c r="AB46" s="13"/>
      <c r="AC46" s="13"/>
      <c r="AD46" s="13"/>
      <c r="AE46" s="13"/>
      <c r="AF46" s="13"/>
      <c r="AG46" s="13"/>
      <c r="AH46" s="13"/>
      <c r="AI46" s="15"/>
    </row>
    <row r="47" spans="2:35">
      <c r="C47" s="12"/>
      <c r="D47" s="13"/>
      <c r="E47" s="13"/>
      <c r="F47" s="13"/>
      <c r="G47" s="13"/>
      <c r="H47" s="13"/>
      <c r="I47" s="13"/>
      <c r="J47" s="52" t="s">
        <v>179</v>
      </c>
      <c r="K47" s="13"/>
      <c r="L47" s="13"/>
      <c r="M47" s="13"/>
      <c r="N47" s="13"/>
      <c r="O47" s="13"/>
      <c r="P47" s="13"/>
      <c r="Q47" s="13"/>
      <c r="R47" s="13"/>
      <c r="S47" s="13"/>
      <c r="T47" s="13"/>
      <c r="U47" s="13"/>
      <c r="V47" s="52" t="s">
        <v>121</v>
      </c>
      <c r="W47" s="13"/>
      <c r="X47" s="312">
        <v>1</v>
      </c>
      <c r="Y47" s="313"/>
      <c r="Z47" s="314"/>
      <c r="AA47" s="13"/>
      <c r="AB47" s="13"/>
      <c r="AC47" s="13"/>
      <c r="AD47" s="13"/>
      <c r="AE47" s="13"/>
      <c r="AF47" s="13"/>
      <c r="AG47" s="13"/>
      <c r="AH47" s="13"/>
      <c r="AI47" s="15"/>
    </row>
    <row r="48" spans="2:35" ht="19.8">
      <c r="C48" s="12"/>
      <c r="D48" s="13"/>
      <c r="E48" s="13"/>
      <c r="F48" s="13"/>
      <c r="G48" s="13"/>
      <c r="H48" s="13"/>
      <c r="I48" s="13"/>
      <c r="J48" s="52" t="s">
        <v>119</v>
      </c>
      <c r="K48" s="13"/>
      <c r="L48" s="13"/>
      <c r="M48" s="13"/>
      <c r="N48" s="13"/>
      <c r="O48" s="13"/>
      <c r="P48" s="13"/>
      <c r="Q48" s="13"/>
      <c r="R48" s="13"/>
      <c r="S48" s="13"/>
      <c r="T48" s="13"/>
      <c r="U48" s="13"/>
      <c r="V48" s="52" t="s">
        <v>122</v>
      </c>
      <c r="W48" s="13"/>
      <c r="X48" s="320">
        <f>'1.設計条件と鋼矢板の設定'!T135*1000</f>
        <v>200000000</v>
      </c>
      <c r="Y48" s="321"/>
      <c r="Z48" s="321"/>
      <c r="AA48" s="321"/>
      <c r="AB48" s="322"/>
      <c r="AC48" s="13"/>
      <c r="AD48" s="13"/>
      <c r="AE48" s="13"/>
      <c r="AF48" s="13"/>
      <c r="AG48" s="13"/>
      <c r="AH48" s="13"/>
      <c r="AI48" s="15"/>
    </row>
    <row r="49" spans="3:36" ht="19.8">
      <c r="C49" s="12"/>
      <c r="D49" s="13"/>
      <c r="E49" s="13"/>
      <c r="F49" s="13"/>
      <c r="G49" s="13"/>
      <c r="H49" s="13"/>
      <c r="I49" s="13"/>
      <c r="J49" s="52" t="s">
        <v>120</v>
      </c>
      <c r="K49" s="13"/>
      <c r="L49" s="13"/>
      <c r="M49" s="13"/>
      <c r="N49" s="13"/>
      <c r="O49" s="13"/>
      <c r="P49" s="13"/>
      <c r="Q49" s="13"/>
      <c r="R49" s="13"/>
      <c r="S49" s="13"/>
      <c r="T49" s="13"/>
      <c r="U49" s="13"/>
      <c r="V49" s="52" t="s">
        <v>123</v>
      </c>
      <c r="W49" s="13"/>
      <c r="X49" s="307">
        <f>'1.設計条件と鋼矢板の設定'!T132/100000000</f>
        <v>1.6799999999999999E-4</v>
      </c>
      <c r="Y49" s="308"/>
      <c r="Z49" s="308"/>
      <c r="AA49" s="308"/>
      <c r="AB49" s="309"/>
      <c r="AC49" s="13"/>
      <c r="AD49" s="13"/>
      <c r="AE49" s="13"/>
      <c r="AF49" s="13"/>
      <c r="AG49" s="13"/>
      <c r="AH49" s="13"/>
      <c r="AI49" s="15"/>
    </row>
    <row r="50" spans="3:36">
      <c r="C50" s="12"/>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5"/>
    </row>
    <row r="51" spans="3:36" ht="18.75" customHeight="1">
      <c r="C51" s="12"/>
      <c r="D51" s="13"/>
      <c r="E51" s="13"/>
      <c r="F51" s="13"/>
      <c r="G51" s="13"/>
      <c r="H51" s="160" t="s">
        <v>277</v>
      </c>
      <c r="I51" s="160"/>
      <c r="J51" s="160" t="s">
        <v>2</v>
      </c>
      <c r="K51" s="42">
        <v>4</v>
      </c>
      <c r="L51" s="278">
        <f>X46</f>
        <v>2516.2241128819155</v>
      </c>
      <c r="M51" s="278"/>
      <c r="N51" s="278"/>
      <c r="O51" s="40" t="s">
        <v>87</v>
      </c>
      <c r="P51" s="228">
        <f>X47</f>
        <v>1</v>
      </c>
      <c r="Q51" s="228"/>
      <c r="R51" s="228"/>
      <c r="S51" s="40"/>
      <c r="T51" s="40"/>
      <c r="U51" s="40"/>
      <c r="V51" s="40"/>
      <c r="W51" s="40"/>
      <c r="X51" s="13"/>
      <c r="Y51" s="13"/>
      <c r="Z51" s="13"/>
      <c r="AA51" s="13"/>
      <c r="AB51" s="13"/>
      <c r="AC51" s="13"/>
      <c r="AD51" s="13"/>
      <c r="AE51" s="13"/>
      <c r="AF51" s="13"/>
      <c r="AG51" s="13"/>
      <c r="AH51" s="13"/>
      <c r="AI51" s="15"/>
    </row>
    <row r="52" spans="3:36">
      <c r="C52" s="12"/>
      <c r="D52" s="13"/>
      <c r="E52" s="13"/>
      <c r="F52" s="13"/>
      <c r="G52" s="13"/>
      <c r="H52" s="160"/>
      <c r="I52" s="160"/>
      <c r="J52" s="160"/>
      <c r="K52" s="13"/>
      <c r="L52" s="41">
        <v>4</v>
      </c>
      <c r="M52" s="13" t="s">
        <v>87</v>
      </c>
      <c r="N52" s="293">
        <f>X48</f>
        <v>200000000</v>
      </c>
      <c r="O52" s="293"/>
      <c r="P52" s="293"/>
      <c r="Q52" s="293"/>
      <c r="R52" s="293"/>
      <c r="S52" s="13" t="s">
        <v>87</v>
      </c>
      <c r="T52" s="315">
        <f>X49</f>
        <v>1.6799999999999999E-4</v>
      </c>
      <c r="U52" s="315"/>
      <c r="V52" s="315"/>
      <c r="W52" s="315"/>
      <c r="X52" s="315"/>
      <c r="Y52" s="13"/>
      <c r="Z52" s="13"/>
      <c r="AA52" s="13"/>
      <c r="AB52" s="13"/>
      <c r="AC52" s="13"/>
      <c r="AD52" s="13"/>
      <c r="AE52" s="13"/>
      <c r="AF52" s="13"/>
      <c r="AG52" s="13"/>
      <c r="AH52" s="13"/>
      <c r="AI52" s="15"/>
    </row>
    <row r="53" spans="3:36">
      <c r="C53" s="12"/>
      <c r="D53" s="13"/>
      <c r="E53" s="13"/>
      <c r="F53" s="13"/>
      <c r="G53" s="13"/>
      <c r="H53" s="13"/>
      <c r="I53" s="13"/>
      <c r="J53" s="13"/>
      <c r="K53" s="13"/>
      <c r="L53" s="13"/>
      <c r="M53" s="13"/>
      <c r="N53" s="13"/>
      <c r="O53" s="13"/>
      <c r="P53" s="13"/>
      <c r="Q53" s="13"/>
      <c r="R53" s="13"/>
      <c r="S53" s="13"/>
      <c r="T53" s="13"/>
      <c r="U53" s="13"/>
      <c r="V53" s="13"/>
      <c r="W53" s="13"/>
      <c r="X53" s="13"/>
      <c r="Y53" s="9" t="s">
        <v>193</v>
      </c>
      <c r="Z53" s="10"/>
      <c r="AA53" s="10"/>
      <c r="AB53" s="10"/>
      <c r="AC53" s="10"/>
      <c r="AD53" s="10"/>
      <c r="AE53" s="10"/>
      <c r="AF53" s="10"/>
      <c r="AG53" s="10"/>
      <c r="AH53" s="11"/>
      <c r="AI53" s="15"/>
    </row>
    <row r="54" spans="3:36" ht="19.2">
      <c r="C54" s="12"/>
      <c r="D54" s="13"/>
      <c r="E54" s="13"/>
      <c r="F54" s="13"/>
      <c r="G54" s="13"/>
      <c r="H54" s="13"/>
      <c r="I54" s="13"/>
      <c r="J54" s="43" t="s">
        <v>2</v>
      </c>
      <c r="K54" s="317">
        <f>ROUND((L51*P51/L52/N52/T52)^(1/4),2)</f>
        <v>0.37</v>
      </c>
      <c r="L54" s="318"/>
      <c r="M54" s="319"/>
      <c r="N54" s="13"/>
      <c r="U54" s="13"/>
      <c r="V54" s="13"/>
      <c r="W54" s="13"/>
      <c r="X54" s="13"/>
      <c r="Y54" s="327" t="s">
        <v>282</v>
      </c>
      <c r="Z54" s="325"/>
      <c r="AA54" s="325"/>
      <c r="AB54" s="328">
        <v>0.37</v>
      </c>
      <c r="AC54" s="328"/>
      <c r="AD54" s="13"/>
      <c r="AE54" s="324">
        <f>K54-AB54</f>
        <v>0</v>
      </c>
      <c r="AF54" s="324"/>
      <c r="AG54" s="13"/>
      <c r="AH54" s="15"/>
      <c r="AI54" s="15"/>
    </row>
    <row r="55" spans="3:36">
      <c r="C55" s="12"/>
      <c r="D55" s="13"/>
      <c r="E55" s="13" t="s">
        <v>88</v>
      </c>
      <c r="F55" s="13"/>
      <c r="G55" s="13"/>
      <c r="H55" s="13"/>
      <c r="I55" s="13"/>
      <c r="J55" s="13"/>
      <c r="K55" s="13"/>
      <c r="L55" s="13"/>
      <c r="M55" s="13"/>
      <c r="N55" s="13"/>
      <c r="O55" s="13"/>
      <c r="P55" s="13"/>
      <c r="Q55" s="13"/>
      <c r="R55" s="13"/>
      <c r="S55" s="13"/>
      <c r="T55" s="13"/>
      <c r="U55" s="13"/>
      <c r="V55" s="13"/>
      <c r="W55" s="13"/>
      <c r="X55" s="13"/>
      <c r="Y55" s="12"/>
      <c r="Z55" s="13"/>
      <c r="AA55" s="13"/>
      <c r="AB55" s="13" t="s">
        <v>195</v>
      </c>
      <c r="AC55" s="13"/>
      <c r="AD55" s="13"/>
      <c r="AE55" s="13" t="s">
        <v>195</v>
      </c>
      <c r="AF55" s="13"/>
      <c r="AG55" s="13"/>
      <c r="AH55" s="15"/>
      <c r="AI55" s="15"/>
    </row>
    <row r="56" spans="3:36">
      <c r="C56" s="12"/>
      <c r="D56" s="13"/>
      <c r="E56" s="160" t="s">
        <v>124</v>
      </c>
      <c r="F56" s="160"/>
      <c r="G56" s="160" t="s">
        <v>2</v>
      </c>
      <c r="H56" s="275">
        <v>2.5</v>
      </c>
      <c r="I56" s="275"/>
      <c r="J56" s="275"/>
      <c r="K56" s="13"/>
      <c r="L56" s="13"/>
      <c r="M56" s="13"/>
      <c r="N56" s="13"/>
      <c r="O56" s="13"/>
      <c r="P56" s="13"/>
      <c r="Q56" s="13"/>
      <c r="R56" s="13"/>
      <c r="S56" s="13"/>
      <c r="T56" s="13"/>
      <c r="U56" s="13"/>
      <c r="V56" s="13"/>
      <c r="W56" s="13"/>
      <c r="X56" s="13"/>
      <c r="Y56" s="327" t="s">
        <v>197</v>
      </c>
      <c r="Z56" s="325"/>
      <c r="AA56" s="325"/>
      <c r="AB56" s="325"/>
      <c r="AC56" s="325"/>
      <c r="AD56" s="13"/>
      <c r="AE56" s="325" t="s">
        <v>196</v>
      </c>
      <c r="AF56" s="325"/>
      <c r="AG56" s="325"/>
      <c r="AH56" s="326"/>
      <c r="AI56" s="15"/>
    </row>
    <row r="57" spans="3:36">
      <c r="C57" s="12"/>
      <c r="D57" s="13"/>
      <c r="E57" s="160"/>
      <c r="F57" s="160"/>
      <c r="G57" s="160"/>
      <c r="H57" s="323">
        <f>K54</f>
        <v>0.37</v>
      </c>
      <c r="I57" s="323"/>
      <c r="J57" s="323"/>
      <c r="K57" s="13"/>
      <c r="L57" s="13"/>
      <c r="M57" s="13"/>
      <c r="N57" s="13"/>
      <c r="O57" s="13"/>
      <c r="P57" s="13"/>
      <c r="Q57" s="13"/>
      <c r="R57" s="13"/>
      <c r="S57" s="13"/>
      <c r="T57" s="13"/>
      <c r="U57" s="13"/>
      <c r="V57" s="13"/>
      <c r="W57" s="13"/>
      <c r="X57" s="13"/>
      <c r="Y57" s="12"/>
      <c r="Z57" s="13"/>
      <c r="AA57" s="13"/>
      <c r="AB57" s="13"/>
      <c r="AC57" s="13"/>
      <c r="AD57" s="13"/>
      <c r="AE57" s="13"/>
      <c r="AF57" s="13"/>
      <c r="AG57" s="13"/>
      <c r="AH57" s="15"/>
      <c r="AI57" s="15"/>
    </row>
    <row r="58" spans="3:36">
      <c r="C58" s="12"/>
      <c r="D58" s="13"/>
      <c r="E58" s="13"/>
      <c r="F58" s="13"/>
      <c r="G58" s="13"/>
      <c r="H58" s="13"/>
      <c r="I58" s="13"/>
      <c r="J58" s="13"/>
      <c r="K58" s="13"/>
      <c r="L58" s="13"/>
      <c r="M58" s="13"/>
      <c r="N58" s="13"/>
      <c r="O58" s="13"/>
      <c r="P58" s="13"/>
      <c r="Q58" s="13"/>
      <c r="R58" s="13"/>
      <c r="S58" s="13"/>
      <c r="T58" s="13"/>
      <c r="U58" s="13"/>
      <c r="V58" s="13"/>
      <c r="W58" s="13"/>
      <c r="X58" s="13"/>
      <c r="Y58" s="16"/>
      <c r="Z58" s="17" t="s">
        <v>198</v>
      </c>
      <c r="AA58" s="17"/>
      <c r="AB58" s="17"/>
      <c r="AC58" s="17"/>
      <c r="AD58" s="17"/>
      <c r="AE58" s="17"/>
      <c r="AF58" s="17"/>
      <c r="AG58" s="17"/>
      <c r="AH58" s="19"/>
      <c r="AI58" s="15"/>
    </row>
    <row r="59" spans="3:36">
      <c r="C59" s="12"/>
      <c r="D59" s="13"/>
      <c r="E59" s="13"/>
      <c r="F59" s="13"/>
      <c r="G59" s="13" t="s">
        <v>2</v>
      </c>
      <c r="H59" s="150">
        <f>H56/H57</f>
        <v>6.756756756756757</v>
      </c>
      <c r="I59" s="151"/>
      <c r="J59" s="152"/>
      <c r="K59" s="13" t="s">
        <v>3</v>
      </c>
      <c r="L59" s="13"/>
      <c r="M59" s="13"/>
      <c r="N59" s="13"/>
      <c r="O59" s="13"/>
      <c r="P59" s="13"/>
      <c r="Q59" s="13"/>
      <c r="R59" s="13"/>
      <c r="S59" s="13"/>
      <c r="T59" s="13"/>
      <c r="U59" s="13"/>
      <c r="V59" s="13"/>
      <c r="W59" s="13"/>
      <c r="X59" s="13"/>
      <c r="Y59" s="13"/>
      <c r="Z59" s="13"/>
      <c r="AA59" s="13"/>
      <c r="AI59" s="15"/>
    </row>
    <row r="60" spans="3:36">
      <c r="C60" s="16"/>
      <c r="D60" s="17"/>
      <c r="E60" s="17"/>
      <c r="F60" s="17"/>
      <c r="G60" s="17"/>
      <c r="H60" s="17"/>
      <c r="I60" s="17"/>
      <c r="J60" s="17"/>
      <c r="K60" s="17"/>
      <c r="L60" s="17"/>
      <c r="M60" s="17"/>
      <c r="N60" s="17"/>
      <c r="O60" s="17"/>
      <c r="P60" s="17"/>
      <c r="Q60" s="17"/>
      <c r="R60" s="17"/>
      <c r="S60" s="17"/>
      <c r="T60" s="17"/>
      <c r="U60" s="17"/>
      <c r="V60" s="17"/>
      <c r="W60" s="17"/>
      <c r="X60" s="17"/>
      <c r="Y60" s="17"/>
      <c r="Z60" s="17"/>
      <c r="AA60" s="17"/>
      <c r="AI60" s="19"/>
    </row>
    <row r="61" spans="3:36" ht="19.2">
      <c r="C61" s="9"/>
      <c r="E61" s="10" t="s">
        <v>283</v>
      </c>
      <c r="F61" s="10"/>
      <c r="G61" s="10"/>
      <c r="H61" s="10"/>
      <c r="I61" s="10"/>
      <c r="J61" s="10"/>
      <c r="K61" s="10"/>
      <c r="L61" s="10"/>
      <c r="M61" s="10" t="s">
        <v>284</v>
      </c>
      <c r="N61" s="10"/>
      <c r="O61" s="10"/>
      <c r="P61" s="10"/>
      <c r="Q61" s="10"/>
      <c r="R61" s="10"/>
      <c r="S61" s="10"/>
      <c r="T61" s="10"/>
      <c r="U61" s="10"/>
      <c r="V61" s="10"/>
      <c r="W61" s="10"/>
      <c r="X61" s="10"/>
      <c r="Y61" s="10"/>
      <c r="Z61" s="3" t="s">
        <v>194</v>
      </c>
      <c r="AA61" s="10"/>
      <c r="AB61" s="10"/>
      <c r="AC61" s="10"/>
      <c r="AD61" s="10"/>
      <c r="AE61" s="10"/>
      <c r="AF61" s="10"/>
      <c r="AG61" s="10"/>
      <c r="AH61" s="10"/>
      <c r="AI61" s="11"/>
      <c r="AJ61" s="13"/>
    </row>
    <row r="62" spans="3:36">
      <c r="C62" s="12"/>
      <c r="D62" s="13"/>
      <c r="E62" s="13"/>
      <c r="F62" s="13"/>
      <c r="G62" s="13"/>
      <c r="H62" s="13"/>
      <c r="I62" s="13"/>
      <c r="J62" s="13"/>
      <c r="K62" s="13"/>
      <c r="L62" s="13"/>
      <c r="M62" s="13"/>
      <c r="N62" s="13"/>
      <c r="O62" s="13"/>
      <c r="P62" s="13"/>
      <c r="Q62" s="13"/>
      <c r="R62" s="13"/>
      <c r="S62" s="13"/>
      <c r="T62" s="13"/>
      <c r="U62" s="13"/>
      <c r="V62" s="13"/>
      <c r="W62" s="13"/>
      <c r="X62" s="13"/>
      <c r="Y62" s="13"/>
      <c r="Z62"/>
      <c r="AA62" s="13"/>
      <c r="AB62" s="13"/>
      <c r="AC62" s="13"/>
      <c r="AD62" s="13"/>
      <c r="AE62" s="13"/>
      <c r="AF62" s="13"/>
      <c r="AG62" s="13"/>
      <c r="AH62" s="13"/>
      <c r="AI62" s="15"/>
      <c r="AJ62" s="13"/>
    </row>
    <row r="63" spans="3:36">
      <c r="C63" s="12"/>
      <c r="D63" s="13"/>
      <c r="E63" s="159" t="s">
        <v>285</v>
      </c>
      <c r="F63" s="159"/>
      <c r="G63" s="160" t="s">
        <v>2</v>
      </c>
      <c r="H63" s="159" t="s">
        <v>103</v>
      </c>
      <c r="I63" s="159"/>
      <c r="J63" s="159"/>
      <c r="K63" s="301" t="s">
        <v>104</v>
      </c>
      <c r="L63" s="301"/>
      <c r="M63" s="301"/>
      <c r="N63" s="302" t="s">
        <v>47</v>
      </c>
      <c r="O63" s="214"/>
      <c r="P63" s="13"/>
      <c r="Q63" s="13"/>
      <c r="R63" s="13"/>
      <c r="S63" s="13"/>
      <c r="T63" s="13"/>
      <c r="U63" s="13"/>
      <c r="V63" s="13"/>
      <c r="W63" s="13"/>
      <c r="X63" s="13"/>
      <c r="Y63" s="13"/>
      <c r="Z63" s="13"/>
      <c r="AA63" s="13"/>
      <c r="AB63" s="13"/>
      <c r="AC63" s="13"/>
      <c r="AD63" s="13"/>
      <c r="AE63" s="13"/>
      <c r="AF63" s="13"/>
      <c r="AG63" s="13"/>
      <c r="AH63" s="13"/>
      <c r="AI63" s="15"/>
      <c r="AJ63" s="13"/>
    </row>
    <row r="64" spans="3:36">
      <c r="C64" s="12"/>
      <c r="D64" s="13"/>
      <c r="E64" s="159"/>
      <c r="F64" s="159"/>
      <c r="G64" s="160"/>
      <c r="H64" s="159"/>
      <c r="I64" s="159"/>
      <c r="J64" s="159"/>
      <c r="K64" s="214">
        <v>0.3</v>
      </c>
      <c r="L64" s="214"/>
      <c r="M64" s="214"/>
      <c r="N64" s="13"/>
      <c r="O64" s="13"/>
      <c r="P64" s="13"/>
      <c r="Q64" s="13"/>
      <c r="R64" s="13"/>
      <c r="S64" s="13"/>
      <c r="T64" s="13"/>
      <c r="U64" s="13"/>
      <c r="V64" s="13"/>
      <c r="W64" s="13"/>
      <c r="X64" s="13"/>
      <c r="Y64" s="13"/>
      <c r="Z64" s="13"/>
      <c r="AA64" s="13"/>
      <c r="AB64" s="13"/>
      <c r="AC64" s="13"/>
      <c r="AD64" s="13"/>
      <c r="AE64" s="13"/>
      <c r="AF64" s="13"/>
      <c r="AG64" s="13"/>
      <c r="AH64" s="13"/>
      <c r="AI64" s="15"/>
      <c r="AJ64" s="13"/>
    </row>
    <row r="65" spans="3:36">
      <c r="C65" s="12"/>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5"/>
      <c r="AJ65" s="13"/>
    </row>
    <row r="66" spans="3:36">
      <c r="C66" s="12"/>
      <c r="D66" s="13"/>
      <c r="E66" s="13"/>
      <c r="F66" s="13"/>
      <c r="G66" s="13" t="s">
        <v>58</v>
      </c>
      <c r="H66" s="13"/>
      <c r="I66" s="13"/>
      <c r="X66" s="13"/>
      <c r="Y66" s="13"/>
      <c r="Z66" s="13"/>
      <c r="AA66" s="13"/>
      <c r="AB66" s="13"/>
      <c r="AC66" s="13"/>
      <c r="AD66" s="13"/>
      <c r="AE66" s="13"/>
      <c r="AF66" s="13"/>
      <c r="AG66" s="13"/>
      <c r="AH66" s="13"/>
      <c r="AI66" s="15"/>
      <c r="AJ66" s="13"/>
    </row>
    <row r="67" spans="3:36">
      <c r="C67" s="12"/>
      <c r="D67" s="13"/>
      <c r="E67" s="13"/>
      <c r="F67" s="13"/>
      <c r="G67" s="13"/>
      <c r="H67" s="46" t="s">
        <v>239</v>
      </c>
      <c r="I67" s="13"/>
      <c r="J67" s="13"/>
      <c r="K67" s="13"/>
      <c r="L67" s="13"/>
      <c r="M67" s="13"/>
      <c r="N67" s="13"/>
      <c r="O67" s="13"/>
      <c r="P67" s="13"/>
      <c r="Q67" s="13"/>
      <c r="R67" s="46" t="s">
        <v>49</v>
      </c>
      <c r="S67" s="13" t="s">
        <v>2</v>
      </c>
      <c r="T67" s="316">
        <v>1</v>
      </c>
      <c r="U67" s="316"/>
      <c r="V67" s="36"/>
      <c r="W67" s="36"/>
      <c r="X67" s="13"/>
      <c r="Y67" s="13"/>
      <c r="Z67" s="13"/>
      <c r="AA67" s="13"/>
      <c r="AB67" s="13"/>
      <c r="AC67" s="13"/>
      <c r="AD67" s="13"/>
      <c r="AE67" s="13"/>
      <c r="AF67" s="13"/>
      <c r="AG67" s="13"/>
      <c r="AH67" s="13"/>
      <c r="AI67" s="15"/>
      <c r="AJ67" s="13"/>
    </row>
    <row r="68" spans="3:36" ht="19.8">
      <c r="C68" s="12"/>
      <c r="D68" s="13"/>
      <c r="E68" s="13"/>
      <c r="F68" s="13"/>
      <c r="G68" s="13"/>
      <c r="H68" s="52" t="s">
        <v>106</v>
      </c>
      <c r="I68" s="13"/>
      <c r="J68" s="13"/>
      <c r="K68" s="13"/>
      <c r="L68" s="13"/>
      <c r="M68" s="13"/>
      <c r="N68" s="13"/>
      <c r="O68" s="13"/>
      <c r="P68" s="13"/>
      <c r="Q68" s="13"/>
      <c r="R68" s="13"/>
      <c r="S68" s="13"/>
      <c r="T68" s="13"/>
      <c r="U68" s="13"/>
      <c r="V68" s="13"/>
      <c r="W68" s="13"/>
      <c r="X68" s="13"/>
      <c r="Y68" s="13"/>
      <c r="Z68" s="13"/>
      <c r="AC68" s="13"/>
      <c r="AD68" s="13"/>
      <c r="AE68" s="13"/>
      <c r="AF68" s="13"/>
      <c r="AG68" s="13"/>
      <c r="AH68" s="13"/>
      <c r="AI68" s="15"/>
      <c r="AJ68" s="13"/>
    </row>
    <row r="69" spans="3:36" ht="18.75" customHeight="1">
      <c r="C69" s="12"/>
      <c r="D69" s="13"/>
      <c r="E69" s="13"/>
      <c r="F69" s="13"/>
      <c r="G69" s="13"/>
      <c r="H69" s="13"/>
      <c r="I69" s="13"/>
      <c r="J69" s="159" t="s">
        <v>190</v>
      </c>
      <c r="K69" s="159"/>
      <c r="L69" s="160" t="s">
        <v>2</v>
      </c>
      <c r="M69" s="287">
        <v>1</v>
      </c>
      <c r="N69" s="287"/>
      <c r="O69" s="159" t="s">
        <v>107</v>
      </c>
      <c r="P69" s="159"/>
      <c r="Q69" s="159"/>
      <c r="R69" s="13"/>
      <c r="S69" s="13"/>
      <c r="T69" s="13"/>
      <c r="U69" s="13"/>
      <c r="V69" s="13"/>
      <c r="W69" s="13"/>
      <c r="X69" s="13"/>
      <c r="Y69" s="13"/>
      <c r="Z69" s="13"/>
      <c r="AA69" s="13"/>
      <c r="AB69" s="13"/>
      <c r="AC69" s="13"/>
      <c r="AD69" s="13"/>
      <c r="AE69" s="13"/>
      <c r="AF69" s="13"/>
      <c r="AG69" s="13"/>
      <c r="AH69" s="13"/>
      <c r="AI69" s="15"/>
    </row>
    <row r="70" spans="3:36">
      <c r="C70" s="12"/>
      <c r="D70" s="13"/>
      <c r="E70" s="13"/>
      <c r="F70" s="13"/>
      <c r="G70" s="13"/>
      <c r="H70" s="13"/>
      <c r="I70" s="13"/>
      <c r="J70" s="159"/>
      <c r="K70" s="159"/>
      <c r="L70" s="160"/>
      <c r="M70" s="214">
        <v>0.3</v>
      </c>
      <c r="N70" s="214"/>
      <c r="O70" s="159"/>
      <c r="P70" s="159"/>
      <c r="Q70" s="159"/>
      <c r="R70" s="13"/>
      <c r="S70" s="13"/>
      <c r="T70" s="13"/>
      <c r="U70" s="13"/>
      <c r="V70" s="13"/>
      <c r="W70" s="13"/>
      <c r="X70" s="13"/>
      <c r="Y70" s="13"/>
      <c r="Z70" s="13"/>
      <c r="AA70" s="13"/>
      <c r="AB70" s="13"/>
      <c r="AC70" s="13"/>
      <c r="AD70" s="13"/>
      <c r="AE70" s="13"/>
      <c r="AF70" s="13"/>
      <c r="AG70" s="13"/>
      <c r="AH70" s="13"/>
      <c r="AI70" s="15"/>
    </row>
    <row r="71" spans="3:36">
      <c r="C71" s="12"/>
      <c r="D71" s="13"/>
      <c r="E71" s="13"/>
      <c r="F71" s="13"/>
      <c r="G71" s="13"/>
      <c r="H71" s="13"/>
      <c r="I71" s="13"/>
      <c r="J71" s="13"/>
      <c r="K71" s="13"/>
      <c r="L71" s="51" t="s">
        <v>108</v>
      </c>
      <c r="M71" s="13"/>
      <c r="N71" s="13"/>
      <c r="O71" s="13"/>
      <c r="P71" s="13"/>
      <c r="Q71" s="13"/>
      <c r="R71" s="13"/>
      <c r="S71" s="13"/>
      <c r="T71" s="13"/>
      <c r="U71" s="13"/>
      <c r="V71" s="13"/>
      <c r="W71" s="13"/>
      <c r="X71" s="46" t="s">
        <v>48</v>
      </c>
      <c r="Y71" s="13" t="s">
        <v>2</v>
      </c>
      <c r="Z71" s="316">
        <v>1</v>
      </c>
      <c r="AA71" s="316"/>
      <c r="AB71" s="13"/>
      <c r="AC71" s="13"/>
      <c r="AD71" s="13"/>
      <c r="AE71" s="13"/>
      <c r="AF71" s="13"/>
      <c r="AG71" s="13"/>
      <c r="AH71" s="13"/>
      <c r="AI71" s="15"/>
    </row>
    <row r="72" spans="3:36" ht="19.8">
      <c r="C72" s="12"/>
      <c r="D72" s="13"/>
      <c r="E72" s="13"/>
      <c r="F72" s="13"/>
      <c r="G72" s="13"/>
      <c r="H72" s="13"/>
      <c r="I72" s="13"/>
      <c r="J72" s="13"/>
      <c r="K72" s="13"/>
      <c r="L72" s="52" t="s">
        <v>109</v>
      </c>
      <c r="M72" s="13"/>
      <c r="N72" s="13"/>
      <c r="O72" s="13"/>
      <c r="P72" s="13"/>
      <c r="Q72" s="13"/>
      <c r="R72" s="13"/>
      <c r="S72" s="13"/>
      <c r="T72" s="13"/>
      <c r="U72" s="13"/>
      <c r="V72" s="13"/>
      <c r="W72" s="13"/>
      <c r="X72" s="13"/>
      <c r="Y72" s="13"/>
      <c r="Z72" s="13"/>
      <c r="AA72" s="13"/>
      <c r="AB72" s="13"/>
      <c r="AC72" s="13"/>
      <c r="AD72" s="13"/>
      <c r="AE72" s="13"/>
      <c r="AF72" s="13"/>
      <c r="AG72" s="13"/>
      <c r="AH72" s="13"/>
      <c r="AI72" s="15"/>
    </row>
    <row r="73" spans="3:36">
      <c r="C73" s="12"/>
      <c r="D73" s="13"/>
      <c r="E73" s="13"/>
      <c r="F73" s="13"/>
      <c r="G73" s="13"/>
      <c r="H73" s="13"/>
      <c r="I73" s="13"/>
      <c r="J73" s="13"/>
      <c r="K73" s="13"/>
      <c r="L73" s="13"/>
      <c r="M73" s="46" t="s">
        <v>105</v>
      </c>
      <c r="N73" s="13"/>
      <c r="O73" s="13" t="s">
        <v>2</v>
      </c>
      <c r="P73" s="293">
        <v>2800</v>
      </c>
      <c r="Q73" s="293"/>
      <c r="R73" s="293"/>
      <c r="S73" s="13" t="s">
        <v>87</v>
      </c>
      <c r="T73" s="46" t="s">
        <v>59</v>
      </c>
      <c r="U73" s="13"/>
      <c r="V73" s="13"/>
      <c r="W73" s="13"/>
      <c r="X73" s="13"/>
      <c r="Y73" s="13"/>
      <c r="Z73" s="13"/>
      <c r="AA73" s="13"/>
      <c r="AB73" s="13"/>
      <c r="AC73" s="13"/>
      <c r="AD73" s="13"/>
      <c r="AE73" s="13"/>
      <c r="AF73" s="13"/>
      <c r="AG73" s="13"/>
      <c r="AH73" s="13"/>
      <c r="AI73" s="15"/>
    </row>
    <row r="74" spans="3:36">
      <c r="C74" s="12"/>
      <c r="D74" s="13"/>
      <c r="E74" s="13"/>
      <c r="F74" s="13"/>
      <c r="G74" s="13"/>
      <c r="H74" s="52" t="s">
        <v>110</v>
      </c>
      <c r="I74" s="13"/>
      <c r="J74" s="13"/>
      <c r="K74" s="13"/>
      <c r="L74" s="13"/>
      <c r="M74" s="13"/>
      <c r="N74" s="162" t="s">
        <v>104</v>
      </c>
      <c r="O74" s="162"/>
      <c r="P74" s="13" t="s">
        <v>2</v>
      </c>
      <c r="Q74" s="316">
        <v>10</v>
      </c>
      <c r="R74" s="316"/>
      <c r="S74" s="13" t="s">
        <v>3</v>
      </c>
      <c r="T74" s="13"/>
      <c r="U74" s="13"/>
      <c r="V74" s="13"/>
      <c r="W74" s="13"/>
      <c r="X74" s="13"/>
      <c r="Y74" s="13"/>
      <c r="Z74" s="13"/>
      <c r="AA74" s="13"/>
      <c r="AB74" s="13"/>
      <c r="AC74" s="13"/>
      <c r="AD74" s="13"/>
      <c r="AE74" s="13"/>
      <c r="AF74" s="13"/>
      <c r="AG74" s="13"/>
      <c r="AH74" s="13"/>
      <c r="AI74" s="15"/>
    </row>
    <row r="75" spans="3:36">
      <c r="C75" s="12"/>
      <c r="D75" s="13"/>
      <c r="E75" s="13"/>
      <c r="F75" s="13"/>
      <c r="G75" s="13"/>
      <c r="H75" s="52"/>
      <c r="I75" s="13"/>
      <c r="J75" s="13"/>
      <c r="K75" s="13"/>
      <c r="L75" s="13"/>
      <c r="M75" s="13"/>
      <c r="N75" s="47"/>
      <c r="O75" s="47"/>
      <c r="P75" s="13"/>
      <c r="Q75" s="36"/>
      <c r="R75" s="36"/>
      <c r="S75" s="13"/>
      <c r="T75" s="13"/>
      <c r="U75" s="13"/>
      <c r="V75" s="13"/>
      <c r="W75" s="13"/>
      <c r="X75" s="13"/>
      <c r="Y75" s="13"/>
      <c r="Z75" s="13"/>
      <c r="AA75" s="13"/>
      <c r="AB75" s="13"/>
      <c r="AC75" s="13"/>
      <c r="AD75" s="13"/>
      <c r="AE75" s="13"/>
      <c r="AF75" s="13"/>
      <c r="AG75" s="13"/>
      <c r="AH75" s="13"/>
      <c r="AI75" s="15"/>
    </row>
    <row r="76" spans="3:36" ht="19.2">
      <c r="C76" s="12"/>
      <c r="D76" s="13"/>
      <c r="E76" s="13" t="s">
        <v>287</v>
      </c>
      <c r="F76" s="13"/>
      <c r="G76" s="13"/>
      <c r="H76" s="13"/>
      <c r="I76" s="52"/>
      <c r="J76" s="13"/>
      <c r="K76" s="13"/>
      <c r="L76" s="13"/>
      <c r="M76" s="13"/>
      <c r="N76" s="13"/>
      <c r="O76" s="47"/>
      <c r="P76" s="47"/>
      <c r="Q76" s="13"/>
      <c r="R76" s="36"/>
      <c r="S76" s="36"/>
      <c r="T76" s="13"/>
      <c r="U76" s="13"/>
      <c r="V76" s="13"/>
      <c r="W76" s="13"/>
      <c r="X76" s="13"/>
      <c r="Y76" s="13"/>
      <c r="Z76" s="13"/>
      <c r="AA76" s="13"/>
      <c r="AB76" s="13"/>
      <c r="AC76" s="13"/>
      <c r="AD76" s="13"/>
      <c r="AE76" s="13"/>
      <c r="AF76" s="13"/>
      <c r="AG76" s="13"/>
      <c r="AH76" s="13"/>
      <c r="AI76" s="15"/>
    </row>
    <row r="77" spans="3:36">
      <c r="C77" s="12"/>
      <c r="E77"/>
      <c r="F77"/>
      <c r="G77"/>
      <c r="H77" s="111" t="s">
        <v>7</v>
      </c>
      <c r="I77" s="165"/>
      <c r="J77" s="112" t="s">
        <v>9</v>
      </c>
      <c r="K77" s="165"/>
      <c r="L77" s="297" t="s">
        <v>189</v>
      </c>
      <c r="M77" s="298"/>
      <c r="N77" s="298"/>
      <c r="O77" s="299"/>
      <c r="P77" s="297" t="s">
        <v>190</v>
      </c>
      <c r="Q77" s="298"/>
      <c r="R77" s="298"/>
      <c r="S77" s="299"/>
      <c r="T77" s="297" t="s">
        <v>285</v>
      </c>
      <c r="U77" s="298"/>
      <c r="V77" s="298"/>
      <c r="W77" s="299"/>
      <c r="X77" s="297" t="s">
        <v>286</v>
      </c>
      <c r="Y77" s="298"/>
      <c r="Z77" s="298"/>
      <c r="AA77" s="299"/>
      <c r="AI77" s="15"/>
    </row>
    <row r="78" spans="3:36">
      <c r="C78" s="12"/>
      <c r="E78"/>
      <c r="F78"/>
      <c r="G78"/>
      <c r="H78" s="169" t="s">
        <v>13</v>
      </c>
      <c r="I78" s="170"/>
      <c r="J78" s="202"/>
      <c r="K78" s="172"/>
      <c r="L78" s="199"/>
      <c r="M78" s="203"/>
      <c r="N78" s="203"/>
      <c r="O78" s="200"/>
      <c r="P78" s="199"/>
      <c r="Q78" s="203"/>
      <c r="R78" s="203"/>
      <c r="S78" s="200"/>
      <c r="T78" s="199"/>
      <c r="U78" s="203"/>
      <c r="V78" s="203"/>
      <c r="W78" s="200"/>
      <c r="X78" s="199"/>
      <c r="Y78" s="203"/>
      <c r="Z78" s="203"/>
      <c r="AA78" s="200"/>
      <c r="AI78" s="15"/>
    </row>
    <row r="79" spans="3:36" ht="19.8">
      <c r="C79" s="12"/>
      <c r="E79"/>
      <c r="F79"/>
      <c r="G79"/>
      <c r="H79" s="143" t="s">
        <v>18</v>
      </c>
      <c r="I79" s="144"/>
      <c r="J79" s="121"/>
      <c r="K79" s="144"/>
      <c r="L79" s="143" t="s">
        <v>51</v>
      </c>
      <c r="M79" s="121"/>
      <c r="N79" s="121"/>
      <c r="O79" s="144"/>
      <c r="P79" s="143" t="s">
        <v>55</v>
      </c>
      <c r="Q79" s="121"/>
      <c r="R79" s="121"/>
      <c r="S79" s="144"/>
      <c r="T79" s="143" t="s">
        <v>55</v>
      </c>
      <c r="U79" s="121"/>
      <c r="V79" s="121"/>
      <c r="W79" s="144"/>
      <c r="X79" s="143" t="s">
        <v>51</v>
      </c>
      <c r="Y79" s="121"/>
      <c r="Z79" s="121"/>
      <c r="AA79" s="144"/>
      <c r="AI79" s="15"/>
    </row>
    <row r="80" spans="3:36">
      <c r="C80" s="12"/>
      <c r="E80" s="192" t="s">
        <v>187</v>
      </c>
      <c r="F80" s="192"/>
      <c r="G80" s="192"/>
      <c r="H80" s="291">
        <f>'1.設計条件と鋼矢板の設定'!F25</f>
        <v>1</v>
      </c>
      <c r="I80" s="197"/>
      <c r="J80" s="192">
        <f>'1.設計条件と鋼矢板の設定'!N25</f>
        <v>5</v>
      </c>
      <c r="K80" s="192"/>
      <c r="L80" s="288">
        <f>$Z$71*$P$73*J80</f>
        <v>14000</v>
      </c>
      <c r="M80" s="288"/>
      <c r="N80" s="288"/>
      <c r="O80" s="288"/>
      <c r="P80" s="288">
        <f>L80/$M$70</f>
        <v>46666.666666666672</v>
      </c>
      <c r="Q80" s="288"/>
      <c r="R80" s="288"/>
      <c r="S80" s="288"/>
      <c r="T80" s="288">
        <f>$T$67*P80*($Q$74/0.3)^(-3/4)</f>
        <v>3363.9359797886573</v>
      </c>
      <c r="U80" s="288"/>
      <c r="V80" s="288"/>
      <c r="W80" s="288"/>
      <c r="X80" s="288">
        <f>H80*T80</f>
        <v>3363.9359797886573</v>
      </c>
      <c r="Y80" s="288"/>
      <c r="Z80" s="288"/>
      <c r="AA80" s="288"/>
      <c r="AI80" s="15"/>
    </row>
    <row r="81" spans="2:36">
      <c r="C81" s="12"/>
      <c r="E81" s="192" t="s">
        <v>188</v>
      </c>
      <c r="F81" s="192"/>
      <c r="G81" s="192"/>
      <c r="H81" s="291">
        <f>H82-H80</f>
        <v>1.7027027027027026</v>
      </c>
      <c r="I81" s="197"/>
      <c r="J81" s="192">
        <f>'1.設計条件と鋼矢板の設定'!N26</f>
        <v>3</v>
      </c>
      <c r="K81" s="192"/>
      <c r="L81" s="288">
        <f>$Z$71*$P$73*J81</f>
        <v>8400</v>
      </c>
      <c r="M81" s="288"/>
      <c r="N81" s="288"/>
      <c r="O81" s="288"/>
      <c r="P81" s="288">
        <f>L81/$M$70</f>
        <v>28000</v>
      </c>
      <c r="Q81" s="288"/>
      <c r="R81" s="288"/>
      <c r="S81" s="288"/>
      <c r="T81" s="288">
        <f>$T$67*P81*($Q$74/0.3)^(-3/4)</f>
        <v>2018.3615878731941</v>
      </c>
      <c r="U81" s="288"/>
      <c r="V81" s="288"/>
      <c r="W81" s="288"/>
      <c r="X81" s="288">
        <f>H81*T81</f>
        <v>3436.6697307030063</v>
      </c>
      <c r="Y81" s="288"/>
      <c r="Z81" s="288"/>
      <c r="AA81" s="288"/>
      <c r="AI81" s="15"/>
    </row>
    <row r="82" spans="2:36" ht="19.2">
      <c r="C82" s="12"/>
      <c r="D82" s="13"/>
      <c r="E82" s="270" t="s">
        <v>304</v>
      </c>
      <c r="F82" s="270"/>
      <c r="G82" s="270"/>
      <c r="H82" s="151">
        <f>1/AB54</f>
        <v>2.7027027027027026</v>
      </c>
      <c r="I82" s="152"/>
      <c r="J82" s="47"/>
      <c r="K82" s="47"/>
      <c r="L82" s="41"/>
      <c r="M82" s="71"/>
      <c r="N82" s="71"/>
      <c r="O82" s="41"/>
      <c r="P82" s="41"/>
      <c r="Q82" s="41"/>
      <c r="R82" s="41"/>
      <c r="S82" s="72" t="s">
        <v>288</v>
      </c>
      <c r="T82" s="73"/>
      <c r="U82" s="73"/>
      <c r="V82" s="73"/>
      <c r="W82" s="73" t="s">
        <v>2</v>
      </c>
      <c r="X82" s="279">
        <f>SUM(X80:AA81)</f>
        <v>6800.6057104916636</v>
      </c>
      <c r="Y82" s="288"/>
      <c r="Z82" s="288"/>
      <c r="AA82" s="288"/>
      <c r="AB82" s="13"/>
      <c r="AC82" s="13"/>
      <c r="AD82" s="13"/>
      <c r="AI82" s="15"/>
    </row>
    <row r="83" spans="2:36">
      <c r="C83" s="12"/>
      <c r="D83" s="13"/>
      <c r="E83" s="64"/>
      <c r="F83" s="64"/>
      <c r="G83" s="25"/>
      <c r="H83" s="25"/>
      <c r="I83" s="52"/>
      <c r="J83" s="13"/>
      <c r="K83" s="13"/>
      <c r="L83" s="13"/>
      <c r="M83" s="13"/>
      <c r="N83" s="13"/>
      <c r="O83" s="47"/>
      <c r="P83" s="47"/>
      <c r="Q83" s="13"/>
      <c r="R83" s="36"/>
      <c r="S83" s="36"/>
      <c r="T83" s="13"/>
      <c r="U83" s="13"/>
      <c r="V83" s="13"/>
      <c r="W83" s="13"/>
      <c r="X83" s="13"/>
      <c r="Y83" s="13"/>
      <c r="Z83" s="13"/>
      <c r="AA83" s="13"/>
      <c r="AB83" s="13"/>
      <c r="AC83" s="65"/>
      <c r="AD83" s="65"/>
      <c r="AE83" s="65"/>
      <c r="AF83" s="65"/>
      <c r="AG83" s="13"/>
      <c r="AH83" s="13"/>
      <c r="AI83" s="15"/>
    </row>
    <row r="84" spans="2:36">
      <c r="C84" s="12"/>
      <c r="D84" s="13"/>
      <c r="E84" s="66" t="s">
        <v>44</v>
      </c>
      <c r="F84" s="64"/>
      <c r="G84" s="25"/>
      <c r="H84" s="25"/>
      <c r="I84" s="52"/>
      <c r="J84" s="13"/>
      <c r="K84" s="13"/>
      <c r="L84" s="13"/>
      <c r="M84" s="13"/>
      <c r="N84" s="13"/>
      <c r="O84" s="47"/>
      <c r="P84" s="47"/>
      <c r="Q84" s="13"/>
      <c r="R84" s="36"/>
      <c r="S84" s="36"/>
      <c r="T84" s="13"/>
      <c r="U84" s="13"/>
      <c r="V84" s="13"/>
      <c r="W84" s="13"/>
      <c r="X84" s="13"/>
      <c r="Y84" s="13"/>
      <c r="Z84" s="13"/>
      <c r="AA84" s="13"/>
      <c r="AB84" s="13"/>
      <c r="AC84" s="65"/>
      <c r="AD84" s="65"/>
      <c r="AE84" s="65"/>
      <c r="AF84" s="65"/>
      <c r="AG84" s="13"/>
      <c r="AH84" s="13"/>
      <c r="AI84" s="15"/>
    </row>
    <row r="85" spans="2:36">
      <c r="C85" s="12"/>
      <c r="D85" s="64"/>
      <c r="E85" s="160" t="s">
        <v>191</v>
      </c>
      <c r="F85" s="160"/>
      <c r="G85" s="303" t="s">
        <v>285</v>
      </c>
      <c r="H85" s="303"/>
      <c r="I85" s="289" t="s">
        <v>2</v>
      </c>
      <c r="J85" s="275" t="s">
        <v>288</v>
      </c>
      <c r="K85" s="275"/>
      <c r="L85" s="275"/>
      <c r="M85" s="275"/>
      <c r="P85" s="13"/>
      <c r="Q85" s="36"/>
      <c r="T85" s="13"/>
      <c r="U85" s="13"/>
      <c r="V85" s="13"/>
      <c r="W85" s="13"/>
      <c r="Z85" s="13"/>
      <c r="AA85" s="13"/>
      <c r="AB85" s="65"/>
      <c r="AC85" s="65"/>
      <c r="AD85" s="65"/>
      <c r="AE85" s="65"/>
      <c r="AF85" s="13"/>
      <c r="AG85" s="13"/>
      <c r="AH85" s="13"/>
      <c r="AI85" s="15"/>
    </row>
    <row r="86" spans="2:36" ht="19.2">
      <c r="C86" s="12"/>
      <c r="D86" s="64"/>
      <c r="E86" s="160"/>
      <c r="F86" s="160"/>
      <c r="G86" s="303"/>
      <c r="H86" s="303"/>
      <c r="I86" s="289"/>
      <c r="J86" s="296" t="s">
        <v>289</v>
      </c>
      <c r="K86" s="296"/>
      <c r="L86" s="296"/>
      <c r="M86" s="296"/>
      <c r="P86" s="13"/>
      <c r="Q86" s="36"/>
      <c r="R86" s="52"/>
      <c r="S86" s="13"/>
      <c r="T86" s="13"/>
      <c r="U86" s="13"/>
      <c r="V86" s="13"/>
      <c r="W86" s="13"/>
      <c r="X86" s="64"/>
      <c r="Y86" s="64"/>
      <c r="Z86" s="13"/>
      <c r="AA86" s="13"/>
      <c r="AB86" s="65"/>
      <c r="AC86" s="65"/>
      <c r="AD86" s="65"/>
      <c r="AE86" s="65"/>
      <c r="AF86" s="13"/>
      <c r="AG86" s="13"/>
      <c r="AH86" s="13"/>
      <c r="AI86" s="15"/>
    </row>
    <row r="87" spans="2:36">
      <c r="C87" s="12"/>
      <c r="D87" s="64"/>
      <c r="E87" s="66"/>
      <c r="F87" s="66"/>
      <c r="G87" s="67"/>
      <c r="H87" s="52"/>
      <c r="I87" s="13"/>
      <c r="J87" s="13"/>
      <c r="K87" s="13"/>
      <c r="L87" s="13"/>
      <c r="M87" s="13"/>
      <c r="N87" s="64"/>
      <c r="O87" s="64"/>
      <c r="P87" s="13"/>
      <c r="Q87" s="36"/>
      <c r="R87" s="36"/>
      <c r="S87" s="13"/>
      <c r="T87" s="13"/>
      <c r="U87" s="13"/>
      <c r="V87" s="13"/>
      <c r="W87" s="13"/>
      <c r="X87" s="13"/>
      <c r="Y87" s="13"/>
      <c r="Z87" s="13"/>
      <c r="AA87" s="13"/>
      <c r="AB87" s="65"/>
      <c r="AC87" s="65"/>
      <c r="AD87" s="65"/>
      <c r="AE87" s="65"/>
      <c r="AF87" s="13"/>
      <c r="AG87" s="13"/>
      <c r="AH87" s="13"/>
      <c r="AI87" s="15"/>
    </row>
    <row r="88" spans="2:36">
      <c r="C88" s="12"/>
      <c r="D88" s="64"/>
      <c r="E88" s="66"/>
      <c r="F88" s="66"/>
      <c r="G88" s="67"/>
      <c r="H88" s="52"/>
      <c r="I88" s="289" t="s">
        <v>2</v>
      </c>
      <c r="J88" s="287">
        <f>X82</f>
        <v>6800.6057104916636</v>
      </c>
      <c r="K88" s="287"/>
      <c r="L88" s="287"/>
      <c r="M88" s="287"/>
      <c r="N88" s="64"/>
      <c r="O88" s="64"/>
      <c r="P88" s="13"/>
      <c r="Q88" s="36"/>
      <c r="R88" s="36"/>
      <c r="S88" s="13"/>
      <c r="T88" s="13"/>
      <c r="U88" s="13"/>
      <c r="V88" s="13"/>
      <c r="W88" s="13"/>
      <c r="X88" s="13"/>
      <c r="Y88" s="13"/>
      <c r="Z88" s="13"/>
      <c r="AA88" s="13"/>
      <c r="AB88" s="65"/>
      <c r="AC88" s="65"/>
      <c r="AD88" s="65"/>
      <c r="AE88" s="65"/>
      <c r="AF88" s="13"/>
      <c r="AG88" s="13"/>
      <c r="AH88" s="13"/>
      <c r="AI88" s="15"/>
    </row>
    <row r="89" spans="2:36">
      <c r="C89" s="12"/>
      <c r="D89" s="64"/>
      <c r="E89" s="66"/>
      <c r="F89" s="66"/>
      <c r="G89" s="67"/>
      <c r="H89" s="52"/>
      <c r="I89" s="289"/>
      <c r="J89" s="145">
        <f>H82</f>
        <v>2.7027027027027026</v>
      </c>
      <c r="K89" s="145"/>
      <c r="L89" s="145"/>
      <c r="M89" s="145"/>
      <c r="N89" s="64"/>
      <c r="O89" s="64"/>
      <c r="P89" s="13"/>
      <c r="Q89" s="36"/>
      <c r="R89" s="36"/>
      <c r="S89" s="13"/>
      <c r="T89" s="13"/>
      <c r="U89" s="13"/>
      <c r="V89" s="13"/>
      <c r="W89" s="13"/>
      <c r="X89" s="13"/>
      <c r="Y89" s="13"/>
      <c r="Z89" s="13"/>
      <c r="AA89" s="13"/>
      <c r="AB89" s="65"/>
      <c r="AC89" s="65"/>
      <c r="AD89" s="65"/>
      <c r="AE89" s="65"/>
      <c r="AF89" s="13"/>
      <c r="AG89" s="13"/>
      <c r="AH89" s="13"/>
      <c r="AI89" s="15"/>
    </row>
    <row r="90" spans="2:36">
      <c r="C90" s="12"/>
      <c r="D90" s="64"/>
      <c r="E90" s="66"/>
      <c r="F90" s="66"/>
      <c r="G90" s="67"/>
      <c r="H90" s="52"/>
      <c r="I90" s="63"/>
      <c r="J90" s="64"/>
      <c r="K90" s="64"/>
      <c r="L90" s="64"/>
      <c r="M90" s="64"/>
      <c r="N90" s="64"/>
      <c r="O90" s="64"/>
      <c r="P90" s="13"/>
      <c r="Q90" s="36"/>
      <c r="R90" s="36"/>
      <c r="S90" s="13"/>
      <c r="T90" s="13"/>
      <c r="U90" s="13"/>
      <c r="V90" s="13"/>
      <c r="W90" s="13"/>
      <c r="X90" s="13"/>
      <c r="Y90" s="13"/>
      <c r="Z90" s="13"/>
      <c r="AA90" s="13"/>
      <c r="AB90" s="65"/>
      <c r="AC90" s="65"/>
      <c r="AD90" s="65"/>
      <c r="AE90" s="65"/>
      <c r="AF90" s="13"/>
      <c r="AG90" s="13"/>
      <c r="AH90" s="13"/>
      <c r="AI90" s="15"/>
    </row>
    <row r="91" spans="2:36" ht="19.8">
      <c r="C91" s="12"/>
      <c r="D91" s="64"/>
      <c r="E91" s="66"/>
      <c r="F91" s="66"/>
      <c r="G91" s="67"/>
      <c r="H91" s="52"/>
      <c r="I91" s="63" t="s">
        <v>2</v>
      </c>
      <c r="J91" s="277">
        <f>J88/J89</f>
        <v>2516.2241128819155</v>
      </c>
      <c r="K91" s="278"/>
      <c r="L91" s="279"/>
      <c r="M91" s="13" t="s">
        <v>50</v>
      </c>
      <c r="N91" s="64"/>
      <c r="O91" s="64"/>
      <c r="P91" s="13"/>
      <c r="Q91" s="36"/>
      <c r="R91" s="36"/>
      <c r="S91" s="13"/>
      <c r="T91" s="13"/>
      <c r="U91" s="13"/>
      <c r="V91" s="13"/>
      <c r="W91" s="13"/>
      <c r="X91" s="13"/>
      <c r="Y91" s="13"/>
      <c r="Z91" s="13"/>
      <c r="AA91" s="13"/>
      <c r="AB91" s="65"/>
      <c r="AC91" s="65"/>
      <c r="AD91" s="65"/>
      <c r="AE91" s="65"/>
      <c r="AF91" s="13"/>
      <c r="AG91" s="13"/>
      <c r="AH91" s="13"/>
      <c r="AI91" s="15"/>
    </row>
    <row r="92" spans="2:36">
      <c r="C92" s="16"/>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9"/>
      <c r="AJ92" s="13"/>
    </row>
    <row r="95" spans="2:36">
      <c r="B95" s="1" t="s">
        <v>93</v>
      </c>
      <c r="W95" t="s">
        <v>79</v>
      </c>
    </row>
    <row r="96" spans="2:36">
      <c r="C96" s="9" t="s">
        <v>94</v>
      </c>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1"/>
    </row>
    <row r="97" spans="2:35">
      <c r="C97" s="12"/>
      <c r="D97" s="13" t="s">
        <v>95</v>
      </c>
      <c r="E97" s="13"/>
      <c r="F97" s="13"/>
      <c r="G97" s="13"/>
      <c r="H97" s="13"/>
      <c r="I97" s="13"/>
      <c r="J97" s="13"/>
      <c r="K97" s="13"/>
      <c r="L97" s="13"/>
      <c r="M97" s="13"/>
      <c r="N97" s="13"/>
      <c r="O97" s="13"/>
      <c r="P97" s="13"/>
      <c r="Q97" s="13"/>
      <c r="R97" s="13" t="s">
        <v>116</v>
      </c>
      <c r="S97" s="13"/>
      <c r="T97" s="13" t="s">
        <v>2</v>
      </c>
      <c r="U97" s="214">
        <f>H4</f>
        <v>3</v>
      </c>
      <c r="V97" s="214"/>
      <c r="W97" s="214"/>
      <c r="X97" s="13"/>
      <c r="Y97" s="13"/>
      <c r="Z97" s="13"/>
      <c r="AA97" s="13"/>
      <c r="AB97" s="13"/>
      <c r="AC97" s="13"/>
      <c r="AD97" s="13"/>
      <c r="AE97" s="13"/>
      <c r="AF97" s="13"/>
      <c r="AG97" s="13"/>
      <c r="AH97" s="13"/>
      <c r="AI97" s="15"/>
    </row>
    <row r="98" spans="2:35">
      <c r="C98" s="12"/>
      <c r="D98" s="13" t="s">
        <v>96</v>
      </c>
      <c r="E98" s="13"/>
      <c r="F98" s="13"/>
      <c r="G98" s="13"/>
      <c r="H98" s="13"/>
      <c r="I98" s="13"/>
      <c r="J98" s="13"/>
      <c r="K98" s="13"/>
      <c r="L98" s="13"/>
      <c r="M98" s="13"/>
      <c r="N98" s="13"/>
      <c r="O98" s="13"/>
      <c r="P98" s="13"/>
      <c r="Q98" s="13"/>
      <c r="R98" s="13" t="s">
        <v>111</v>
      </c>
      <c r="S98" s="13"/>
      <c r="T98" s="13" t="s">
        <v>2</v>
      </c>
      <c r="U98" s="141" t="s">
        <v>226</v>
      </c>
      <c r="V98" s="141"/>
      <c r="W98" s="141"/>
      <c r="X98" s="13" t="s">
        <v>340</v>
      </c>
      <c r="Y98" s="13"/>
      <c r="Z98" s="13"/>
      <c r="AA98" s="13"/>
      <c r="AB98" s="13"/>
      <c r="AC98" s="13"/>
      <c r="AD98" s="13"/>
      <c r="AE98" s="13"/>
      <c r="AF98" s="13"/>
      <c r="AG98" s="13"/>
      <c r="AH98" s="13"/>
      <c r="AI98" s="15"/>
    </row>
    <row r="99" spans="2:35">
      <c r="C99" s="12"/>
      <c r="D99" s="13" t="s">
        <v>98</v>
      </c>
      <c r="E99" s="13"/>
      <c r="F99" s="13"/>
      <c r="G99" s="13"/>
      <c r="H99" s="13"/>
      <c r="I99" s="13"/>
      <c r="J99" s="13"/>
      <c r="K99" s="13"/>
      <c r="L99" s="13"/>
      <c r="M99" s="13"/>
      <c r="N99" s="13"/>
      <c r="O99" s="13"/>
      <c r="P99" s="13"/>
      <c r="Q99" s="13"/>
      <c r="R99" s="13" t="s">
        <v>124</v>
      </c>
      <c r="S99" s="13"/>
      <c r="T99" s="13" t="s">
        <v>2</v>
      </c>
      <c r="U99" s="141">
        <f>H59</f>
        <v>6.756756756756757</v>
      </c>
      <c r="V99" s="141"/>
      <c r="W99" s="141"/>
      <c r="X99" s="13"/>
      <c r="Y99" s="13"/>
      <c r="Z99" s="13"/>
      <c r="AA99" s="13"/>
      <c r="AB99" s="13"/>
      <c r="AC99" s="13"/>
      <c r="AD99" s="13"/>
      <c r="AE99" s="13"/>
      <c r="AF99" s="13"/>
      <c r="AG99" s="13"/>
      <c r="AH99" s="13"/>
      <c r="AI99" s="15"/>
    </row>
    <row r="100" spans="2:35">
      <c r="C100" s="12"/>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5"/>
    </row>
    <row r="101" spans="2:35">
      <c r="C101" s="12" t="s">
        <v>88</v>
      </c>
      <c r="D101" s="13"/>
      <c r="E101" s="13"/>
      <c r="F101" s="13"/>
      <c r="G101" s="13"/>
      <c r="H101" s="13"/>
      <c r="I101" s="13"/>
      <c r="J101" s="13"/>
      <c r="K101" s="13"/>
      <c r="L101" s="13"/>
      <c r="M101" s="13" t="s">
        <v>99</v>
      </c>
      <c r="N101" s="13"/>
      <c r="O101" s="13"/>
      <c r="P101" s="13"/>
      <c r="Q101" s="13"/>
      <c r="R101" s="46" t="s">
        <v>100</v>
      </c>
      <c r="S101" s="13"/>
      <c r="T101" s="13" t="s">
        <v>2</v>
      </c>
      <c r="U101" s="150">
        <f>MAX(U97:W99)</f>
        <v>6.756756756756757</v>
      </c>
      <c r="V101" s="151"/>
      <c r="W101" s="152"/>
      <c r="X101" s="13" t="s">
        <v>3</v>
      </c>
      <c r="Y101" s="13"/>
      <c r="Z101" s="13"/>
      <c r="AA101" s="13"/>
      <c r="AB101" s="13"/>
      <c r="AC101" s="13"/>
      <c r="AD101" s="13"/>
      <c r="AE101" s="13"/>
      <c r="AF101" s="13"/>
      <c r="AG101" s="13"/>
      <c r="AH101" s="13"/>
      <c r="AI101" s="15"/>
    </row>
    <row r="102" spans="2:35">
      <c r="C102" s="16"/>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9"/>
    </row>
    <row r="104" spans="2:35">
      <c r="B104" s="1" t="s">
        <v>184</v>
      </c>
      <c r="W104"/>
    </row>
    <row r="105" spans="2:35">
      <c r="C105" s="9" t="s">
        <v>341</v>
      </c>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1"/>
    </row>
    <row r="106" spans="2:35">
      <c r="C106" s="12"/>
      <c r="D106" s="46" t="s">
        <v>91</v>
      </c>
      <c r="E106" s="13" t="s">
        <v>2</v>
      </c>
      <c r="F106" s="162" t="s">
        <v>342</v>
      </c>
      <c r="G106" s="162"/>
      <c r="H106" s="162"/>
      <c r="I106" s="13" t="s">
        <v>89</v>
      </c>
      <c r="J106" s="162" t="s">
        <v>1</v>
      </c>
      <c r="K106" s="162"/>
      <c r="L106" s="162"/>
      <c r="M106" s="13" t="s">
        <v>89</v>
      </c>
      <c r="N106" s="300" t="s">
        <v>100</v>
      </c>
      <c r="O106" s="300"/>
      <c r="P106" s="300"/>
      <c r="Q106" s="13"/>
      <c r="R106" s="13"/>
      <c r="S106" s="13"/>
      <c r="T106" s="13"/>
      <c r="U106" s="13"/>
      <c r="V106" s="13"/>
      <c r="W106" s="13"/>
      <c r="X106" s="13"/>
      <c r="Y106" s="13"/>
      <c r="Z106" s="13"/>
      <c r="AA106" s="13"/>
      <c r="AB106" s="13"/>
      <c r="AC106" s="13"/>
      <c r="AD106" s="13"/>
      <c r="AE106" s="13"/>
      <c r="AF106" s="13"/>
      <c r="AG106" s="13"/>
      <c r="AH106" s="13"/>
      <c r="AI106" s="15"/>
    </row>
    <row r="107" spans="2:35">
      <c r="C107" s="12"/>
      <c r="D107" s="46"/>
      <c r="E107" s="13" t="s">
        <v>2</v>
      </c>
      <c r="F107" s="214">
        <f>'1.設計条件と鋼矢板の設定'!R9</f>
        <v>1.5</v>
      </c>
      <c r="G107" s="214"/>
      <c r="H107" s="214"/>
      <c r="I107" s="13" t="s">
        <v>89</v>
      </c>
      <c r="J107" s="141">
        <f>'1.設計条件と鋼矢板の設定'!R10</f>
        <v>1.5</v>
      </c>
      <c r="K107" s="141"/>
      <c r="L107" s="141"/>
      <c r="M107" s="13" t="s">
        <v>89</v>
      </c>
      <c r="N107" s="141">
        <f>U101</f>
        <v>6.756756756756757</v>
      </c>
      <c r="O107" s="141"/>
      <c r="P107" s="141"/>
      <c r="Q107" s="13"/>
      <c r="R107" s="13"/>
      <c r="S107" s="13"/>
      <c r="T107" s="13"/>
      <c r="U107" s="13"/>
      <c r="V107" s="13"/>
      <c r="W107" s="13"/>
      <c r="X107" s="13"/>
      <c r="Y107" s="13"/>
      <c r="Z107" s="13"/>
      <c r="AA107" s="13"/>
      <c r="AB107" s="13"/>
      <c r="AC107" s="13"/>
      <c r="AD107" s="13"/>
      <c r="AE107" s="13"/>
      <c r="AF107" s="13"/>
      <c r="AG107" s="13"/>
      <c r="AH107" s="13"/>
      <c r="AI107" s="15"/>
    </row>
    <row r="108" spans="2:35">
      <c r="C108" s="12"/>
      <c r="D108" s="13"/>
      <c r="E108" s="13" t="s">
        <v>2</v>
      </c>
      <c r="F108" s="141">
        <f>F107+J107+N107</f>
        <v>9.7567567567567579</v>
      </c>
      <c r="G108" s="141"/>
      <c r="H108" s="141"/>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5"/>
    </row>
    <row r="109" spans="2:35">
      <c r="C109" s="12"/>
      <c r="D109" s="13"/>
      <c r="E109" s="13" t="s">
        <v>180</v>
      </c>
      <c r="F109" s="304">
        <f>ROUNDUP(F108/0.5, 0) * 0.5</f>
        <v>10</v>
      </c>
      <c r="G109" s="305"/>
      <c r="H109" s="306"/>
      <c r="I109" s="13" t="s">
        <v>3</v>
      </c>
      <c r="J109" s="13"/>
      <c r="K109" s="13"/>
      <c r="L109" s="13" t="s">
        <v>183</v>
      </c>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5"/>
    </row>
    <row r="110" spans="2:35">
      <c r="C110" s="12"/>
      <c r="D110" s="13"/>
      <c r="E110" s="13"/>
      <c r="F110" s="13"/>
      <c r="G110" s="13"/>
      <c r="H110" s="13"/>
      <c r="I110" s="13"/>
      <c r="J110" s="13"/>
      <c r="K110" s="13"/>
      <c r="L110" s="13" t="s">
        <v>222</v>
      </c>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5"/>
    </row>
    <row r="111" spans="2:35">
      <c r="C111" s="12"/>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5"/>
    </row>
    <row r="112" spans="2:35">
      <c r="C112" s="12"/>
      <c r="D112" s="13"/>
      <c r="F112" s="13"/>
      <c r="G112" s="13"/>
      <c r="H112" s="13"/>
      <c r="I112" s="13"/>
      <c r="J112" s="13"/>
      <c r="K112" s="13" t="s">
        <v>201</v>
      </c>
      <c r="L112" s="13"/>
      <c r="N112" s="13"/>
      <c r="O112" s="13"/>
      <c r="P112" s="13"/>
      <c r="Q112" s="13"/>
      <c r="S112" t="s">
        <v>182</v>
      </c>
      <c r="T112" s="13"/>
      <c r="U112" s="13"/>
      <c r="V112" s="13"/>
      <c r="W112" s="13"/>
      <c r="X112" s="13" t="s">
        <v>207</v>
      </c>
      <c r="Y112" s="13"/>
      <c r="Z112" s="13"/>
      <c r="AA112" s="13"/>
      <c r="AB112" s="13"/>
      <c r="AC112" s="13"/>
      <c r="AD112" s="13"/>
      <c r="AE112" s="13"/>
      <c r="AF112" s="13"/>
      <c r="AG112" s="13"/>
      <c r="AH112" s="13"/>
      <c r="AI112" s="15"/>
    </row>
    <row r="113" spans="3:35">
      <c r="C113" s="12"/>
      <c r="D113" s="13"/>
      <c r="E113" s="13"/>
      <c r="F113" s="13"/>
      <c r="G113" s="13"/>
      <c r="H113" s="13"/>
      <c r="I113" s="13"/>
      <c r="J113" s="15"/>
      <c r="K113" s="229" t="s">
        <v>202</v>
      </c>
      <c r="L113" s="283"/>
      <c r="M113" s="283"/>
      <c r="N113" s="283"/>
      <c r="O113" s="283"/>
      <c r="P113" s="283"/>
      <c r="Q113" s="283"/>
      <c r="R113" s="283"/>
      <c r="S113" s="283" t="s">
        <v>205</v>
      </c>
      <c r="T113" s="283"/>
      <c r="U113" s="283"/>
      <c r="V113" s="283"/>
      <c r="W113" s="283"/>
      <c r="X113" s="283"/>
      <c r="Y113" s="283" t="s">
        <v>206</v>
      </c>
      <c r="Z113" s="283"/>
      <c r="AA113" s="283"/>
      <c r="AB113" s="13"/>
      <c r="AC113" s="13"/>
      <c r="AD113" s="13"/>
      <c r="AE113" s="13"/>
      <c r="AF113" s="13"/>
      <c r="AG113" s="13"/>
      <c r="AH113" s="13"/>
      <c r="AI113" s="15"/>
    </row>
    <row r="114" spans="3:35">
      <c r="C114" s="12"/>
      <c r="D114" s="13"/>
      <c r="E114" s="13"/>
      <c r="F114" s="43"/>
      <c r="G114" s="43"/>
      <c r="H114" s="43"/>
      <c r="I114" s="43"/>
      <c r="J114" s="70" t="str">
        <f>IF('1.設計条件と鋼矢板の設定'!T$131='2.根入れ長の計算'!K114,1,"")</f>
        <v/>
      </c>
      <c r="K114" s="229" t="s">
        <v>210</v>
      </c>
      <c r="L114" s="283"/>
      <c r="M114" s="283"/>
      <c r="N114" s="283"/>
      <c r="O114" s="283"/>
      <c r="P114" s="283"/>
      <c r="Q114" s="283"/>
      <c r="R114" s="283"/>
      <c r="S114" s="277">
        <v>4</v>
      </c>
      <c r="T114" s="278"/>
      <c r="U114" s="228" t="s">
        <v>209</v>
      </c>
      <c r="V114" s="228"/>
      <c r="W114" s="278">
        <v>8</v>
      </c>
      <c r="X114" s="279"/>
      <c r="Y114" s="288">
        <v>4</v>
      </c>
      <c r="Z114" s="288"/>
      <c r="AA114" s="288"/>
      <c r="AC114" s="13"/>
      <c r="AD114" s="13"/>
      <c r="AE114" s="13"/>
      <c r="AF114" s="13"/>
      <c r="AG114" s="13"/>
      <c r="AH114" s="13"/>
      <c r="AI114" s="15"/>
    </row>
    <row r="115" spans="3:35">
      <c r="C115" s="12"/>
      <c r="D115" s="13"/>
      <c r="E115" s="13"/>
      <c r="F115" s="43"/>
      <c r="G115" s="43"/>
      <c r="H115" s="43"/>
      <c r="I115" s="43"/>
      <c r="J115" s="70">
        <f>IF('1.設計条件と鋼矢板の設定'!T$131='2.根入れ長の計算'!K115,1,"")</f>
        <v>1</v>
      </c>
      <c r="K115" s="229" t="s">
        <v>208</v>
      </c>
      <c r="L115" s="283"/>
      <c r="M115" s="283"/>
      <c r="N115" s="283"/>
      <c r="O115" s="283"/>
      <c r="P115" s="283"/>
      <c r="Q115" s="283"/>
      <c r="R115" s="283"/>
      <c r="S115" s="277">
        <v>6</v>
      </c>
      <c r="T115" s="278"/>
      <c r="U115" s="228" t="s">
        <v>209</v>
      </c>
      <c r="V115" s="228"/>
      <c r="W115" s="278">
        <v>15</v>
      </c>
      <c r="X115" s="279"/>
      <c r="Y115" s="288">
        <v>5</v>
      </c>
      <c r="Z115" s="288"/>
      <c r="AA115" s="288"/>
      <c r="AC115" s="13"/>
      <c r="AD115" s="13"/>
      <c r="AE115" s="13"/>
      <c r="AF115" s="13"/>
      <c r="AG115" s="13"/>
      <c r="AH115" s="13"/>
      <c r="AI115" s="15"/>
    </row>
    <row r="116" spans="3:35">
      <c r="C116" s="12"/>
      <c r="D116" s="13"/>
      <c r="E116" s="13"/>
      <c r="F116" s="43"/>
      <c r="G116" s="43"/>
      <c r="H116" s="43"/>
      <c r="I116" s="43"/>
      <c r="J116" s="70" t="str">
        <f>IF('1.設計条件と鋼矢板の設定'!T$131='2.根入れ長の計算'!K116,1,"")</f>
        <v/>
      </c>
      <c r="K116" s="229" t="s">
        <v>203</v>
      </c>
      <c r="L116" s="283"/>
      <c r="M116" s="283"/>
      <c r="N116" s="283"/>
      <c r="O116" s="283"/>
      <c r="P116" s="283"/>
      <c r="Q116" s="283"/>
      <c r="R116" s="283"/>
      <c r="S116" s="277">
        <v>13</v>
      </c>
      <c r="T116" s="278"/>
      <c r="U116" s="228" t="s">
        <v>209</v>
      </c>
      <c r="V116" s="228"/>
      <c r="W116" s="278">
        <v>20</v>
      </c>
      <c r="X116" s="279"/>
      <c r="Y116" s="288">
        <v>8</v>
      </c>
      <c r="Z116" s="288"/>
      <c r="AA116" s="288"/>
      <c r="AC116" s="13"/>
      <c r="AD116" s="13"/>
      <c r="AE116" s="13"/>
      <c r="AF116" s="13"/>
      <c r="AG116" s="13"/>
      <c r="AH116" s="13"/>
      <c r="AI116" s="15"/>
    </row>
    <row r="117" spans="3:35">
      <c r="C117" s="12"/>
      <c r="D117" s="13"/>
      <c r="E117" s="13"/>
      <c r="F117" s="43"/>
      <c r="G117" s="43"/>
      <c r="H117" s="43"/>
      <c r="I117" s="43"/>
      <c r="J117" s="70" t="str">
        <f>IF('1.設計条件と鋼矢板の設定'!T$131='2.根入れ長の計算'!K117,1,"")</f>
        <v/>
      </c>
      <c r="K117" s="227" t="s">
        <v>211</v>
      </c>
      <c r="L117" s="228"/>
      <c r="M117" s="228"/>
      <c r="N117" s="228"/>
      <c r="O117" s="228"/>
      <c r="P117" s="228"/>
      <c r="Q117" s="228"/>
      <c r="R117" s="229"/>
      <c r="S117" s="277">
        <v>15</v>
      </c>
      <c r="T117" s="278"/>
      <c r="U117" s="228" t="s">
        <v>209</v>
      </c>
      <c r="V117" s="228"/>
      <c r="W117" s="278">
        <v>22</v>
      </c>
      <c r="X117" s="279"/>
      <c r="Y117" s="277">
        <v>9</v>
      </c>
      <c r="Z117" s="278"/>
      <c r="AA117" s="279"/>
      <c r="AC117" s="13"/>
      <c r="AD117" s="13"/>
      <c r="AE117" s="13"/>
      <c r="AF117" s="13"/>
      <c r="AG117" s="13"/>
      <c r="AH117" s="13"/>
      <c r="AI117" s="15"/>
    </row>
    <row r="118" spans="3:35">
      <c r="C118" s="12"/>
      <c r="D118" s="13"/>
      <c r="E118" s="13"/>
      <c r="F118" s="38"/>
      <c r="G118" s="38"/>
      <c r="H118" s="38"/>
      <c r="I118" s="38"/>
      <c r="J118" s="38"/>
      <c r="K118" s="68"/>
      <c r="L118" s="68"/>
      <c r="M118" s="68"/>
      <c r="N118" s="68"/>
      <c r="O118" s="68"/>
      <c r="P118" s="68"/>
      <c r="Q118" s="68"/>
      <c r="R118" s="68"/>
      <c r="S118" s="69"/>
      <c r="T118" s="69"/>
      <c r="U118" s="68"/>
      <c r="V118" s="68"/>
      <c r="W118" s="69"/>
      <c r="X118" s="69"/>
      <c r="Y118" s="69"/>
      <c r="Z118" s="69"/>
      <c r="AA118" s="69"/>
      <c r="AB118" s="13"/>
      <c r="AC118" s="13"/>
      <c r="AD118" s="13"/>
      <c r="AE118" s="13"/>
      <c r="AF118" s="13"/>
      <c r="AG118" s="13"/>
      <c r="AH118" s="13"/>
      <c r="AI118" s="15"/>
    </row>
    <row r="119" spans="3:35">
      <c r="C119" s="12"/>
      <c r="D119" s="13"/>
      <c r="E119" s="13" t="s">
        <v>204</v>
      </c>
      <c r="F119" s="38"/>
      <c r="G119" s="38"/>
      <c r="H119" s="38"/>
      <c r="I119" s="38"/>
      <c r="J119" s="38"/>
      <c r="K119" s="14"/>
      <c r="L119" s="14"/>
      <c r="M119" s="14"/>
      <c r="N119" s="14"/>
      <c r="O119" s="14"/>
      <c r="P119" s="14"/>
      <c r="Q119" s="14"/>
      <c r="R119" s="14"/>
      <c r="S119" s="34"/>
      <c r="T119" s="34"/>
      <c r="U119" s="14"/>
      <c r="V119" s="14"/>
      <c r="W119" s="34"/>
      <c r="X119" s="34"/>
      <c r="Y119" s="34"/>
      <c r="Z119" s="34"/>
      <c r="AA119" s="34"/>
      <c r="AB119" s="13"/>
      <c r="AC119" s="13"/>
      <c r="AD119" s="13"/>
      <c r="AE119" s="13"/>
      <c r="AF119" s="13"/>
      <c r="AG119" s="13"/>
      <c r="AH119" s="13"/>
      <c r="AI119" s="15"/>
    </row>
    <row r="120" spans="3:35">
      <c r="C120" s="12"/>
      <c r="D120" s="13"/>
      <c r="E120" s="13"/>
      <c r="F120" s="160">
        <f>VLOOKUP(1,J114:AA117,10)</f>
        <v>6</v>
      </c>
      <c r="G120" s="160"/>
      <c r="H120" s="160" t="s">
        <v>209</v>
      </c>
      <c r="I120" s="160"/>
      <c r="J120" s="160">
        <f>VLOOKUP(1,J114:AA117,14)</f>
        <v>15</v>
      </c>
      <c r="K120" s="160"/>
      <c r="L120" s="14" t="s">
        <v>3</v>
      </c>
      <c r="M120" s="14"/>
      <c r="N120" s="227" t="str">
        <f>IF(AND(F109&gt;=F120,F109&lt;=J120),"OK","NG")</f>
        <v>OK</v>
      </c>
      <c r="O120" s="229"/>
      <c r="P120" s="14"/>
      <c r="Q120" s="14"/>
      <c r="R120" s="14"/>
      <c r="S120" s="34"/>
      <c r="T120" s="34"/>
      <c r="U120" s="14"/>
      <c r="V120" s="14"/>
      <c r="W120" s="34"/>
      <c r="X120" s="34"/>
      <c r="Y120" s="34"/>
      <c r="Z120" s="34"/>
      <c r="AA120" s="34"/>
      <c r="AB120" s="13"/>
      <c r="AC120" s="13"/>
      <c r="AD120" s="13"/>
      <c r="AE120" s="13"/>
      <c r="AF120" s="13"/>
      <c r="AG120" s="13"/>
      <c r="AH120" s="13"/>
      <c r="AI120" s="15"/>
    </row>
    <row r="121" spans="3:35">
      <c r="C121" s="12"/>
      <c r="D121" s="13"/>
      <c r="E121" s="13" t="s">
        <v>206</v>
      </c>
      <c r="F121" s="38"/>
      <c r="G121" s="38"/>
      <c r="H121" s="38"/>
      <c r="I121" s="38"/>
      <c r="J121" s="38"/>
      <c r="K121" s="38"/>
      <c r="L121" s="14"/>
      <c r="M121" s="14"/>
      <c r="N121" s="14"/>
      <c r="O121" s="14"/>
      <c r="P121" s="14"/>
      <c r="Q121" s="14"/>
      <c r="R121" s="14"/>
      <c r="S121" s="34"/>
      <c r="T121" s="34"/>
      <c r="U121" s="14"/>
      <c r="V121" s="14"/>
      <c r="W121" s="34"/>
      <c r="X121" s="34"/>
      <c r="Y121" s="34"/>
      <c r="Z121" s="34"/>
      <c r="AA121" s="34"/>
      <c r="AB121" s="13"/>
      <c r="AC121" s="13"/>
      <c r="AD121" s="13"/>
      <c r="AE121" s="13"/>
      <c r="AF121" s="13"/>
      <c r="AG121" s="13"/>
      <c r="AH121" s="13"/>
      <c r="AI121" s="15"/>
    </row>
    <row r="122" spans="3:35">
      <c r="C122" s="12"/>
      <c r="D122" s="13"/>
      <c r="E122" s="13"/>
      <c r="F122" s="160">
        <f>VLOOKUP(1,J114:AA117,16)</f>
        <v>5</v>
      </c>
      <c r="G122" s="160"/>
      <c r="H122" s="38" t="s">
        <v>3</v>
      </c>
      <c r="I122" s="38"/>
      <c r="J122" s="38"/>
      <c r="K122" s="14"/>
      <c r="L122" s="14"/>
      <c r="M122" s="14"/>
      <c r="N122" s="227" t="str">
        <f>IF(F109&gt;=F122,"OK","NG")</f>
        <v>OK</v>
      </c>
      <c r="O122" s="229"/>
      <c r="P122" s="14"/>
      <c r="Q122" s="14"/>
      <c r="R122" s="14"/>
      <c r="S122" s="34"/>
      <c r="T122" s="34"/>
      <c r="U122" s="14"/>
      <c r="V122" s="14"/>
      <c r="W122" s="34"/>
      <c r="X122" s="34"/>
      <c r="Y122" s="34"/>
      <c r="Z122" s="34"/>
      <c r="AA122" s="34"/>
      <c r="AB122" s="13"/>
      <c r="AC122" s="13"/>
      <c r="AD122" s="13"/>
      <c r="AE122" s="13"/>
      <c r="AF122" s="13"/>
      <c r="AG122" s="13"/>
      <c r="AH122" s="13"/>
      <c r="AI122" s="15"/>
    </row>
    <row r="123" spans="3:35">
      <c r="C123" s="16"/>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9"/>
    </row>
  </sheetData>
  <sheetProtection sheet="1" objects="1" scenarios="1"/>
  <mergeCells count="201">
    <mergeCell ref="F122:G122"/>
    <mergeCell ref="N122:O122"/>
    <mergeCell ref="S117:T117"/>
    <mergeCell ref="W117:X117"/>
    <mergeCell ref="Y117:AA117"/>
    <mergeCell ref="K117:R117"/>
    <mergeCell ref="U116:V116"/>
    <mergeCell ref="U117:V117"/>
    <mergeCell ref="S114:T114"/>
    <mergeCell ref="W114:X114"/>
    <mergeCell ref="U114:V114"/>
    <mergeCell ref="F120:G120"/>
    <mergeCell ref="H120:I120"/>
    <mergeCell ref="J120:K120"/>
    <mergeCell ref="N120:O120"/>
    <mergeCell ref="K116:R116"/>
    <mergeCell ref="Y116:AA116"/>
    <mergeCell ref="W115:X115"/>
    <mergeCell ref="S115:T115"/>
    <mergeCell ref="W116:X116"/>
    <mergeCell ref="S116:T116"/>
    <mergeCell ref="U115:V115"/>
    <mergeCell ref="K114:R114"/>
    <mergeCell ref="K115:R115"/>
    <mergeCell ref="AE54:AF54"/>
    <mergeCell ref="AE56:AH56"/>
    <mergeCell ref="U101:W101"/>
    <mergeCell ref="T80:W80"/>
    <mergeCell ref="T67:U67"/>
    <mergeCell ref="T78:W78"/>
    <mergeCell ref="Y54:AA54"/>
    <mergeCell ref="X77:AA77"/>
    <mergeCell ref="X78:AA78"/>
    <mergeCell ref="X79:AA79"/>
    <mergeCell ref="X80:AA80"/>
    <mergeCell ref="X81:AA81"/>
    <mergeCell ref="Y56:AC56"/>
    <mergeCell ref="AB54:AC54"/>
    <mergeCell ref="Z71:AA71"/>
    <mergeCell ref="U97:W97"/>
    <mergeCell ref="U98:W98"/>
    <mergeCell ref="U99:W99"/>
    <mergeCell ref="X49:AB49"/>
    <mergeCell ref="H44:I45"/>
    <mergeCell ref="J44:J45"/>
    <mergeCell ref="L44:N44"/>
    <mergeCell ref="L45:N45"/>
    <mergeCell ref="X47:Z47"/>
    <mergeCell ref="T52:X52"/>
    <mergeCell ref="T77:W77"/>
    <mergeCell ref="N74:O74"/>
    <mergeCell ref="Q74:R74"/>
    <mergeCell ref="O69:Q70"/>
    <mergeCell ref="K54:M54"/>
    <mergeCell ref="H77:I77"/>
    <mergeCell ref="X48:AB48"/>
    <mergeCell ref="H57:J57"/>
    <mergeCell ref="H56:J56"/>
    <mergeCell ref="Y114:AA114"/>
    <mergeCell ref="Y115:AA115"/>
    <mergeCell ref="J106:L106"/>
    <mergeCell ref="N106:P106"/>
    <mergeCell ref="N107:P107"/>
    <mergeCell ref="K63:M63"/>
    <mergeCell ref="K64:M64"/>
    <mergeCell ref="H63:J64"/>
    <mergeCell ref="N63:O63"/>
    <mergeCell ref="L79:O79"/>
    <mergeCell ref="P78:S78"/>
    <mergeCell ref="P77:S77"/>
    <mergeCell ref="F108:H108"/>
    <mergeCell ref="P79:S79"/>
    <mergeCell ref="J81:K81"/>
    <mergeCell ref="J78:K78"/>
    <mergeCell ref="L78:O78"/>
    <mergeCell ref="G85:H86"/>
    <mergeCell ref="J79:K79"/>
    <mergeCell ref="X82:AA82"/>
    <mergeCell ref="S113:X113"/>
    <mergeCell ref="Y113:AA113"/>
    <mergeCell ref="K113:R113"/>
    <mergeCell ref="F109:H109"/>
    <mergeCell ref="Z21:AC21"/>
    <mergeCell ref="R26:U26"/>
    <mergeCell ref="V20:Y20"/>
    <mergeCell ref="N22:Q22"/>
    <mergeCell ref="L22:M22"/>
    <mergeCell ref="V23:Y23"/>
    <mergeCell ref="V26:Y26"/>
    <mergeCell ref="E85:F86"/>
    <mergeCell ref="I85:I86"/>
    <mergeCell ref="J85:M85"/>
    <mergeCell ref="J86:M86"/>
    <mergeCell ref="L81:O81"/>
    <mergeCell ref="P81:S81"/>
    <mergeCell ref="T81:W81"/>
    <mergeCell ref="H80:I80"/>
    <mergeCell ref="P73:R73"/>
    <mergeCell ref="P80:S80"/>
    <mergeCell ref="T79:W79"/>
    <mergeCell ref="J77:K77"/>
    <mergeCell ref="L77:O77"/>
    <mergeCell ref="J80:K80"/>
    <mergeCell ref="H82:I82"/>
    <mergeCell ref="H79:I79"/>
    <mergeCell ref="X46:Z46"/>
    <mergeCell ref="I36:K36"/>
    <mergeCell ref="M36:O36"/>
    <mergeCell ref="H4:J4"/>
    <mergeCell ref="E10:F11"/>
    <mergeCell ref="G10:G11"/>
    <mergeCell ref="H11:I11"/>
    <mergeCell ref="E4:F4"/>
    <mergeCell ref="H51:I52"/>
    <mergeCell ref="J51:J52"/>
    <mergeCell ref="L51:N51"/>
    <mergeCell ref="L21:M21"/>
    <mergeCell ref="N21:Q21"/>
    <mergeCell ref="J23:K23"/>
    <mergeCell ref="L23:M23"/>
    <mergeCell ref="N23:Q23"/>
    <mergeCell ref="J26:K26"/>
    <mergeCell ref="L26:M26"/>
    <mergeCell ref="N26:Q26"/>
    <mergeCell ref="L20:M20"/>
    <mergeCell ref="N20:Q20"/>
    <mergeCell ref="P51:R51"/>
    <mergeCell ref="N52:R52"/>
    <mergeCell ref="J10:J11"/>
    <mergeCell ref="M35:O35"/>
    <mergeCell ref="J91:L91"/>
    <mergeCell ref="J69:K70"/>
    <mergeCell ref="L69:L70"/>
    <mergeCell ref="M69:N69"/>
    <mergeCell ref="M70:N70"/>
    <mergeCell ref="L80:O80"/>
    <mergeCell ref="H59:J59"/>
    <mergeCell ref="F106:H106"/>
    <mergeCell ref="H40:I40"/>
    <mergeCell ref="H41:I41"/>
    <mergeCell ref="I88:I89"/>
    <mergeCell ref="E40:F41"/>
    <mergeCell ref="G40:G41"/>
    <mergeCell ref="E63:F64"/>
    <mergeCell ref="G63:G64"/>
    <mergeCell ref="E56:F57"/>
    <mergeCell ref="G56:G57"/>
    <mergeCell ref="J88:M88"/>
    <mergeCell ref="J89:M89"/>
    <mergeCell ref="H78:I78"/>
    <mergeCell ref="H81:I81"/>
    <mergeCell ref="E80:G80"/>
    <mergeCell ref="E81:G81"/>
    <mergeCell ref="F107:H107"/>
    <mergeCell ref="J107:L107"/>
    <mergeCell ref="E82:G82"/>
    <mergeCell ref="K10:L11"/>
    <mergeCell ref="U16:V16"/>
    <mergeCell ref="AD21:AH21"/>
    <mergeCell ref="AD22:AH22"/>
    <mergeCell ref="AD23:AH23"/>
    <mergeCell ref="AD26:AH26"/>
    <mergeCell ref="AD27:AH27"/>
    <mergeCell ref="J24:K24"/>
    <mergeCell ref="J25:K25"/>
    <mergeCell ref="L24:M24"/>
    <mergeCell ref="L25:M25"/>
    <mergeCell ref="N24:Q24"/>
    <mergeCell ref="N25:Q25"/>
    <mergeCell ref="R24:U24"/>
    <mergeCell ref="R25:U25"/>
    <mergeCell ref="V24:Y24"/>
    <mergeCell ref="V25:Y25"/>
    <mergeCell ref="Z24:AC24"/>
    <mergeCell ref="Z25:AC25"/>
    <mergeCell ref="AD24:AH24"/>
    <mergeCell ref="AD25:AH25"/>
    <mergeCell ref="H33:H34"/>
    <mergeCell ref="I33:J33"/>
    <mergeCell ref="I34:J34"/>
    <mergeCell ref="R20:U20"/>
    <mergeCell ref="Z20:AC20"/>
    <mergeCell ref="F30:G31"/>
    <mergeCell ref="H30:H31"/>
    <mergeCell ref="L30:L31"/>
    <mergeCell ref="M30:P30"/>
    <mergeCell ref="I31:J31"/>
    <mergeCell ref="O31:P31"/>
    <mergeCell ref="M32:P33"/>
    <mergeCell ref="Q27:T27"/>
    <mergeCell ref="Z22:AC22"/>
    <mergeCell ref="Z23:AC23"/>
    <mergeCell ref="Z26:AC26"/>
    <mergeCell ref="L27:M27"/>
    <mergeCell ref="Z27:AC27"/>
    <mergeCell ref="J27:K27"/>
    <mergeCell ref="R21:U21"/>
    <mergeCell ref="V21:Y21"/>
    <mergeCell ref="R22:U22"/>
    <mergeCell ref="V22:Y22"/>
    <mergeCell ref="R23:U23"/>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3950-0887-46BE-9725-D57D986FEF80}">
  <dimension ref="A2:AJ86"/>
  <sheetViews>
    <sheetView showGridLines="0" view="pageBreakPreview" zoomScaleNormal="100" zoomScaleSheetLayoutView="100" workbookViewId="0"/>
  </sheetViews>
  <sheetFormatPr defaultColWidth="9" defaultRowHeight="18"/>
  <cols>
    <col min="1" max="36" width="3" style="1" customWidth="1"/>
    <col min="37" max="16384" width="9" style="1"/>
  </cols>
  <sheetData>
    <row r="2" spans="1:36">
      <c r="A2" s="1" t="s">
        <v>138</v>
      </c>
    </row>
    <row r="3" spans="1:36">
      <c r="B3" s="1" t="s">
        <v>137</v>
      </c>
      <c r="C3" s="13"/>
      <c r="D3" s="13"/>
      <c r="E3" s="13"/>
      <c r="F3" s="13"/>
      <c r="G3" s="13"/>
      <c r="H3" s="13"/>
      <c r="I3" s="13"/>
      <c r="J3" s="13"/>
      <c r="K3" s="13"/>
      <c r="L3" s="13"/>
      <c r="M3" s="13"/>
      <c r="N3" s="13"/>
      <c r="O3" s="13"/>
      <c r="P3" s="13"/>
      <c r="Q3" s="13"/>
      <c r="R3" s="13"/>
      <c r="S3" s="13"/>
      <c r="T3" s="13"/>
      <c r="U3" s="13"/>
      <c r="V3" s="13"/>
      <c r="W3" t="s">
        <v>139</v>
      </c>
      <c r="X3" s="13"/>
      <c r="Y3" s="13"/>
      <c r="Z3" s="13"/>
      <c r="AA3" s="13"/>
      <c r="AB3" s="13"/>
      <c r="AC3" s="13"/>
      <c r="AD3" s="13"/>
      <c r="AE3" s="13"/>
      <c r="AF3" s="13"/>
      <c r="AG3" s="13"/>
      <c r="AH3" s="13"/>
      <c r="AI3" s="13"/>
    </row>
    <row r="4" spans="1:36">
      <c r="B4" s="13"/>
      <c r="C4" s="9" t="s">
        <v>274</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1"/>
    </row>
    <row r="5" spans="1:36" ht="18.75" customHeight="1">
      <c r="C5" s="332" t="s">
        <v>229</v>
      </c>
      <c r="D5" s="159"/>
      <c r="E5" s="160" t="s">
        <v>2</v>
      </c>
      <c r="F5" s="301" t="s">
        <v>40</v>
      </c>
      <c r="G5" s="301"/>
      <c r="H5" s="13"/>
      <c r="I5" s="160" t="s">
        <v>291</v>
      </c>
      <c r="J5" s="160"/>
      <c r="K5" s="160"/>
      <c r="L5" s="160"/>
      <c r="M5" s="160"/>
      <c r="N5" s="331" t="s">
        <v>126</v>
      </c>
      <c r="O5" s="331"/>
      <c r="P5" s="333" t="s">
        <v>127</v>
      </c>
      <c r="Q5" s="333"/>
      <c r="R5" s="333"/>
      <c r="S5" s="287">
        <v>1</v>
      </c>
      <c r="T5" s="287"/>
      <c r="U5" s="287"/>
      <c r="V5" s="13"/>
      <c r="W5" s="13"/>
      <c r="X5" s="13"/>
      <c r="Y5" s="13"/>
      <c r="Z5" s="13"/>
      <c r="AA5" s="13"/>
      <c r="AB5" s="13"/>
      <c r="AC5" s="13"/>
      <c r="AD5" s="13"/>
      <c r="AE5" s="13"/>
      <c r="AF5" s="13"/>
      <c r="AG5" s="13"/>
      <c r="AH5" s="13"/>
      <c r="AI5" s="15"/>
      <c r="AJ5" s="13"/>
    </row>
    <row r="6" spans="1:36" ht="19.2">
      <c r="C6" s="332"/>
      <c r="D6" s="159"/>
      <c r="E6" s="160"/>
      <c r="F6" s="330" t="s">
        <v>290</v>
      </c>
      <c r="G6" s="330"/>
      <c r="H6" s="13"/>
      <c r="I6" s="160"/>
      <c r="J6" s="160"/>
      <c r="K6" s="160"/>
      <c r="L6" s="160"/>
      <c r="M6" s="160"/>
      <c r="N6" s="331"/>
      <c r="O6" s="331"/>
      <c r="P6" s="333"/>
      <c r="Q6" s="333"/>
      <c r="R6" s="333"/>
      <c r="S6" s="214" t="s">
        <v>292</v>
      </c>
      <c r="T6" s="214"/>
      <c r="U6" s="214"/>
      <c r="V6" s="13"/>
      <c r="W6" s="13"/>
      <c r="X6" s="13"/>
      <c r="Y6" s="13"/>
      <c r="Z6" s="13"/>
      <c r="AA6" s="13"/>
      <c r="AB6" s="13"/>
      <c r="AC6" s="13"/>
      <c r="AD6" s="13"/>
      <c r="AE6" s="13"/>
      <c r="AF6" s="13"/>
      <c r="AG6" s="13"/>
      <c r="AH6" s="13"/>
      <c r="AI6" s="15"/>
      <c r="AJ6" s="13"/>
    </row>
    <row r="7" spans="1:36">
      <c r="B7" s="13"/>
      <c r="C7" s="12"/>
      <c r="D7" s="13" t="s">
        <v>128</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5"/>
    </row>
    <row r="8" spans="1:36" ht="19.2">
      <c r="B8" s="13"/>
      <c r="C8" s="12"/>
      <c r="D8" s="13"/>
      <c r="E8" s="77" t="s">
        <v>275</v>
      </c>
      <c r="F8" s="13"/>
      <c r="G8" s="13"/>
      <c r="H8" s="13"/>
      <c r="I8" s="13"/>
      <c r="J8" s="13"/>
      <c r="K8" s="13"/>
      <c r="L8" s="13"/>
      <c r="M8" s="13"/>
      <c r="N8" s="13"/>
      <c r="O8" s="13"/>
      <c r="P8" s="13"/>
      <c r="Q8" s="13"/>
      <c r="R8" s="13"/>
      <c r="S8" s="13"/>
      <c r="T8" s="13"/>
      <c r="U8" s="52"/>
      <c r="V8" s="13"/>
      <c r="W8" s="78"/>
      <c r="X8" s="78"/>
      <c r="Y8" s="13"/>
      <c r="Z8" s="13"/>
      <c r="AA8" s="13"/>
      <c r="AB8" s="13"/>
      <c r="AC8" s="13"/>
      <c r="AD8" s="13"/>
      <c r="AE8" s="13"/>
      <c r="AF8" s="13"/>
      <c r="AG8" s="13"/>
      <c r="AH8" s="13"/>
      <c r="AI8" s="15"/>
    </row>
    <row r="9" spans="1:36">
      <c r="B9" s="13"/>
      <c r="C9" s="12"/>
      <c r="D9" s="13"/>
      <c r="E9" s="52" t="s">
        <v>129</v>
      </c>
      <c r="F9" s="13"/>
      <c r="G9" s="13"/>
      <c r="H9" s="13"/>
      <c r="I9" s="13"/>
      <c r="J9" s="13"/>
      <c r="K9" s="13"/>
      <c r="L9" s="13"/>
      <c r="M9" s="13"/>
      <c r="N9" s="13"/>
      <c r="O9" s="13"/>
      <c r="P9" s="13"/>
      <c r="Q9" s="13"/>
      <c r="R9" s="13"/>
      <c r="S9" s="13"/>
      <c r="T9" s="13"/>
      <c r="U9" s="52" t="s">
        <v>131</v>
      </c>
      <c r="V9" s="13"/>
      <c r="W9" s="146">
        <f>'1.設計条件と鋼矢板の設定'!AC118</f>
        <v>48.584499999999998</v>
      </c>
      <c r="X9" s="334"/>
      <c r="Y9" s="13"/>
      <c r="Z9" s="13"/>
      <c r="AA9" s="13"/>
      <c r="AB9" s="13"/>
      <c r="AC9" s="13"/>
      <c r="AD9" s="13"/>
      <c r="AE9" s="13"/>
      <c r="AF9" s="13"/>
      <c r="AG9" s="13"/>
      <c r="AH9" s="13"/>
      <c r="AI9" s="15"/>
    </row>
    <row r="10" spans="1:36">
      <c r="B10" s="13"/>
      <c r="C10" s="12"/>
      <c r="D10" s="13"/>
      <c r="E10" s="52" t="s">
        <v>276</v>
      </c>
      <c r="F10" s="13"/>
      <c r="G10" s="13"/>
      <c r="H10" s="13"/>
      <c r="I10" s="13"/>
      <c r="J10" s="13"/>
      <c r="K10" s="13"/>
      <c r="L10" s="13"/>
      <c r="M10" s="13"/>
      <c r="N10" s="13"/>
      <c r="O10" s="13"/>
      <c r="P10" s="13"/>
      <c r="Q10" s="13"/>
      <c r="R10" s="13"/>
      <c r="S10" s="13"/>
      <c r="T10" s="13"/>
      <c r="U10" s="52" t="s">
        <v>132</v>
      </c>
      <c r="V10" s="13"/>
      <c r="W10" s="340">
        <f>'1.設計条件と鋼矢板の設定'!G126</f>
        <v>0.96691503119993694</v>
      </c>
      <c r="X10" s="341"/>
      <c r="Y10" s="13"/>
      <c r="Z10" s="13"/>
      <c r="AA10" s="13"/>
      <c r="AB10" s="13"/>
      <c r="AC10" s="13"/>
      <c r="AD10" s="13"/>
      <c r="AE10" s="13"/>
      <c r="AF10" s="13"/>
      <c r="AG10" s="13"/>
      <c r="AH10" s="13"/>
      <c r="AI10" s="15"/>
    </row>
    <row r="11" spans="1:36" ht="20.399999999999999">
      <c r="B11" s="13"/>
      <c r="C11" s="12"/>
      <c r="D11" s="13"/>
      <c r="E11" s="13" t="s">
        <v>293</v>
      </c>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5"/>
    </row>
    <row r="12" spans="1:36">
      <c r="B12" s="13"/>
      <c r="C12" s="12"/>
      <c r="D12" s="13"/>
      <c r="E12" s="13"/>
      <c r="F12" s="160" t="s">
        <v>294</v>
      </c>
      <c r="G12" s="160" t="s">
        <v>2</v>
      </c>
      <c r="H12" s="42">
        <v>4</v>
      </c>
      <c r="I12" s="310" t="s">
        <v>297</v>
      </c>
      <c r="J12" s="311"/>
      <c r="K12" s="311"/>
      <c r="L12" s="13"/>
      <c r="M12" s="13"/>
      <c r="N12" s="13"/>
      <c r="O12" s="13"/>
      <c r="P12" s="13"/>
      <c r="Q12" s="13"/>
      <c r="R12" s="13"/>
      <c r="S12" s="13"/>
      <c r="T12" s="13"/>
      <c r="U12" s="13"/>
      <c r="V12" s="13"/>
      <c r="W12" s="13"/>
      <c r="X12" s="13"/>
      <c r="Y12" s="13"/>
      <c r="Z12" s="13"/>
      <c r="AA12" s="13"/>
      <c r="AB12" s="13"/>
      <c r="AC12" s="13"/>
      <c r="AD12" s="13"/>
      <c r="AE12" s="13"/>
      <c r="AF12" s="13"/>
      <c r="AG12" s="13"/>
      <c r="AH12" s="13"/>
      <c r="AI12" s="15"/>
    </row>
    <row r="13" spans="1:36">
      <c r="B13" s="13"/>
      <c r="C13" s="12"/>
      <c r="D13" s="13"/>
      <c r="E13" s="13"/>
      <c r="F13" s="160"/>
      <c r="G13" s="160"/>
      <c r="H13" s="13"/>
      <c r="I13" s="311" t="s">
        <v>118</v>
      </c>
      <c r="J13" s="311"/>
      <c r="K13" s="311"/>
      <c r="L13" s="13"/>
      <c r="M13" s="13"/>
      <c r="N13" s="13"/>
      <c r="O13" s="13"/>
      <c r="P13" s="13"/>
      <c r="Q13" s="13"/>
      <c r="R13" s="13"/>
      <c r="S13" s="13"/>
      <c r="T13" s="13"/>
      <c r="U13" s="13"/>
      <c r="V13" s="13"/>
      <c r="W13" s="13"/>
      <c r="X13" s="13"/>
      <c r="Y13" s="13"/>
      <c r="Z13" s="13"/>
      <c r="AA13" s="13"/>
      <c r="AB13" s="13"/>
      <c r="AC13" s="13"/>
      <c r="AD13" s="13"/>
      <c r="AE13" s="13"/>
      <c r="AF13" s="13"/>
      <c r="AG13" s="13"/>
      <c r="AH13" s="13"/>
      <c r="AI13" s="15"/>
    </row>
    <row r="14" spans="1:36">
      <c r="B14" s="13"/>
      <c r="C14" s="12"/>
      <c r="D14" s="13"/>
      <c r="E14" s="13"/>
      <c r="F14" s="38"/>
      <c r="G14" s="38"/>
      <c r="H14" s="13"/>
      <c r="I14" s="14"/>
      <c r="J14" s="14"/>
      <c r="K14" s="14"/>
      <c r="L14" s="13"/>
      <c r="M14" s="13"/>
      <c r="N14" s="13"/>
      <c r="O14" s="13"/>
      <c r="P14" s="13"/>
      <c r="Q14" s="13"/>
      <c r="R14" s="13"/>
      <c r="S14" s="13"/>
      <c r="T14" s="13"/>
      <c r="U14" s="13"/>
      <c r="V14" s="13"/>
      <c r="W14" s="13"/>
      <c r="X14" s="13"/>
      <c r="Y14" s="13"/>
      <c r="Z14" s="13"/>
      <c r="AA14" s="13"/>
      <c r="AB14" s="13"/>
      <c r="AC14" s="13"/>
      <c r="AD14" s="13"/>
      <c r="AE14" s="13"/>
      <c r="AF14" s="13"/>
      <c r="AG14" s="13"/>
      <c r="AH14" s="13"/>
      <c r="AI14" s="15"/>
    </row>
    <row r="15" spans="1:36" ht="20.399999999999999">
      <c r="B15" s="13"/>
      <c r="C15" s="12"/>
      <c r="D15" s="13"/>
      <c r="E15" s="13"/>
      <c r="F15" s="13"/>
      <c r="G15" s="52" t="s">
        <v>295</v>
      </c>
      <c r="H15" s="13"/>
      <c r="I15" s="13"/>
      <c r="J15" s="13"/>
      <c r="K15" s="13"/>
      <c r="L15" s="13"/>
      <c r="M15" s="13"/>
      <c r="N15" s="13"/>
      <c r="O15" s="13"/>
      <c r="P15" s="13"/>
      <c r="Q15" s="13"/>
      <c r="R15" s="13"/>
      <c r="S15" s="52" t="s">
        <v>296</v>
      </c>
      <c r="T15" s="13"/>
      <c r="U15" s="242">
        <f>J65</f>
        <v>2633.0309372937686</v>
      </c>
      <c r="V15" s="243"/>
      <c r="W15" s="244"/>
      <c r="X15" s="13"/>
      <c r="Y15" s="13"/>
      <c r="Z15" s="13"/>
      <c r="AA15" s="13"/>
      <c r="AB15" s="13"/>
      <c r="AC15" s="13"/>
      <c r="AD15" s="13"/>
      <c r="AE15" s="13"/>
      <c r="AF15" s="13"/>
      <c r="AG15" s="13"/>
      <c r="AH15" s="13"/>
      <c r="AI15" s="15"/>
    </row>
    <row r="16" spans="1:36">
      <c r="B16" s="13"/>
      <c r="C16" s="12"/>
      <c r="D16" s="13"/>
      <c r="E16" s="13"/>
      <c r="F16" s="13"/>
      <c r="G16" s="52" t="s">
        <v>179</v>
      </c>
      <c r="H16" s="13"/>
      <c r="I16" s="13"/>
      <c r="J16" s="13"/>
      <c r="K16" s="13"/>
      <c r="L16" s="13"/>
      <c r="M16" s="13"/>
      <c r="N16" s="13"/>
      <c r="O16" s="13"/>
      <c r="P16" s="13"/>
      <c r="Q16" s="13"/>
      <c r="R16" s="13"/>
      <c r="S16" s="52" t="s">
        <v>121</v>
      </c>
      <c r="T16" s="13"/>
      <c r="U16" s="312">
        <v>1</v>
      </c>
      <c r="V16" s="313"/>
      <c r="W16" s="314"/>
      <c r="X16" s="13"/>
      <c r="Y16" s="13"/>
      <c r="Z16" s="13"/>
      <c r="AA16" s="13"/>
      <c r="AB16" s="13"/>
      <c r="AC16" s="13"/>
      <c r="AD16" s="13"/>
      <c r="AE16" s="13"/>
      <c r="AF16" s="13"/>
      <c r="AG16" s="13"/>
      <c r="AH16" s="13"/>
      <c r="AI16" s="15"/>
    </row>
    <row r="17" spans="2:36" ht="19.8">
      <c r="B17" s="13"/>
      <c r="C17" s="12"/>
      <c r="D17" s="13"/>
      <c r="E17" s="13"/>
      <c r="F17" s="13"/>
      <c r="G17" s="52" t="s">
        <v>119</v>
      </c>
      <c r="H17" s="13"/>
      <c r="I17" s="13"/>
      <c r="J17" s="13"/>
      <c r="K17" s="13"/>
      <c r="L17" s="13"/>
      <c r="M17" s="13"/>
      <c r="N17" s="13"/>
      <c r="O17" s="13"/>
      <c r="P17" s="13"/>
      <c r="Q17" s="13"/>
      <c r="R17" s="13"/>
      <c r="S17" s="52" t="s">
        <v>122</v>
      </c>
      <c r="T17" s="13"/>
      <c r="U17" s="320">
        <f>'1.設計条件と鋼矢板の設定'!T135*1000</f>
        <v>200000000</v>
      </c>
      <c r="V17" s="321"/>
      <c r="W17" s="321"/>
      <c r="X17" s="321"/>
      <c r="Y17" s="322"/>
      <c r="Z17" s="13"/>
      <c r="AA17" s="13"/>
      <c r="AB17" s="13"/>
      <c r="AC17" s="13"/>
      <c r="AD17" s="13"/>
      <c r="AE17" s="13"/>
      <c r="AF17" s="13"/>
      <c r="AG17" s="13"/>
      <c r="AH17" s="13"/>
      <c r="AI17" s="15"/>
    </row>
    <row r="18" spans="2:36" ht="19.8">
      <c r="B18" s="13"/>
      <c r="C18" s="12"/>
      <c r="D18" s="13"/>
      <c r="E18" s="13"/>
      <c r="F18" s="13"/>
      <c r="G18" s="52" t="s">
        <v>120</v>
      </c>
      <c r="H18" s="13"/>
      <c r="I18" s="13"/>
      <c r="J18" s="13"/>
      <c r="K18" s="13"/>
      <c r="L18" s="13"/>
      <c r="M18" s="13"/>
      <c r="N18" s="13"/>
      <c r="O18" s="13"/>
      <c r="P18" s="13"/>
      <c r="Q18" s="13"/>
      <c r="R18" s="13"/>
      <c r="S18" s="52" t="s">
        <v>123</v>
      </c>
      <c r="T18" s="13"/>
      <c r="U18" s="307">
        <f>'1.設計条件と鋼矢板の設定'!T132/100000000</f>
        <v>1.6799999999999999E-4</v>
      </c>
      <c r="V18" s="308"/>
      <c r="W18" s="308"/>
      <c r="X18" s="308"/>
      <c r="Y18" s="309"/>
      <c r="Z18" s="13"/>
      <c r="AA18" s="13"/>
      <c r="AB18" s="13"/>
      <c r="AC18" s="13"/>
      <c r="AD18" s="13"/>
      <c r="AE18" s="13"/>
      <c r="AF18" s="13"/>
      <c r="AG18" s="13"/>
      <c r="AH18" s="13"/>
      <c r="AI18" s="15"/>
    </row>
    <row r="19" spans="2:36">
      <c r="B19" s="13"/>
      <c r="C19" s="12"/>
      <c r="D19" s="13"/>
      <c r="E19" s="13"/>
      <c r="F19" s="13"/>
      <c r="G19" s="52" t="s">
        <v>228</v>
      </c>
      <c r="H19" s="13"/>
      <c r="I19" s="13"/>
      <c r="J19" s="13"/>
      <c r="K19" s="13"/>
      <c r="L19" s="13"/>
      <c r="M19" s="13"/>
      <c r="N19" s="13"/>
      <c r="O19" s="13"/>
      <c r="P19" s="13"/>
      <c r="Q19" s="13"/>
      <c r="R19" s="13"/>
      <c r="S19" s="52"/>
      <c r="T19" s="13"/>
      <c r="U19" s="45"/>
      <c r="V19" s="45"/>
      <c r="W19" s="337">
        <f>'1.設計条件と鋼矢板の設定'!T137</f>
        <v>0.45</v>
      </c>
      <c r="X19" s="338"/>
      <c r="Y19" s="339"/>
      <c r="Z19" s="13"/>
      <c r="AA19" s="13"/>
      <c r="AB19" s="13"/>
      <c r="AC19" s="13"/>
      <c r="AD19" s="13"/>
      <c r="AE19" s="13"/>
      <c r="AF19" s="13"/>
      <c r="AG19" s="13"/>
      <c r="AH19" s="13"/>
      <c r="AI19" s="15"/>
    </row>
    <row r="20" spans="2:36">
      <c r="B20" s="13"/>
      <c r="C20" s="12"/>
      <c r="D20" s="13"/>
      <c r="E20" s="13"/>
      <c r="F20" s="13" t="s">
        <v>44</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5"/>
    </row>
    <row r="21" spans="2:36">
      <c r="B21" s="13"/>
      <c r="C21" s="12"/>
      <c r="D21" s="13"/>
      <c r="E21" s="13"/>
      <c r="F21" s="160" t="s">
        <v>294</v>
      </c>
      <c r="G21" s="160"/>
      <c r="H21" s="160" t="s">
        <v>2</v>
      </c>
      <c r="I21" s="42">
        <v>4</v>
      </c>
      <c r="J21" s="278">
        <f>U15</f>
        <v>2633.0309372937686</v>
      </c>
      <c r="K21" s="278"/>
      <c r="L21" s="278"/>
      <c r="M21" s="40" t="s">
        <v>87</v>
      </c>
      <c r="N21" s="228">
        <f>U16</f>
        <v>1</v>
      </c>
      <c r="O21" s="228"/>
      <c r="P21" s="228"/>
      <c r="Q21" s="40"/>
      <c r="R21" s="40"/>
      <c r="S21" s="40"/>
      <c r="T21" s="40"/>
      <c r="U21" s="40"/>
      <c r="V21" s="40"/>
      <c r="W21" s="40"/>
      <c r="X21" s="40"/>
      <c r="Y21" s="40"/>
      <c r="Z21" s="40"/>
      <c r="AA21" s="13"/>
      <c r="AB21" s="13"/>
      <c r="AC21" s="13"/>
      <c r="AD21" s="13"/>
      <c r="AE21" s="13"/>
      <c r="AF21" s="13"/>
      <c r="AG21" s="13"/>
      <c r="AH21" s="13"/>
      <c r="AI21" s="15"/>
    </row>
    <row r="22" spans="2:36">
      <c r="B22" s="13"/>
      <c r="C22" s="12"/>
      <c r="D22" s="13"/>
      <c r="E22" s="13"/>
      <c r="F22" s="160"/>
      <c r="G22" s="160"/>
      <c r="H22" s="160"/>
      <c r="I22" s="13"/>
      <c r="J22" s="41">
        <v>4</v>
      </c>
      <c r="K22" s="13" t="s">
        <v>87</v>
      </c>
      <c r="L22" s="293">
        <f>U17</f>
        <v>200000000</v>
      </c>
      <c r="M22" s="293"/>
      <c r="N22" s="293"/>
      <c r="O22" s="293"/>
      <c r="P22" s="293"/>
      <c r="Q22" s="13" t="s">
        <v>87</v>
      </c>
      <c r="R22" s="315">
        <f>U18</f>
        <v>1.6799999999999999E-4</v>
      </c>
      <c r="S22" s="315"/>
      <c r="T22" s="315"/>
      <c r="U22" s="315"/>
      <c r="V22" s="315"/>
      <c r="W22" s="13" t="s">
        <v>87</v>
      </c>
      <c r="X22" s="141">
        <f>W19</f>
        <v>0.45</v>
      </c>
      <c r="Y22" s="141"/>
      <c r="Z22" s="141"/>
      <c r="AA22" s="13"/>
      <c r="AB22" s="13"/>
      <c r="AC22" s="13"/>
      <c r="AD22" s="13"/>
      <c r="AE22" s="13"/>
      <c r="AF22" s="13"/>
      <c r="AG22" s="13"/>
      <c r="AH22" s="13"/>
      <c r="AI22" s="15"/>
    </row>
    <row r="23" spans="2:36">
      <c r="B23" s="13"/>
      <c r="C23" s="12"/>
      <c r="D23" s="13"/>
      <c r="E23" s="13"/>
      <c r="F23" s="13"/>
      <c r="G23" s="13"/>
      <c r="H23" s="13"/>
      <c r="I23" s="13"/>
      <c r="J23" s="13"/>
      <c r="K23" s="13"/>
      <c r="L23" s="13"/>
      <c r="M23" s="13"/>
      <c r="N23" s="13"/>
      <c r="O23" s="13"/>
      <c r="P23" s="13"/>
      <c r="Q23" s="13"/>
      <c r="R23" s="13"/>
      <c r="S23" s="13"/>
      <c r="T23" s="13"/>
      <c r="U23" s="13"/>
      <c r="V23" s="13"/>
      <c r="W23" s="13"/>
      <c r="X23" s="13"/>
      <c r="Y23" s="9" t="s">
        <v>193</v>
      </c>
      <c r="Z23" s="10"/>
      <c r="AA23" s="10"/>
      <c r="AB23" s="10"/>
      <c r="AC23" s="10"/>
      <c r="AD23" s="10"/>
      <c r="AE23" s="10"/>
      <c r="AF23" s="10"/>
      <c r="AG23" s="10"/>
      <c r="AH23" s="11"/>
      <c r="AI23" s="15"/>
    </row>
    <row r="24" spans="2:36">
      <c r="B24" s="13"/>
      <c r="C24" s="12"/>
      <c r="D24" s="13"/>
      <c r="E24" s="13"/>
      <c r="F24" s="13"/>
      <c r="G24" s="13"/>
      <c r="H24" s="43" t="s">
        <v>2</v>
      </c>
      <c r="I24" s="317">
        <f>(J21*N21/J22/L22/R22/X22)^(1/4)</f>
        <v>0.4567841699801477</v>
      </c>
      <c r="J24" s="318"/>
      <c r="K24" s="319"/>
      <c r="L24" s="13"/>
      <c r="M24" s="13"/>
      <c r="N24" s="13"/>
      <c r="O24" s="13"/>
      <c r="P24" s="13"/>
      <c r="Q24" s="13"/>
      <c r="R24" s="13"/>
      <c r="S24" s="13"/>
      <c r="T24" s="13"/>
      <c r="U24" s="13"/>
      <c r="V24" s="13"/>
      <c r="W24" s="13"/>
      <c r="X24" s="13"/>
      <c r="Y24" s="12"/>
      <c r="Z24" s="325" t="s">
        <v>192</v>
      </c>
      <c r="AA24" s="325"/>
      <c r="AB24" s="328">
        <v>0.45680815056652119</v>
      </c>
      <c r="AC24" s="328"/>
      <c r="AD24" s="13"/>
      <c r="AE24" s="324">
        <f>I24-AB24</f>
        <v>-2.3980586373484325E-5</v>
      </c>
      <c r="AF24" s="324"/>
      <c r="AG24" s="13"/>
      <c r="AH24" s="15"/>
      <c r="AI24" s="15"/>
    </row>
    <row r="25" spans="2:36">
      <c r="B25" s="13"/>
      <c r="C25" s="12"/>
      <c r="D25" s="13"/>
      <c r="E25" s="13"/>
      <c r="F25" s="13"/>
      <c r="G25" s="13"/>
      <c r="H25" s="43"/>
      <c r="I25" s="83"/>
      <c r="J25" s="83"/>
      <c r="K25" s="83"/>
      <c r="L25" s="13"/>
      <c r="M25" s="13"/>
      <c r="N25" s="13"/>
      <c r="O25" s="13"/>
      <c r="P25" s="13"/>
      <c r="Q25" s="13"/>
      <c r="R25" s="13"/>
      <c r="S25" s="13"/>
      <c r="T25" s="13"/>
      <c r="U25" s="13"/>
      <c r="V25" s="13"/>
      <c r="W25" s="13"/>
      <c r="X25" s="13"/>
      <c r="Y25" s="12"/>
      <c r="Z25" s="13"/>
      <c r="AA25" s="13"/>
      <c r="AB25" s="13" t="s">
        <v>195</v>
      </c>
      <c r="AC25" s="13"/>
      <c r="AD25" s="13"/>
      <c r="AE25" s="13" t="s">
        <v>195</v>
      </c>
      <c r="AF25" s="13"/>
      <c r="AG25" s="13"/>
      <c r="AH25" s="15"/>
      <c r="AI25" s="15"/>
    </row>
    <row r="26" spans="2:36">
      <c r="B26" s="13"/>
      <c r="C26" s="12"/>
      <c r="D26" s="13"/>
      <c r="E26" s="13"/>
      <c r="F26" s="13"/>
      <c r="G26" s="13"/>
      <c r="H26" s="43"/>
      <c r="I26" s="83"/>
      <c r="J26" s="83"/>
      <c r="K26" s="83"/>
      <c r="L26" s="13"/>
      <c r="M26" s="13"/>
      <c r="N26" s="13"/>
      <c r="O26" s="13"/>
      <c r="P26" s="13"/>
      <c r="Q26" s="13"/>
      <c r="R26" s="13"/>
      <c r="S26" s="13"/>
      <c r="T26" s="13"/>
      <c r="U26" s="13"/>
      <c r="V26" s="13"/>
      <c r="W26" s="13"/>
      <c r="X26" s="13"/>
      <c r="Y26" s="327" t="s">
        <v>197</v>
      </c>
      <c r="Z26" s="325"/>
      <c r="AA26" s="325"/>
      <c r="AB26" s="325"/>
      <c r="AC26" s="325"/>
      <c r="AD26" s="13"/>
      <c r="AE26" s="325" t="s">
        <v>196</v>
      </c>
      <c r="AF26" s="325"/>
      <c r="AG26" s="325"/>
      <c r="AH26" s="326"/>
      <c r="AI26" s="15"/>
    </row>
    <row r="27" spans="2:36">
      <c r="B27" s="13"/>
      <c r="C27" s="12"/>
      <c r="D27" s="13"/>
      <c r="E27" s="13"/>
      <c r="F27" s="13"/>
      <c r="G27" s="13"/>
      <c r="H27" s="43"/>
      <c r="I27" s="83"/>
      <c r="J27" s="83"/>
      <c r="K27" s="83"/>
      <c r="L27" s="13"/>
      <c r="M27" s="13"/>
      <c r="N27" s="13"/>
      <c r="O27" s="13"/>
      <c r="P27" s="13"/>
      <c r="Q27" s="13"/>
      <c r="R27" s="13"/>
      <c r="S27" s="13"/>
      <c r="T27" s="13"/>
      <c r="U27" s="13"/>
      <c r="V27" s="13"/>
      <c r="W27" s="13"/>
      <c r="X27" s="13"/>
      <c r="Y27" s="12"/>
      <c r="Z27" s="13"/>
      <c r="AA27" s="13"/>
      <c r="AB27" s="13"/>
      <c r="AC27" s="13"/>
      <c r="AD27" s="13"/>
      <c r="AE27" s="13"/>
      <c r="AF27" s="13"/>
      <c r="AG27" s="13"/>
      <c r="AH27" s="15"/>
      <c r="AI27" s="15"/>
    </row>
    <row r="28" spans="2:36">
      <c r="B28" s="13"/>
      <c r="C28" s="12"/>
      <c r="D28" s="13"/>
      <c r="E28" s="13"/>
      <c r="F28" s="13"/>
      <c r="G28" s="13"/>
      <c r="H28" s="43"/>
      <c r="I28" s="83"/>
      <c r="J28" s="83"/>
      <c r="K28" s="83"/>
      <c r="L28" s="13"/>
      <c r="M28" s="13"/>
      <c r="N28" s="13"/>
      <c r="O28" s="13"/>
      <c r="P28" s="13"/>
      <c r="Q28" s="13"/>
      <c r="R28" s="13"/>
      <c r="S28" s="13"/>
      <c r="T28" s="13"/>
      <c r="U28" s="13"/>
      <c r="V28" s="13"/>
      <c r="W28" s="13"/>
      <c r="X28" s="13"/>
      <c r="Y28" s="16"/>
      <c r="Z28" s="17" t="s">
        <v>198</v>
      </c>
      <c r="AA28" s="17"/>
      <c r="AB28" s="17"/>
      <c r="AC28" s="17"/>
      <c r="AD28" s="17"/>
      <c r="AE28" s="17"/>
      <c r="AF28" s="17"/>
      <c r="AG28" s="17"/>
      <c r="AH28" s="19"/>
      <c r="AI28" s="15"/>
    </row>
    <row r="29" spans="2:36">
      <c r="C29" s="12"/>
      <c r="D29" s="13" t="s">
        <v>44</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5"/>
      <c r="AJ29" s="13"/>
    </row>
    <row r="30" spans="2:36">
      <c r="C30" s="332" t="s">
        <v>229</v>
      </c>
      <c r="D30" s="159"/>
      <c r="E30" s="160" t="s">
        <v>2</v>
      </c>
      <c r="F30" s="335">
        <f>W9</f>
        <v>48.584499999999998</v>
      </c>
      <c r="G30" s="335"/>
      <c r="H30" s="335"/>
      <c r="I30" s="335"/>
      <c r="J30" s="335"/>
      <c r="K30" s="13"/>
      <c r="L30" s="336" t="s">
        <v>133</v>
      </c>
      <c r="M30" s="336"/>
      <c r="N30" s="336"/>
      <c r="O30" s="343">
        <f>I24</f>
        <v>0.4567841699801477</v>
      </c>
      <c r="P30" s="343"/>
      <c r="Q30" s="160" t="s">
        <v>87</v>
      </c>
      <c r="R30" s="344">
        <f>W10</f>
        <v>0.96691503119993694</v>
      </c>
      <c r="S30" s="344"/>
      <c r="T30" s="342" t="s">
        <v>135</v>
      </c>
      <c r="U30" s="342"/>
      <c r="V30" s="331" t="s">
        <v>126</v>
      </c>
      <c r="W30" s="331"/>
      <c r="X30" s="333" t="s">
        <v>127</v>
      </c>
      <c r="Y30" s="333"/>
      <c r="Z30" s="333"/>
      <c r="AA30" s="287">
        <v>1</v>
      </c>
      <c r="AB30" s="287"/>
      <c r="AC30" s="287"/>
      <c r="AD30" s="287"/>
      <c r="AE30" s="287"/>
      <c r="AF30" s="287"/>
      <c r="AG30" s="287"/>
      <c r="AH30" s="13"/>
      <c r="AI30" s="15"/>
      <c r="AJ30" s="13"/>
    </row>
    <row r="31" spans="2:36">
      <c r="C31" s="332"/>
      <c r="D31" s="159"/>
      <c r="E31" s="160"/>
      <c r="F31" s="41">
        <v>2</v>
      </c>
      <c r="G31" s="41" t="s">
        <v>87</v>
      </c>
      <c r="H31" s="323">
        <f>I24</f>
        <v>0.4567841699801477</v>
      </c>
      <c r="I31" s="323"/>
      <c r="J31" s="323"/>
      <c r="K31" s="13"/>
      <c r="L31" s="336"/>
      <c r="M31" s="336"/>
      <c r="N31" s="336"/>
      <c r="O31" s="343"/>
      <c r="P31" s="343"/>
      <c r="Q31" s="160"/>
      <c r="R31" s="344"/>
      <c r="S31" s="344"/>
      <c r="T31" s="342"/>
      <c r="U31" s="342"/>
      <c r="V31" s="331"/>
      <c r="W31" s="331"/>
      <c r="X31" s="333"/>
      <c r="Y31" s="333"/>
      <c r="Z31" s="333"/>
      <c r="AA31" s="296" t="s">
        <v>134</v>
      </c>
      <c r="AB31" s="296"/>
      <c r="AC31" s="345">
        <f>I24</f>
        <v>0.4567841699801477</v>
      </c>
      <c r="AD31" s="345"/>
      <c r="AE31" s="13" t="s">
        <v>87</v>
      </c>
      <c r="AF31" s="145">
        <f>W10</f>
        <v>0.96691503119993694</v>
      </c>
      <c r="AG31" s="145"/>
      <c r="AH31" s="13"/>
      <c r="AI31" s="15"/>
      <c r="AJ31" s="13"/>
    </row>
    <row r="32" spans="2:36">
      <c r="C32" s="12"/>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5"/>
      <c r="AJ32" s="13"/>
    </row>
    <row r="33" spans="2:36">
      <c r="C33" s="12"/>
      <c r="D33" s="13"/>
      <c r="E33" s="14" t="s">
        <v>2</v>
      </c>
      <c r="F33" s="317">
        <f>F30/F31/H31*SQRT((1+2*O30*R30)^2+1)*EXP(-ATAN(1/(1+2*AC31*AF31)))</f>
        <v>69.603665402229566</v>
      </c>
      <c r="G33" s="318"/>
      <c r="H33" s="319"/>
      <c r="I33" s="53" t="s">
        <v>136</v>
      </c>
      <c r="J33" s="53"/>
      <c r="K33" s="53"/>
      <c r="L33" s="53"/>
      <c r="M33" s="53"/>
      <c r="N33" s="53"/>
      <c r="O33" s="53"/>
      <c r="P33" s="53"/>
      <c r="Q33" s="53"/>
      <c r="R33" s="53"/>
      <c r="S33" s="53"/>
      <c r="T33" s="53"/>
      <c r="U33" s="53"/>
      <c r="V33" s="53"/>
      <c r="W33" s="53"/>
      <c r="X33" s="53"/>
      <c r="Y33" s="13"/>
      <c r="Z33" s="13"/>
      <c r="AA33" s="13"/>
      <c r="AB33" s="13"/>
      <c r="AC33" s="13"/>
      <c r="AD33" s="13"/>
      <c r="AE33" s="13"/>
      <c r="AF33" s="13"/>
      <c r="AG33" s="13"/>
      <c r="AH33" s="13"/>
      <c r="AI33" s="15"/>
      <c r="AJ33" s="13"/>
    </row>
    <row r="34" spans="2:36">
      <c r="B34" s="13"/>
      <c r="C34" s="16"/>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9"/>
    </row>
    <row r="35" spans="2:36">
      <c r="B35" s="13"/>
      <c r="C35" s="9"/>
      <c r="D35" s="13"/>
      <c r="E35" s="10" t="s">
        <v>298</v>
      </c>
      <c r="F35" s="13"/>
      <c r="G35" s="13"/>
      <c r="H35" s="13"/>
      <c r="I35" s="13"/>
      <c r="J35" s="13"/>
      <c r="K35" s="13"/>
      <c r="L35" s="13"/>
      <c r="M35" s="13"/>
      <c r="N35" s="13"/>
      <c r="O35" s="13"/>
      <c r="P35" s="13"/>
      <c r="Q35" s="13"/>
      <c r="R35" s="13"/>
      <c r="S35" s="13"/>
      <c r="T35" s="13"/>
      <c r="U35" s="13"/>
      <c r="V35" s="13"/>
      <c r="W35" s="13"/>
      <c r="X35" s="13"/>
      <c r="Y35" s="13"/>
      <c r="Z35" s="3" t="s">
        <v>194</v>
      </c>
      <c r="AA35" s="13"/>
      <c r="AB35" s="13"/>
      <c r="AC35" s="13"/>
      <c r="AD35" s="13"/>
      <c r="AE35" s="13"/>
      <c r="AF35" s="13"/>
      <c r="AG35" s="13"/>
      <c r="AH35" s="13"/>
      <c r="AI35" s="11"/>
    </row>
    <row r="36" spans="2:36">
      <c r="B36" s="13"/>
      <c r="C36" s="12"/>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5"/>
    </row>
    <row r="37" spans="2:36">
      <c r="C37" s="12"/>
      <c r="D37" s="13"/>
      <c r="E37" s="159" t="s">
        <v>299</v>
      </c>
      <c r="F37" s="159"/>
      <c r="G37" s="160" t="s">
        <v>2</v>
      </c>
      <c r="H37" s="159" t="s">
        <v>103</v>
      </c>
      <c r="I37" s="159"/>
      <c r="J37" s="159"/>
      <c r="K37" s="301" t="s">
        <v>104</v>
      </c>
      <c r="L37" s="301"/>
      <c r="M37" s="301"/>
      <c r="N37" s="302" t="s">
        <v>47</v>
      </c>
      <c r="O37" s="214"/>
      <c r="P37" s="13"/>
      <c r="Q37" s="13"/>
      <c r="R37" s="13"/>
      <c r="S37" s="13"/>
      <c r="T37" s="13"/>
      <c r="U37" s="13"/>
      <c r="V37" s="13"/>
      <c r="W37" s="13"/>
      <c r="X37" s="13"/>
      <c r="Y37" s="13"/>
      <c r="Z37" s="13"/>
      <c r="AA37" s="13"/>
      <c r="AB37" s="13"/>
      <c r="AC37" s="13"/>
      <c r="AD37" s="13"/>
      <c r="AE37" s="13"/>
      <c r="AF37" s="13"/>
      <c r="AG37" s="13"/>
      <c r="AH37" s="13"/>
      <c r="AI37" s="15"/>
      <c r="AJ37" s="13"/>
    </row>
    <row r="38" spans="2:36">
      <c r="C38" s="12"/>
      <c r="D38" s="13"/>
      <c r="E38" s="159"/>
      <c r="F38" s="159"/>
      <c r="G38" s="160"/>
      <c r="H38" s="159"/>
      <c r="I38" s="159"/>
      <c r="J38" s="159"/>
      <c r="K38" s="214">
        <v>0.3</v>
      </c>
      <c r="L38" s="214"/>
      <c r="M38" s="214"/>
      <c r="N38" s="13"/>
      <c r="O38" s="13"/>
      <c r="P38" s="13"/>
      <c r="Q38" s="13"/>
      <c r="R38" s="13"/>
      <c r="S38" s="13"/>
      <c r="T38" s="13"/>
      <c r="U38" s="13"/>
      <c r="V38" s="13"/>
      <c r="W38" s="13"/>
      <c r="X38" s="13"/>
      <c r="Y38" s="13"/>
      <c r="Z38" s="13"/>
      <c r="AA38" s="13"/>
      <c r="AB38" s="13"/>
      <c r="AC38" s="13"/>
      <c r="AD38" s="13"/>
      <c r="AE38" s="13"/>
      <c r="AF38" s="13"/>
      <c r="AG38" s="13"/>
      <c r="AH38" s="13"/>
      <c r="AI38" s="15"/>
      <c r="AJ38" s="13"/>
    </row>
    <row r="39" spans="2:36">
      <c r="C39" s="1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5"/>
      <c r="AJ39" s="13"/>
    </row>
    <row r="40" spans="2:36">
      <c r="C40" s="12"/>
      <c r="D40" s="13"/>
      <c r="E40" s="13"/>
      <c r="F40" s="13"/>
      <c r="G40" s="13" t="s">
        <v>58</v>
      </c>
      <c r="H40" s="13"/>
      <c r="I40" s="13"/>
      <c r="X40" s="13"/>
      <c r="Y40" s="13"/>
      <c r="Z40" s="13"/>
      <c r="AA40" s="13"/>
      <c r="AB40" s="13"/>
      <c r="AC40" s="13"/>
      <c r="AD40" s="13"/>
      <c r="AE40" s="13"/>
      <c r="AF40" s="13"/>
      <c r="AG40" s="13"/>
      <c r="AH40" s="13"/>
      <c r="AI40" s="15"/>
      <c r="AJ40" s="13"/>
    </row>
    <row r="41" spans="2:36">
      <c r="C41" s="12"/>
      <c r="D41" s="13"/>
      <c r="E41" s="13"/>
      <c r="F41" s="13"/>
      <c r="G41" s="13"/>
      <c r="H41" s="46" t="s">
        <v>239</v>
      </c>
      <c r="I41" s="13"/>
      <c r="J41" s="13"/>
      <c r="K41" s="13"/>
      <c r="L41" s="13"/>
      <c r="M41" s="13"/>
      <c r="N41" s="13"/>
      <c r="O41" s="13"/>
      <c r="P41" s="13"/>
      <c r="Q41" s="13"/>
      <c r="R41" s="46" t="s">
        <v>49</v>
      </c>
      <c r="S41" s="13" t="s">
        <v>2</v>
      </c>
      <c r="T41" s="329">
        <f>'2.根入れ長の計算'!T67</f>
        <v>1</v>
      </c>
      <c r="U41" s="329"/>
      <c r="V41" s="36"/>
      <c r="W41" s="36"/>
      <c r="X41" s="13"/>
      <c r="Y41" s="13"/>
      <c r="Z41" s="13"/>
      <c r="AA41" s="13"/>
      <c r="AB41" s="13"/>
      <c r="AC41" s="13"/>
      <c r="AD41" s="13"/>
      <c r="AE41" s="13"/>
      <c r="AF41" s="13"/>
      <c r="AG41" s="13"/>
      <c r="AH41" s="13"/>
      <c r="AI41" s="15"/>
      <c r="AJ41" s="13"/>
    </row>
    <row r="42" spans="2:36" ht="19.8">
      <c r="C42" s="12"/>
      <c r="D42" s="13"/>
      <c r="E42" s="13"/>
      <c r="F42" s="13"/>
      <c r="G42" s="13"/>
      <c r="H42" s="52" t="s">
        <v>106</v>
      </c>
      <c r="I42" s="13"/>
      <c r="J42" s="13"/>
      <c r="K42" s="13"/>
      <c r="L42" s="13"/>
      <c r="M42" s="13"/>
      <c r="N42" s="13"/>
      <c r="O42" s="13"/>
      <c r="P42" s="13"/>
      <c r="Q42" s="13"/>
      <c r="R42" s="13"/>
      <c r="S42" s="13"/>
      <c r="T42" s="13"/>
      <c r="U42" s="13"/>
      <c r="V42" s="13"/>
      <c r="W42" s="13"/>
      <c r="X42" s="13"/>
      <c r="Y42" s="13"/>
      <c r="Z42" s="13"/>
      <c r="AC42" s="13"/>
      <c r="AD42" s="13"/>
      <c r="AE42" s="13"/>
      <c r="AF42" s="13"/>
      <c r="AG42" s="13"/>
      <c r="AH42" s="13"/>
      <c r="AI42" s="15"/>
      <c r="AJ42" s="13"/>
    </row>
    <row r="43" spans="2:36" ht="18.75" customHeight="1">
      <c r="C43" s="12"/>
      <c r="D43" s="13"/>
      <c r="E43" s="13"/>
      <c r="F43" s="13"/>
      <c r="G43" s="13"/>
      <c r="H43" s="13"/>
      <c r="I43" s="13"/>
      <c r="J43" s="159" t="s">
        <v>190</v>
      </c>
      <c r="K43" s="159"/>
      <c r="L43" s="160" t="s">
        <v>2</v>
      </c>
      <c r="M43" s="287">
        <v>1</v>
      </c>
      <c r="N43" s="287"/>
      <c r="O43" s="159" t="s">
        <v>107</v>
      </c>
      <c r="P43" s="159"/>
      <c r="Q43" s="159"/>
      <c r="R43" s="13"/>
      <c r="S43" s="13"/>
      <c r="T43" s="13"/>
      <c r="U43" s="13"/>
      <c r="V43" s="13"/>
      <c r="W43" s="13"/>
      <c r="X43" s="13"/>
      <c r="Y43" s="13"/>
      <c r="Z43" s="13"/>
      <c r="AA43" s="13"/>
      <c r="AB43" s="13"/>
      <c r="AC43" s="13"/>
      <c r="AD43" s="13"/>
      <c r="AE43" s="13"/>
      <c r="AF43" s="13"/>
      <c r="AG43" s="13"/>
      <c r="AH43" s="13"/>
      <c r="AI43" s="15"/>
    </row>
    <row r="44" spans="2:36">
      <c r="C44" s="12"/>
      <c r="D44" s="13"/>
      <c r="E44" s="13"/>
      <c r="F44" s="13"/>
      <c r="G44" s="13"/>
      <c r="H44" s="13"/>
      <c r="I44" s="13"/>
      <c r="J44" s="159"/>
      <c r="K44" s="159"/>
      <c r="L44" s="160"/>
      <c r="M44" s="214">
        <v>0.3</v>
      </c>
      <c r="N44" s="214"/>
      <c r="O44" s="159"/>
      <c r="P44" s="159"/>
      <c r="Q44" s="159"/>
      <c r="R44" s="13"/>
      <c r="S44" s="13"/>
      <c r="T44" s="13"/>
      <c r="U44" s="13"/>
      <c r="V44" s="13"/>
      <c r="W44" s="13"/>
      <c r="X44" s="13"/>
      <c r="Y44" s="13"/>
      <c r="Z44" s="13"/>
      <c r="AA44" s="13"/>
      <c r="AB44" s="13"/>
      <c r="AC44" s="13"/>
      <c r="AD44" s="13"/>
      <c r="AE44" s="13"/>
      <c r="AF44" s="13"/>
      <c r="AG44" s="13"/>
      <c r="AH44" s="13"/>
      <c r="AI44" s="15"/>
    </row>
    <row r="45" spans="2:36">
      <c r="C45" s="12"/>
      <c r="D45" s="13"/>
      <c r="E45" s="13"/>
      <c r="F45" s="13"/>
      <c r="G45" s="13"/>
      <c r="H45" s="13"/>
      <c r="I45" s="13"/>
      <c r="J45" s="13"/>
      <c r="K45" s="13"/>
      <c r="L45" s="51" t="s">
        <v>108</v>
      </c>
      <c r="M45" s="13"/>
      <c r="N45" s="13"/>
      <c r="O45" s="13"/>
      <c r="P45" s="13"/>
      <c r="Q45" s="13"/>
      <c r="R45" s="13"/>
      <c r="S45" s="13"/>
      <c r="T45" s="13"/>
      <c r="U45" s="13"/>
      <c r="V45" s="13"/>
      <c r="W45" s="13"/>
      <c r="X45" s="46" t="s">
        <v>48</v>
      </c>
      <c r="Y45" s="13" t="s">
        <v>2</v>
      </c>
      <c r="Z45" s="329">
        <f>'2.根入れ長の計算'!Z71</f>
        <v>1</v>
      </c>
      <c r="AA45" s="329"/>
      <c r="AB45" s="13"/>
      <c r="AC45" s="13"/>
      <c r="AD45" s="13"/>
      <c r="AE45" s="13"/>
      <c r="AF45" s="13"/>
      <c r="AG45" s="13"/>
      <c r="AH45" s="13"/>
      <c r="AI45" s="15"/>
    </row>
    <row r="46" spans="2:36" ht="19.8">
      <c r="C46" s="12"/>
      <c r="D46" s="13"/>
      <c r="E46" s="13"/>
      <c r="F46" s="13"/>
      <c r="G46" s="13"/>
      <c r="H46" s="13"/>
      <c r="I46" s="13"/>
      <c r="J46" s="13"/>
      <c r="K46" s="13"/>
      <c r="L46" s="52" t="s">
        <v>109</v>
      </c>
      <c r="M46" s="13"/>
      <c r="N46" s="13"/>
      <c r="O46" s="13"/>
      <c r="P46" s="13"/>
      <c r="Q46" s="13"/>
      <c r="R46" s="13"/>
      <c r="S46" s="13"/>
      <c r="T46" s="13"/>
      <c r="U46" s="13"/>
      <c r="V46" s="13"/>
      <c r="W46" s="13"/>
      <c r="X46" s="13"/>
      <c r="Y46" s="13"/>
      <c r="Z46" s="13"/>
      <c r="AA46" s="13"/>
      <c r="AB46" s="13"/>
      <c r="AC46" s="13"/>
      <c r="AD46" s="13"/>
      <c r="AE46" s="13"/>
      <c r="AF46" s="13"/>
      <c r="AG46" s="13"/>
      <c r="AH46" s="13"/>
      <c r="AI46" s="15"/>
    </row>
    <row r="47" spans="2:36">
      <c r="C47" s="12"/>
      <c r="D47" s="13"/>
      <c r="E47" s="13"/>
      <c r="F47" s="13"/>
      <c r="G47" s="13"/>
      <c r="H47" s="13"/>
      <c r="I47" s="13"/>
      <c r="J47" s="13"/>
      <c r="K47" s="13"/>
      <c r="L47" s="13"/>
      <c r="M47" s="46" t="s">
        <v>105</v>
      </c>
      <c r="N47" s="13"/>
      <c r="O47" s="13" t="s">
        <v>2</v>
      </c>
      <c r="P47" s="293">
        <v>2800</v>
      </c>
      <c r="Q47" s="293"/>
      <c r="R47" s="293"/>
      <c r="S47" s="13" t="s">
        <v>87</v>
      </c>
      <c r="T47" s="46" t="s">
        <v>59</v>
      </c>
      <c r="U47" s="13"/>
      <c r="V47" s="13"/>
      <c r="W47" s="13"/>
      <c r="X47" s="13"/>
      <c r="Y47" s="13"/>
      <c r="Z47" s="13"/>
      <c r="AA47" s="13"/>
      <c r="AB47" s="13"/>
      <c r="AC47" s="13"/>
      <c r="AD47" s="13"/>
      <c r="AE47" s="13"/>
      <c r="AF47" s="13"/>
      <c r="AG47" s="13"/>
      <c r="AH47" s="13"/>
      <c r="AI47" s="15"/>
    </row>
    <row r="48" spans="2:36">
      <c r="C48" s="12"/>
      <c r="D48" s="13"/>
      <c r="E48" s="13"/>
      <c r="F48" s="13"/>
      <c r="G48" s="13"/>
      <c r="H48" s="52" t="s">
        <v>110</v>
      </c>
      <c r="I48" s="13"/>
      <c r="J48" s="13"/>
      <c r="K48" s="13"/>
      <c r="L48" s="13"/>
      <c r="M48" s="13"/>
      <c r="N48" s="162" t="s">
        <v>104</v>
      </c>
      <c r="O48" s="162"/>
      <c r="P48" s="13" t="s">
        <v>2</v>
      </c>
      <c r="Q48" s="329">
        <f>'2.根入れ長の計算'!Q74</f>
        <v>10</v>
      </c>
      <c r="R48" s="329"/>
      <c r="S48" s="13" t="s">
        <v>3</v>
      </c>
      <c r="T48" s="13"/>
      <c r="U48" s="13"/>
      <c r="V48" s="13"/>
      <c r="W48" s="13"/>
      <c r="X48" s="13"/>
      <c r="Y48" s="13"/>
      <c r="Z48" s="13"/>
      <c r="AA48" s="13"/>
      <c r="AB48" s="13"/>
      <c r="AC48" s="13"/>
      <c r="AD48" s="13"/>
      <c r="AE48" s="13"/>
      <c r="AF48" s="13"/>
      <c r="AG48" s="13"/>
      <c r="AH48" s="13"/>
      <c r="AI48" s="15"/>
    </row>
    <row r="49" spans="3:35">
      <c r="C49" s="12"/>
      <c r="D49" s="13"/>
      <c r="E49" s="13"/>
      <c r="F49" s="13"/>
      <c r="G49" s="13"/>
      <c r="H49" s="52"/>
      <c r="I49" s="13"/>
      <c r="J49" s="13"/>
      <c r="K49" s="13"/>
      <c r="L49" s="13"/>
      <c r="M49" s="13"/>
      <c r="N49" s="47"/>
      <c r="O49" s="47"/>
      <c r="P49" s="13"/>
      <c r="Q49" s="36"/>
      <c r="R49" s="36"/>
      <c r="S49" s="13"/>
      <c r="T49" s="13"/>
      <c r="U49" s="13"/>
      <c r="V49" s="13"/>
      <c r="W49" s="13"/>
      <c r="X49" s="13"/>
      <c r="Y49" s="13"/>
      <c r="Z49" s="13"/>
      <c r="AA49" s="13"/>
      <c r="AB49" s="13"/>
      <c r="AC49" s="13"/>
      <c r="AD49" s="13"/>
      <c r="AE49" s="13"/>
      <c r="AF49" s="13"/>
      <c r="AG49" s="13"/>
      <c r="AH49" s="13"/>
      <c r="AI49" s="15"/>
    </row>
    <row r="50" spans="3:35" ht="19.2">
      <c r="C50" s="12"/>
      <c r="D50" s="13"/>
      <c r="E50" s="13" t="s">
        <v>300</v>
      </c>
      <c r="F50" s="13"/>
      <c r="G50" s="13"/>
      <c r="H50" s="13"/>
      <c r="I50" s="52"/>
      <c r="J50" s="13"/>
      <c r="K50" s="13"/>
      <c r="L50" s="13"/>
      <c r="M50" s="13"/>
      <c r="N50" s="13"/>
      <c r="O50" s="47"/>
      <c r="P50" s="47"/>
      <c r="Q50" s="13"/>
      <c r="R50" s="36"/>
      <c r="S50" s="36"/>
      <c r="T50" s="13"/>
      <c r="U50" s="13"/>
      <c r="V50" s="13"/>
      <c r="W50" s="13"/>
      <c r="X50" s="13"/>
      <c r="Y50" s="13"/>
      <c r="Z50" s="13"/>
      <c r="AA50" s="13"/>
      <c r="AB50" s="13"/>
      <c r="AC50" s="13"/>
      <c r="AD50" s="13"/>
      <c r="AE50" s="13"/>
      <c r="AF50" s="13"/>
      <c r="AG50" s="13"/>
      <c r="AH50" s="13"/>
      <c r="AI50" s="15"/>
    </row>
    <row r="51" spans="3:35">
      <c r="C51" s="12"/>
      <c r="E51"/>
      <c r="F51"/>
      <c r="G51"/>
      <c r="H51" s="111" t="s">
        <v>7</v>
      </c>
      <c r="I51" s="165"/>
      <c r="J51" s="112" t="s">
        <v>9</v>
      </c>
      <c r="K51" s="165"/>
      <c r="L51" s="297" t="s">
        <v>189</v>
      </c>
      <c r="M51" s="298"/>
      <c r="N51" s="298"/>
      <c r="O51" s="299"/>
      <c r="P51" s="297" t="s">
        <v>190</v>
      </c>
      <c r="Q51" s="298"/>
      <c r="R51" s="298"/>
      <c r="S51" s="299"/>
      <c r="T51" s="297" t="s">
        <v>299</v>
      </c>
      <c r="U51" s="298"/>
      <c r="V51" s="298"/>
      <c r="W51" s="299"/>
      <c r="X51" s="297" t="s">
        <v>301</v>
      </c>
      <c r="Y51" s="298"/>
      <c r="Z51" s="298"/>
      <c r="AA51" s="299"/>
      <c r="AI51" s="15"/>
    </row>
    <row r="52" spans="3:35">
      <c r="C52" s="12"/>
      <c r="E52"/>
      <c r="F52"/>
      <c r="G52"/>
      <c r="H52" s="169" t="s">
        <v>13</v>
      </c>
      <c r="I52" s="170"/>
      <c r="J52" s="202"/>
      <c r="K52" s="172"/>
      <c r="L52" s="199"/>
      <c r="M52" s="203"/>
      <c r="N52" s="203"/>
      <c r="O52" s="200"/>
      <c r="P52" s="199"/>
      <c r="Q52" s="203"/>
      <c r="R52" s="203"/>
      <c r="S52" s="200"/>
      <c r="T52" s="199"/>
      <c r="U52" s="203"/>
      <c r="V52" s="203"/>
      <c r="W52" s="200"/>
      <c r="X52" s="199"/>
      <c r="Y52" s="203"/>
      <c r="Z52" s="203"/>
      <c r="AA52" s="200"/>
      <c r="AI52" s="15"/>
    </row>
    <row r="53" spans="3:35" ht="19.8">
      <c r="C53" s="12"/>
      <c r="E53"/>
      <c r="F53"/>
      <c r="G53"/>
      <c r="H53" s="143" t="s">
        <v>18</v>
      </c>
      <c r="I53" s="144"/>
      <c r="J53" s="121"/>
      <c r="K53" s="144"/>
      <c r="L53" s="143" t="s">
        <v>51</v>
      </c>
      <c r="M53" s="121"/>
      <c r="N53" s="121"/>
      <c r="O53" s="144"/>
      <c r="P53" s="143" t="s">
        <v>55</v>
      </c>
      <c r="Q53" s="121"/>
      <c r="R53" s="121"/>
      <c r="S53" s="144"/>
      <c r="T53" s="143" t="s">
        <v>55</v>
      </c>
      <c r="U53" s="121"/>
      <c r="V53" s="121"/>
      <c r="W53" s="144"/>
      <c r="X53" s="143" t="s">
        <v>51</v>
      </c>
      <c r="Y53" s="121"/>
      <c r="Z53" s="121"/>
      <c r="AA53" s="144"/>
      <c r="AI53" s="15"/>
    </row>
    <row r="54" spans="3:35">
      <c r="C54" s="12"/>
      <c r="E54" s="192" t="s">
        <v>187</v>
      </c>
      <c r="F54" s="192"/>
      <c r="G54" s="192"/>
      <c r="H54" s="291">
        <f>'1.設計条件と鋼矢板の設定'!F25</f>
        <v>1</v>
      </c>
      <c r="I54" s="197"/>
      <c r="J54" s="192">
        <f>'1.設計条件と鋼矢板の設定'!N25</f>
        <v>5</v>
      </c>
      <c r="K54" s="192"/>
      <c r="L54" s="288">
        <f>$Z$45*$P$47*J54</f>
        <v>14000</v>
      </c>
      <c r="M54" s="288"/>
      <c r="N54" s="288"/>
      <c r="O54" s="288"/>
      <c r="P54" s="288">
        <f>L54/$M$44</f>
        <v>46666.666666666672</v>
      </c>
      <c r="Q54" s="288"/>
      <c r="R54" s="288"/>
      <c r="S54" s="288"/>
      <c r="T54" s="288">
        <f>$T$41*P54*($Q$48/0.3)^(-3/4)</f>
        <v>3363.9359797886573</v>
      </c>
      <c r="U54" s="288"/>
      <c r="V54" s="288"/>
      <c r="W54" s="288"/>
      <c r="X54" s="288">
        <f>H54*T54</f>
        <v>3363.9359797886573</v>
      </c>
      <c r="Y54" s="288"/>
      <c r="Z54" s="288"/>
      <c r="AA54" s="288"/>
      <c r="AI54" s="15"/>
    </row>
    <row r="55" spans="3:35">
      <c r="C55" s="12"/>
      <c r="E55" s="192" t="s">
        <v>188</v>
      </c>
      <c r="F55" s="192"/>
      <c r="G55" s="192"/>
      <c r="H55" s="291">
        <f>H56-H54</f>
        <v>1.1891027967864121</v>
      </c>
      <c r="I55" s="197"/>
      <c r="J55" s="192">
        <f>'1.設計条件と鋼矢板の設定'!N26</f>
        <v>3</v>
      </c>
      <c r="K55" s="192"/>
      <c r="L55" s="288">
        <f>$Z$45*$P$47*J55</f>
        <v>8400</v>
      </c>
      <c r="M55" s="288"/>
      <c r="N55" s="288"/>
      <c r="O55" s="288"/>
      <c r="P55" s="288">
        <f>L55/$M$44</f>
        <v>28000</v>
      </c>
      <c r="Q55" s="288"/>
      <c r="R55" s="288"/>
      <c r="S55" s="288"/>
      <c r="T55" s="288">
        <f>$T$41*P55*($Q$48/0.3)^(-3/4)</f>
        <v>2018.3615878731941</v>
      </c>
      <c r="U55" s="288"/>
      <c r="V55" s="288"/>
      <c r="W55" s="288"/>
      <c r="X55" s="288">
        <f>H55*T55</f>
        <v>2400.0394090662789</v>
      </c>
      <c r="Y55" s="288"/>
      <c r="Z55" s="288"/>
      <c r="AA55" s="288"/>
      <c r="AI55" s="15"/>
    </row>
    <row r="56" spans="3:35" ht="19.2">
      <c r="C56" s="12"/>
      <c r="D56" s="13"/>
      <c r="E56" s="270" t="s">
        <v>303</v>
      </c>
      <c r="F56" s="270"/>
      <c r="G56" s="270"/>
      <c r="H56" s="151">
        <f>1/AB24</f>
        <v>2.1891027967864121</v>
      </c>
      <c r="I56" s="152"/>
      <c r="J56" s="47"/>
      <c r="K56" s="47"/>
      <c r="L56" s="41"/>
      <c r="M56" s="71"/>
      <c r="N56" s="71"/>
      <c r="O56" s="41"/>
      <c r="P56" s="41"/>
      <c r="Q56" s="41"/>
      <c r="R56" s="41"/>
      <c r="S56" s="72" t="s">
        <v>302</v>
      </c>
      <c r="T56" s="73"/>
      <c r="U56" s="73"/>
      <c r="V56" s="73"/>
      <c r="W56" s="73" t="s">
        <v>2</v>
      </c>
      <c r="X56" s="279">
        <f>SUM(X54:AA55)</f>
        <v>5763.9753888549367</v>
      </c>
      <c r="Y56" s="288"/>
      <c r="Z56" s="288"/>
      <c r="AA56" s="288"/>
      <c r="AB56" s="13"/>
      <c r="AC56" s="13"/>
      <c r="AD56" s="13"/>
      <c r="AI56" s="15"/>
    </row>
    <row r="57" spans="3:35">
      <c r="C57" s="12"/>
      <c r="D57" s="13"/>
      <c r="E57" s="64"/>
      <c r="F57" s="64"/>
      <c r="G57" s="25"/>
      <c r="H57" s="25"/>
      <c r="I57" s="52"/>
      <c r="J57" s="13"/>
      <c r="K57" s="13"/>
      <c r="L57" s="13"/>
      <c r="M57" s="13"/>
      <c r="N57" s="13"/>
      <c r="O57" s="47"/>
      <c r="P57" s="47"/>
      <c r="Q57" s="13"/>
      <c r="R57" s="36"/>
      <c r="S57" s="36"/>
      <c r="T57" s="13"/>
      <c r="U57" s="13"/>
      <c r="V57" s="13"/>
      <c r="W57" s="13"/>
      <c r="X57" s="13"/>
      <c r="Y57" s="13"/>
      <c r="Z57" s="13"/>
      <c r="AA57" s="13"/>
      <c r="AB57" s="13"/>
      <c r="AC57" s="65"/>
      <c r="AD57" s="65"/>
      <c r="AE57" s="65"/>
      <c r="AF57" s="65"/>
      <c r="AG57" s="13"/>
      <c r="AH57" s="13"/>
      <c r="AI57" s="15"/>
    </row>
    <row r="58" spans="3:35">
      <c r="C58" s="12"/>
      <c r="D58" s="13"/>
      <c r="E58" s="66" t="s">
        <v>44</v>
      </c>
      <c r="F58" s="64"/>
      <c r="G58" s="25"/>
      <c r="H58" s="25"/>
      <c r="I58" s="52"/>
      <c r="J58" s="13"/>
      <c r="K58" s="13"/>
      <c r="L58" s="13"/>
      <c r="M58" s="13"/>
      <c r="N58" s="13"/>
      <c r="O58" s="47"/>
      <c r="P58" s="47"/>
      <c r="Q58" s="13"/>
      <c r="R58" s="36"/>
      <c r="S58" s="36"/>
      <c r="T58" s="13"/>
      <c r="U58" s="13"/>
      <c r="V58" s="13"/>
      <c r="W58" s="13"/>
      <c r="X58" s="13"/>
      <c r="Y58" s="13"/>
      <c r="Z58" s="13"/>
      <c r="AA58" s="13"/>
      <c r="AB58" s="13"/>
      <c r="AC58" s="65"/>
      <c r="AD58" s="65"/>
      <c r="AE58" s="65"/>
      <c r="AF58" s="65"/>
      <c r="AG58" s="13"/>
      <c r="AH58" s="13"/>
      <c r="AI58" s="15"/>
    </row>
    <row r="59" spans="3:35">
      <c r="C59" s="12"/>
      <c r="D59" s="64"/>
      <c r="E59" s="160" t="s">
        <v>191</v>
      </c>
      <c r="F59" s="160"/>
      <c r="G59" s="303" t="s">
        <v>299</v>
      </c>
      <c r="H59" s="303"/>
      <c r="I59" s="289" t="s">
        <v>2</v>
      </c>
      <c r="J59" s="275" t="s">
        <v>302</v>
      </c>
      <c r="K59" s="275"/>
      <c r="L59" s="275"/>
      <c r="M59" s="275"/>
      <c r="P59" s="13"/>
      <c r="Q59" s="36"/>
      <c r="T59" s="13"/>
      <c r="U59" s="13"/>
      <c r="V59" s="13"/>
      <c r="W59" s="13"/>
      <c r="Z59" s="13"/>
      <c r="AA59" s="13"/>
      <c r="AB59" s="65"/>
      <c r="AC59" s="65"/>
      <c r="AD59" s="65"/>
      <c r="AE59" s="65"/>
      <c r="AF59" s="13"/>
      <c r="AG59" s="13"/>
      <c r="AH59" s="13"/>
      <c r="AI59" s="15"/>
    </row>
    <row r="60" spans="3:35" ht="19.2">
      <c r="C60" s="12"/>
      <c r="D60" s="64"/>
      <c r="E60" s="160"/>
      <c r="F60" s="160"/>
      <c r="G60" s="303"/>
      <c r="H60" s="303"/>
      <c r="I60" s="289"/>
      <c r="J60" s="296" t="s">
        <v>305</v>
      </c>
      <c r="K60" s="296"/>
      <c r="L60" s="296"/>
      <c r="M60" s="296"/>
      <c r="P60" s="13"/>
      <c r="Q60" s="36"/>
      <c r="R60" s="52"/>
      <c r="S60" s="13"/>
      <c r="T60" s="13"/>
      <c r="U60" s="13"/>
      <c r="V60" s="13"/>
      <c r="W60" s="13"/>
      <c r="X60" s="64"/>
      <c r="Y60" s="64"/>
      <c r="Z60" s="13"/>
      <c r="AA60" s="13"/>
      <c r="AB60" s="65"/>
      <c r="AC60" s="65"/>
      <c r="AD60" s="65"/>
      <c r="AE60" s="65"/>
      <c r="AF60" s="13"/>
      <c r="AG60" s="13"/>
      <c r="AH60" s="13"/>
      <c r="AI60" s="15"/>
    </row>
    <row r="61" spans="3:35">
      <c r="C61" s="12"/>
      <c r="D61" s="64"/>
      <c r="E61" s="66"/>
      <c r="F61" s="66"/>
      <c r="G61" s="67"/>
      <c r="H61" s="52"/>
      <c r="I61" s="13"/>
      <c r="J61" s="13"/>
      <c r="K61" s="13"/>
      <c r="L61" s="13"/>
      <c r="M61" s="13"/>
      <c r="N61" s="64"/>
      <c r="O61" s="64"/>
      <c r="P61" s="13"/>
      <c r="Q61" s="36"/>
      <c r="R61" s="36"/>
      <c r="S61" s="13"/>
      <c r="T61" s="13"/>
      <c r="U61" s="13"/>
      <c r="V61" s="13"/>
      <c r="W61" s="13"/>
      <c r="X61" s="13"/>
      <c r="Y61" s="13"/>
      <c r="Z61" s="13"/>
      <c r="AA61" s="13"/>
      <c r="AB61" s="65"/>
      <c r="AC61" s="65"/>
      <c r="AD61" s="65"/>
      <c r="AE61" s="65"/>
      <c r="AF61" s="13"/>
      <c r="AG61" s="13"/>
      <c r="AH61" s="13"/>
      <c r="AI61" s="15"/>
    </row>
    <row r="62" spans="3:35">
      <c r="C62" s="12"/>
      <c r="D62" s="64"/>
      <c r="E62" s="66"/>
      <c r="F62" s="66"/>
      <c r="G62" s="67"/>
      <c r="H62" s="52"/>
      <c r="I62" s="289" t="s">
        <v>2</v>
      </c>
      <c r="J62" s="287">
        <f>X56</f>
        <v>5763.9753888549367</v>
      </c>
      <c r="K62" s="287"/>
      <c r="L62" s="287"/>
      <c r="M62" s="287"/>
      <c r="N62" s="64"/>
      <c r="O62" s="64"/>
      <c r="P62" s="13"/>
      <c r="Q62" s="36"/>
      <c r="R62" s="36"/>
      <c r="S62" s="13"/>
      <c r="T62" s="13"/>
      <c r="U62" s="13"/>
      <c r="V62" s="13"/>
      <c r="W62" s="13"/>
      <c r="X62" s="13"/>
      <c r="Y62" s="13"/>
      <c r="Z62" s="13"/>
      <c r="AA62" s="13"/>
      <c r="AB62" s="65"/>
      <c r="AC62" s="65"/>
      <c r="AD62" s="65"/>
      <c r="AE62" s="65"/>
      <c r="AF62" s="13"/>
      <c r="AG62" s="13"/>
      <c r="AH62" s="13"/>
      <c r="AI62" s="15"/>
    </row>
    <row r="63" spans="3:35">
      <c r="C63" s="12"/>
      <c r="D63" s="64"/>
      <c r="E63" s="66"/>
      <c r="F63" s="66"/>
      <c r="G63" s="67"/>
      <c r="H63" s="52"/>
      <c r="I63" s="289"/>
      <c r="J63" s="145">
        <f>H56</f>
        <v>2.1891027967864121</v>
      </c>
      <c r="K63" s="145"/>
      <c r="L63" s="145"/>
      <c r="M63" s="145"/>
      <c r="N63" s="64"/>
      <c r="O63" s="64"/>
      <c r="P63" s="13"/>
      <c r="Q63" s="36"/>
      <c r="R63" s="36"/>
      <c r="S63" s="13"/>
      <c r="T63" s="13"/>
      <c r="U63" s="13"/>
      <c r="V63" s="13"/>
      <c r="W63" s="13"/>
      <c r="X63" s="13"/>
      <c r="Y63" s="13"/>
      <c r="Z63" s="13"/>
      <c r="AA63" s="13"/>
      <c r="AB63" s="65"/>
      <c r="AC63" s="65"/>
      <c r="AD63" s="65"/>
      <c r="AE63" s="65"/>
      <c r="AF63" s="13"/>
      <c r="AG63" s="13"/>
      <c r="AH63" s="13"/>
      <c r="AI63" s="15"/>
    </row>
    <row r="64" spans="3:35">
      <c r="C64" s="12"/>
      <c r="D64" s="64"/>
      <c r="E64" s="66"/>
      <c r="F64" s="66"/>
      <c r="G64" s="67"/>
      <c r="H64" s="52"/>
      <c r="I64" s="63"/>
      <c r="J64" s="64"/>
      <c r="K64" s="64"/>
      <c r="L64" s="64"/>
      <c r="M64" s="64"/>
      <c r="N64" s="64"/>
      <c r="O64" s="64"/>
      <c r="P64" s="13"/>
      <c r="Q64" s="36"/>
      <c r="R64" s="36"/>
      <c r="S64" s="13"/>
      <c r="T64" s="13"/>
      <c r="U64" s="13"/>
      <c r="V64" s="13"/>
      <c r="W64" s="13"/>
      <c r="X64" s="13"/>
      <c r="Y64" s="13"/>
      <c r="Z64" s="13"/>
      <c r="AA64" s="13"/>
      <c r="AB64" s="65"/>
      <c r="AC64" s="65"/>
      <c r="AD64" s="65"/>
      <c r="AE64" s="65"/>
      <c r="AF64" s="13"/>
      <c r="AG64" s="13"/>
      <c r="AH64" s="13"/>
      <c r="AI64" s="15"/>
    </row>
    <row r="65" spans="2:36" ht="19.8">
      <c r="C65" s="12"/>
      <c r="D65" s="64"/>
      <c r="E65" s="66"/>
      <c r="F65" s="66"/>
      <c r="G65" s="67"/>
      <c r="H65" s="52"/>
      <c r="I65" s="63" t="s">
        <v>2</v>
      </c>
      <c r="J65" s="277">
        <f>J62/J63</f>
        <v>2633.0309372937686</v>
      </c>
      <c r="K65" s="278"/>
      <c r="L65" s="279"/>
      <c r="M65" s="13" t="s">
        <v>50</v>
      </c>
      <c r="N65" s="64"/>
      <c r="O65" s="64"/>
      <c r="P65" s="13"/>
      <c r="Q65" s="36"/>
      <c r="R65" s="36"/>
      <c r="S65" s="13"/>
      <c r="T65" s="13"/>
      <c r="U65" s="13"/>
      <c r="V65" s="13"/>
      <c r="W65" s="13"/>
      <c r="X65" s="13"/>
      <c r="Y65" s="13"/>
      <c r="Z65" s="13"/>
      <c r="AA65" s="13"/>
      <c r="AB65" s="65"/>
      <c r="AC65" s="65"/>
      <c r="AD65" s="65"/>
      <c r="AE65" s="65"/>
      <c r="AF65" s="13"/>
      <c r="AG65" s="13"/>
      <c r="AH65" s="13"/>
      <c r="AI65" s="15"/>
    </row>
    <row r="66" spans="2:36">
      <c r="C66" s="16"/>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9"/>
      <c r="AJ66" s="13"/>
    </row>
    <row r="67" spans="2:36">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9" spans="2:36">
      <c r="B69" s="1" t="s">
        <v>144</v>
      </c>
    </row>
    <row r="70" spans="2:36">
      <c r="C70" s="9" t="s">
        <v>232</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1"/>
    </row>
    <row r="71" spans="2:36">
      <c r="C71" s="12" t="s">
        <v>233</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5"/>
    </row>
    <row r="72" spans="2:36">
      <c r="C72" s="332" t="s">
        <v>231</v>
      </c>
      <c r="D72" s="159"/>
      <c r="E72" s="160" t="s">
        <v>2</v>
      </c>
      <c r="F72" s="301" t="s">
        <v>229</v>
      </c>
      <c r="G72" s="301"/>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5"/>
    </row>
    <row r="73" spans="2:36">
      <c r="C73" s="332"/>
      <c r="D73" s="159"/>
      <c r="E73" s="160"/>
      <c r="F73" s="46" t="s">
        <v>141</v>
      </c>
      <c r="G73" s="46"/>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5"/>
    </row>
    <row r="74" spans="2:36">
      <c r="C74" s="12"/>
      <c r="D74" s="49"/>
      <c r="E74" s="44" t="s">
        <v>58</v>
      </c>
      <c r="F74" s="46"/>
      <c r="G74" s="46"/>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5"/>
    </row>
    <row r="75" spans="2:36" ht="19.8">
      <c r="C75" s="12"/>
      <c r="D75" s="49"/>
      <c r="E75" s="44"/>
      <c r="F75" s="46" t="s">
        <v>235</v>
      </c>
      <c r="G75" s="46"/>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5"/>
    </row>
    <row r="76" spans="2:36" ht="19.8">
      <c r="C76" s="12"/>
      <c r="D76" s="13"/>
      <c r="E76" s="49"/>
      <c r="F76" s="52" t="s">
        <v>234</v>
      </c>
      <c r="G76" s="13"/>
      <c r="H76" s="13"/>
      <c r="I76" s="13"/>
      <c r="J76" s="13"/>
      <c r="K76" s="13"/>
      <c r="L76" s="13"/>
      <c r="M76" s="13"/>
      <c r="N76" s="13"/>
      <c r="O76" s="13"/>
      <c r="P76" s="13"/>
      <c r="Q76" s="13"/>
      <c r="R76" s="13"/>
      <c r="S76" s="49" t="s">
        <v>78</v>
      </c>
      <c r="T76" s="46" t="s">
        <v>2</v>
      </c>
      <c r="U76" s="203">
        <f>'1.設計条件と鋼矢板の設定'!T133</f>
        <v>1340</v>
      </c>
      <c r="V76" s="203"/>
      <c r="W76" s="203"/>
      <c r="X76" s="13" t="s">
        <v>71</v>
      </c>
      <c r="Y76" s="13"/>
      <c r="Z76" s="13"/>
      <c r="AA76" s="46" t="s">
        <v>2</v>
      </c>
      <c r="AB76" s="346">
        <f>U76/1000000</f>
        <v>1.34E-3</v>
      </c>
      <c r="AC76" s="347"/>
      <c r="AD76" s="347"/>
      <c r="AE76" s="347"/>
      <c r="AF76" s="348"/>
      <c r="AG76" s="13" t="s">
        <v>142</v>
      </c>
      <c r="AH76" s="13"/>
      <c r="AI76" s="15"/>
    </row>
    <row r="77" spans="2:36">
      <c r="C77" s="12"/>
      <c r="D77" s="13"/>
      <c r="E77" s="49"/>
      <c r="F77" s="52" t="s">
        <v>181</v>
      </c>
      <c r="G77" s="13"/>
      <c r="H77" s="13"/>
      <c r="I77" s="13"/>
      <c r="J77" s="13"/>
      <c r="K77" s="13"/>
      <c r="L77" s="13"/>
      <c r="M77" s="13"/>
      <c r="N77" s="13"/>
      <c r="O77" s="13"/>
      <c r="P77" s="13"/>
      <c r="Q77" s="13"/>
      <c r="R77" s="13"/>
      <c r="S77" s="49" t="s">
        <v>143</v>
      </c>
      <c r="T77" s="13" t="s">
        <v>2</v>
      </c>
      <c r="U77" s="337">
        <f>'1.設計条件と鋼矢板の設定'!T138</f>
        <v>0.6</v>
      </c>
      <c r="V77" s="338"/>
      <c r="W77" s="339"/>
      <c r="X77" s="13"/>
      <c r="Y77" s="13"/>
      <c r="Z77" s="13"/>
      <c r="AA77" s="13"/>
      <c r="AB77" s="13"/>
      <c r="AC77" s="13"/>
      <c r="AD77" s="13"/>
      <c r="AE77" s="13"/>
      <c r="AF77" s="13"/>
      <c r="AG77" s="13"/>
      <c r="AH77" s="13"/>
      <c r="AI77" s="15"/>
    </row>
    <row r="78" spans="2:36">
      <c r="C78" s="12"/>
      <c r="D78" s="49"/>
      <c r="E78" s="13"/>
      <c r="F78" s="13"/>
      <c r="G78" s="13"/>
      <c r="H78" s="13"/>
      <c r="I78" s="13"/>
      <c r="J78" s="13"/>
      <c r="K78" s="13"/>
      <c r="L78" s="13"/>
      <c r="M78" s="13"/>
      <c r="N78" s="13"/>
      <c r="O78" s="13"/>
      <c r="P78" s="13"/>
      <c r="Q78" s="13"/>
      <c r="R78" s="13"/>
      <c r="S78" s="13"/>
      <c r="T78" s="14"/>
      <c r="U78" s="14"/>
      <c r="V78" s="14"/>
      <c r="W78" s="13"/>
      <c r="X78" s="13"/>
      <c r="Y78" s="13"/>
      <c r="Z78" s="13"/>
      <c r="AA78" s="13"/>
      <c r="AB78" s="13"/>
      <c r="AC78" s="13"/>
      <c r="AD78" s="13"/>
      <c r="AE78" s="13"/>
      <c r="AF78" s="13"/>
      <c r="AG78" s="13"/>
      <c r="AH78" s="13"/>
      <c r="AI78" s="15"/>
    </row>
    <row r="79" spans="2:36">
      <c r="C79" s="12"/>
      <c r="D79" s="13" t="s">
        <v>88</v>
      </c>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5"/>
    </row>
    <row r="80" spans="2:36">
      <c r="C80" s="12"/>
      <c r="D80" s="159" t="s">
        <v>140</v>
      </c>
      <c r="E80" s="160" t="s">
        <v>2</v>
      </c>
      <c r="F80" s="349">
        <f>F33</f>
        <v>69.603665402229566</v>
      </c>
      <c r="G80" s="349"/>
      <c r="H80" s="349"/>
      <c r="I80" s="349"/>
      <c r="J80" s="349"/>
      <c r="K80" s="349"/>
      <c r="L80" s="349"/>
      <c r="M80" s="17"/>
      <c r="N80" s="17"/>
      <c r="O80" s="13"/>
      <c r="P80" s="13"/>
      <c r="Q80" s="13"/>
      <c r="R80" s="13"/>
      <c r="S80" s="13"/>
      <c r="T80" s="13"/>
      <c r="U80" s="13"/>
      <c r="V80" s="13"/>
      <c r="W80" s="13"/>
      <c r="X80" s="13"/>
      <c r="Y80" s="13"/>
      <c r="Z80" s="13"/>
      <c r="AA80" s="13"/>
      <c r="AB80" s="13"/>
      <c r="AC80" s="13"/>
      <c r="AD80" s="13"/>
      <c r="AE80" s="13"/>
      <c r="AF80" s="13"/>
      <c r="AG80" s="13"/>
      <c r="AH80" s="13"/>
      <c r="AI80" s="15"/>
    </row>
    <row r="81" spans="3:35">
      <c r="C81" s="12"/>
      <c r="D81" s="159"/>
      <c r="E81" s="160"/>
      <c r="F81" s="350">
        <f>AB76</f>
        <v>1.34E-3</v>
      </c>
      <c r="G81" s="350"/>
      <c r="H81" s="350"/>
      <c r="I81" s="350"/>
      <c r="J81" s="350"/>
      <c r="K81" s="54" t="s">
        <v>87</v>
      </c>
      <c r="L81" s="13"/>
      <c r="M81" s="214">
        <f>U77</f>
        <v>0.6</v>
      </c>
      <c r="N81" s="214"/>
      <c r="O81" s="13"/>
      <c r="P81" s="13"/>
      <c r="U81" s="13"/>
      <c r="V81" s="13"/>
      <c r="W81" s="13"/>
      <c r="X81" s="13"/>
      <c r="Y81" s="13"/>
      <c r="Z81" s="13"/>
      <c r="AA81" s="13"/>
      <c r="AB81" s="13"/>
      <c r="AC81" s="13"/>
      <c r="AD81" s="13"/>
      <c r="AE81" s="13"/>
      <c r="AF81" s="13"/>
      <c r="AG81" s="13"/>
      <c r="AH81" s="13"/>
      <c r="AI81" s="15"/>
    </row>
    <row r="82" spans="3:35">
      <c r="C82" s="12"/>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5"/>
    </row>
    <row r="83" spans="3:35" ht="19.8">
      <c r="C83" s="12"/>
      <c r="D83" s="13"/>
      <c r="E83" s="14" t="s">
        <v>2</v>
      </c>
      <c r="F83" s="293">
        <f>F80/F81/M81</f>
        <v>86571.72313710145</v>
      </c>
      <c r="G83" s="293"/>
      <c r="H83" s="293"/>
      <c r="I83" s="13" t="s">
        <v>57</v>
      </c>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5"/>
    </row>
    <row r="84" spans="3:35">
      <c r="C84" s="12"/>
      <c r="D84" s="13"/>
      <c r="E84" s="14"/>
      <c r="F84" s="14"/>
      <c r="G84" s="14"/>
      <c r="H84" s="14"/>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5"/>
    </row>
    <row r="85" spans="3:35" ht="20.399999999999999">
      <c r="C85" s="12"/>
      <c r="D85" s="13"/>
      <c r="E85" s="14" t="s">
        <v>2</v>
      </c>
      <c r="F85" s="227">
        <f>F83/1000</f>
        <v>86.571723137101444</v>
      </c>
      <c r="G85" s="228"/>
      <c r="H85" s="229"/>
      <c r="I85" s="13" t="s">
        <v>66</v>
      </c>
      <c r="J85" s="13"/>
      <c r="K85" s="13"/>
      <c r="L85" s="13"/>
      <c r="M85" s="13" t="str">
        <f>IF(F85&lt;=Q85, "≦","&gt;")</f>
        <v>≦</v>
      </c>
      <c r="N85" s="162" t="s">
        <v>171</v>
      </c>
      <c r="O85" s="162"/>
      <c r="P85" s="13" t="s">
        <v>2</v>
      </c>
      <c r="Q85" s="214">
        <f>'1.設計条件と鋼矢板の設定'!T134</f>
        <v>270</v>
      </c>
      <c r="R85" s="214"/>
      <c r="S85" s="214"/>
      <c r="T85" s="13" t="s">
        <v>66</v>
      </c>
      <c r="U85" s="13"/>
      <c r="V85" s="13"/>
      <c r="W85" s="13"/>
      <c r="X85" s="227" t="str">
        <f>IF(M85="≦","OK","NG")</f>
        <v>OK</v>
      </c>
      <c r="Y85" s="228"/>
      <c r="Z85" s="229"/>
      <c r="AA85" s="13"/>
      <c r="AB85" s="13"/>
      <c r="AC85" s="13"/>
      <c r="AD85" s="13"/>
      <c r="AE85" s="13"/>
      <c r="AF85" s="13"/>
      <c r="AG85" s="13"/>
      <c r="AH85" s="13"/>
      <c r="AI85" s="15"/>
    </row>
    <row r="86" spans="3:35">
      <c r="C86" s="16"/>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9"/>
    </row>
  </sheetData>
  <sheetProtection sheet="1" objects="1" scenarios="1"/>
  <mergeCells count="125">
    <mergeCell ref="X85:Z85"/>
    <mergeCell ref="D80:D81"/>
    <mergeCell ref="M81:N81"/>
    <mergeCell ref="F80:L80"/>
    <mergeCell ref="F83:H83"/>
    <mergeCell ref="F85:H85"/>
    <mergeCell ref="Q85:S85"/>
    <mergeCell ref="N85:O85"/>
    <mergeCell ref="E80:E81"/>
    <mergeCell ref="F81:J81"/>
    <mergeCell ref="U76:W76"/>
    <mergeCell ref="U77:W77"/>
    <mergeCell ref="AA30:AG30"/>
    <mergeCell ref="O30:P31"/>
    <mergeCell ref="R30:S31"/>
    <mergeCell ref="AA31:AB31"/>
    <mergeCell ref="AC31:AD31"/>
    <mergeCell ref="AF31:AG31"/>
    <mergeCell ref="AB76:AF76"/>
    <mergeCell ref="O43:Q44"/>
    <mergeCell ref="X51:AA51"/>
    <mergeCell ref="X52:AA52"/>
    <mergeCell ref="X53:AA53"/>
    <mergeCell ref="T54:W54"/>
    <mergeCell ref="X54:AA54"/>
    <mergeCell ref="T55:W55"/>
    <mergeCell ref="P51:S51"/>
    <mergeCell ref="T51:W51"/>
    <mergeCell ref="L53:O53"/>
    <mergeCell ref="P53:S53"/>
    <mergeCell ref="E72:E73"/>
    <mergeCell ref="F72:G72"/>
    <mergeCell ref="F33:H33"/>
    <mergeCell ref="T30:U31"/>
    <mergeCell ref="C30:D31"/>
    <mergeCell ref="C72:D73"/>
    <mergeCell ref="E37:F38"/>
    <mergeCell ref="G37:G38"/>
    <mergeCell ref="H37:J38"/>
    <mergeCell ref="K37:M37"/>
    <mergeCell ref="N37:O37"/>
    <mergeCell ref="K38:M38"/>
    <mergeCell ref="T41:U41"/>
    <mergeCell ref="J43:K44"/>
    <mergeCell ref="L43:L44"/>
    <mergeCell ref="M43:N43"/>
    <mergeCell ref="H52:I52"/>
    <mergeCell ref="J52:K52"/>
    <mergeCell ref="L52:O52"/>
    <mergeCell ref="P52:S52"/>
    <mergeCell ref="T52:W52"/>
    <mergeCell ref="H51:I51"/>
    <mergeCell ref="J51:K51"/>
    <mergeCell ref="L51:O51"/>
    <mergeCell ref="W9:X9"/>
    <mergeCell ref="H31:J31"/>
    <mergeCell ref="F30:J30"/>
    <mergeCell ref="E30:E31"/>
    <mergeCell ref="V30:W31"/>
    <mergeCell ref="X30:Z31"/>
    <mergeCell ref="L30:N31"/>
    <mergeCell ref="Q30:Q31"/>
    <mergeCell ref="N21:P21"/>
    <mergeCell ref="L22:P22"/>
    <mergeCell ref="R22:V22"/>
    <mergeCell ref="I24:K24"/>
    <mergeCell ref="W19:Y19"/>
    <mergeCell ref="X22:Z22"/>
    <mergeCell ref="W10:X10"/>
    <mergeCell ref="U15:W15"/>
    <mergeCell ref="U16:W16"/>
    <mergeCell ref="U17:Y17"/>
    <mergeCell ref="U18:Y18"/>
    <mergeCell ref="F21:G22"/>
    <mergeCell ref="H21:H22"/>
    <mergeCell ref="J21:L21"/>
    <mergeCell ref="E54:G54"/>
    <mergeCell ref="E5:E6"/>
    <mergeCell ref="F6:G6"/>
    <mergeCell ref="I5:M6"/>
    <mergeCell ref="N5:O6"/>
    <mergeCell ref="C5:D6"/>
    <mergeCell ref="P5:R6"/>
    <mergeCell ref="S6:U6"/>
    <mergeCell ref="S5:U5"/>
    <mergeCell ref="F12:F13"/>
    <mergeCell ref="G12:G13"/>
    <mergeCell ref="I12:K12"/>
    <mergeCell ref="I13:K13"/>
    <mergeCell ref="F5:G5"/>
    <mergeCell ref="E59:F60"/>
    <mergeCell ref="G59:H60"/>
    <mergeCell ref="I59:I60"/>
    <mergeCell ref="J59:M59"/>
    <mergeCell ref="J60:M60"/>
    <mergeCell ref="H55:I55"/>
    <mergeCell ref="J55:K55"/>
    <mergeCell ref="L55:O55"/>
    <mergeCell ref="P55:S55"/>
    <mergeCell ref="E56:G56"/>
    <mergeCell ref="E55:G55"/>
    <mergeCell ref="AB24:AC24"/>
    <mergeCell ref="AE24:AF24"/>
    <mergeCell ref="Y26:AC26"/>
    <mergeCell ref="AE26:AH26"/>
    <mergeCell ref="I62:I63"/>
    <mergeCell ref="J62:M62"/>
    <mergeCell ref="J63:M63"/>
    <mergeCell ref="J65:L65"/>
    <mergeCell ref="Z24:AA24"/>
    <mergeCell ref="X55:AA55"/>
    <mergeCell ref="T53:W53"/>
    <mergeCell ref="M44:N44"/>
    <mergeCell ref="Z45:AA45"/>
    <mergeCell ref="P47:R47"/>
    <mergeCell ref="N48:O48"/>
    <mergeCell ref="Q48:R48"/>
    <mergeCell ref="H56:I56"/>
    <mergeCell ref="X56:AA56"/>
    <mergeCell ref="H54:I54"/>
    <mergeCell ref="J54:K54"/>
    <mergeCell ref="L54:O54"/>
    <mergeCell ref="P54:S54"/>
    <mergeCell ref="H53:I53"/>
    <mergeCell ref="J53:K53"/>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4414-BF16-4125-A9CB-9994DBC34291}">
  <dimension ref="A2:AI62"/>
  <sheetViews>
    <sheetView showGridLines="0" view="pageBreakPreview" zoomScaleNormal="115" zoomScaleSheetLayoutView="100" workbookViewId="0"/>
  </sheetViews>
  <sheetFormatPr defaultColWidth="9" defaultRowHeight="18"/>
  <cols>
    <col min="1" max="36" width="3" style="1" customWidth="1"/>
    <col min="37" max="16384" width="9" style="1"/>
  </cols>
  <sheetData>
    <row r="2" spans="1:35">
      <c r="A2" s="1" t="s">
        <v>145</v>
      </c>
    </row>
    <row r="3" spans="1:35">
      <c r="B3" s="1" t="s">
        <v>146</v>
      </c>
    </row>
    <row r="4" spans="1:35">
      <c r="B4" s="1" t="s">
        <v>166</v>
      </c>
      <c r="W4" t="s">
        <v>139</v>
      </c>
      <c r="AI4" s="61">
        <v>1</v>
      </c>
    </row>
    <row r="5" spans="1:35" ht="19.2">
      <c r="C5" s="351" t="s">
        <v>147</v>
      </c>
      <c r="D5" s="352"/>
      <c r="E5" s="290" t="s">
        <v>2</v>
      </c>
      <c r="F5" s="228" t="s">
        <v>306</v>
      </c>
      <c r="G5" s="228"/>
      <c r="H5" s="228"/>
      <c r="I5" s="228"/>
      <c r="J5" s="228"/>
      <c r="K5" s="228"/>
      <c r="L5" s="354" t="s">
        <v>40</v>
      </c>
      <c r="M5" s="10"/>
      <c r="N5" s="10"/>
      <c r="O5" s="10"/>
      <c r="P5" s="10"/>
      <c r="Q5" s="10"/>
      <c r="R5" s="10"/>
      <c r="S5" s="10"/>
      <c r="T5" s="10"/>
      <c r="U5" s="10"/>
      <c r="V5" s="10"/>
      <c r="W5" s="10"/>
      <c r="X5" s="10"/>
      <c r="Y5" s="10"/>
      <c r="Z5" s="10"/>
      <c r="AA5" s="10"/>
      <c r="AB5" s="10"/>
      <c r="AC5" s="10"/>
      <c r="AD5" s="10"/>
      <c r="AE5" s="10"/>
      <c r="AF5" s="10"/>
      <c r="AG5" s="10"/>
      <c r="AH5" s="11"/>
    </row>
    <row r="6" spans="1:35" ht="20.399999999999999">
      <c r="C6" s="353"/>
      <c r="D6" s="294"/>
      <c r="E6" s="160"/>
      <c r="F6" s="214" t="s">
        <v>307</v>
      </c>
      <c r="G6" s="214"/>
      <c r="H6" s="214"/>
      <c r="I6" s="214"/>
      <c r="J6" s="214"/>
      <c r="K6" s="214"/>
      <c r="L6" s="159"/>
      <c r="M6" s="13"/>
      <c r="N6" s="13"/>
      <c r="O6" s="13"/>
      <c r="P6" s="13"/>
      <c r="Q6" s="13"/>
      <c r="R6" s="13"/>
      <c r="S6" s="13"/>
      <c r="T6" s="13"/>
      <c r="U6" s="13"/>
      <c r="V6" s="13"/>
      <c r="W6" s="13"/>
      <c r="X6" s="13"/>
      <c r="Y6" s="13"/>
      <c r="Z6" s="13"/>
      <c r="AA6" s="13"/>
      <c r="AB6" s="13"/>
      <c r="AC6" s="13"/>
      <c r="AD6" s="13"/>
      <c r="AE6" s="13"/>
      <c r="AF6" s="13"/>
      <c r="AG6" s="13"/>
      <c r="AH6" s="15"/>
    </row>
    <row r="7" spans="1:35">
      <c r="C7" s="12"/>
      <c r="D7" s="13" t="s">
        <v>128</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5"/>
    </row>
    <row r="8" spans="1:35" ht="20.399999999999999">
      <c r="C8" s="12"/>
      <c r="D8" s="13"/>
      <c r="E8" s="13" t="s">
        <v>308</v>
      </c>
      <c r="F8" s="13"/>
      <c r="G8" s="13"/>
      <c r="H8" s="13"/>
      <c r="I8" s="13"/>
      <c r="J8" s="13"/>
      <c r="K8" s="13"/>
      <c r="L8" s="13"/>
      <c r="M8" s="13"/>
      <c r="N8" s="13"/>
      <c r="O8" s="13"/>
      <c r="P8" s="13"/>
      <c r="Q8" s="13"/>
      <c r="R8" s="13"/>
      <c r="S8" s="13"/>
      <c r="T8" s="13"/>
      <c r="U8" s="13"/>
      <c r="V8" s="13"/>
      <c r="W8" s="13" t="s">
        <v>309</v>
      </c>
      <c r="X8" s="13"/>
      <c r="Y8" s="317">
        <f>'3.断面の計算'!I24</f>
        <v>0.4567841699801477</v>
      </c>
      <c r="Z8" s="318"/>
      <c r="AA8" s="319"/>
      <c r="AB8" s="13"/>
      <c r="AC8" s="13"/>
      <c r="AD8" s="13"/>
      <c r="AE8" s="13"/>
      <c r="AF8" s="13"/>
      <c r="AG8" s="13"/>
      <c r="AH8" s="15"/>
    </row>
    <row r="9" spans="1:35">
      <c r="C9" s="12"/>
      <c r="D9" s="13"/>
      <c r="E9" s="52" t="s">
        <v>148</v>
      </c>
      <c r="F9" s="13"/>
      <c r="G9" s="13"/>
      <c r="H9" s="13"/>
      <c r="I9" s="13"/>
      <c r="J9" s="13"/>
      <c r="K9" s="13"/>
      <c r="L9" s="13"/>
      <c r="M9" s="13"/>
      <c r="N9" s="13"/>
      <c r="O9" s="13"/>
      <c r="P9" s="13"/>
      <c r="Q9" s="13"/>
      <c r="R9" s="13"/>
      <c r="S9" s="13"/>
      <c r="T9" s="13"/>
      <c r="U9" s="13"/>
      <c r="V9" s="13"/>
      <c r="W9" s="52" t="s">
        <v>132</v>
      </c>
      <c r="X9" s="13"/>
      <c r="Y9" s="132">
        <f>'1.設計条件と鋼矢板の設定'!G126</f>
        <v>0.96691503119993694</v>
      </c>
      <c r="Z9" s="133"/>
      <c r="AA9" s="134"/>
      <c r="AB9" s="13"/>
      <c r="AC9" s="13"/>
      <c r="AD9" s="13"/>
      <c r="AE9" s="13"/>
      <c r="AF9" s="13"/>
      <c r="AG9" s="13"/>
      <c r="AH9" s="15"/>
    </row>
    <row r="10" spans="1:35" ht="19.8">
      <c r="C10" s="12"/>
      <c r="D10" s="13"/>
      <c r="E10" s="52" t="s">
        <v>119</v>
      </c>
      <c r="F10" s="13"/>
      <c r="G10" s="13"/>
      <c r="H10" s="13"/>
      <c r="I10" s="13"/>
      <c r="J10" s="13"/>
      <c r="K10" s="13"/>
      <c r="L10" s="13"/>
      <c r="M10" s="13"/>
      <c r="N10" s="13"/>
      <c r="O10" s="13"/>
      <c r="P10" s="13"/>
      <c r="Q10" s="13"/>
      <c r="R10" s="13"/>
      <c r="S10" s="13"/>
      <c r="T10" s="13"/>
      <c r="U10" s="13"/>
      <c r="V10" s="13"/>
      <c r="W10" s="52" t="s">
        <v>122</v>
      </c>
      <c r="X10" s="13"/>
      <c r="Y10" s="277">
        <f>'1.設計条件と鋼矢板の設定'!T135*1000</f>
        <v>200000000</v>
      </c>
      <c r="Z10" s="278"/>
      <c r="AA10" s="278"/>
      <c r="AB10" s="278"/>
      <c r="AC10" s="279"/>
      <c r="AD10" s="13"/>
      <c r="AE10" s="13"/>
      <c r="AF10" s="13"/>
      <c r="AG10" s="13"/>
      <c r="AH10" s="15"/>
    </row>
    <row r="11" spans="1:35" ht="19.8">
      <c r="C11" s="12"/>
      <c r="D11" s="13"/>
      <c r="E11" s="52" t="s">
        <v>120</v>
      </c>
      <c r="F11" s="13"/>
      <c r="G11" s="13"/>
      <c r="H11" s="13"/>
      <c r="I11" s="13"/>
      <c r="J11" s="13"/>
      <c r="K11" s="13"/>
      <c r="L11" s="13"/>
      <c r="M11" s="13"/>
      <c r="N11" s="13"/>
      <c r="O11" s="13"/>
      <c r="P11" s="13"/>
      <c r="Q11" s="13"/>
      <c r="R11" s="13"/>
      <c r="S11" s="13"/>
      <c r="T11" s="13"/>
      <c r="U11" s="13"/>
      <c r="V11" s="13"/>
      <c r="W11" s="52" t="s">
        <v>123</v>
      </c>
      <c r="X11" s="13"/>
      <c r="Y11" s="307">
        <f>'1.設計条件と鋼矢板の設定'!T132/100000000</f>
        <v>1.6799999999999999E-4</v>
      </c>
      <c r="Z11" s="308"/>
      <c r="AA11" s="308"/>
      <c r="AB11" s="308"/>
      <c r="AC11" s="309"/>
      <c r="AD11" s="13"/>
      <c r="AE11" s="13"/>
      <c r="AF11" s="13"/>
      <c r="AG11" s="13"/>
      <c r="AH11" s="15"/>
    </row>
    <row r="12" spans="1:35">
      <c r="C12" s="12"/>
      <c r="D12" s="13"/>
      <c r="E12" s="52" t="s">
        <v>130</v>
      </c>
      <c r="F12" s="13"/>
      <c r="G12" s="13"/>
      <c r="H12" s="13"/>
      <c r="I12" s="13"/>
      <c r="J12" s="13"/>
      <c r="K12" s="13"/>
      <c r="L12" s="13"/>
      <c r="M12" s="13"/>
      <c r="N12" s="13"/>
      <c r="O12" s="13"/>
      <c r="P12" s="13"/>
      <c r="Q12" s="13"/>
      <c r="R12" s="13"/>
      <c r="S12" s="13"/>
      <c r="T12" s="13"/>
      <c r="U12" s="13"/>
      <c r="V12" s="13"/>
      <c r="W12" s="13"/>
      <c r="X12" s="13"/>
      <c r="Y12" s="337">
        <f>'1.設計条件と鋼矢板の設定'!T137</f>
        <v>0.45</v>
      </c>
      <c r="Z12" s="338"/>
      <c r="AA12" s="339"/>
      <c r="AB12" s="13"/>
      <c r="AC12" s="13"/>
      <c r="AD12" s="13"/>
      <c r="AE12" s="13"/>
      <c r="AF12" s="13"/>
      <c r="AG12" s="13"/>
      <c r="AH12" s="15"/>
    </row>
    <row r="13" spans="1:35">
      <c r="C13" s="12"/>
      <c r="D13" s="13"/>
      <c r="E13" s="52" t="s">
        <v>129</v>
      </c>
      <c r="F13" s="13"/>
      <c r="G13" s="13"/>
      <c r="H13" s="13"/>
      <c r="I13" s="13"/>
      <c r="J13" s="13"/>
      <c r="K13" s="13"/>
      <c r="L13" s="13"/>
      <c r="M13" s="13"/>
      <c r="N13" s="13"/>
      <c r="O13" s="13"/>
      <c r="P13" s="13"/>
      <c r="Q13" s="13"/>
      <c r="R13" s="13"/>
      <c r="S13" s="13"/>
      <c r="T13" s="13"/>
      <c r="U13" s="13"/>
      <c r="V13" s="13"/>
      <c r="W13" s="52" t="s">
        <v>131</v>
      </c>
      <c r="X13" s="13"/>
      <c r="Y13" s="150">
        <f>'1.設計条件と鋼矢板の設定'!AC118</f>
        <v>48.584499999999998</v>
      </c>
      <c r="Z13" s="151"/>
      <c r="AA13" s="152"/>
      <c r="AB13" s="13"/>
      <c r="AC13" s="13"/>
      <c r="AD13" s="13"/>
      <c r="AE13" s="13"/>
      <c r="AF13" s="13"/>
      <c r="AG13" s="13"/>
      <c r="AH13" s="15"/>
    </row>
    <row r="14" spans="1:35">
      <c r="C14" s="12" t="s">
        <v>44</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5"/>
    </row>
    <row r="15" spans="1:35">
      <c r="C15" s="353" t="s">
        <v>147</v>
      </c>
      <c r="D15" s="294"/>
      <c r="E15" s="160" t="s">
        <v>2</v>
      </c>
      <c r="F15" s="17" t="s">
        <v>149</v>
      </c>
      <c r="G15" s="17"/>
      <c r="H15" s="355">
        <f>Y8</f>
        <v>0.4567841699801477</v>
      </c>
      <c r="I15" s="355"/>
      <c r="J15" s="355"/>
      <c r="K15" s="17" t="s">
        <v>87</v>
      </c>
      <c r="L15" s="105">
        <f>Y9</f>
        <v>0.96691503119993694</v>
      </c>
      <c r="M15" s="105"/>
      <c r="N15" s="105"/>
      <c r="O15" s="17" t="s">
        <v>150</v>
      </c>
      <c r="P15" s="17"/>
      <c r="Q15" s="17"/>
      <c r="R15" s="17"/>
      <c r="S15" s="17"/>
      <c r="T15" s="17"/>
      <c r="U15" s="17"/>
      <c r="V15" s="17"/>
      <c r="W15" s="17"/>
      <c r="X15" s="17"/>
      <c r="Y15" s="17"/>
      <c r="Z15" s="17"/>
      <c r="AA15" s="160" t="s">
        <v>87</v>
      </c>
      <c r="AB15" s="271">
        <f>Y13</f>
        <v>48.584499999999998</v>
      </c>
      <c r="AC15" s="271"/>
      <c r="AD15" s="271"/>
      <c r="AE15" s="13"/>
      <c r="AF15" s="13"/>
      <c r="AG15" s="13"/>
      <c r="AH15" s="15"/>
    </row>
    <row r="16" spans="1:35">
      <c r="C16" s="353"/>
      <c r="D16" s="294"/>
      <c r="E16" s="160"/>
      <c r="F16" s="41">
        <v>2</v>
      </c>
      <c r="G16" s="13" t="s">
        <v>87</v>
      </c>
      <c r="H16" s="293">
        <f>Y10</f>
        <v>200000000</v>
      </c>
      <c r="I16" s="293"/>
      <c r="J16" s="293"/>
      <c r="K16" s="293"/>
      <c r="L16" s="293"/>
      <c r="M16" s="13" t="s">
        <v>87</v>
      </c>
      <c r="N16" s="315">
        <f>Y11</f>
        <v>1.6799999999999999E-4</v>
      </c>
      <c r="O16" s="315"/>
      <c r="P16" s="315"/>
      <c r="Q16" s="315"/>
      <c r="R16" s="315"/>
      <c r="S16" s="13" t="s">
        <v>87</v>
      </c>
      <c r="T16" s="141">
        <f>Y12</f>
        <v>0.45</v>
      </c>
      <c r="U16" s="141"/>
      <c r="V16" s="13" t="s">
        <v>87</v>
      </c>
      <c r="W16" s="356">
        <f>Y8</f>
        <v>0.4567841699801477</v>
      </c>
      <c r="X16" s="356"/>
      <c r="Y16" s="356"/>
      <c r="Z16" s="62">
        <v>3</v>
      </c>
      <c r="AA16" s="160"/>
      <c r="AB16" s="271"/>
      <c r="AC16" s="271"/>
      <c r="AD16" s="271"/>
      <c r="AE16" s="13"/>
      <c r="AF16" s="13"/>
      <c r="AG16" s="13"/>
      <c r="AH16" s="15"/>
    </row>
    <row r="17" spans="2:34">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5"/>
    </row>
    <row r="18" spans="2:34">
      <c r="C18" s="12"/>
      <c r="D18" s="13"/>
      <c r="E18" s="14" t="s">
        <v>2</v>
      </c>
      <c r="F18" s="357">
        <f>(1+H15*L15)/(F16*H16*N16*T16*W16^3)*AB15</f>
        <v>2.4302397676670782E-2</v>
      </c>
      <c r="G18" s="358"/>
      <c r="H18" s="359"/>
      <c r="I18" s="13" t="s">
        <v>3</v>
      </c>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5"/>
    </row>
    <row r="19" spans="2:34">
      <c r="C19" s="16"/>
      <c r="D19" s="17"/>
      <c r="E19" s="18"/>
      <c r="F19" s="57"/>
      <c r="G19" s="57"/>
      <c r="H19" s="5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9"/>
    </row>
    <row r="21" spans="2:34">
      <c r="B21" s="1" t="s">
        <v>167</v>
      </c>
      <c r="W21" t="s">
        <v>169</v>
      </c>
    </row>
    <row r="22" spans="2:34" ht="19.2">
      <c r="C22" s="351" t="s">
        <v>151</v>
      </c>
      <c r="D22" s="352"/>
      <c r="E22" s="290" t="s">
        <v>2</v>
      </c>
      <c r="F22" s="228" t="s">
        <v>310</v>
      </c>
      <c r="G22" s="228"/>
      <c r="H22" s="228"/>
      <c r="I22" s="228"/>
      <c r="J22" s="228"/>
      <c r="K22" s="228"/>
      <c r="L22" s="354" t="s">
        <v>152</v>
      </c>
      <c r="M22" s="354"/>
      <c r="N22" s="10"/>
      <c r="O22" s="10"/>
      <c r="P22" s="10"/>
      <c r="Q22" s="10"/>
      <c r="R22" s="10"/>
      <c r="S22" s="10"/>
      <c r="T22" s="10"/>
      <c r="U22" s="10"/>
      <c r="V22" s="10"/>
      <c r="W22" s="10"/>
      <c r="X22" s="10"/>
      <c r="Y22" s="10"/>
      <c r="Z22" s="10"/>
      <c r="AA22" s="10"/>
      <c r="AB22" s="10"/>
      <c r="AC22" s="10"/>
      <c r="AD22" s="10"/>
      <c r="AE22" s="10"/>
      <c r="AF22" s="10"/>
      <c r="AG22" s="10"/>
      <c r="AH22" s="11"/>
    </row>
    <row r="23" spans="2:34" ht="20.399999999999999">
      <c r="C23" s="353"/>
      <c r="D23" s="294"/>
      <c r="E23" s="160"/>
      <c r="F23" s="214" t="s">
        <v>311</v>
      </c>
      <c r="G23" s="214"/>
      <c r="H23" s="214"/>
      <c r="I23" s="214"/>
      <c r="J23" s="214"/>
      <c r="K23" s="214"/>
      <c r="L23" s="159"/>
      <c r="M23" s="159"/>
      <c r="N23" s="13"/>
      <c r="O23" s="13"/>
      <c r="P23" s="13"/>
      <c r="Q23" s="13"/>
      <c r="R23" s="13"/>
      <c r="S23" s="13"/>
      <c r="T23" s="13"/>
      <c r="U23" s="13"/>
      <c r="V23" s="13"/>
      <c r="W23" s="13"/>
      <c r="X23" s="13"/>
      <c r="Y23" s="13"/>
      <c r="Z23" s="13"/>
      <c r="AA23" s="13"/>
      <c r="AB23" s="13"/>
      <c r="AC23" s="13"/>
      <c r="AD23" s="13"/>
      <c r="AE23" s="13"/>
      <c r="AF23" s="13"/>
      <c r="AG23" s="13"/>
      <c r="AH23" s="15"/>
    </row>
    <row r="24" spans="2:34">
      <c r="C24" s="12"/>
      <c r="D24" s="13" t="s">
        <v>128</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5"/>
    </row>
    <row r="25" spans="2:34">
      <c r="C25" s="12"/>
      <c r="D25" s="13"/>
      <c r="E25" s="77" t="s">
        <v>353</v>
      </c>
      <c r="F25" s="13"/>
      <c r="G25" s="13"/>
      <c r="H25" s="13"/>
      <c r="I25" s="13"/>
      <c r="J25" s="13"/>
      <c r="K25" s="13"/>
      <c r="L25" s="13"/>
      <c r="M25" s="13"/>
      <c r="N25" s="13"/>
      <c r="O25" s="13"/>
      <c r="P25" s="13"/>
      <c r="Q25" s="13"/>
      <c r="R25" s="13"/>
      <c r="S25" s="13"/>
      <c r="T25" s="13"/>
      <c r="U25" s="13"/>
      <c r="V25" s="13"/>
      <c r="W25" s="52" t="s">
        <v>153</v>
      </c>
      <c r="X25" s="13"/>
      <c r="Y25" s="150">
        <f>'1.設計条件と鋼矢板の設定'!L24</f>
        <v>3</v>
      </c>
      <c r="Z25" s="151"/>
      <c r="AA25" s="152"/>
      <c r="AB25" s="13"/>
      <c r="AC25" s="13"/>
      <c r="AD25" s="13"/>
      <c r="AE25" s="13"/>
      <c r="AF25" s="13"/>
      <c r="AG25" s="13"/>
      <c r="AH25" s="15"/>
    </row>
    <row r="26" spans="2:34">
      <c r="C26" s="12" t="s">
        <v>88</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5"/>
    </row>
    <row r="27" spans="2:34">
      <c r="C27" s="353" t="s">
        <v>151</v>
      </c>
      <c r="D27" s="294"/>
      <c r="E27" s="160" t="s">
        <v>2</v>
      </c>
      <c r="F27" s="17" t="s">
        <v>149</v>
      </c>
      <c r="G27" s="17"/>
      <c r="H27" s="39">
        <v>2</v>
      </c>
      <c r="I27" s="17" t="s">
        <v>87</v>
      </c>
      <c r="J27" s="360">
        <f>Y8</f>
        <v>0.4567841699801477</v>
      </c>
      <c r="K27" s="360"/>
      <c r="L27" s="360"/>
      <c r="M27" s="17" t="s">
        <v>87</v>
      </c>
      <c r="N27" s="105">
        <f>Y9</f>
        <v>0.96691503119993694</v>
      </c>
      <c r="O27" s="105"/>
      <c r="P27" s="105"/>
      <c r="Q27" s="17" t="s">
        <v>150</v>
      </c>
      <c r="R27" s="17"/>
      <c r="S27" s="17"/>
      <c r="T27" s="17"/>
      <c r="U27" s="17"/>
      <c r="V27" s="17"/>
      <c r="W27" s="17"/>
      <c r="X27" s="17"/>
      <c r="Y27" s="17"/>
      <c r="Z27" s="17"/>
      <c r="AA27" s="160" t="s">
        <v>87</v>
      </c>
      <c r="AB27" s="271">
        <f>Y13</f>
        <v>48.584499999999998</v>
      </c>
      <c r="AC27" s="271"/>
      <c r="AD27" s="271"/>
      <c r="AE27" s="160" t="s">
        <v>87</v>
      </c>
      <c r="AF27" s="271">
        <f>Y25</f>
        <v>3</v>
      </c>
      <c r="AG27" s="271"/>
      <c r="AH27" s="15"/>
    </row>
    <row r="28" spans="2:34">
      <c r="C28" s="353"/>
      <c r="D28" s="294"/>
      <c r="E28" s="160"/>
      <c r="F28" s="41">
        <v>2</v>
      </c>
      <c r="G28" s="13" t="s">
        <v>87</v>
      </c>
      <c r="H28" s="293">
        <f>Y10</f>
        <v>200000000</v>
      </c>
      <c r="I28" s="293"/>
      <c r="J28" s="293"/>
      <c r="K28" s="293"/>
      <c r="L28" s="293"/>
      <c r="M28" s="13" t="s">
        <v>87</v>
      </c>
      <c r="N28" s="315">
        <f>Y11</f>
        <v>1.6799999999999999E-4</v>
      </c>
      <c r="O28" s="315"/>
      <c r="P28" s="315"/>
      <c r="Q28" s="315"/>
      <c r="R28" s="315"/>
      <c r="S28" s="13" t="s">
        <v>87</v>
      </c>
      <c r="T28" s="141">
        <f>Y12</f>
        <v>0.45</v>
      </c>
      <c r="U28" s="141"/>
      <c r="V28" s="13" t="s">
        <v>87</v>
      </c>
      <c r="W28" s="356">
        <f>Y8</f>
        <v>0.4567841699801477</v>
      </c>
      <c r="X28" s="356"/>
      <c r="Y28" s="356"/>
      <c r="Z28" s="62">
        <v>2</v>
      </c>
      <c r="AA28" s="160"/>
      <c r="AB28" s="271"/>
      <c r="AC28" s="271"/>
      <c r="AD28" s="271"/>
      <c r="AE28" s="160"/>
      <c r="AF28" s="271"/>
      <c r="AG28" s="271"/>
      <c r="AH28" s="15"/>
    </row>
    <row r="29" spans="2:34">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5"/>
    </row>
    <row r="30" spans="2:34">
      <c r="C30" s="12"/>
      <c r="D30" s="13"/>
      <c r="E30" s="43" t="s">
        <v>2</v>
      </c>
      <c r="F30" s="357">
        <f>(1+H27*J27*N27)/(F28*H28*N28*T28*W28^2)*AB27*AF27</f>
        <v>4.3505536510552861E-2</v>
      </c>
      <c r="G30" s="358"/>
      <c r="H30" s="359"/>
      <c r="I30" s="13" t="s">
        <v>3</v>
      </c>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5"/>
    </row>
    <row r="31" spans="2:34">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9"/>
    </row>
    <row r="33" spans="2:34">
      <c r="B33" s="1" t="s">
        <v>168</v>
      </c>
      <c r="W33" t="s">
        <v>169</v>
      </c>
    </row>
    <row r="34" spans="2:34" ht="20.399999999999999">
      <c r="C34" s="351" t="s">
        <v>155</v>
      </c>
      <c r="D34" s="352"/>
      <c r="E34" s="290" t="s">
        <v>2</v>
      </c>
      <c r="F34" s="361" t="s">
        <v>156</v>
      </c>
      <c r="G34" s="361"/>
      <c r="H34" s="361"/>
      <c r="I34" s="361"/>
      <c r="J34" s="10"/>
      <c r="K34" s="10"/>
      <c r="L34" s="58"/>
      <c r="M34" s="58"/>
      <c r="N34" s="10"/>
      <c r="O34" s="10"/>
      <c r="P34" s="10"/>
      <c r="Q34" s="10"/>
      <c r="R34" s="10"/>
      <c r="S34" s="10"/>
      <c r="T34" s="10"/>
      <c r="U34" s="10"/>
      <c r="V34" s="10"/>
      <c r="W34" s="10"/>
      <c r="X34" s="10"/>
      <c r="Y34" s="10"/>
      <c r="Z34" s="10"/>
      <c r="AA34" s="10"/>
      <c r="AB34" s="10"/>
      <c r="AC34" s="10"/>
      <c r="AD34" s="10"/>
      <c r="AE34" s="10"/>
      <c r="AF34" s="10"/>
      <c r="AG34" s="10"/>
      <c r="AH34" s="11"/>
    </row>
    <row r="35" spans="2:34">
      <c r="C35" s="353"/>
      <c r="D35" s="294"/>
      <c r="E35" s="160"/>
      <c r="F35" s="311" t="s">
        <v>157</v>
      </c>
      <c r="G35" s="311"/>
      <c r="H35" s="311"/>
      <c r="I35" s="311"/>
      <c r="J35" s="13"/>
      <c r="K35" s="13"/>
      <c r="L35" s="59"/>
      <c r="M35" s="59"/>
      <c r="N35" s="13"/>
      <c r="O35" s="13"/>
      <c r="P35" s="13"/>
      <c r="Q35" s="13"/>
      <c r="R35" s="13"/>
      <c r="S35" s="13"/>
      <c r="T35" s="13"/>
      <c r="U35" s="13"/>
      <c r="V35" s="13"/>
      <c r="W35" s="13"/>
      <c r="X35" s="13"/>
      <c r="Y35" s="13"/>
      <c r="Z35" s="13"/>
      <c r="AA35" s="13"/>
      <c r="AB35" s="13"/>
      <c r="AC35" s="13"/>
      <c r="AD35" s="13"/>
      <c r="AE35" s="13"/>
      <c r="AF35" s="13"/>
      <c r="AG35" s="13"/>
      <c r="AH35" s="15"/>
    </row>
    <row r="36" spans="2:34">
      <c r="C36" s="12"/>
      <c r="D36" s="13" t="s">
        <v>58</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5"/>
    </row>
    <row r="37" spans="2:34" ht="19.2">
      <c r="C37" s="12"/>
      <c r="D37" s="13"/>
      <c r="E37" s="52" t="s">
        <v>158</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5"/>
    </row>
    <row r="38" spans="2:34">
      <c r="C38" s="12"/>
      <c r="D38" s="13"/>
      <c r="E38" s="13"/>
      <c r="F38" s="289" t="s">
        <v>159</v>
      </c>
      <c r="G38" s="160"/>
      <c r="H38" s="160" t="s">
        <v>2</v>
      </c>
      <c r="I38" s="275" t="s">
        <v>160</v>
      </c>
      <c r="J38" s="275"/>
      <c r="K38" s="275"/>
      <c r="L38" s="13"/>
      <c r="M38" s="13"/>
      <c r="N38" s="13"/>
      <c r="O38" s="13"/>
      <c r="P38" s="13"/>
      <c r="Q38" s="13"/>
      <c r="R38" s="13"/>
      <c r="S38" s="13"/>
      <c r="T38" s="13"/>
      <c r="U38" s="13"/>
      <c r="V38" s="13"/>
      <c r="W38" s="13"/>
      <c r="X38" s="13"/>
      <c r="Y38" s="13"/>
      <c r="Z38" s="13"/>
      <c r="AA38" s="13"/>
      <c r="AB38" s="13"/>
      <c r="AC38" s="13"/>
      <c r="AD38" s="13"/>
      <c r="AE38" s="13"/>
      <c r="AF38" s="13"/>
      <c r="AG38" s="13"/>
      <c r="AH38" s="15"/>
    </row>
    <row r="39" spans="2:34" ht="19.8">
      <c r="C39" s="12"/>
      <c r="D39" s="13"/>
      <c r="E39" s="13"/>
      <c r="F39" s="160"/>
      <c r="G39" s="160"/>
      <c r="H39" s="160"/>
      <c r="I39" s="362" t="s">
        <v>161</v>
      </c>
      <c r="J39" s="311"/>
      <c r="K39" s="311"/>
      <c r="L39" s="13"/>
      <c r="M39" s="13"/>
      <c r="N39" s="13"/>
      <c r="O39" s="13"/>
      <c r="P39" s="13"/>
      <c r="Q39" s="13"/>
      <c r="R39" s="13"/>
      <c r="S39" s="13"/>
      <c r="T39" s="13"/>
      <c r="U39" s="13"/>
      <c r="V39" s="13"/>
      <c r="W39" s="13"/>
      <c r="X39" s="13"/>
      <c r="Y39" s="13"/>
      <c r="Z39" s="13"/>
      <c r="AA39" s="13"/>
      <c r="AB39" s="13"/>
      <c r="AC39" s="13"/>
      <c r="AD39" s="13"/>
      <c r="AE39" s="13"/>
      <c r="AF39" s="13"/>
      <c r="AG39" s="13"/>
      <c r="AH39" s="15"/>
    </row>
    <row r="40" spans="2:34">
      <c r="C40" s="12"/>
      <c r="D40" s="13"/>
      <c r="E40" s="13"/>
      <c r="F40" s="13"/>
      <c r="G40" s="13"/>
      <c r="H40" s="13" t="s">
        <v>162</v>
      </c>
      <c r="I40" s="13"/>
      <c r="J40" s="13"/>
      <c r="K40" s="13"/>
      <c r="L40" s="13"/>
      <c r="M40" s="13"/>
      <c r="N40" s="13"/>
      <c r="O40" s="13"/>
      <c r="P40" s="13"/>
      <c r="Q40" s="13"/>
      <c r="R40" s="13"/>
      <c r="S40" s="13"/>
      <c r="T40" s="13"/>
      <c r="U40" s="13"/>
      <c r="V40" s="13"/>
      <c r="W40" s="13"/>
      <c r="X40" s="13"/>
      <c r="Y40" s="51" t="s">
        <v>163</v>
      </c>
      <c r="Z40" s="13"/>
      <c r="AA40" s="13"/>
      <c r="AB40" s="150">
        <f>'1.設計条件と鋼矢板の設定'!AC119</f>
        <v>46.977083333333333</v>
      </c>
      <c r="AC40" s="151"/>
      <c r="AD40" s="152"/>
      <c r="AE40" s="13"/>
      <c r="AF40" s="13"/>
      <c r="AG40" s="13"/>
      <c r="AH40" s="15"/>
    </row>
    <row r="41" spans="2:34">
      <c r="C41" s="12"/>
      <c r="D41" s="13"/>
      <c r="E41" s="13"/>
      <c r="F41" s="13" t="s">
        <v>88</v>
      </c>
      <c r="G41" s="13"/>
      <c r="H41" s="13"/>
      <c r="I41" s="13"/>
      <c r="J41" s="13"/>
      <c r="K41" s="13"/>
      <c r="L41" s="13"/>
      <c r="M41" s="13"/>
      <c r="N41" s="13"/>
      <c r="O41" s="13"/>
      <c r="P41" s="13"/>
      <c r="Q41" s="13"/>
      <c r="R41" s="13"/>
      <c r="S41" s="13"/>
      <c r="T41" s="13"/>
      <c r="U41" s="13"/>
      <c r="V41" s="13"/>
      <c r="W41" s="13"/>
      <c r="X41" s="13"/>
      <c r="Y41" s="51"/>
      <c r="Z41" s="13"/>
      <c r="AA41" s="13"/>
      <c r="AB41" s="25"/>
      <c r="AC41" s="25"/>
      <c r="AD41" s="25"/>
      <c r="AE41" s="13"/>
      <c r="AF41" s="13"/>
      <c r="AG41" s="13"/>
      <c r="AH41" s="15"/>
    </row>
    <row r="42" spans="2:34">
      <c r="C42" s="12"/>
      <c r="D42" s="13"/>
      <c r="E42" s="13"/>
      <c r="F42" s="289" t="s">
        <v>159</v>
      </c>
      <c r="G42" s="160"/>
      <c r="H42" s="160" t="s">
        <v>2</v>
      </c>
      <c r="I42" s="39">
        <v>6</v>
      </c>
      <c r="J42" s="17" t="s">
        <v>87</v>
      </c>
      <c r="K42" s="105">
        <f>AB40</f>
        <v>46.977083333333333</v>
      </c>
      <c r="L42" s="105"/>
      <c r="M42" s="105"/>
      <c r="N42" s="13"/>
      <c r="O42" s="13"/>
      <c r="P42" s="13"/>
      <c r="Q42" s="13"/>
      <c r="R42" s="13"/>
      <c r="S42" s="13"/>
      <c r="T42" s="13"/>
      <c r="U42" s="13"/>
      <c r="V42" s="13"/>
      <c r="W42" s="13"/>
      <c r="X42" s="13"/>
      <c r="Y42" s="13"/>
      <c r="Z42" s="13"/>
      <c r="AA42" s="13"/>
      <c r="AB42" s="13"/>
      <c r="AC42" s="13"/>
      <c r="AD42" s="13"/>
      <c r="AE42" s="13"/>
      <c r="AF42" s="13"/>
      <c r="AG42" s="13"/>
      <c r="AH42" s="15"/>
    </row>
    <row r="43" spans="2:34">
      <c r="C43" s="12"/>
      <c r="D43" s="13"/>
      <c r="E43" s="13"/>
      <c r="F43" s="160"/>
      <c r="G43" s="160"/>
      <c r="H43" s="160"/>
      <c r="I43" s="363">
        <f>Y25</f>
        <v>3</v>
      </c>
      <c r="J43" s="363"/>
      <c r="K43" s="363"/>
      <c r="L43" s="364">
        <v>2</v>
      </c>
      <c r="M43" s="364"/>
      <c r="N43" s="13"/>
      <c r="O43" s="13"/>
      <c r="P43" s="13"/>
      <c r="Q43" s="13"/>
      <c r="R43" s="13"/>
      <c r="S43" s="13"/>
      <c r="T43" s="13"/>
      <c r="U43" s="13"/>
      <c r="V43" s="13"/>
      <c r="W43" s="13"/>
      <c r="X43" s="13"/>
      <c r="Y43" s="13"/>
      <c r="Z43" s="13"/>
      <c r="AA43" s="13"/>
      <c r="AB43" s="13"/>
      <c r="AC43" s="13"/>
      <c r="AD43" s="13"/>
      <c r="AE43" s="13"/>
      <c r="AF43" s="13"/>
      <c r="AG43" s="13"/>
      <c r="AH43" s="15"/>
    </row>
    <row r="44" spans="2:34">
      <c r="C44" s="12"/>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5"/>
    </row>
    <row r="45" spans="2:34">
      <c r="C45" s="12"/>
      <c r="D45" s="13"/>
      <c r="E45" s="13"/>
      <c r="F45" s="13"/>
      <c r="G45" s="13"/>
      <c r="H45" s="13" t="s">
        <v>2</v>
      </c>
      <c r="I45" s="141">
        <f>I42*K42/I43^2</f>
        <v>31.318055555555556</v>
      </c>
      <c r="J45" s="141"/>
      <c r="K45" s="141"/>
      <c r="L45" s="13"/>
      <c r="M45" s="13"/>
      <c r="N45" s="13"/>
      <c r="O45" s="13"/>
      <c r="P45" s="13"/>
      <c r="Q45" s="13"/>
      <c r="R45" s="13"/>
      <c r="S45" s="13"/>
      <c r="T45" s="13"/>
      <c r="U45" s="13"/>
      <c r="V45" s="13"/>
      <c r="W45" s="13"/>
      <c r="X45" s="13"/>
      <c r="Y45" s="13"/>
      <c r="Z45" s="13"/>
      <c r="AA45" s="13"/>
      <c r="AB45" s="13"/>
      <c r="AC45" s="13"/>
      <c r="AD45" s="13"/>
      <c r="AE45" s="13"/>
      <c r="AF45" s="13"/>
      <c r="AG45" s="13"/>
      <c r="AH45" s="15"/>
    </row>
    <row r="46" spans="2:34">
      <c r="C46" s="12" t="s">
        <v>88</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5"/>
    </row>
    <row r="47" spans="2:34">
      <c r="C47" s="353" t="s">
        <v>155</v>
      </c>
      <c r="D47" s="294"/>
      <c r="E47" s="160" t="s">
        <v>2</v>
      </c>
      <c r="F47" s="365">
        <f>I45</f>
        <v>31.318055555555556</v>
      </c>
      <c r="G47" s="365"/>
      <c r="H47" s="365"/>
      <c r="I47" s="55" t="s">
        <v>87</v>
      </c>
      <c r="J47" s="366">
        <f>Y25</f>
        <v>3</v>
      </c>
      <c r="K47" s="366"/>
      <c r="L47" s="366"/>
      <c r="M47" s="367">
        <v>4</v>
      </c>
      <c r="N47" s="367"/>
      <c r="O47" s="17"/>
      <c r="P47" s="17"/>
      <c r="Q47" s="17"/>
      <c r="R47" s="17"/>
      <c r="S47" s="17"/>
      <c r="T47" s="17"/>
      <c r="U47" s="17"/>
      <c r="V47" s="13"/>
      <c r="W47" s="13"/>
      <c r="X47" s="13"/>
      <c r="Y47" s="13"/>
      <c r="Z47" s="13"/>
      <c r="AA47" s="13"/>
      <c r="AB47" s="13"/>
      <c r="AC47" s="13"/>
      <c r="AD47" s="13"/>
      <c r="AE47" s="13"/>
      <c r="AF47" s="13"/>
      <c r="AG47" s="13"/>
      <c r="AH47" s="15"/>
    </row>
    <row r="48" spans="2:34">
      <c r="C48" s="353"/>
      <c r="D48" s="294"/>
      <c r="E48" s="160"/>
      <c r="F48" s="41">
        <v>30</v>
      </c>
      <c r="G48" s="13" t="s">
        <v>87</v>
      </c>
      <c r="H48" s="293">
        <f>Y10</f>
        <v>200000000</v>
      </c>
      <c r="I48" s="293"/>
      <c r="J48" s="293"/>
      <c r="K48" s="293"/>
      <c r="L48" s="293"/>
      <c r="M48" s="13" t="s">
        <v>87</v>
      </c>
      <c r="N48" s="315">
        <f>Y11</f>
        <v>1.6799999999999999E-4</v>
      </c>
      <c r="O48" s="315"/>
      <c r="P48" s="315"/>
      <c r="Q48" s="315"/>
      <c r="R48" s="315"/>
      <c r="S48" s="13" t="s">
        <v>87</v>
      </c>
      <c r="T48" s="141">
        <f>Y12</f>
        <v>0.45</v>
      </c>
      <c r="U48" s="141"/>
      <c r="V48" s="13"/>
      <c r="W48" s="13"/>
      <c r="X48" s="13"/>
      <c r="Y48" s="13"/>
      <c r="Z48" s="13"/>
      <c r="AA48" s="13"/>
      <c r="AB48" s="13"/>
      <c r="AC48" s="13"/>
      <c r="AD48" s="13"/>
      <c r="AE48" s="13"/>
      <c r="AF48" s="13"/>
      <c r="AG48" s="13"/>
      <c r="AH48" s="15"/>
    </row>
    <row r="49" spans="2:35">
      <c r="C49" s="12"/>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5"/>
    </row>
    <row r="50" spans="2:35">
      <c r="C50" s="12"/>
      <c r="D50" s="13"/>
      <c r="E50" s="13"/>
      <c r="F50" s="14" t="s">
        <v>2</v>
      </c>
      <c r="G50" s="357">
        <f>F47*J47^4/(F48*H48*N48*T48)</f>
        <v>5.5925099206349214E-3</v>
      </c>
      <c r="H50" s="358"/>
      <c r="I50" s="359"/>
      <c r="J50" s="13" t="s">
        <v>3</v>
      </c>
      <c r="K50" s="13"/>
      <c r="L50" s="13"/>
      <c r="M50" s="13"/>
      <c r="N50" s="13"/>
      <c r="O50" s="13"/>
      <c r="P50" s="13"/>
      <c r="Q50" s="13"/>
      <c r="R50" s="13"/>
      <c r="S50" s="13"/>
      <c r="T50" s="13"/>
      <c r="U50" s="13"/>
      <c r="V50" s="13"/>
      <c r="W50" s="13"/>
      <c r="X50" s="13"/>
      <c r="Y50" s="13"/>
      <c r="Z50" s="13"/>
      <c r="AA50" s="13"/>
      <c r="AB50" s="13"/>
      <c r="AC50" s="13"/>
      <c r="AD50" s="13"/>
      <c r="AE50" s="13"/>
      <c r="AF50" s="13"/>
      <c r="AG50" s="13"/>
      <c r="AH50" s="15"/>
    </row>
    <row r="51" spans="2:35">
      <c r="C51" s="16"/>
      <c r="D51" s="17"/>
      <c r="E51" s="17"/>
      <c r="F51" s="18"/>
      <c r="G51" s="57"/>
      <c r="H51" s="57"/>
      <c r="I51" s="5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9"/>
    </row>
    <row r="53" spans="2:35">
      <c r="B53" s="1" t="s">
        <v>238</v>
      </c>
      <c r="W53" t="s">
        <v>170</v>
      </c>
    </row>
    <row r="54" spans="2:35">
      <c r="C54" s="9" t="s">
        <v>237</v>
      </c>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1"/>
      <c r="AI54" s="13"/>
    </row>
    <row r="55" spans="2:35">
      <c r="C55" s="12" t="s">
        <v>236</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5"/>
      <c r="AI55" s="13"/>
    </row>
    <row r="56" spans="2:35">
      <c r="C56" s="1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5"/>
      <c r="AI56" s="13"/>
    </row>
    <row r="57" spans="2:35" ht="19.2">
      <c r="C57" s="12" t="s">
        <v>164</v>
      </c>
      <c r="D57" s="13" t="s">
        <v>2</v>
      </c>
      <c r="E57" s="13" t="s">
        <v>165</v>
      </c>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5"/>
    </row>
    <row r="58" spans="2:35">
      <c r="C58" s="12"/>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5"/>
    </row>
    <row r="59" spans="2:35">
      <c r="C59" s="12"/>
      <c r="D59" s="13" t="s">
        <v>2</v>
      </c>
      <c r="E59" s="368">
        <f>F18</f>
        <v>2.4302397676670782E-2</v>
      </c>
      <c r="F59" s="368"/>
      <c r="G59" s="368"/>
      <c r="H59" s="13" t="s">
        <v>89</v>
      </c>
      <c r="I59" s="368">
        <f>F30</f>
        <v>4.3505536510552861E-2</v>
      </c>
      <c r="J59" s="368"/>
      <c r="K59" s="368"/>
      <c r="L59" s="13" t="s">
        <v>89</v>
      </c>
      <c r="M59" s="368">
        <f>G50</f>
        <v>5.5925099206349214E-3</v>
      </c>
      <c r="N59" s="368"/>
      <c r="O59" s="368"/>
      <c r="P59" s="13"/>
      <c r="Q59" s="13"/>
      <c r="R59" s="13"/>
      <c r="S59" s="13"/>
      <c r="T59" s="13"/>
      <c r="U59" s="13"/>
      <c r="V59" s="13"/>
      <c r="W59" s="13"/>
      <c r="X59" s="13"/>
      <c r="Y59" s="13"/>
      <c r="Z59" s="13"/>
      <c r="AA59" s="13"/>
      <c r="AB59" s="13"/>
      <c r="AC59" s="13"/>
      <c r="AD59" s="13"/>
      <c r="AE59" s="13"/>
      <c r="AF59" s="13"/>
      <c r="AG59" s="13"/>
      <c r="AH59" s="15"/>
    </row>
    <row r="60" spans="2:35">
      <c r="C60" s="12"/>
      <c r="D60" s="13"/>
      <c r="E60" s="56"/>
      <c r="F60" s="56"/>
      <c r="G60" s="56"/>
      <c r="H60" s="13"/>
      <c r="I60" s="56"/>
      <c r="J60" s="56"/>
      <c r="K60" s="56"/>
      <c r="L60" s="13"/>
      <c r="M60" s="56"/>
      <c r="N60" s="56"/>
      <c r="O60" s="56"/>
      <c r="P60" s="13"/>
      <c r="Q60" s="13"/>
      <c r="R60" s="13"/>
      <c r="S60" s="13"/>
      <c r="T60" s="13"/>
      <c r="U60" s="13"/>
      <c r="V60" s="13"/>
      <c r="W60" s="13"/>
      <c r="X60" s="13"/>
      <c r="Y60" s="13"/>
      <c r="Z60" s="13"/>
      <c r="AA60" s="13"/>
      <c r="AB60" s="13"/>
      <c r="AC60" s="13"/>
      <c r="AD60" s="13"/>
      <c r="AE60" s="13"/>
      <c r="AF60" s="13"/>
      <c r="AG60" s="13"/>
      <c r="AH60" s="15"/>
    </row>
    <row r="61" spans="2:35" ht="19.2">
      <c r="C61" s="12"/>
      <c r="D61" s="13" t="s">
        <v>2</v>
      </c>
      <c r="E61" s="317">
        <f>E59+I59+M59</f>
        <v>7.3400444107858565E-2</v>
      </c>
      <c r="F61" s="318"/>
      <c r="G61" s="319"/>
      <c r="H61" s="13" t="s">
        <v>3</v>
      </c>
      <c r="I61" s="13"/>
      <c r="J61" s="13"/>
      <c r="K61" s="13" t="str">
        <f>IF(E61&lt;=Q61, "≦","&gt;")</f>
        <v>≦</v>
      </c>
      <c r="L61" s="13"/>
      <c r="M61" s="13"/>
      <c r="N61" s="162" t="s">
        <v>56</v>
      </c>
      <c r="O61" s="162"/>
      <c r="P61" s="13" t="s">
        <v>2</v>
      </c>
      <c r="Q61" s="323">
        <f>'1.設計条件と鋼矢板の設定'!AA32</f>
        <v>0.09</v>
      </c>
      <c r="R61" s="323"/>
      <c r="S61" s="323"/>
      <c r="T61" s="13" t="s">
        <v>3</v>
      </c>
      <c r="U61" s="13"/>
      <c r="V61" s="13"/>
      <c r="W61" s="13"/>
      <c r="X61" s="227" t="str">
        <f>IF(K61="≦","OK","NG")</f>
        <v>OK</v>
      </c>
      <c r="Y61" s="228"/>
      <c r="Z61" s="229"/>
      <c r="AA61" s="13"/>
      <c r="AB61" s="13"/>
      <c r="AC61" s="13"/>
      <c r="AD61" s="13"/>
      <c r="AE61" s="13"/>
      <c r="AF61" s="13"/>
      <c r="AG61" s="13"/>
      <c r="AH61" s="15"/>
    </row>
    <row r="62" spans="2:35">
      <c r="C62" s="16"/>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9"/>
    </row>
  </sheetData>
  <sheetProtection sheet="1" objects="1" scenarios="1"/>
  <mergeCells count="72">
    <mergeCell ref="E61:G61"/>
    <mergeCell ref="N61:O61"/>
    <mergeCell ref="Q61:S61"/>
    <mergeCell ref="X61:Z61"/>
    <mergeCell ref="M47:N47"/>
    <mergeCell ref="H48:L48"/>
    <mergeCell ref="N48:R48"/>
    <mergeCell ref="T48:U48"/>
    <mergeCell ref="G50:I50"/>
    <mergeCell ref="E59:G59"/>
    <mergeCell ref="I59:K59"/>
    <mergeCell ref="M59:O59"/>
    <mergeCell ref="I45:K45"/>
    <mergeCell ref="C47:D48"/>
    <mergeCell ref="E47:E48"/>
    <mergeCell ref="F47:H47"/>
    <mergeCell ref="J47:L47"/>
    <mergeCell ref="H42:H43"/>
    <mergeCell ref="I43:K43"/>
    <mergeCell ref="AB40:AD40"/>
    <mergeCell ref="F42:G43"/>
    <mergeCell ref="K42:M42"/>
    <mergeCell ref="L43:M43"/>
    <mergeCell ref="F38:G39"/>
    <mergeCell ref="H38:H39"/>
    <mergeCell ref="I38:K38"/>
    <mergeCell ref="I39:K39"/>
    <mergeCell ref="AF27:AG28"/>
    <mergeCell ref="F30:H30"/>
    <mergeCell ref="AE27:AE28"/>
    <mergeCell ref="C34:D35"/>
    <mergeCell ref="E34:E35"/>
    <mergeCell ref="F34:I34"/>
    <mergeCell ref="F35:I35"/>
    <mergeCell ref="AB27:AD28"/>
    <mergeCell ref="H28:L28"/>
    <mergeCell ref="N28:R28"/>
    <mergeCell ref="T28:U28"/>
    <mergeCell ref="W28:Y28"/>
    <mergeCell ref="Y25:AA25"/>
    <mergeCell ref="C27:D28"/>
    <mergeCell ref="E27:E28"/>
    <mergeCell ref="J27:L27"/>
    <mergeCell ref="N27:P27"/>
    <mergeCell ref="AA27:AA28"/>
    <mergeCell ref="AB15:AD16"/>
    <mergeCell ref="F18:H18"/>
    <mergeCell ref="C22:D23"/>
    <mergeCell ref="E22:E23"/>
    <mergeCell ref="F22:K22"/>
    <mergeCell ref="F23:K23"/>
    <mergeCell ref="L22:M23"/>
    <mergeCell ref="Y13:AA13"/>
    <mergeCell ref="C15:D16"/>
    <mergeCell ref="E15:E16"/>
    <mergeCell ref="H15:J15"/>
    <mergeCell ref="L15:N15"/>
    <mergeCell ref="H16:L16"/>
    <mergeCell ref="N16:R16"/>
    <mergeCell ref="T16:U16"/>
    <mergeCell ref="W16:Y16"/>
    <mergeCell ref="AA15:AA16"/>
    <mergeCell ref="Y8:AA8"/>
    <mergeCell ref="Y9:AA9"/>
    <mergeCell ref="Y10:AC10"/>
    <mergeCell ref="Y11:AC11"/>
    <mergeCell ref="Y12:AA12"/>
    <mergeCell ref="C5:D6"/>
    <mergeCell ref="E5:E6"/>
    <mergeCell ref="F6:K6"/>
    <mergeCell ref="F5:K5"/>
    <mergeCell ref="L5:L6"/>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85EE-7343-4A74-AA82-1EB5C2575E85}">
  <dimension ref="A2:AH13"/>
  <sheetViews>
    <sheetView showGridLines="0" view="pageBreakPreview" zoomScaleNormal="115" zoomScaleSheetLayoutView="100" workbookViewId="0"/>
  </sheetViews>
  <sheetFormatPr defaultColWidth="9" defaultRowHeight="18"/>
  <cols>
    <col min="1" max="36" width="3" style="1" customWidth="1"/>
    <col min="37" max="16384" width="9" style="1"/>
  </cols>
  <sheetData>
    <row r="2" spans="1:34">
      <c r="A2" s="1" t="s">
        <v>218</v>
      </c>
    </row>
    <row r="3" spans="1:34">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1"/>
    </row>
    <row r="4" spans="1:34">
      <c r="B4" s="12"/>
      <c r="C4" s="13" t="s">
        <v>172</v>
      </c>
      <c r="D4" s="13"/>
      <c r="E4" s="13"/>
      <c r="F4" s="13"/>
      <c r="G4" s="283" t="str">
        <f>'1.設計条件と鋼矢板の設定'!T131</f>
        <v>Ⅲ型</v>
      </c>
      <c r="H4" s="283"/>
      <c r="I4" s="13"/>
      <c r="J4" s="13"/>
      <c r="K4" s="13"/>
      <c r="L4" s="13" t="s">
        <v>213</v>
      </c>
      <c r="M4" s="13"/>
      <c r="N4" s="13"/>
      <c r="O4" s="13"/>
      <c r="P4" s="283">
        <f>'2.根入れ長の計算'!F109</f>
        <v>10</v>
      </c>
      <c r="Q4" s="283"/>
      <c r="R4" s="13" t="s">
        <v>3</v>
      </c>
      <c r="S4" s="13"/>
      <c r="T4" s="13"/>
      <c r="U4" s="13"/>
      <c r="V4" s="13" t="s">
        <v>212</v>
      </c>
      <c r="W4" s="13"/>
      <c r="X4" s="13"/>
      <c r="Y4" s="13"/>
      <c r="Z4" s="141">
        <f>'2.根入れ長の計算'!U101</f>
        <v>6.756756756756757</v>
      </c>
      <c r="AA4" s="141"/>
      <c r="AB4" s="13" t="s">
        <v>3</v>
      </c>
      <c r="AC4" s="13"/>
      <c r="AD4" s="13"/>
      <c r="AE4" s="13"/>
      <c r="AF4" s="13"/>
      <c r="AG4" s="13"/>
      <c r="AH4" s="15"/>
    </row>
    <row r="5" spans="1:34">
      <c r="B5" s="12"/>
      <c r="C5" s="13"/>
      <c r="D5" s="13"/>
      <c r="E5" s="13"/>
      <c r="F5" s="13"/>
      <c r="G5" s="13"/>
      <c r="H5" s="13"/>
      <c r="I5" s="13"/>
      <c r="J5" s="13"/>
      <c r="K5" s="13"/>
      <c r="L5" s="13"/>
      <c r="M5" s="13"/>
      <c r="N5" s="13"/>
      <c r="O5" s="13"/>
      <c r="P5" s="25"/>
      <c r="Q5" s="25"/>
      <c r="R5" s="13"/>
      <c r="S5" s="13"/>
      <c r="T5" s="13"/>
      <c r="U5" s="13"/>
      <c r="V5" s="13"/>
      <c r="W5" s="13"/>
      <c r="X5" s="13"/>
      <c r="Y5" s="13"/>
      <c r="Z5" s="13"/>
      <c r="AA5" s="13"/>
      <c r="AB5" s="13"/>
      <c r="AC5" s="13"/>
      <c r="AD5" s="13"/>
      <c r="AE5" s="13"/>
      <c r="AF5" s="13"/>
      <c r="AG5" s="13"/>
      <c r="AH5" s="15"/>
    </row>
    <row r="6" spans="1:34">
      <c r="B6" s="12"/>
      <c r="C6" s="13" t="s">
        <v>345</v>
      </c>
      <c r="D6" s="13"/>
      <c r="E6" s="13"/>
      <c r="F6" s="13"/>
      <c r="G6" s="370">
        <f>'2.根入れ長の計算'!I36</f>
        <v>1.4166666666666667</v>
      </c>
      <c r="H6" s="370"/>
      <c r="I6" s="13" t="str">
        <f>IF(G6&lt;3.14,"OK","2.根入れ計算のボイリングを見直しのこと")</f>
        <v>OK</v>
      </c>
      <c r="J6" s="13"/>
      <c r="K6" s="13"/>
      <c r="L6" s="13"/>
      <c r="M6" s="13"/>
      <c r="N6" s="13"/>
      <c r="O6" s="13"/>
      <c r="P6" s="13"/>
      <c r="Q6" s="13"/>
      <c r="R6" s="13"/>
      <c r="S6" s="13"/>
      <c r="T6" s="13"/>
      <c r="U6" s="13"/>
      <c r="V6" s="13"/>
      <c r="W6" s="13"/>
      <c r="X6" s="13"/>
      <c r="Y6" s="13"/>
      <c r="Z6" s="13"/>
      <c r="AA6" s="13"/>
      <c r="AB6" s="13"/>
      <c r="AC6" s="13"/>
      <c r="AD6" s="13"/>
      <c r="AE6" s="13"/>
      <c r="AF6" s="13"/>
      <c r="AG6" s="13"/>
      <c r="AH6" s="15"/>
    </row>
    <row r="7" spans="1:34" ht="19.2">
      <c r="B7" s="12"/>
      <c r="C7" s="13" t="s">
        <v>312</v>
      </c>
      <c r="D7" s="13"/>
      <c r="E7" s="13"/>
      <c r="F7" s="13"/>
      <c r="G7" s="369">
        <f>'2.根入れ長の計算'!AE54</f>
        <v>0</v>
      </c>
      <c r="H7" s="369"/>
      <c r="I7" s="13" t="str">
        <f>IF(AND(G7&lt;0.001, G7&gt;-0.001),"OK","2.根入れ計算のボイリングを見直しのこと")</f>
        <v>OK</v>
      </c>
      <c r="J7" s="13"/>
      <c r="K7" s="13"/>
      <c r="L7" s="13"/>
      <c r="M7" s="13"/>
      <c r="N7" s="13"/>
      <c r="O7" s="13"/>
      <c r="P7" s="13"/>
      <c r="Q7" s="13"/>
      <c r="R7" s="13"/>
      <c r="S7" s="13"/>
      <c r="T7" s="13"/>
      <c r="U7" s="13"/>
      <c r="V7" s="13"/>
      <c r="W7" s="13"/>
      <c r="X7" s="13"/>
      <c r="Y7" s="13"/>
      <c r="Z7" s="13"/>
      <c r="AA7" s="13"/>
      <c r="AB7" s="13"/>
      <c r="AC7" s="13"/>
      <c r="AD7" s="13"/>
      <c r="AE7" s="13"/>
      <c r="AF7" s="13"/>
      <c r="AG7" s="13"/>
      <c r="AH7" s="15"/>
    </row>
    <row r="8" spans="1:34">
      <c r="B8" s="12"/>
      <c r="C8" s="13" t="s">
        <v>214</v>
      </c>
      <c r="D8" s="13"/>
      <c r="E8" s="13"/>
      <c r="F8" s="13"/>
      <c r="G8" s="13"/>
      <c r="H8" s="13"/>
      <c r="I8" s="13" t="str">
        <f>'2.根入れ長の計算'!N120</f>
        <v>OK</v>
      </c>
      <c r="J8" s="13"/>
      <c r="K8" s="13"/>
      <c r="L8" s="13"/>
      <c r="M8" s="13"/>
      <c r="N8" s="13"/>
      <c r="O8" s="13"/>
      <c r="P8" s="13"/>
      <c r="Q8" s="13"/>
      <c r="R8" s="13"/>
      <c r="S8" s="13"/>
      <c r="T8" s="13"/>
      <c r="U8" s="13"/>
      <c r="V8" s="13"/>
      <c r="W8" s="13"/>
      <c r="X8" s="13"/>
      <c r="Y8" s="13"/>
      <c r="Z8" s="13"/>
      <c r="AA8" s="13"/>
      <c r="AB8" s="13"/>
      <c r="AC8" s="13"/>
      <c r="AD8" s="13"/>
      <c r="AE8" s="13"/>
      <c r="AF8" s="13"/>
      <c r="AG8" s="13"/>
      <c r="AH8" s="15"/>
    </row>
    <row r="9" spans="1:34">
      <c r="B9" s="12"/>
      <c r="C9" s="13" t="s">
        <v>215</v>
      </c>
      <c r="D9" s="13"/>
      <c r="E9" s="13"/>
      <c r="F9" s="13"/>
      <c r="G9" s="13"/>
      <c r="H9" s="13"/>
      <c r="I9" s="13" t="str">
        <f>'2.根入れ長の計算'!N122</f>
        <v>OK</v>
      </c>
      <c r="J9" s="13"/>
      <c r="K9" s="13"/>
      <c r="L9" s="13"/>
      <c r="M9" s="13"/>
      <c r="N9" s="13"/>
      <c r="O9" s="13"/>
      <c r="P9" s="13"/>
      <c r="Q9" s="13"/>
      <c r="R9" s="13"/>
      <c r="S9" s="13"/>
      <c r="T9" s="13"/>
      <c r="U9" s="13"/>
      <c r="V9" s="13"/>
      <c r="W9" s="13"/>
      <c r="X9" s="13"/>
      <c r="Y9" s="13"/>
      <c r="Z9" s="13"/>
      <c r="AA9" s="13"/>
      <c r="AB9" s="13"/>
      <c r="AC9" s="13"/>
      <c r="AD9" s="13"/>
      <c r="AE9" s="13"/>
      <c r="AF9" s="13"/>
      <c r="AG9" s="13"/>
      <c r="AH9" s="15"/>
    </row>
    <row r="10" spans="1:34" ht="19.2">
      <c r="B10" s="12"/>
      <c r="C10" s="13" t="s">
        <v>313</v>
      </c>
      <c r="D10" s="13"/>
      <c r="E10" s="13"/>
      <c r="F10" s="13"/>
      <c r="G10" s="369">
        <f>'3.断面の計算'!AE24</f>
        <v>-2.3980586373484325E-5</v>
      </c>
      <c r="H10" s="369"/>
      <c r="I10" s="13" t="str">
        <f>IF(AND(G10&lt;0.001, G10&gt;-0.001),"OK","3-1. 最大曲げモーメントを見直しのこと")</f>
        <v>OK</v>
      </c>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5"/>
    </row>
    <row r="11" spans="1:34">
      <c r="B11" s="12"/>
      <c r="C11" s="13" t="s">
        <v>216</v>
      </c>
      <c r="D11" s="13"/>
      <c r="E11" s="13"/>
      <c r="F11" s="13"/>
      <c r="G11" s="13"/>
      <c r="H11" s="13"/>
      <c r="I11" s="13" t="str">
        <f>'3.断面の計算'!X85</f>
        <v>OK</v>
      </c>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5"/>
    </row>
    <row r="12" spans="1:34">
      <c r="B12" s="12"/>
      <c r="C12" s="13" t="s">
        <v>217</v>
      </c>
      <c r="D12" s="13"/>
      <c r="E12" s="13"/>
      <c r="F12" s="13"/>
      <c r="G12" s="13"/>
      <c r="H12" s="13"/>
      <c r="I12" s="13" t="str">
        <f>'4.変位の計算'!X61</f>
        <v>OK</v>
      </c>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5"/>
    </row>
    <row r="13" spans="1:34">
      <c r="B13" s="1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9"/>
    </row>
  </sheetData>
  <sheetProtection sheet="1" objects="1" scenarios="1"/>
  <mergeCells count="6">
    <mergeCell ref="G10:H10"/>
    <mergeCell ref="G4:H4"/>
    <mergeCell ref="P4:Q4"/>
    <mergeCell ref="Z4:AA4"/>
    <mergeCell ref="G6:H6"/>
    <mergeCell ref="G7:H7"/>
  </mergeCells>
  <phoneticPr fontId="2"/>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1.設計条件と鋼矢板の設定</vt:lpstr>
      <vt:lpstr>2.根入れ長の計算</vt:lpstr>
      <vt:lpstr>3.断面の計算</vt:lpstr>
      <vt:lpstr>4.変位の計算</vt:lpstr>
      <vt:lpstr>5.まとめ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2022-12-31T04:38:29Z</dcterms:created>
  <dcterms:modified xsi:type="dcterms:W3CDTF">2025-09-02T10:57:25Z</dcterms:modified>
</cp:coreProperties>
</file>