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filterPrivacy="1"/>
  <xr:revisionPtr revIDLastSave="0" documentId="13_ncr:1_{CD0BB52D-4C53-4BE8-8BC6-BD60EE0DD331}" xr6:coauthVersionLast="47" xr6:coauthVersionMax="47" xr10:uidLastSave="{00000000-0000-0000-0000-000000000000}"/>
  <bookViews>
    <workbookView xWindow="4410" yWindow="300" windowWidth="15375" windowHeight="10620" tabRatio="721" xr2:uid="{00000000-000D-0000-FFFF-FFFF00000000}"/>
  </bookViews>
  <sheets>
    <sheet name="①S50道企発52号の表-5で設計" sheetId="1" r:id="rId1"/>
    <sheet name="②JIL1003と資料1035号で設計" sheetId="2" r:id="rId2"/>
    <sheet name="③H24近畿地整の直接基礎設計" sheetId="3" r:id="rId3"/>
    <sheet name="④R2道路標識構造便覧の直接基礎設計" sheetId="4" r:id="rId4"/>
  </sheets>
  <definedNames>
    <definedName name="_xlnm.Print_Area" localSheetId="1">②JIL1003と資料1035号で設計!$A$1:$BW$52</definedName>
    <definedName name="_xlnm.Print_Area" localSheetId="2">③H24近畿地整の直接基礎設計!$A$1:$BL$52</definedName>
    <definedName name="_xlnm.Print_Area" localSheetId="3">④R2道路標識構造便覧の直接基礎設計!$A$1:$DL$52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I32" i="4" l="1"/>
  <c r="BF49" i="4"/>
  <c r="BE50" i="4" s="1"/>
  <c r="BC14" i="3"/>
  <c r="DD25" i="4"/>
  <c r="DC17" i="4"/>
  <c r="DC16" i="4"/>
  <c r="DD15" i="4"/>
  <c r="CP36" i="4"/>
  <c r="CX22" i="4"/>
  <c r="CT22" i="4"/>
  <c r="CX16" i="4"/>
  <c r="CT16" i="4"/>
  <c r="CF43" i="4"/>
  <c r="CE44" i="4"/>
  <c r="CC35" i="4"/>
  <c r="CC7" i="4"/>
  <c r="CI23" i="4"/>
  <c r="CG24" i="4"/>
  <c r="CF15" i="4"/>
  <c r="BP46" i="4"/>
  <c r="BR16" i="4"/>
  <c r="BR17" i="4"/>
  <c r="BR5" i="4"/>
  <c r="CG43" i="4" l="1"/>
  <c r="CG15" i="4"/>
  <c r="E50" i="4"/>
  <c r="E48" i="4"/>
  <c r="E51" i="4" s="1"/>
  <c r="AJ47" i="4"/>
  <c r="BH43" i="4"/>
  <c r="AD33" i="4"/>
  <c r="AG32" i="4"/>
  <c r="AD32" i="4"/>
  <c r="AC33" i="4" s="1"/>
  <c r="AC32" i="4"/>
  <c r="AB32" i="4"/>
  <c r="AB33" i="4" s="1"/>
  <c r="AB34" i="4" s="1"/>
  <c r="AB36" i="4" s="1"/>
  <c r="F26" i="4"/>
  <c r="AX22" i="4"/>
  <c r="AI22" i="4"/>
  <c r="AK22" i="4" s="1"/>
  <c r="AD22" i="4"/>
  <c r="AF22" i="4" s="1"/>
  <c r="F25" i="4"/>
  <c r="H31" i="4" s="1"/>
  <c r="I31" i="4" s="1"/>
  <c r="AT21" i="4"/>
  <c r="AC19" i="4"/>
  <c r="AX18" i="4"/>
  <c r="AK15" i="4"/>
  <c r="C16" i="4"/>
  <c r="BH14" i="4"/>
  <c r="BD14" i="4"/>
  <c r="BC14" i="4"/>
  <c r="AK12" i="4"/>
  <c r="AR8" i="4"/>
  <c r="AE8" i="4"/>
  <c r="AU7" i="4"/>
  <c r="AR7" i="4"/>
  <c r="AQ7" i="4"/>
  <c r="AP7" i="4"/>
  <c r="AP8" i="4" s="1"/>
  <c r="AE7" i="4"/>
  <c r="DD6" i="4" s="1"/>
  <c r="AB6" i="4"/>
  <c r="AE5" i="4"/>
  <c r="BH43" i="3"/>
  <c r="BV13" i="4" l="1"/>
  <c r="BV16" i="4" s="1"/>
  <c r="CT32" i="4"/>
  <c r="CS7" i="4"/>
  <c r="CI43" i="4"/>
  <c r="CR22" i="4"/>
  <c r="CR16" i="4"/>
  <c r="BK14" i="4"/>
  <c r="CV22" i="4"/>
  <c r="CV16" i="4"/>
  <c r="BR12" i="4"/>
  <c r="CI15" i="4"/>
  <c r="AQ8" i="4"/>
  <c r="AP9" i="4" s="1"/>
  <c r="AP11" i="4" s="1"/>
  <c r="BE49" i="4"/>
  <c r="AR33" i="4"/>
  <c r="BH31" i="4"/>
  <c r="BC29" i="4"/>
  <c r="BI14" i="4"/>
  <c r="BE14" i="4"/>
  <c r="AQ11" i="4"/>
  <c r="AH19" i="4"/>
  <c r="AE6" i="4"/>
  <c r="DC6" i="4" s="1"/>
  <c r="DC8" i="4" s="1"/>
  <c r="DC10" i="4" s="1"/>
  <c r="DC25" i="4" s="1"/>
  <c r="DC26" i="4" s="1"/>
  <c r="AT39" i="4"/>
  <c r="AD36" i="4"/>
  <c r="AR32" i="4"/>
  <c r="BG14" i="4"/>
  <c r="J16" i="4"/>
  <c r="I16" i="4"/>
  <c r="H16" i="4"/>
  <c r="G16" i="4"/>
  <c r="F16" i="4"/>
  <c r="E16" i="4"/>
  <c r="D16" i="4"/>
  <c r="I40" i="4"/>
  <c r="H34" i="4"/>
  <c r="H33" i="4"/>
  <c r="H32" i="4"/>
  <c r="AJ47" i="3"/>
  <c r="CR44" i="4" l="1"/>
  <c r="CP32" i="4"/>
  <c r="CH15" i="4"/>
  <c r="CE18" i="4" s="1"/>
  <c r="CD6" i="4" s="1"/>
  <c r="CC8" i="4" s="1"/>
  <c r="CH43" i="4"/>
  <c r="CE46" i="4" s="1"/>
  <c r="CD34" i="4" s="1"/>
  <c r="CC36" i="4" s="1"/>
  <c r="H41" i="4"/>
  <c r="H40" i="4"/>
  <c r="J40" i="4" s="1"/>
  <c r="G32" i="4"/>
  <c r="I32" i="4" s="1"/>
  <c r="H42" i="4"/>
  <c r="G33" i="4"/>
  <c r="I33" i="4" s="1"/>
  <c r="I42" i="4" s="1"/>
  <c r="H43" i="4"/>
  <c r="G34" i="4"/>
  <c r="I34" i="4" s="1"/>
  <c r="I43" i="4" s="1"/>
  <c r="BC41" i="4"/>
  <c r="AC36" i="4"/>
  <c r="AB37" i="4" s="1"/>
  <c r="BJ14" i="4"/>
  <c r="BF14" i="4"/>
  <c r="BC15" i="4" s="1"/>
  <c r="BP5" i="4" s="1"/>
  <c r="BP6" i="4" s="1"/>
  <c r="BQ45" i="4" s="1"/>
  <c r="BP47" i="4" s="1"/>
  <c r="AR11" i="4"/>
  <c r="AP12" i="4" s="1"/>
  <c r="BH14" i="3"/>
  <c r="AK12" i="3"/>
  <c r="AE8" i="3"/>
  <c r="BK14" i="3" s="1"/>
  <c r="AB6" i="3"/>
  <c r="AH19" i="3" s="1"/>
  <c r="BD14" i="3"/>
  <c r="AU7" i="3"/>
  <c r="AP7" i="3"/>
  <c r="AX22" i="3"/>
  <c r="AR8" i="3" s="1"/>
  <c r="AT21" i="3"/>
  <c r="AR7" i="3" s="1"/>
  <c r="AQ8" i="3" s="1"/>
  <c r="AX18" i="3"/>
  <c r="AQ7" i="3" s="1"/>
  <c r="AD33" i="3"/>
  <c r="AD32" i="3"/>
  <c r="AC33" i="3" s="1"/>
  <c r="AC32" i="3"/>
  <c r="AE7" i="3"/>
  <c r="AE5" i="3"/>
  <c r="BC29" i="3" s="1"/>
  <c r="AG32" i="3"/>
  <c r="AB32" i="3"/>
  <c r="AK15" i="3"/>
  <c r="AC19" i="3"/>
  <c r="E48" i="3"/>
  <c r="E50" i="3"/>
  <c r="F26" i="3"/>
  <c r="H34" i="3" s="1"/>
  <c r="F25" i="3"/>
  <c r="H31" i="3" s="1"/>
  <c r="I31" i="3" s="1"/>
  <c r="C16" i="3"/>
  <c r="J16" i="3" s="1"/>
  <c r="F23" i="1"/>
  <c r="H29" i="1"/>
  <c r="F23" i="2"/>
  <c r="F22" i="2"/>
  <c r="H29" i="2" s="1"/>
  <c r="I29" i="2" s="1"/>
  <c r="C15" i="2"/>
  <c r="G15" i="2" s="1"/>
  <c r="C15" i="1"/>
  <c r="F24" i="1"/>
  <c r="AP33" i="4" l="1"/>
  <c r="BT16" i="4"/>
  <c r="AP32" i="4"/>
  <c r="BP12" i="4"/>
  <c r="BR15" i="4" s="1"/>
  <c r="BP18" i="4" s="1"/>
  <c r="BE40" i="4"/>
  <c r="BE23" i="4"/>
  <c r="AP34" i="4"/>
  <c r="J43" i="4"/>
  <c r="J42" i="4"/>
  <c r="I41" i="4"/>
  <c r="I35" i="4"/>
  <c r="J41" i="4"/>
  <c r="J44" i="4" s="1"/>
  <c r="BI14" i="3"/>
  <c r="AB33" i="3"/>
  <c r="AB34" i="3" s="1"/>
  <c r="AB36" i="3" s="1"/>
  <c r="AE6" i="3"/>
  <c r="BH31" i="3"/>
  <c r="AR33" i="3"/>
  <c r="BE14" i="3"/>
  <c r="AT39" i="3"/>
  <c r="BG14" i="3"/>
  <c r="AD36" i="3"/>
  <c r="AR32" i="3"/>
  <c r="AQ11" i="3"/>
  <c r="AP8" i="3"/>
  <c r="AP9" i="3" s="1"/>
  <c r="AP11" i="3" s="1"/>
  <c r="H30" i="1"/>
  <c r="H31" i="1"/>
  <c r="H32" i="1"/>
  <c r="E51" i="3"/>
  <c r="I40" i="3"/>
  <c r="G16" i="3"/>
  <c r="H33" i="3"/>
  <c r="D16" i="3"/>
  <c r="H16" i="3"/>
  <c r="H32" i="3"/>
  <c r="E16" i="3"/>
  <c r="I16" i="3"/>
  <c r="F16" i="3"/>
  <c r="I39" i="2"/>
  <c r="H31" i="2"/>
  <c r="H32" i="2"/>
  <c r="H30" i="2"/>
  <c r="D15" i="2"/>
  <c r="H15" i="2"/>
  <c r="E15" i="2"/>
  <c r="I15" i="2"/>
  <c r="F15" i="2"/>
  <c r="J15" i="2"/>
  <c r="J15" i="1"/>
  <c r="I15" i="1"/>
  <c r="H15" i="1"/>
  <c r="G15" i="1"/>
  <c r="F15" i="1"/>
  <c r="E15" i="1"/>
  <c r="D15" i="1"/>
  <c r="I29" i="1"/>
  <c r="I39" i="1"/>
  <c r="BQ30" i="4" l="1"/>
  <c r="BQ38" i="4"/>
  <c r="BP37" i="4"/>
  <c r="AI24" i="4"/>
  <c r="AK24" i="4" s="1"/>
  <c r="AD24" i="4"/>
  <c r="AF24" i="4" s="1"/>
  <c r="AP39" i="4" s="1"/>
  <c r="AI23" i="4"/>
  <c r="AK23" i="4" s="1"/>
  <c r="AD23" i="4"/>
  <c r="AF23" i="4" s="1"/>
  <c r="BR37" i="4" s="1"/>
  <c r="AQ47" i="4"/>
  <c r="BD7" i="4"/>
  <c r="BC6" i="4"/>
  <c r="BF14" i="3"/>
  <c r="BJ14" i="3"/>
  <c r="AR11" i="3"/>
  <c r="AP12" i="3" s="1"/>
  <c r="AP33" i="3" s="1"/>
  <c r="AC36" i="3"/>
  <c r="AB37" i="3" s="1"/>
  <c r="AP32" i="3" s="1"/>
  <c r="BC41" i="3"/>
  <c r="H39" i="1"/>
  <c r="G30" i="1"/>
  <c r="AI22" i="3"/>
  <c r="AK22" i="3" s="1"/>
  <c r="AD22" i="3"/>
  <c r="AF22" i="3" s="1"/>
  <c r="G33" i="3"/>
  <c r="I33" i="3" s="1"/>
  <c r="I42" i="3" s="1"/>
  <c r="H42" i="3"/>
  <c r="H43" i="3"/>
  <c r="G34" i="3"/>
  <c r="I34" i="3" s="1"/>
  <c r="I43" i="3" s="1"/>
  <c r="H40" i="3"/>
  <c r="J40" i="3" s="1"/>
  <c r="H41" i="3"/>
  <c r="G32" i="3"/>
  <c r="I32" i="3" s="1"/>
  <c r="H42" i="2"/>
  <c r="G32" i="2"/>
  <c r="I32" i="2" s="1"/>
  <c r="I42" i="2" s="1"/>
  <c r="H41" i="2"/>
  <c r="G31" i="2"/>
  <c r="I31" i="2" s="1"/>
  <c r="I41" i="2" s="1"/>
  <c r="H40" i="2"/>
  <c r="H39" i="2"/>
  <c r="J39" i="2" s="1"/>
  <c r="G30" i="2"/>
  <c r="I30" i="2" s="1"/>
  <c r="J39" i="1"/>
  <c r="H40" i="1"/>
  <c r="I30" i="1"/>
  <c r="H41" i="1"/>
  <c r="G31" i="1"/>
  <c r="I31" i="1" s="1"/>
  <c r="I41" i="1" s="1"/>
  <c r="H42" i="1"/>
  <c r="G32" i="1"/>
  <c r="I32" i="1" s="1"/>
  <c r="I42" i="1" s="1"/>
  <c r="I40" i="1"/>
  <c r="BP39" i="4" l="1"/>
  <c r="CH8" i="4" s="1"/>
  <c r="CK8" i="4" s="1"/>
  <c r="AR39" i="4"/>
  <c r="BR29" i="4"/>
  <c r="BP31" i="4" s="1"/>
  <c r="AP40" i="4"/>
  <c r="AP49" i="4" s="1"/>
  <c r="BC15" i="3"/>
  <c r="BE23" i="3" s="1"/>
  <c r="AP34" i="3"/>
  <c r="BD7" i="3" s="1"/>
  <c r="J43" i="3"/>
  <c r="J42" i="3"/>
  <c r="I41" i="3"/>
  <c r="I35" i="3"/>
  <c r="I40" i="2"/>
  <c r="I43" i="2" s="1"/>
  <c r="E48" i="2" s="1"/>
  <c r="G48" i="2" s="1"/>
  <c r="I33" i="2"/>
  <c r="J40" i="2"/>
  <c r="J41" i="2"/>
  <c r="J42" i="2"/>
  <c r="J40" i="1"/>
  <c r="J42" i="1"/>
  <c r="I33" i="1"/>
  <c r="J41" i="1"/>
  <c r="I43" i="1"/>
  <c r="E48" i="1" s="1"/>
  <c r="G48" i="1" s="1"/>
  <c r="BU47" i="4" l="1"/>
  <c r="BX47" i="4" s="1"/>
  <c r="AR46" i="4"/>
  <c r="BE6" i="4"/>
  <c r="BC9" i="4" s="1"/>
  <c r="CH36" i="4" s="1"/>
  <c r="CK36" i="4" s="1"/>
  <c r="BC23" i="4"/>
  <c r="BC24" i="4" s="1"/>
  <c r="BE40" i="3"/>
  <c r="AQ47" i="3"/>
  <c r="BC6" i="3"/>
  <c r="AI23" i="3"/>
  <c r="AK23" i="3" s="1"/>
  <c r="AD23" i="3"/>
  <c r="AF23" i="3" s="1"/>
  <c r="AR39" i="3" s="1"/>
  <c r="J41" i="3"/>
  <c r="J44" i="3" s="1"/>
  <c r="J43" i="2"/>
  <c r="E49" i="2" s="1"/>
  <c r="G49" i="2" s="1"/>
  <c r="J43" i="1"/>
  <c r="E49" i="1" s="1"/>
  <c r="G49" i="1" s="1"/>
  <c r="BD29" i="4" l="1"/>
  <c r="BC31" i="4" s="1"/>
  <c r="CT8" i="4" s="1"/>
  <c r="BC48" i="4"/>
  <c r="BK50" i="4" s="1"/>
  <c r="BE41" i="4"/>
  <c r="BC43" i="4" s="1"/>
  <c r="AI24" i="3"/>
  <c r="AK24" i="3" s="1"/>
  <c r="AD24" i="3"/>
  <c r="AF24" i="3" s="1"/>
  <c r="AP39" i="3" s="1"/>
  <c r="AP40" i="3" s="1"/>
  <c r="BE6" i="3" s="1"/>
  <c r="BC9" i="3" s="1"/>
  <c r="BK43" i="4" l="1"/>
  <c r="CP16" i="4"/>
  <c r="CP17" i="4" s="1"/>
  <c r="CP7" i="4"/>
  <c r="CP10" i="4" s="1"/>
  <c r="CP22" i="4" s="1"/>
  <c r="CP23" i="4" s="1"/>
  <c r="CV45" i="4" s="1"/>
  <c r="AR46" i="3"/>
  <c r="AP49" i="3"/>
  <c r="BC23" i="3" s="1"/>
  <c r="BC24" i="3" s="1"/>
  <c r="CT45" i="4" l="1"/>
  <c r="CR48" i="4" s="1"/>
  <c r="CS44" i="4"/>
  <c r="CR47" i="4" s="1"/>
  <c r="CR49" i="4" s="1"/>
  <c r="CQ32" i="4"/>
  <c r="BD29" i="3"/>
  <c r="BC31" i="3" s="1"/>
  <c r="CR32" i="4" l="1"/>
  <c r="CP35" i="4" s="1"/>
  <c r="CV32" i="4"/>
  <c r="CR35" i="4" s="1"/>
  <c r="BE41" i="3"/>
  <c r="BC43" i="3" s="1"/>
  <c r="BK43" i="3" s="1"/>
  <c r="CP37" i="4" l="1"/>
  <c r="DF30" i="4" s="1"/>
  <c r="DE32" i="4" s="1"/>
  <c r="DK32" i="4" s="1"/>
</calcChain>
</file>

<file path=xl/sharedStrings.xml><?xml version="1.0" encoding="utf-8"?>
<sst xmlns="http://schemas.openxmlformats.org/spreadsheetml/2006/main" count="1100" uniqueCount="407">
  <si>
    <t>1.設計方法</t>
    <rPh sb="2" eb="4">
      <t>セッケイ</t>
    </rPh>
    <rPh sb="4" eb="6">
      <t>ホウホウ</t>
    </rPh>
    <phoneticPr fontId="2"/>
  </si>
  <si>
    <t>昭和50年7月15日付け道企発第52号「道路附属物の基礎について」</t>
    <phoneticPr fontId="2"/>
  </si>
  <si>
    <t>2.設計条件</t>
    <rPh sb="2" eb="4">
      <t>セッケイ</t>
    </rPh>
    <rPh sb="4" eb="6">
      <t>ジョウケン</t>
    </rPh>
    <phoneticPr fontId="2"/>
  </si>
  <si>
    <t>器具</t>
    <rPh sb="0" eb="2">
      <t>キグ</t>
    </rPh>
    <phoneticPr fontId="2"/>
  </si>
  <si>
    <t>支柱</t>
    <rPh sb="0" eb="2">
      <t>シチュウ</t>
    </rPh>
    <phoneticPr fontId="2"/>
  </si>
  <si>
    <t>付図３－道路照明用標準ポール　１灯用　連接型・直線形・可変型</t>
    <rPh sb="0" eb="2">
      <t>フズ</t>
    </rPh>
    <rPh sb="4" eb="6">
      <t>ドウロ</t>
    </rPh>
    <rPh sb="6" eb="9">
      <t>ショウメイヨウ</t>
    </rPh>
    <rPh sb="9" eb="11">
      <t>ヒョウジュン</t>
    </rPh>
    <rPh sb="16" eb="17">
      <t>トウ</t>
    </rPh>
    <rPh sb="17" eb="18">
      <t>ヨウ</t>
    </rPh>
    <rPh sb="19" eb="21">
      <t>レンセツ</t>
    </rPh>
    <rPh sb="21" eb="22">
      <t>ガタ</t>
    </rPh>
    <rPh sb="23" eb="25">
      <t>チョクセン</t>
    </rPh>
    <rPh sb="25" eb="26">
      <t>カタチ</t>
    </rPh>
    <rPh sb="27" eb="29">
      <t>カヘン</t>
    </rPh>
    <rPh sb="29" eb="30">
      <t>ガタ</t>
    </rPh>
    <phoneticPr fontId="2"/>
  </si>
  <si>
    <t>形状</t>
    <rPh sb="0" eb="2">
      <t>ケイジョウ</t>
    </rPh>
    <phoneticPr fontId="2"/>
  </si>
  <si>
    <t>ベース式露出型</t>
    <rPh sb="3" eb="4">
      <t>シキ</t>
    </rPh>
    <rPh sb="4" eb="6">
      <t>ロシュツ</t>
    </rPh>
    <rPh sb="6" eb="7">
      <t>ガタ</t>
    </rPh>
    <phoneticPr fontId="2"/>
  </si>
  <si>
    <t>ベース式埋設型</t>
    <rPh sb="3" eb="4">
      <t>シキ</t>
    </rPh>
    <rPh sb="4" eb="6">
      <t>マイセツ</t>
    </rPh>
    <rPh sb="6" eb="7">
      <t>ガタ</t>
    </rPh>
    <phoneticPr fontId="2"/>
  </si>
  <si>
    <t>形式</t>
    <rPh sb="0" eb="2">
      <t>ケイシキ</t>
    </rPh>
    <phoneticPr fontId="2"/>
  </si>
  <si>
    <t>IA8B-C</t>
    <phoneticPr fontId="2"/>
  </si>
  <si>
    <t>IA8.3B-C</t>
    <phoneticPr fontId="2"/>
  </si>
  <si>
    <t>IA10B-C</t>
    <phoneticPr fontId="2"/>
  </si>
  <si>
    <t xml:space="preserve">IA10.3B-C </t>
    <phoneticPr fontId="2"/>
  </si>
  <si>
    <t>IA12B-C</t>
    <phoneticPr fontId="2"/>
  </si>
  <si>
    <t xml:space="preserve">IA12.3B-C </t>
    <phoneticPr fontId="2"/>
  </si>
  <si>
    <t>h1</t>
    <phoneticPr fontId="2"/>
  </si>
  <si>
    <t>h2</t>
    <phoneticPr fontId="2"/>
  </si>
  <si>
    <t>h3</t>
    <phoneticPr fontId="2"/>
  </si>
  <si>
    <t>d1</t>
    <phoneticPr fontId="2"/>
  </si>
  <si>
    <t>d2</t>
    <phoneticPr fontId="2"/>
  </si>
  <si>
    <t>d3</t>
    <phoneticPr fontId="2"/>
  </si>
  <si>
    <t>d4</t>
    <phoneticPr fontId="2"/>
  </si>
  <si>
    <t>塗装面積</t>
    <rPh sb="0" eb="2">
      <t>トソウ</t>
    </rPh>
    <rPh sb="2" eb="4">
      <t>メンセキ</t>
    </rPh>
    <phoneticPr fontId="2"/>
  </si>
  <si>
    <t>単位　mm(塗装面積㎡)</t>
    <rPh sb="0" eb="2">
      <t>タンイ</t>
    </rPh>
    <rPh sb="6" eb="8">
      <t>トソウ</t>
    </rPh>
    <rPh sb="8" eb="10">
      <t>メンセキ</t>
    </rPh>
    <phoneticPr fontId="2"/>
  </si>
  <si>
    <t>直線型テーパーポール　可変型</t>
    <rPh sb="0" eb="3">
      <t>チョクセンガタ</t>
    </rPh>
    <rPh sb="11" eb="14">
      <t>カヘンガタ</t>
    </rPh>
    <phoneticPr fontId="2"/>
  </si>
  <si>
    <t>m</t>
    <phoneticPr fontId="2"/>
  </si>
  <si>
    <t>V：設計風速（m/sec）</t>
    <phoneticPr fontId="2"/>
  </si>
  <si>
    <t>CD：抗力係数（支柱0.7、板1.2）</t>
    <rPh sb="8" eb="10">
      <t>シチュウ</t>
    </rPh>
    <rPh sb="14" eb="15">
      <t>イタ</t>
    </rPh>
    <phoneticPr fontId="2"/>
  </si>
  <si>
    <t>上段</t>
    <rPh sb="0" eb="2">
      <t>ジョウダン</t>
    </rPh>
    <phoneticPr fontId="2"/>
  </si>
  <si>
    <t>下段</t>
    <rPh sb="0" eb="2">
      <t>ゲダン</t>
    </rPh>
    <phoneticPr fontId="2"/>
  </si>
  <si>
    <t>中段</t>
    <rPh sb="0" eb="2">
      <t>チュウダン</t>
    </rPh>
    <phoneticPr fontId="2"/>
  </si>
  <si>
    <t>h1 × d1</t>
    <phoneticPr fontId="2"/>
  </si>
  <si>
    <t>h2×(d2 ＋ d3)／2</t>
    <phoneticPr fontId="2"/>
  </si>
  <si>
    <t>h3×d4</t>
  </si>
  <si>
    <t>JIL1001のp.5より</t>
    <phoneticPr fontId="2"/>
  </si>
  <si>
    <t>5.曲げモーメント</t>
    <phoneticPr fontId="2"/>
  </si>
  <si>
    <t>4.水平力</t>
    <rPh sb="2" eb="5">
      <t>スイヘイリョク</t>
    </rPh>
    <phoneticPr fontId="2"/>
  </si>
  <si>
    <t>× V^2 ×CD</t>
    <phoneticPr fontId="2"/>
  </si>
  <si>
    <t>3.単位面積当たりの風荷重</t>
    <rPh sb="2" eb="4">
      <t>タンイ</t>
    </rPh>
    <rPh sb="4" eb="6">
      <t>メンセキ</t>
    </rPh>
    <rPh sb="6" eb="7">
      <t>ア</t>
    </rPh>
    <rPh sb="10" eb="11">
      <t>カゼ</t>
    </rPh>
    <rPh sb="11" eb="13">
      <t>カジュウ</t>
    </rPh>
    <phoneticPr fontId="2"/>
  </si>
  <si>
    <t>1/16 ×60^2 × 0.7 =</t>
    <phoneticPr fontId="2"/>
  </si>
  <si>
    <t>（kg/㎡）</t>
    <phoneticPr fontId="2"/>
  </si>
  <si>
    <t>1/16 ×60^2 × 1.2 =</t>
    <phoneticPr fontId="2"/>
  </si>
  <si>
    <t>p =</t>
    <phoneticPr fontId="2"/>
  </si>
  <si>
    <t>p：有効投影面積当り風荷重（kg/㎡）</t>
    <phoneticPr fontId="2"/>
  </si>
  <si>
    <t>p(支柱)=</t>
    <rPh sb="2" eb="4">
      <t>シチュウ</t>
    </rPh>
    <phoneticPr fontId="2"/>
  </si>
  <si>
    <t>0.5×h1 + h2 + h3 + 300</t>
    <phoneticPr fontId="2"/>
  </si>
  <si>
    <t>h2(d3+2×d2)/(3×d3+3×d2) + h3+ 300</t>
    <phoneticPr fontId="2"/>
  </si>
  <si>
    <t>0.5×h3 + 300</t>
    <phoneticPr fontId="2"/>
  </si>
  <si>
    <t>合計</t>
    <rPh sb="0" eb="2">
      <t>ゴウケイ</t>
    </rPh>
    <phoneticPr fontId="2"/>
  </si>
  <si>
    <t>アーム長　L(m)</t>
    <rPh sb="3" eb="4">
      <t>チョウ</t>
    </rPh>
    <phoneticPr fontId="2"/>
  </si>
  <si>
    <t>6.基礎の選定</t>
    <rPh sb="2" eb="4">
      <t>キソ</t>
    </rPh>
    <rPh sb="5" eb="7">
      <t>センテイ</t>
    </rPh>
    <phoneticPr fontId="2"/>
  </si>
  <si>
    <t>p(kg/㎡)</t>
    <phoneticPr fontId="2"/>
  </si>
  <si>
    <t>kg =</t>
    <phoneticPr fontId="2"/>
  </si>
  <si>
    <t>t</t>
    <phoneticPr fontId="2"/>
  </si>
  <si>
    <t>曲げﾓｰﾒﾝﾄ M =</t>
    <rPh sb="0" eb="1">
      <t>マ</t>
    </rPh>
    <phoneticPr fontId="2"/>
  </si>
  <si>
    <t>曲げﾓｰﾒﾝﾄ M(kg・m)</t>
    <rPh sb="0" eb="1">
      <t>マ</t>
    </rPh>
    <phoneticPr fontId="2"/>
  </si>
  <si>
    <t>t・m</t>
    <phoneticPr fontId="2"/>
  </si>
  <si>
    <t>kg・m =</t>
    <phoneticPr fontId="2"/>
  </si>
  <si>
    <t>表－５　基礎天端への作用力に応じた基礎の寸法</t>
    <rPh sb="0" eb="1">
      <t>ヒョウ</t>
    </rPh>
    <phoneticPr fontId="2"/>
  </si>
  <si>
    <t>基礎幅50cmに対する根入れ長さ</t>
    <rPh sb="0" eb="2">
      <t>キソ</t>
    </rPh>
    <rPh sb="2" eb="3">
      <t>ハバ</t>
    </rPh>
    <rPh sb="8" eb="9">
      <t>タイ</t>
    </rPh>
    <rPh sb="11" eb="13">
      <t>ネイ</t>
    </rPh>
    <rPh sb="14" eb="15">
      <t>ナガ</t>
    </rPh>
    <phoneticPr fontId="2"/>
  </si>
  <si>
    <t>基礎幅80cmに対する根入れ長さ</t>
    <rPh sb="0" eb="2">
      <t>キソ</t>
    </rPh>
    <rPh sb="2" eb="3">
      <t>ハバ</t>
    </rPh>
    <rPh sb="8" eb="9">
      <t>タイ</t>
    </rPh>
    <rPh sb="11" eb="13">
      <t>ネイ</t>
    </rPh>
    <rPh sb="14" eb="15">
      <t>ナガ</t>
    </rPh>
    <phoneticPr fontId="2"/>
  </si>
  <si>
    <t>出所：</t>
    <rPh sb="0" eb="2">
      <t>デドコロ</t>
    </rPh>
    <phoneticPr fontId="2"/>
  </si>
  <si>
    <t>基礎寸法は、</t>
    <rPh sb="0" eb="2">
      <t>キソ</t>
    </rPh>
    <rPh sb="2" eb="4">
      <t>スンポウ</t>
    </rPh>
    <phoneticPr fontId="2"/>
  </si>
  <si>
    <t>器具：</t>
    <rPh sb="0" eb="2">
      <t>キグ</t>
    </rPh>
    <phoneticPr fontId="2"/>
  </si>
  <si>
    <t>支柱：</t>
    <rPh sb="0" eb="2">
      <t>シチュウ</t>
    </rPh>
    <phoneticPr fontId="2"/>
  </si>
  <si>
    <t>設計風速：</t>
    <rPh sb="0" eb="2">
      <t>セッケイ</t>
    </rPh>
    <rPh sb="2" eb="4">
      <t>フウソク</t>
    </rPh>
    <phoneticPr fontId="2"/>
  </si>
  <si>
    <t>の「4.基礎の寸法　2)」より、</t>
    <phoneticPr fontId="2"/>
  </si>
  <si>
    <t>表－5によって基礎の寸法を定める。</t>
    <phoneticPr fontId="2"/>
  </si>
  <si>
    <t>切り上げて≒</t>
    <rPh sb="0" eb="1">
      <t>キ</t>
    </rPh>
    <rPh sb="2" eb="3">
      <t>ア</t>
    </rPh>
    <phoneticPr fontId="2"/>
  </si>
  <si>
    <t>※赤字部は手入力箇所のため、要確認</t>
    <rPh sb="5" eb="8">
      <t>テニュウリョク</t>
    </rPh>
    <rPh sb="8" eb="10">
      <t>カショ</t>
    </rPh>
    <phoneticPr fontId="2"/>
  </si>
  <si>
    <t>https://www.mlit.go.jp/road/sign/kijyun/pdf/19750715huzokubutsukiso.pdf</t>
    <phoneticPr fontId="2"/>
  </si>
  <si>
    <t>https://www.jlma.or.jp/siryo/pdf/kokai/JIL1001taperpole.pdf</t>
    <phoneticPr fontId="2"/>
  </si>
  <si>
    <t>JIL1001:2019のp.24</t>
    <phoneticPr fontId="2"/>
  </si>
  <si>
    <t>2.設計条件</t>
    <rPh sb="2" eb="4">
      <t>セッケイ</t>
    </rPh>
    <rPh sb="4" eb="6">
      <t>ジョウケン</t>
    </rPh>
    <phoneticPr fontId="2"/>
  </si>
  <si>
    <t>基礎の天端に作用する水平力（H）と曲げモーメント（M）を計算したうえ、</t>
    <phoneticPr fontId="2"/>
  </si>
  <si>
    <t xml:space="preserve">        H(t)
M
(t・m)</t>
    <phoneticPr fontId="2"/>
  </si>
  <si>
    <t>路面高</t>
    <rPh sb="0" eb="2">
      <t>ロメン</t>
    </rPh>
    <rPh sb="2" eb="3">
      <t>タカ</t>
    </rPh>
    <phoneticPr fontId="2"/>
  </si>
  <si>
    <t>h1 + h2 + h3 + 300</t>
    <phoneticPr fontId="2"/>
  </si>
  <si>
    <t>基礎の天端に作用する水平力（H）と曲げモーメント（M）は、</t>
    <rPh sb="0" eb="2">
      <t>キソ</t>
    </rPh>
    <phoneticPr fontId="2"/>
  </si>
  <si>
    <t>水平力 H =</t>
    <rPh sb="0" eb="3">
      <t>スイヘイリョク</t>
    </rPh>
    <phoneticPr fontId="2"/>
  </si>
  <si>
    <t>水平力 H(kg)</t>
    <rPh sb="0" eb="2">
      <t>スイヘイ</t>
    </rPh>
    <rPh sb="2" eb="3">
      <t>リョク</t>
    </rPh>
    <phoneticPr fontId="2"/>
  </si>
  <si>
    <t>単位:mm</t>
    <rPh sb="0" eb="2">
      <t>タンイ</t>
    </rPh>
    <phoneticPr fontId="2"/>
  </si>
  <si>
    <t>よって、昭和50年7月15日付け道企発第52号「道路附属物の基礎について」表－５より</t>
    <phoneticPr fontId="2"/>
  </si>
  <si>
    <t>道路照明</t>
    <rPh sb="0" eb="2">
      <t>ドウロ</t>
    </rPh>
    <rPh sb="2" eb="4">
      <t>ショウメイ</t>
    </rPh>
    <phoneticPr fontId="2"/>
  </si>
  <si>
    <t>m</t>
  </si>
  <si>
    <t>仕様</t>
    <rPh sb="0" eb="2">
      <t>シヨウ</t>
    </rPh>
    <phoneticPr fontId="2"/>
  </si>
  <si>
    <t>長さ(m)</t>
    <rPh sb="0" eb="1">
      <t>ナガ</t>
    </rPh>
    <phoneticPr fontId="2"/>
  </si>
  <si>
    <t>梁材</t>
    <rPh sb="0" eb="1">
      <t>ハリ</t>
    </rPh>
    <rPh sb="1" eb="2">
      <t>ザイ</t>
    </rPh>
    <phoneticPr fontId="2"/>
  </si>
  <si>
    <t>受圧面積 A（㎡）</t>
    <phoneticPr fontId="2"/>
  </si>
  <si>
    <t>H=A×p</t>
    <phoneticPr fontId="2"/>
  </si>
  <si>
    <t>M=L×H</t>
    <phoneticPr fontId="2"/>
  </si>
  <si>
    <t>備考</t>
    <rPh sb="0" eb="2">
      <t>ビコウ</t>
    </rPh>
    <phoneticPr fontId="2"/>
  </si>
  <si>
    <t>設計風速 Vcr：</t>
    <rPh sb="0" eb="2">
      <t>セッケイ</t>
    </rPh>
    <rPh sb="2" eb="4">
      <t>フウソク</t>
    </rPh>
    <phoneticPr fontId="2"/>
  </si>
  <si>
    <t>m/sec</t>
    <phoneticPr fontId="2"/>
  </si>
  <si>
    <t>p=0.615・C・Vcr^2</t>
    <phoneticPr fontId="2"/>
  </si>
  <si>
    <t>Vcr：設計風速（m/sec）</t>
    <phoneticPr fontId="2"/>
  </si>
  <si>
    <t>C：風力係数（ポール丸形0.7、照明器具道路灯 1.0)</t>
    <rPh sb="2" eb="3">
      <t>カゼ</t>
    </rPh>
    <rPh sb="10" eb="12">
      <t>マルガタ</t>
    </rPh>
    <rPh sb="16" eb="18">
      <t>ショウメイ</t>
    </rPh>
    <rPh sb="18" eb="20">
      <t>キグ</t>
    </rPh>
    <rPh sb="20" eb="22">
      <t>ドウロ</t>
    </rPh>
    <rPh sb="22" eb="23">
      <t>トウ</t>
    </rPh>
    <phoneticPr fontId="2"/>
  </si>
  <si>
    <t>p(器具)= 0.615 × 1.0×60^2 =</t>
    <rPh sb="2" eb="4">
      <t>キグ</t>
    </rPh>
    <phoneticPr fontId="2"/>
  </si>
  <si>
    <t>p(支柱)= 0.615 × 0.7×60^2 =</t>
    <rPh sb="2" eb="4">
      <t>シチュウ</t>
    </rPh>
    <phoneticPr fontId="2"/>
  </si>
  <si>
    <t>（N/㎡）</t>
    <phoneticPr fontId="2"/>
  </si>
  <si>
    <t>p：有効投影面積当り風荷重（N/㎡）</t>
    <phoneticPr fontId="2"/>
  </si>
  <si>
    <t>p(N/㎡)</t>
    <phoneticPr fontId="2"/>
  </si>
  <si>
    <t>水平力 H(N)</t>
    <rPh sb="0" eb="2">
      <t>スイヘイ</t>
    </rPh>
    <rPh sb="2" eb="3">
      <t>リョク</t>
    </rPh>
    <phoneticPr fontId="2"/>
  </si>
  <si>
    <t>曲げﾓｰﾒﾝﾄ M(N・m)</t>
    <rPh sb="0" eb="1">
      <t>マ</t>
    </rPh>
    <phoneticPr fontId="2"/>
  </si>
  <si>
    <t>5.曲げモーメント</t>
    <rPh sb="2" eb="3">
      <t>マ</t>
    </rPh>
    <phoneticPr fontId="2"/>
  </si>
  <si>
    <t>N =</t>
    <phoneticPr fontId="2"/>
  </si>
  <si>
    <t>N・m =</t>
    <phoneticPr fontId="2"/>
  </si>
  <si>
    <t>tf</t>
    <phoneticPr fontId="2"/>
  </si>
  <si>
    <t>tf・m</t>
    <phoneticPr fontId="2"/>
  </si>
  <si>
    <t>よって、建設省土木研究所資料第 1035 号「ポール基礎の安定計算法」に基づき算出された表より</t>
    <phoneticPr fontId="2"/>
  </si>
  <si>
    <t>https://www.kkr.mlit.go.jp/plan/jigyousya/technical_information/consultant/binran/etsuran/qgl8vl0000005eeh-att/sekkei04_04.pdf</t>
    <phoneticPr fontId="2"/>
  </si>
  <si>
    <t>参考資料　表４　基礎幅60cmの場合の根入れ長</t>
    <rPh sb="0" eb="2">
      <t>サンコウ</t>
    </rPh>
    <rPh sb="2" eb="4">
      <t>シリョウ</t>
    </rPh>
    <rPh sb="5" eb="6">
      <t>ヒョウ</t>
    </rPh>
    <rPh sb="10" eb="11">
      <t>ハバ</t>
    </rPh>
    <rPh sb="16" eb="18">
      <t>バアイ</t>
    </rPh>
    <rPh sb="19" eb="21">
      <t>ネイ</t>
    </rPh>
    <rPh sb="22" eb="23">
      <t>ナガ</t>
    </rPh>
    <phoneticPr fontId="2"/>
  </si>
  <si>
    <t>単位cm</t>
    <rPh sb="0" eb="2">
      <t>タンイ</t>
    </rPh>
    <phoneticPr fontId="2"/>
  </si>
  <si>
    <t>参考資料　表6　基礎幅100cmの場合の根入れ長</t>
    <rPh sb="0" eb="2">
      <t>サンコウ</t>
    </rPh>
    <rPh sb="2" eb="4">
      <t>シリョウ</t>
    </rPh>
    <rPh sb="5" eb="6">
      <t>ヒョウ</t>
    </rPh>
    <rPh sb="10" eb="11">
      <t>ハバ</t>
    </rPh>
    <rPh sb="17" eb="19">
      <t>バアイ</t>
    </rPh>
    <rPh sb="20" eb="22">
      <t>ネイ</t>
    </rPh>
    <rPh sb="23" eb="24">
      <t>ナガ</t>
    </rPh>
    <phoneticPr fontId="2"/>
  </si>
  <si>
    <t>近畿地方整備局　設計便覧（案）　第４編電気通信編　第４章道路照明設備　p.4-49</t>
    <rPh sb="0" eb="2">
      <t>キンキ</t>
    </rPh>
    <rPh sb="2" eb="4">
      <t>チホウ</t>
    </rPh>
    <rPh sb="4" eb="7">
      <t>セイビキョク</t>
    </rPh>
    <rPh sb="8" eb="10">
      <t>セッケイ</t>
    </rPh>
    <rPh sb="10" eb="12">
      <t>ビンラン</t>
    </rPh>
    <rPh sb="13" eb="14">
      <t>アン</t>
    </rPh>
    <rPh sb="16" eb="17">
      <t>ダイ</t>
    </rPh>
    <rPh sb="18" eb="19">
      <t>ヘン</t>
    </rPh>
    <rPh sb="19" eb="21">
      <t>デンキ</t>
    </rPh>
    <rPh sb="21" eb="23">
      <t>ツウシン</t>
    </rPh>
    <rPh sb="23" eb="24">
      <t>ヘン</t>
    </rPh>
    <rPh sb="25" eb="26">
      <t>ダイ</t>
    </rPh>
    <rPh sb="27" eb="28">
      <t>ショウ</t>
    </rPh>
    <rPh sb="28" eb="30">
      <t>ドウロ</t>
    </rPh>
    <rPh sb="30" eb="32">
      <t>ショウメイ</t>
    </rPh>
    <rPh sb="32" eb="34">
      <t>セツビ</t>
    </rPh>
    <phoneticPr fontId="2"/>
  </si>
  <si>
    <t>近畿地方整備局　設計便覧（案）　第４編電気通信編　第４章道路照明設備　p.4-50</t>
    <rPh sb="0" eb="2">
      <t>キンキ</t>
    </rPh>
    <rPh sb="2" eb="4">
      <t>チホウ</t>
    </rPh>
    <rPh sb="4" eb="7">
      <t>セイビキョク</t>
    </rPh>
    <rPh sb="8" eb="10">
      <t>セッケイ</t>
    </rPh>
    <rPh sb="10" eb="12">
      <t>ビンラン</t>
    </rPh>
    <rPh sb="13" eb="14">
      <t>アン</t>
    </rPh>
    <rPh sb="16" eb="17">
      <t>ダイ</t>
    </rPh>
    <rPh sb="18" eb="19">
      <t>ヘン</t>
    </rPh>
    <rPh sb="19" eb="21">
      <t>デンキ</t>
    </rPh>
    <rPh sb="21" eb="23">
      <t>ツウシン</t>
    </rPh>
    <rPh sb="23" eb="24">
      <t>ヘン</t>
    </rPh>
    <rPh sb="25" eb="26">
      <t>ダイ</t>
    </rPh>
    <rPh sb="27" eb="28">
      <t>ショウ</t>
    </rPh>
    <rPh sb="28" eb="30">
      <t>ドウロ</t>
    </rPh>
    <rPh sb="30" eb="32">
      <t>ショウメイ</t>
    </rPh>
    <rPh sb="32" eb="34">
      <t>セツビ</t>
    </rPh>
    <phoneticPr fontId="2"/>
  </si>
  <si>
    <t>近畿地方整備局　設計便覧（案）　第４編電気通信編　第４章道路照明設備　p.4-51</t>
    <rPh sb="0" eb="2">
      <t>キンキ</t>
    </rPh>
    <rPh sb="2" eb="4">
      <t>チホウ</t>
    </rPh>
    <rPh sb="4" eb="7">
      <t>セイビキョク</t>
    </rPh>
    <rPh sb="8" eb="10">
      <t>セッケイ</t>
    </rPh>
    <rPh sb="10" eb="12">
      <t>ビンラン</t>
    </rPh>
    <rPh sb="13" eb="14">
      <t>アン</t>
    </rPh>
    <rPh sb="16" eb="17">
      <t>ダイ</t>
    </rPh>
    <rPh sb="18" eb="19">
      <t>ヘン</t>
    </rPh>
    <rPh sb="19" eb="21">
      <t>デンキ</t>
    </rPh>
    <rPh sb="21" eb="23">
      <t>ツウシン</t>
    </rPh>
    <rPh sb="23" eb="24">
      <t>ヘン</t>
    </rPh>
    <rPh sb="25" eb="26">
      <t>ダイ</t>
    </rPh>
    <rPh sb="27" eb="28">
      <t>ショウ</t>
    </rPh>
    <rPh sb="28" eb="30">
      <t>ドウロ</t>
    </rPh>
    <rPh sb="30" eb="32">
      <t>ショウメイ</t>
    </rPh>
    <rPh sb="32" eb="34">
      <t>セツビ</t>
    </rPh>
    <phoneticPr fontId="2"/>
  </si>
  <si>
    <t>参考資料　表7　基礎幅120cmの場合の根入れ長</t>
    <rPh sb="0" eb="2">
      <t>サンコウ</t>
    </rPh>
    <rPh sb="2" eb="4">
      <t>シリョウ</t>
    </rPh>
    <rPh sb="5" eb="6">
      <t>ヒョウ</t>
    </rPh>
    <rPh sb="10" eb="11">
      <t>ハバ</t>
    </rPh>
    <rPh sb="17" eb="19">
      <t>バアイ</t>
    </rPh>
    <rPh sb="20" eb="22">
      <t>ネイ</t>
    </rPh>
    <rPh sb="23" eb="24">
      <t>ナガ</t>
    </rPh>
    <phoneticPr fontId="2"/>
  </si>
  <si>
    <t>建設省土木研究所資料第 1035 号「ポール基礎の安定計算法」に基づき算出された表によって</t>
    <rPh sb="35" eb="37">
      <t>サンシュツ</t>
    </rPh>
    <rPh sb="40" eb="41">
      <t>ヒョウ</t>
    </rPh>
    <phoneticPr fontId="2"/>
  </si>
  <si>
    <t>基礎の寸法を定める。</t>
    <phoneticPr fontId="2"/>
  </si>
  <si>
    <t>□80cm × 150cm</t>
    <phoneticPr fontId="2"/>
  </si>
  <si>
    <t>□60cm × 180cm　または　□100cm × 120cm　または　□120cm × 100cm</t>
    <phoneticPr fontId="2"/>
  </si>
  <si>
    <t>近畿地方整備局　設計便覧（案）　第４編電気通信編　第４章道路照明設備　p.4-41より</t>
    <rPh sb="0" eb="2">
      <t>キンキ</t>
    </rPh>
    <rPh sb="2" eb="4">
      <t>チホウ</t>
    </rPh>
    <rPh sb="4" eb="7">
      <t>セイビキョク</t>
    </rPh>
    <rPh sb="8" eb="10">
      <t>セッケイ</t>
    </rPh>
    <rPh sb="10" eb="12">
      <t>ビンラン</t>
    </rPh>
    <rPh sb="13" eb="14">
      <t>アン</t>
    </rPh>
    <rPh sb="16" eb="17">
      <t>ダイ</t>
    </rPh>
    <rPh sb="18" eb="19">
      <t>ヘン</t>
    </rPh>
    <rPh sb="19" eb="21">
      <t>デンキ</t>
    </rPh>
    <rPh sb="21" eb="23">
      <t>ツウシン</t>
    </rPh>
    <rPh sb="23" eb="24">
      <t>ヘン</t>
    </rPh>
    <rPh sb="25" eb="26">
      <t>ダイ</t>
    </rPh>
    <rPh sb="27" eb="28">
      <t>ショウ</t>
    </rPh>
    <rPh sb="28" eb="30">
      <t>ドウロ</t>
    </rPh>
    <rPh sb="30" eb="32">
      <t>ショウメイ</t>
    </rPh>
    <rPh sb="32" eb="34">
      <t>セツビ</t>
    </rPh>
    <phoneticPr fontId="2"/>
  </si>
  <si>
    <t>道路照明灯が標準根入れで設置できない場合の基礎部の設計（JIL1003:2009で設計する場合）</t>
    <rPh sb="0" eb="2">
      <t>ドウロ</t>
    </rPh>
    <rPh sb="2" eb="5">
      <t>ショウメイトウ</t>
    </rPh>
    <rPh sb="6" eb="8">
      <t>ヒョウジュン</t>
    </rPh>
    <rPh sb="8" eb="10">
      <t>ネイ</t>
    </rPh>
    <rPh sb="12" eb="14">
      <t>セッチ</t>
    </rPh>
    <rPh sb="18" eb="20">
      <t>バアイ</t>
    </rPh>
    <rPh sb="21" eb="24">
      <t>キソブ</t>
    </rPh>
    <rPh sb="25" eb="27">
      <t>セッケイ</t>
    </rPh>
    <rPh sb="41" eb="43">
      <t>セッケイ</t>
    </rPh>
    <rPh sb="45" eb="47">
      <t>バアイ</t>
    </rPh>
    <phoneticPr fontId="2"/>
  </si>
  <si>
    <t>道路照明灯が標準根入れで設置できない場合の基礎部の設計（S50道企発第52号表-5で設計する場合）</t>
    <rPh sb="0" eb="2">
      <t>ドウロ</t>
    </rPh>
    <rPh sb="2" eb="5">
      <t>ショウメイトウ</t>
    </rPh>
    <rPh sb="6" eb="8">
      <t>ヒョウジュン</t>
    </rPh>
    <rPh sb="8" eb="10">
      <t>ネイ</t>
    </rPh>
    <rPh sb="12" eb="14">
      <t>セッチ</t>
    </rPh>
    <rPh sb="18" eb="20">
      <t>バアイ</t>
    </rPh>
    <rPh sb="21" eb="24">
      <t>キソブ</t>
    </rPh>
    <rPh sb="25" eb="27">
      <t>セッケイ</t>
    </rPh>
    <rPh sb="31" eb="32">
      <t>ドウ</t>
    </rPh>
    <rPh sb="32" eb="33">
      <t>キ</t>
    </rPh>
    <rPh sb="33" eb="34">
      <t>ハツ</t>
    </rPh>
    <rPh sb="34" eb="35">
      <t>ダイ</t>
    </rPh>
    <rPh sb="37" eb="38">
      <t>ゴウ</t>
    </rPh>
    <rPh sb="38" eb="39">
      <t>ヒョウ</t>
    </rPh>
    <rPh sb="42" eb="44">
      <t>セッケイ</t>
    </rPh>
    <rPh sb="46" eb="48">
      <t>バアイ</t>
    </rPh>
    <phoneticPr fontId="2"/>
  </si>
  <si>
    <t>重量(N)</t>
    <rPh sb="0" eb="1">
      <t>ジュウ</t>
    </rPh>
    <rPh sb="1" eb="2">
      <t>リョウ</t>
    </rPh>
    <phoneticPr fontId="2"/>
  </si>
  <si>
    <t>240kg</t>
    <phoneticPr fontId="2"/>
  </si>
  <si>
    <t>10kg</t>
    <phoneticPr fontId="2"/>
  </si>
  <si>
    <t>鉛直力</t>
    <rPh sb="0" eb="2">
      <t>エンチョク</t>
    </rPh>
    <rPh sb="2" eb="3">
      <t>リョク</t>
    </rPh>
    <phoneticPr fontId="13"/>
  </si>
  <si>
    <t>水平力</t>
    <rPh sb="0" eb="2">
      <t>スイヘイ</t>
    </rPh>
    <rPh sb="2" eb="3">
      <t>リョク</t>
    </rPh>
    <phoneticPr fontId="13"/>
  </si>
  <si>
    <t>曲げモーメント</t>
    <rPh sb="0" eb="1">
      <t>マ</t>
    </rPh>
    <phoneticPr fontId="13"/>
  </si>
  <si>
    <t>BH</t>
    <phoneticPr fontId="13"/>
  </si>
  <si>
    <t>-3/4</t>
    <phoneticPr fontId="13"/>
  </si>
  <si>
    <t>=</t>
    <phoneticPr fontId="13"/>
  </si>
  <si>
    <t>BH:</t>
    <phoneticPr fontId="13"/>
  </si>
  <si>
    <t>BH=</t>
    <phoneticPr fontId="13"/>
  </si>
  <si>
    <t>AH</t>
    <phoneticPr fontId="13"/>
  </si>
  <si>
    <t>α:</t>
    <phoneticPr fontId="13"/>
  </si>
  <si>
    <t>地盤反力係数の推定に用いる係数</t>
    <rPh sb="0" eb="2">
      <t>ジバン</t>
    </rPh>
    <rPh sb="2" eb="3">
      <t>ハン</t>
    </rPh>
    <rPh sb="3" eb="4">
      <t>リョク</t>
    </rPh>
    <rPh sb="4" eb="6">
      <t>ケイスウ</t>
    </rPh>
    <rPh sb="7" eb="9">
      <t>スイテイ</t>
    </rPh>
    <rPh sb="10" eb="11">
      <t>モチ</t>
    </rPh>
    <rPh sb="13" eb="15">
      <t>ケイスウ</t>
    </rPh>
    <phoneticPr fontId="13"/>
  </si>
  <si>
    <t>AH:</t>
    <phoneticPr fontId="13"/>
  </si>
  <si>
    <t>B=</t>
    <phoneticPr fontId="2"/>
  </si>
  <si>
    <t>L=</t>
    <phoneticPr fontId="2"/>
  </si>
  <si>
    <t>Df=</t>
    <phoneticPr fontId="2"/>
  </si>
  <si>
    <t>N1 =</t>
    <phoneticPr fontId="13"/>
  </si>
  <si>
    <t>Hx =</t>
    <phoneticPr fontId="13"/>
  </si>
  <si>
    <t>N1 =</t>
    <phoneticPr fontId="2"/>
  </si>
  <si>
    <t>Hy =</t>
    <phoneticPr fontId="2"/>
  </si>
  <si>
    <t>Mx =</t>
    <phoneticPr fontId="13"/>
  </si>
  <si>
    <t>My =</t>
    <phoneticPr fontId="2"/>
  </si>
  <si>
    <t>kN</t>
    <phoneticPr fontId="2"/>
  </si>
  <si>
    <t>直風時</t>
    <rPh sb="0" eb="1">
      <t>チョク</t>
    </rPh>
    <rPh sb="1" eb="2">
      <t>カゼ</t>
    </rPh>
    <rPh sb="2" eb="3">
      <t>ジ</t>
    </rPh>
    <phoneticPr fontId="2"/>
  </si>
  <si>
    <t>KHo:</t>
    <phoneticPr fontId="13"/>
  </si>
  <si>
    <t>KHo</t>
    <phoneticPr fontId="13"/>
  </si>
  <si>
    <t>KHo=</t>
    <phoneticPr fontId="13"/>
  </si>
  <si>
    <t>直径0.3mの剛体円板による平板載荷試験の値に相当する水平方向の地盤反力係数(kN/m3)</t>
    <rPh sb="0" eb="1">
      <t>チョク</t>
    </rPh>
    <rPh sb="1" eb="2">
      <t>ケイ</t>
    </rPh>
    <rPh sb="7" eb="9">
      <t>ゴウタイ</t>
    </rPh>
    <rPh sb="9" eb="11">
      <t>エンバン</t>
    </rPh>
    <rPh sb="14" eb="16">
      <t>ヘイバン</t>
    </rPh>
    <rPh sb="16" eb="17">
      <t>ミツル</t>
    </rPh>
    <rPh sb="17" eb="18">
      <t>ニ</t>
    </rPh>
    <rPh sb="18" eb="20">
      <t>シケン</t>
    </rPh>
    <rPh sb="21" eb="22">
      <t>アタイ</t>
    </rPh>
    <rPh sb="23" eb="25">
      <t>ソウトウ</t>
    </rPh>
    <rPh sb="27" eb="29">
      <t>スイヘイ</t>
    </rPh>
    <rPh sb="29" eb="31">
      <t>ホウコウ</t>
    </rPh>
    <rPh sb="32" eb="34">
      <t>ジバン</t>
    </rPh>
    <rPh sb="34" eb="35">
      <t>ハン</t>
    </rPh>
    <rPh sb="35" eb="36">
      <t>チカラ</t>
    </rPh>
    <rPh sb="36" eb="38">
      <t>ケイスウ</t>
    </rPh>
    <phoneticPr fontId="13"/>
  </si>
  <si>
    <t>KH =</t>
    <phoneticPr fontId="13"/>
  </si>
  <si>
    <t>=</t>
    <phoneticPr fontId="2"/>
  </si>
  <si>
    <t>1/0.3</t>
    <phoneticPr fontId="2"/>
  </si>
  <si>
    <t>× α ×</t>
    <phoneticPr fontId="2"/>
  </si>
  <si>
    <t>AH^(-3/8) ×</t>
    <phoneticPr fontId="2"/>
  </si>
  <si>
    <t>(1/0.3)^(-3/4)</t>
    <phoneticPr fontId="2"/>
  </si>
  <si>
    <t>Eo ×</t>
    <phoneticPr fontId="2"/>
  </si>
  <si>
    <t>)^(-0375)</t>
    <phoneticPr fontId="2"/>
  </si>
  <si>
    <t>kN/m3</t>
    <phoneticPr fontId="2"/>
  </si>
  <si>
    <t>mm</t>
    <phoneticPr fontId="2"/>
  </si>
  <si>
    <t>設計の対象とする位置での地盤の変形係数(kN/m2)で次式による。</t>
    <rPh sb="0" eb="2">
      <t>セッケイ</t>
    </rPh>
    <rPh sb="3" eb="5">
      <t>タイショウ</t>
    </rPh>
    <rPh sb="8" eb="10">
      <t>イチ</t>
    </rPh>
    <rPh sb="12" eb="14">
      <t>ジバン</t>
    </rPh>
    <rPh sb="15" eb="17">
      <t>ヘンケイ</t>
    </rPh>
    <rPh sb="17" eb="19">
      <t>ケイスウ</t>
    </rPh>
    <rPh sb="27" eb="29">
      <t>ジシキ</t>
    </rPh>
    <phoneticPr fontId="13"/>
  </si>
  <si>
    <t>α × Eo</t>
    <phoneticPr fontId="13"/>
  </si>
  <si>
    <t>Eo:</t>
    <phoneticPr fontId="13"/>
  </si>
  <si>
    <t>Eo=</t>
    <phoneticPr fontId="13"/>
  </si>
  <si>
    <t>N</t>
    <phoneticPr fontId="2"/>
  </si>
  <si>
    <t>N:</t>
    <phoneticPr fontId="13"/>
  </si>
  <si>
    <t>標準貫入試験のN値</t>
    <rPh sb="0" eb="2">
      <t>ヒョウジュン</t>
    </rPh>
    <rPh sb="2" eb="3">
      <t>ツラヌ</t>
    </rPh>
    <rPh sb="3" eb="4">
      <t>イ</t>
    </rPh>
    <rPh sb="4" eb="6">
      <t>シケン</t>
    </rPh>
    <rPh sb="8" eb="9">
      <t>アタイ</t>
    </rPh>
    <phoneticPr fontId="13"/>
  </si>
  <si>
    <t>N=</t>
    <phoneticPr fontId="2"/>
  </si>
  <si>
    <t>α=</t>
    <phoneticPr fontId="2"/>
  </si>
  <si>
    <t>水平方向の載荷面積(m2)</t>
    <rPh sb="0" eb="2">
      <t>スイヘイ</t>
    </rPh>
    <rPh sb="2" eb="4">
      <t>ホウコウ</t>
    </rPh>
    <rPh sb="5" eb="6">
      <t>サイ</t>
    </rPh>
    <rPh sb="6" eb="7">
      <t>カ</t>
    </rPh>
    <rPh sb="7" eb="9">
      <t>メンセキ</t>
    </rPh>
    <phoneticPr fontId="13"/>
  </si>
  <si>
    <t>AH＝</t>
    <phoneticPr fontId="2"/>
  </si>
  <si>
    <t>荷重作用方向に直交する基礎の換算載荷幅(m)で次式より求める</t>
    <rPh sb="0" eb="2">
      <t>カジュウ</t>
    </rPh>
    <rPh sb="2" eb="4">
      <t>サヨウ</t>
    </rPh>
    <rPh sb="4" eb="6">
      <t>ホウコウ</t>
    </rPh>
    <rPh sb="7" eb="9">
      <t>チョッコウ</t>
    </rPh>
    <rPh sb="11" eb="13">
      <t>キソ</t>
    </rPh>
    <rPh sb="14" eb="16">
      <t>カンサン</t>
    </rPh>
    <rPh sb="16" eb="17">
      <t>サイ</t>
    </rPh>
    <rPh sb="17" eb="18">
      <t>カ</t>
    </rPh>
    <rPh sb="18" eb="19">
      <t>ハバ</t>
    </rPh>
    <rPh sb="23" eb="25">
      <t>ジシキ</t>
    </rPh>
    <rPh sb="27" eb="28">
      <t>モト</t>
    </rPh>
    <phoneticPr fontId="13"/>
  </si>
  <si>
    <t>常時・暴風時１、地震時２</t>
    <rPh sb="0" eb="2">
      <t>ジョウジ</t>
    </rPh>
    <rPh sb="3" eb="6">
      <t>ボウフウジ</t>
    </rPh>
    <rPh sb="8" eb="10">
      <t>ジシン</t>
    </rPh>
    <rPh sb="10" eb="11">
      <t>ジ</t>
    </rPh>
    <phoneticPr fontId="2"/>
  </si>
  <si>
    <t>KV=</t>
    <phoneticPr fontId="13"/>
  </si>
  <si>
    <t>BV</t>
    <phoneticPr fontId="13"/>
  </si>
  <si>
    <t>BV:</t>
    <phoneticPr fontId="13"/>
  </si>
  <si>
    <t>BV=</t>
    <phoneticPr fontId="13"/>
  </si>
  <si>
    <t>AV</t>
    <phoneticPr fontId="13"/>
  </si>
  <si>
    <t>AV:</t>
    <phoneticPr fontId="13"/>
  </si>
  <si>
    <t>βM=</t>
    <phoneticPr fontId="13"/>
  </si>
  <si>
    <t>KH</t>
    <phoneticPr fontId="13"/>
  </si>
  <si>
    <t>D'f</t>
    <phoneticPr fontId="13"/>
  </si>
  <si>
    <t>KV</t>
    <phoneticPr fontId="13"/>
  </si>
  <si>
    <t>B</t>
    <phoneticPr fontId="13"/>
  </si>
  <si>
    <t>*</t>
    <phoneticPr fontId="13"/>
  </si>
  <si>
    <t>1+βM</t>
    <phoneticPr fontId="13"/>
  </si>
  <si>
    <t>Kvo</t>
    <phoneticPr fontId="13"/>
  </si>
  <si>
    <t>KVo:</t>
    <phoneticPr fontId="13"/>
  </si>
  <si>
    <t>直径0.3mの剛体円板による平板載荷試験の値に相当する鉛直方向の地盤反力係数(kN/m3)</t>
    <rPh sb="0" eb="1">
      <t>チョク</t>
    </rPh>
    <rPh sb="1" eb="2">
      <t>ケイ</t>
    </rPh>
    <rPh sb="7" eb="9">
      <t>ゴウタイ</t>
    </rPh>
    <rPh sb="9" eb="11">
      <t>エンバン</t>
    </rPh>
    <rPh sb="14" eb="16">
      <t>ヘイバン</t>
    </rPh>
    <rPh sb="16" eb="17">
      <t>ミツル</t>
    </rPh>
    <rPh sb="17" eb="18">
      <t>ニ</t>
    </rPh>
    <rPh sb="18" eb="20">
      <t>シケン</t>
    </rPh>
    <rPh sb="21" eb="22">
      <t>アタイ</t>
    </rPh>
    <rPh sb="23" eb="25">
      <t>ソウトウ</t>
    </rPh>
    <rPh sb="27" eb="29">
      <t>エンチョク</t>
    </rPh>
    <rPh sb="29" eb="31">
      <t>ホウコウ</t>
    </rPh>
    <rPh sb="32" eb="34">
      <t>ジバン</t>
    </rPh>
    <rPh sb="34" eb="35">
      <t>ハン</t>
    </rPh>
    <rPh sb="35" eb="36">
      <t>チカラ</t>
    </rPh>
    <rPh sb="36" eb="38">
      <t>ケイスウ</t>
    </rPh>
    <phoneticPr fontId="13"/>
  </si>
  <si>
    <t>KVo=</t>
    <phoneticPr fontId="13"/>
  </si>
  <si>
    <t>基礎の換算載荷幅(m)で次式より求める。ただし、底面形状が円形の場合には直形とする。</t>
    <rPh sb="0" eb="2">
      <t>キソ</t>
    </rPh>
    <rPh sb="3" eb="5">
      <t>カンサン</t>
    </rPh>
    <rPh sb="5" eb="6">
      <t>サイ</t>
    </rPh>
    <rPh sb="6" eb="7">
      <t>カ</t>
    </rPh>
    <rPh sb="7" eb="8">
      <t>ハバ</t>
    </rPh>
    <rPh sb="12" eb="14">
      <t>ジシキ</t>
    </rPh>
    <rPh sb="16" eb="17">
      <t>モト</t>
    </rPh>
    <rPh sb="24" eb="25">
      <t>テイ</t>
    </rPh>
    <rPh sb="25" eb="26">
      <t>メン</t>
    </rPh>
    <rPh sb="26" eb="27">
      <t>ケイ</t>
    </rPh>
    <rPh sb="27" eb="28">
      <t>ジョウ</t>
    </rPh>
    <rPh sb="29" eb="31">
      <t>エンケイ</t>
    </rPh>
    <rPh sb="32" eb="34">
      <t>バアイ</t>
    </rPh>
    <rPh sb="36" eb="37">
      <t>チョク</t>
    </rPh>
    <rPh sb="37" eb="38">
      <t>ケイ</t>
    </rPh>
    <phoneticPr fontId="13"/>
  </si>
  <si>
    <t>鉛直方向の載荷面積(m2)</t>
    <rPh sb="0" eb="2">
      <t>エンチョク</t>
    </rPh>
    <rPh sb="2" eb="4">
      <t>ホウコウ</t>
    </rPh>
    <rPh sb="5" eb="6">
      <t>サイ</t>
    </rPh>
    <rPh sb="6" eb="7">
      <t>カ</t>
    </rPh>
    <rPh sb="7" eb="9">
      <t>メンセキ</t>
    </rPh>
    <phoneticPr fontId="13"/>
  </si>
  <si>
    <t>AV＝</t>
    <phoneticPr fontId="2"/>
  </si>
  <si>
    <t>B × L</t>
    <phoneticPr fontId="2"/>
  </si>
  <si>
    <t>AV^(-3/8) ×</t>
    <phoneticPr fontId="2"/>
  </si>
  <si>
    <t>(B・L)^(-3/8)×</t>
    <phoneticPr fontId="2"/>
  </si>
  <si>
    <t>(B・L)^(-3/8)</t>
    <phoneticPr fontId="2"/>
  </si>
  <si>
    <t>×(B・L)^(-0.375)</t>
    <phoneticPr fontId="2"/>
  </si>
  <si>
    <t>(L・Df)^(-3/8)×</t>
    <phoneticPr fontId="2"/>
  </si>
  <si>
    <t>(L・Df)^(-3/8)</t>
    <phoneticPr fontId="2"/>
  </si>
  <si>
    <t>×(L・Df)^(-0.375)</t>
    <phoneticPr fontId="2"/>
  </si>
  <si>
    <t>L × Df</t>
    <phoneticPr fontId="2"/>
  </si>
  <si>
    <t>Mx</t>
    <phoneticPr fontId="2"/>
  </si>
  <si>
    <t xml:space="preserve"> + </t>
    <phoneticPr fontId="2"/>
  </si>
  <si>
    <t>Hx ×Df</t>
    <phoneticPr fontId="2"/>
  </si>
  <si>
    <t>M =</t>
    <phoneticPr fontId="13"/>
  </si>
  <si>
    <t>×</t>
    <phoneticPr fontId="2"/>
  </si>
  <si>
    <t>1    +</t>
    <phoneticPr fontId="13"/>
  </si>
  <si>
    <t>βM</t>
    <phoneticPr fontId="13"/>
  </si>
  <si>
    <t>V=</t>
    <phoneticPr fontId="13"/>
  </si>
  <si>
    <t>-e</t>
    <phoneticPr fontId="13"/>
  </si>
  <si>
    <t>= 3</t>
    <phoneticPr fontId="13"/>
  </si>
  <si>
    <r>
      <t>q</t>
    </r>
    <r>
      <rPr>
        <vertAlign val="subscript"/>
        <sz val="10"/>
        <rFont val="ＭＳ ゴシック"/>
        <family val="3"/>
        <charset val="128"/>
      </rPr>
      <t xml:space="preserve">max </t>
    </r>
    <r>
      <rPr>
        <sz val="10"/>
        <rFont val="ＭＳ ゴシック"/>
        <family val="3"/>
        <charset val="128"/>
      </rPr>
      <t>=</t>
    </r>
    <phoneticPr fontId="2"/>
  </si>
  <si>
    <t>2*V</t>
    <phoneticPr fontId="13"/>
  </si>
  <si>
    <t>&lt;</t>
    <phoneticPr fontId="2"/>
  </si>
  <si>
    <t>L*x</t>
    <phoneticPr fontId="13"/>
  </si>
  <si>
    <t>MB =</t>
    <phoneticPr fontId="13"/>
  </si>
  <si>
    <t xml:space="preserve">*M </t>
    <phoneticPr fontId="13"/>
  </si>
  <si>
    <t>MS =</t>
    <phoneticPr fontId="13"/>
  </si>
  <si>
    <t>*M</t>
    <phoneticPr fontId="13"/>
  </si>
  <si>
    <t xml:space="preserve"> =</t>
    <phoneticPr fontId="13"/>
  </si>
  <si>
    <t>1    +</t>
    <phoneticPr fontId="2"/>
  </si>
  <si>
    <t xml:space="preserve"> MB / V</t>
    <phoneticPr fontId="2"/>
  </si>
  <si>
    <t>e =</t>
    <phoneticPr fontId="13"/>
  </si>
  <si>
    <t>/</t>
    <phoneticPr fontId="13"/>
  </si>
  <si>
    <t>kN/m2</t>
    <phoneticPr fontId="2"/>
  </si>
  <si>
    <t>コンクリートの単位体積重量</t>
    <rPh sb="7" eb="9">
      <t>タンイ</t>
    </rPh>
    <rPh sb="9" eb="11">
      <t>タイセキ</t>
    </rPh>
    <rPh sb="11" eb="13">
      <t>ジュウリョウ</t>
    </rPh>
    <phoneticPr fontId="13"/>
  </si>
  <si>
    <t>B</t>
    <phoneticPr fontId="2"/>
  </si>
  <si>
    <t>道路照明灯が標準根入れで設置できない場合の基礎部の設計（直接基礎で設計する場合）</t>
    <rPh sb="0" eb="2">
      <t>ドウロ</t>
    </rPh>
    <rPh sb="2" eb="5">
      <t>ショウメイトウ</t>
    </rPh>
    <rPh sb="6" eb="8">
      <t>ヒョウジュン</t>
    </rPh>
    <rPh sb="8" eb="10">
      <t>ネイ</t>
    </rPh>
    <rPh sb="12" eb="14">
      <t>セッチ</t>
    </rPh>
    <rPh sb="18" eb="20">
      <t>バアイ</t>
    </rPh>
    <rPh sb="21" eb="24">
      <t>キソブ</t>
    </rPh>
    <rPh sb="25" eb="27">
      <t>セッケイ</t>
    </rPh>
    <rPh sb="28" eb="30">
      <t>チョクセツ</t>
    </rPh>
    <rPh sb="30" eb="32">
      <t>キソ</t>
    </rPh>
    <rPh sb="33" eb="35">
      <t>セッケイ</t>
    </rPh>
    <rPh sb="37" eb="39">
      <t>バアイ</t>
    </rPh>
    <phoneticPr fontId="2"/>
  </si>
  <si>
    <t>斜風時（直線ポールなので、直風時と同じ）</t>
    <rPh sb="0" eb="1">
      <t>シャ</t>
    </rPh>
    <rPh sb="1" eb="2">
      <t>カゼ</t>
    </rPh>
    <rPh sb="2" eb="3">
      <t>ジ</t>
    </rPh>
    <rPh sb="4" eb="6">
      <t>チョクセン</t>
    </rPh>
    <rPh sb="13" eb="15">
      <t>チョクフウ</t>
    </rPh>
    <rPh sb="15" eb="16">
      <t>ジ</t>
    </rPh>
    <rPh sb="17" eb="18">
      <t>オナ</t>
    </rPh>
    <phoneticPr fontId="2"/>
  </si>
  <si>
    <t>Df'=</t>
    <phoneticPr fontId="2"/>
  </si>
  <si>
    <t>土の単位体積重量</t>
    <rPh sb="0" eb="1">
      <t>ツチ</t>
    </rPh>
    <rPh sb="2" eb="4">
      <t>タンイ</t>
    </rPh>
    <rPh sb="4" eb="6">
      <t>タイセキ</t>
    </rPh>
    <rPh sb="6" eb="8">
      <t>ジュウリョウ</t>
    </rPh>
    <phoneticPr fontId="13"/>
  </si>
  <si>
    <t xml:space="preserve"> 昭和50年7月15日付け道企発第52号「道路附属物の基礎について」</t>
    <phoneticPr fontId="2"/>
  </si>
  <si>
    <t xml:space="preserve"> ただし、地盤は自重に対して安定であるとする。（N値10程度の砂質地盤相当）</t>
    <rPh sb="35" eb="37">
      <t>ソウトウ</t>
    </rPh>
    <phoneticPr fontId="2"/>
  </si>
  <si>
    <t>車道用の道路照明</t>
    <rPh sb="0" eb="2">
      <t>シャドウ</t>
    </rPh>
    <rPh sb="2" eb="3">
      <t>ヨウ</t>
    </rPh>
    <phoneticPr fontId="2"/>
  </si>
  <si>
    <t>p(器具)=</t>
    <rPh sb="2" eb="4">
      <t>キグ</t>
    </rPh>
    <phoneticPr fontId="2"/>
  </si>
  <si>
    <t>4.基礎の天端に作用する水平力（H）の計算</t>
    <rPh sb="2" eb="4">
      <t>キソ</t>
    </rPh>
    <rPh sb="5" eb="7">
      <t>テンバ</t>
    </rPh>
    <rPh sb="8" eb="10">
      <t>サヨウ</t>
    </rPh>
    <rPh sb="12" eb="14">
      <t>スイヘイ</t>
    </rPh>
    <rPh sb="14" eb="15">
      <t>リョク</t>
    </rPh>
    <rPh sb="19" eb="21">
      <t>ケイサン</t>
    </rPh>
    <phoneticPr fontId="2"/>
  </si>
  <si>
    <t>3.単位面積当たりの風荷重（p）の計算</t>
    <rPh sb="2" eb="4">
      <t>タンイ</t>
    </rPh>
    <rPh sb="4" eb="6">
      <t>メンセキ</t>
    </rPh>
    <rPh sb="6" eb="7">
      <t>ア</t>
    </rPh>
    <rPh sb="10" eb="11">
      <t>カゼ</t>
    </rPh>
    <rPh sb="11" eb="13">
      <t>カジュウ</t>
    </rPh>
    <phoneticPr fontId="2"/>
  </si>
  <si>
    <t>道路照明灯の器具について、抗力係数を「板」に相当するとして「CD=1.2」とする。</t>
    <phoneticPr fontId="2"/>
  </si>
  <si>
    <t>（N値</t>
    <rPh sb="2" eb="3">
      <t>アタイ</t>
    </rPh>
    <phoneticPr fontId="2"/>
  </si>
  <si>
    <t>)</t>
    <phoneticPr fontId="2"/>
  </si>
  <si>
    <t>許容地耐力:Qa=</t>
    <phoneticPr fontId="2"/>
  </si>
  <si>
    <t>kN/m2</t>
    <phoneticPr fontId="2"/>
  </si>
  <si>
    <t>設計地耐力：</t>
    <rPh sb="0" eb="2">
      <t>セッケイ</t>
    </rPh>
    <rPh sb="2" eb="3">
      <t>チ</t>
    </rPh>
    <rPh sb="3" eb="4">
      <t>タ</t>
    </rPh>
    <rPh sb="4" eb="5">
      <t>リョク</t>
    </rPh>
    <phoneticPr fontId="2"/>
  </si>
  <si>
    <t>JIL 1003:2009「照明用ポール強度計算基準」より、支柱の下端から</t>
    <rPh sb="14" eb="16">
      <t>ショウメイ</t>
    </rPh>
    <rPh sb="16" eb="17">
      <t>ヨウ</t>
    </rPh>
    <rPh sb="20" eb="22">
      <t>キョウド</t>
    </rPh>
    <rPh sb="22" eb="24">
      <t>ケイサン</t>
    </rPh>
    <rPh sb="24" eb="26">
      <t>キジュン</t>
    </rPh>
    <rPh sb="30" eb="32">
      <t>シチュウ</t>
    </rPh>
    <rPh sb="33" eb="34">
      <t>シタ</t>
    </rPh>
    <rPh sb="34" eb="35">
      <t>ハシ</t>
    </rPh>
    <phoneticPr fontId="2"/>
  </si>
  <si>
    <t>JIL 1003:2009「照明用ポール強度計算基準」より、支柱の下端から基礎の天端に作用する</t>
    <rPh sb="14" eb="16">
      <t>ショウメイ</t>
    </rPh>
    <rPh sb="16" eb="17">
      <t>ヨウ</t>
    </rPh>
    <rPh sb="20" eb="22">
      <t>キョウド</t>
    </rPh>
    <rPh sb="22" eb="24">
      <t>ケイサン</t>
    </rPh>
    <rPh sb="24" eb="26">
      <t>キジュン</t>
    </rPh>
    <rPh sb="30" eb="32">
      <t>シチュウ</t>
    </rPh>
    <rPh sb="33" eb="34">
      <t>シタ</t>
    </rPh>
    <rPh sb="34" eb="35">
      <t>ハシ</t>
    </rPh>
    <phoneticPr fontId="2"/>
  </si>
  <si>
    <t>水平力（H）、曲げモーメント（M）、鉛直力（N）を計算したうえ、基礎の寸法を定め、</t>
    <rPh sb="18" eb="21">
      <t>エンチョクリョク</t>
    </rPh>
    <phoneticPr fontId="2"/>
  </si>
  <si>
    <t>「鉛直支持力」に対する安定照査を行う。</t>
    <rPh sb="1" eb="3">
      <t>エンチョク</t>
    </rPh>
    <rPh sb="3" eb="6">
      <t>シジリョク</t>
    </rPh>
    <rPh sb="8" eb="9">
      <t>タイ</t>
    </rPh>
    <rPh sb="11" eb="13">
      <t>アンテイ</t>
    </rPh>
    <rPh sb="13" eb="15">
      <t>ショウサ</t>
    </rPh>
    <rPh sb="16" eb="17">
      <t>オコナ</t>
    </rPh>
    <phoneticPr fontId="2"/>
  </si>
  <si>
    <t>「鉛直支持力」、「転倒」、「滑動」、「水平支持力」に対する安定照査を行う。</t>
    <rPh sb="1" eb="3">
      <t>エンチョク</t>
    </rPh>
    <rPh sb="3" eb="6">
      <t>シジリョク</t>
    </rPh>
    <rPh sb="9" eb="11">
      <t>テントウ</t>
    </rPh>
    <rPh sb="14" eb="16">
      <t>カツドウ</t>
    </rPh>
    <rPh sb="26" eb="27">
      <t>タイ</t>
    </rPh>
    <rPh sb="29" eb="31">
      <t>アンテイ</t>
    </rPh>
    <rPh sb="31" eb="33">
      <t>ショウサ</t>
    </rPh>
    <rPh sb="34" eb="35">
      <t>オコナ</t>
    </rPh>
    <phoneticPr fontId="2"/>
  </si>
  <si>
    <t>&lt;=</t>
    <phoneticPr fontId="2"/>
  </si>
  <si>
    <t>Hu=</t>
    <phoneticPr fontId="13"/>
  </si>
  <si>
    <t>V・μ</t>
    <phoneticPr fontId="2"/>
  </si>
  <si>
    <t>μ:</t>
    <phoneticPr fontId="13"/>
  </si>
  <si>
    <t>基礎底面に作用する摩擦係数</t>
    <rPh sb="0" eb="4">
      <t>キソテイメン</t>
    </rPh>
    <rPh sb="5" eb="7">
      <t>サヨウ</t>
    </rPh>
    <rPh sb="9" eb="11">
      <t>マサツ</t>
    </rPh>
    <rPh sb="11" eb="13">
      <t>ケイスウ</t>
    </rPh>
    <phoneticPr fontId="13"/>
  </si>
  <si>
    <t>μ=</t>
    <phoneticPr fontId="2"/>
  </si>
  <si>
    <t>βH=</t>
    <phoneticPr fontId="2"/>
  </si>
  <si>
    <t>KH × Df</t>
    <phoneticPr fontId="2"/>
  </si>
  <si>
    <t>kS:</t>
    <phoneticPr fontId="13"/>
  </si>
  <si>
    <t>水平方向せん断地盤反力係数(kN/m3)</t>
    <rPh sb="0" eb="4">
      <t>スイヘイホウコウ</t>
    </rPh>
    <rPh sb="6" eb="7">
      <t>ダン</t>
    </rPh>
    <rPh sb="7" eb="9">
      <t>ジバン</t>
    </rPh>
    <rPh sb="9" eb="11">
      <t>ハンリョク</t>
    </rPh>
    <rPh sb="11" eb="13">
      <t>ケイスウ</t>
    </rPh>
    <phoneticPr fontId="13"/>
  </si>
  <si>
    <t>kS=</t>
    <phoneticPr fontId="2"/>
  </si>
  <si>
    <t>λ・KV</t>
    <phoneticPr fontId="2"/>
  </si>
  <si>
    <t>3.支柱下端から基礎天端への作用力</t>
    <phoneticPr fontId="2"/>
  </si>
  <si>
    <t>　3-1. 単位面積当たりの風荷重</t>
    <phoneticPr fontId="2"/>
  </si>
  <si>
    <t>　3-2. 水平力</t>
    <rPh sb="6" eb="8">
      <t>スイヘイ</t>
    </rPh>
    <rPh sb="8" eb="9">
      <t>リョク</t>
    </rPh>
    <phoneticPr fontId="2"/>
  </si>
  <si>
    <t>　3-3. 曲げモーメント</t>
    <rPh sb="6" eb="7">
      <t>マ</t>
    </rPh>
    <phoneticPr fontId="2"/>
  </si>
  <si>
    <t>　3-4. 鉛直力</t>
    <rPh sb="6" eb="9">
      <t>エンチョクリョク</t>
    </rPh>
    <phoneticPr fontId="2"/>
  </si>
  <si>
    <t>4.基礎の計算</t>
    <rPh sb="2" eb="4">
      <t>キソ</t>
    </rPh>
    <rPh sb="5" eb="7">
      <t>ケイサン</t>
    </rPh>
    <phoneticPr fontId="2"/>
  </si>
  <si>
    <t>　4-1. 基礎寸法の仮定</t>
    <rPh sb="6" eb="8">
      <t>キソ</t>
    </rPh>
    <rPh sb="8" eb="10">
      <t>スンポウ</t>
    </rPh>
    <rPh sb="11" eb="13">
      <t>カテイ</t>
    </rPh>
    <phoneticPr fontId="13"/>
  </si>
  <si>
    <t>　4-2.存在応力</t>
    <rPh sb="5" eb="7">
      <t>ソンザイ</t>
    </rPh>
    <rPh sb="7" eb="9">
      <t>オウリョク</t>
    </rPh>
    <phoneticPr fontId="13"/>
  </si>
  <si>
    <t>　4-3. 鉛直支持力に対する安定照査</t>
    <rPh sb="6" eb="8">
      <t>エンチョク</t>
    </rPh>
    <rPh sb="8" eb="10">
      <t>シジ</t>
    </rPh>
    <rPh sb="10" eb="11">
      <t>リョク</t>
    </rPh>
    <rPh sb="12" eb="13">
      <t>タイ</t>
    </rPh>
    <rPh sb="15" eb="17">
      <t>アンテイ</t>
    </rPh>
    <rPh sb="17" eb="19">
      <t>ショウサ</t>
    </rPh>
    <phoneticPr fontId="13"/>
  </si>
  <si>
    <t xml:space="preserve">　　4-3-1. 水平方向地盤反力係数 KH </t>
    <phoneticPr fontId="13"/>
  </si>
  <si>
    <t>N    =</t>
    <phoneticPr fontId="2"/>
  </si>
  <si>
    <t>　　4-3-2. 鉛直方向地盤反力係数 KV</t>
    <phoneticPr fontId="13"/>
  </si>
  <si>
    <t>　　4-3-3. 根入れ部分と底面に作用するモーメントの分担比 βM</t>
    <phoneticPr fontId="13"/>
  </si>
  <si>
    <t>　　4-3-4. 基礎底面における全作用モーメント M</t>
    <phoneticPr fontId="13"/>
  </si>
  <si>
    <t>kN・m</t>
    <phoneticPr fontId="2"/>
  </si>
  <si>
    <t xml:space="preserve">　　4-3-5. 基礎底面に作用するモーメント MB </t>
    <phoneticPr fontId="13"/>
  </si>
  <si>
    <t>　　4-3-6. 基礎底面を中心とする根入れ部分に作用するモーメント MS</t>
    <phoneticPr fontId="13"/>
  </si>
  <si>
    <t>　　4-3-7. 基礎底面に作用する鉛直荷重 V</t>
    <phoneticPr fontId="13"/>
  </si>
  <si>
    <t>　　4-3-8. 荷重の偏心距離 e</t>
    <phoneticPr fontId="13"/>
  </si>
  <si>
    <t>　　4-3-9. 底面反力の作用幅 X</t>
    <phoneticPr fontId="13"/>
  </si>
  <si>
    <t>X= 3</t>
    <phoneticPr fontId="13"/>
  </si>
  <si>
    <t>X&lt;Bより、三角分布</t>
    <rPh sb="6" eb="8">
      <t>サンカク</t>
    </rPh>
    <rPh sb="8" eb="10">
      <t>ブンプ</t>
    </rPh>
    <phoneticPr fontId="13"/>
  </si>
  <si>
    <t>　4-4. 転倒に対する安定照査</t>
    <rPh sb="6" eb="8">
      <t>テントウ</t>
    </rPh>
    <rPh sb="9" eb="10">
      <t>タイ</t>
    </rPh>
    <rPh sb="12" eb="14">
      <t>アンテイ</t>
    </rPh>
    <rPh sb="14" eb="16">
      <t>ショウサ</t>
    </rPh>
    <phoneticPr fontId="13"/>
  </si>
  <si>
    <t>　4-5. 滑動に対する安定照査</t>
    <rPh sb="6" eb="8">
      <t>カツドウ</t>
    </rPh>
    <rPh sb="9" eb="10">
      <t>タイ</t>
    </rPh>
    <rPh sb="12" eb="14">
      <t>アンテイ</t>
    </rPh>
    <rPh sb="14" eb="16">
      <t>ショウサ</t>
    </rPh>
    <phoneticPr fontId="13"/>
  </si>
  <si>
    <t>　　4-5-1. 基礎底面と地盤との間に働くせん断抵抗力 Hu</t>
    <phoneticPr fontId="13"/>
  </si>
  <si>
    <t>λ=</t>
    <phoneticPr fontId="2"/>
  </si>
  <si>
    <t>λ:</t>
    <phoneticPr fontId="2"/>
  </si>
  <si>
    <t>鉛直方向の地盤反力係数に対する水平せん断地盤反力係数の比</t>
    <rPh sb="0" eb="2">
      <t>エンチョク</t>
    </rPh>
    <rPh sb="2" eb="4">
      <t>ホウコウ</t>
    </rPh>
    <rPh sb="5" eb="7">
      <t>ジバン</t>
    </rPh>
    <rPh sb="7" eb="9">
      <t>ハンリョク</t>
    </rPh>
    <rPh sb="9" eb="11">
      <t>ケイスウ</t>
    </rPh>
    <rPh sb="12" eb="13">
      <t>タイ</t>
    </rPh>
    <rPh sb="15" eb="17">
      <t>スイヘイ</t>
    </rPh>
    <rPh sb="19" eb="20">
      <t>ダン</t>
    </rPh>
    <rPh sb="20" eb="22">
      <t>ジバン</t>
    </rPh>
    <rPh sb="22" eb="24">
      <t>ハンリョク</t>
    </rPh>
    <rPh sb="24" eb="26">
      <t>ケイスウ</t>
    </rPh>
    <rPh sb="27" eb="28">
      <t>ヒ</t>
    </rPh>
    <phoneticPr fontId="2"/>
  </si>
  <si>
    <t>λ</t>
    <phoneticPr fontId="2"/>
  </si>
  <si>
    <t>KV</t>
    <phoneticPr fontId="2"/>
  </si>
  <si>
    <t>　　4-3-10. 基礎底面における最大地盤反力度 qmax</t>
    <phoneticPr fontId="13"/>
  </si>
  <si>
    <t>　　4-5-2. 根入れ部分と底面に作用する水平力の分担比 βH</t>
    <phoneticPr fontId="13"/>
  </si>
  <si>
    <t>　　4-5-3. 基礎底面に作用する水平力 HB</t>
    <rPh sb="9" eb="11">
      <t>キソ</t>
    </rPh>
    <rPh sb="11" eb="13">
      <t>ソコメン</t>
    </rPh>
    <rPh sb="14" eb="16">
      <t>サヨウ</t>
    </rPh>
    <rPh sb="18" eb="21">
      <t>スイヘイリョク</t>
    </rPh>
    <phoneticPr fontId="13"/>
  </si>
  <si>
    <t>HB =</t>
    <phoneticPr fontId="13"/>
  </si>
  <si>
    <t>1+βH</t>
    <phoneticPr fontId="13"/>
  </si>
  <si>
    <t>*Hx</t>
    <phoneticPr fontId="13"/>
  </si>
  <si>
    <t>　　4-5-4. 根入れ部分に作用する水平力 HS</t>
    <rPh sb="9" eb="11">
      <t>ネイ</t>
    </rPh>
    <rPh sb="12" eb="14">
      <t>ブブン</t>
    </rPh>
    <rPh sb="15" eb="17">
      <t>サヨウ</t>
    </rPh>
    <rPh sb="19" eb="22">
      <t>スイヘイリョク</t>
    </rPh>
    <phoneticPr fontId="13"/>
  </si>
  <si>
    <t>HS =</t>
    <phoneticPr fontId="13"/>
  </si>
  <si>
    <t>βH</t>
    <phoneticPr fontId="2"/>
  </si>
  <si>
    <t>　　4-5-5. 基礎底面と地盤との間に働く許容せん断抵抗力 Hua</t>
    <rPh sb="9" eb="11">
      <t>キソ</t>
    </rPh>
    <rPh sb="11" eb="13">
      <t>テイメン</t>
    </rPh>
    <rPh sb="14" eb="16">
      <t>ジバン</t>
    </rPh>
    <rPh sb="18" eb="19">
      <t>アイダ</t>
    </rPh>
    <rPh sb="20" eb="21">
      <t>ハタラ</t>
    </rPh>
    <rPh sb="22" eb="24">
      <t>キョヨウ</t>
    </rPh>
    <rPh sb="26" eb="27">
      <t>ダン</t>
    </rPh>
    <rPh sb="27" eb="30">
      <t>テイコウリョク</t>
    </rPh>
    <phoneticPr fontId="13"/>
  </si>
  <si>
    <t>Hua =</t>
    <phoneticPr fontId="13"/>
  </si>
  <si>
    <t>nh</t>
    <phoneticPr fontId="13"/>
  </si>
  <si>
    <t>*Hu</t>
    <phoneticPr fontId="13"/>
  </si>
  <si>
    <t>&gt;=</t>
    <phoneticPr fontId="2"/>
  </si>
  <si>
    <t>HB</t>
    <phoneticPr fontId="2"/>
  </si>
  <si>
    <t>nh:</t>
    <phoneticPr fontId="13"/>
  </si>
  <si>
    <t>基礎底面地盤の許容せん断抵抗力の安全率（常時：1.5、暴風時及び地震時：1.2）</t>
    <rPh sb="0" eb="2">
      <t>キソ</t>
    </rPh>
    <rPh sb="2" eb="4">
      <t>テイメン</t>
    </rPh>
    <rPh sb="4" eb="6">
      <t>ジバン</t>
    </rPh>
    <rPh sb="7" eb="9">
      <t>キョヨウ</t>
    </rPh>
    <rPh sb="11" eb="12">
      <t>ダン</t>
    </rPh>
    <rPh sb="12" eb="15">
      <t>テイコウリョク</t>
    </rPh>
    <rPh sb="16" eb="19">
      <t>アンゼンリツ</t>
    </rPh>
    <rPh sb="20" eb="22">
      <t>ジョウジ</t>
    </rPh>
    <rPh sb="27" eb="30">
      <t>ボウフウジ</t>
    </rPh>
    <rPh sb="30" eb="31">
      <t>オヨ</t>
    </rPh>
    <rPh sb="32" eb="35">
      <t>ジシンジ</t>
    </rPh>
    <phoneticPr fontId="13"/>
  </si>
  <si>
    <t>nh=</t>
    <phoneticPr fontId="2"/>
  </si>
  <si>
    <t>　4-6. 水平支持力に対する安定照査（根入れ地盤で荷重を分担する場合）</t>
    <rPh sb="6" eb="8">
      <t>スイヘイ</t>
    </rPh>
    <rPh sb="8" eb="11">
      <t>シジリョク</t>
    </rPh>
    <rPh sb="12" eb="13">
      <t>タイ</t>
    </rPh>
    <rPh sb="15" eb="17">
      <t>アンテイ</t>
    </rPh>
    <rPh sb="17" eb="19">
      <t>ショウサ</t>
    </rPh>
    <rPh sb="20" eb="22">
      <t>ネイ</t>
    </rPh>
    <rPh sb="23" eb="25">
      <t>ジバン</t>
    </rPh>
    <rPh sb="26" eb="28">
      <t>カジュウ</t>
    </rPh>
    <rPh sb="29" eb="31">
      <t>ブンタン</t>
    </rPh>
    <rPh sb="33" eb="35">
      <t>バアイ</t>
    </rPh>
    <phoneticPr fontId="13"/>
  </si>
  <si>
    <t>　　4-6-1. 根入れ部分の地盤の許容水平支持力 Hpa</t>
    <rPh sb="9" eb="11">
      <t>ネイ</t>
    </rPh>
    <rPh sb="12" eb="14">
      <t>ブブン</t>
    </rPh>
    <rPh sb="15" eb="17">
      <t>ジバン</t>
    </rPh>
    <rPh sb="18" eb="20">
      <t>キョヨウ</t>
    </rPh>
    <rPh sb="20" eb="22">
      <t>スイヘイ</t>
    </rPh>
    <rPh sb="22" eb="24">
      <t>シジ</t>
    </rPh>
    <rPh sb="24" eb="25">
      <t>リョク</t>
    </rPh>
    <phoneticPr fontId="13"/>
  </si>
  <si>
    <t>Hpa=</t>
    <phoneticPr fontId="13"/>
  </si>
  <si>
    <t>np</t>
    <phoneticPr fontId="13"/>
  </si>
  <si>
    <t>Hp</t>
    <phoneticPr fontId="13"/>
  </si>
  <si>
    <t>HS</t>
    <phoneticPr fontId="2"/>
  </si>
  <si>
    <t>Hp:</t>
    <phoneticPr fontId="2"/>
  </si>
  <si>
    <t>根入れ部分の地盤の水平支持力（kN）</t>
    <rPh sb="0" eb="2">
      <t>ネイ</t>
    </rPh>
    <rPh sb="3" eb="5">
      <t>ブブン</t>
    </rPh>
    <rPh sb="6" eb="8">
      <t>ジバン</t>
    </rPh>
    <rPh sb="9" eb="11">
      <t>スイヘイ</t>
    </rPh>
    <rPh sb="11" eb="14">
      <t>シジリョク</t>
    </rPh>
    <phoneticPr fontId="2"/>
  </si>
  <si>
    <t>Hp=</t>
    <phoneticPr fontId="2"/>
  </si>
  <si>
    <t>^2</t>
    <phoneticPr fontId="2"/>
  </si>
  <si>
    <t>Kp:</t>
    <phoneticPr fontId="2"/>
  </si>
  <si>
    <t>クーロン土圧による受働土圧係数</t>
    <rPh sb="4" eb="6">
      <t>ドアツ</t>
    </rPh>
    <rPh sb="9" eb="11">
      <t>ジュドウ</t>
    </rPh>
    <rPh sb="11" eb="13">
      <t>ドアツ</t>
    </rPh>
    <rPh sb="13" eb="15">
      <t>ケイスウ</t>
    </rPh>
    <phoneticPr fontId="2"/>
  </si>
  <si>
    <t>Kp=</t>
    <phoneticPr fontId="2"/>
  </si>
  <si>
    <t>tan^2(</t>
    <phoneticPr fontId="2"/>
  </si>
  <si>
    <t>45°+</t>
    <phoneticPr fontId="2"/>
  </si>
  <si>
    <t>φ</t>
    <phoneticPr fontId="2"/>
  </si>
  <si>
    <t>/2)</t>
  </si>
  <si>
    <t>/2)</t>
    <phoneticPr fontId="2"/>
  </si>
  <si>
    <t>φ：</t>
    <phoneticPr fontId="2"/>
  </si>
  <si>
    <t>せん断抵抗角</t>
    <rPh sb="2" eb="3">
      <t>ダン</t>
    </rPh>
    <rPh sb="3" eb="5">
      <t>テイコウ</t>
    </rPh>
    <rPh sb="5" eb="6">
      <t>カク</t>
    </rPh>
    <phoneticPr fontId="2"/>
  </si>
  <si>
    <t>φ=</t>
    <phoneticPr fontId="2"/>
  </si>
  <si>
    <t>°</t>
    <phoneticPr fontId="2"/>
  </si>
  <si>
    <t>np:</t>
    <phoneticPr fontId="2"/>
  </si>
  <si>
    <t>地盤の許容水平支持力の安全率（常時1.5、暴風時及び地震時1.1)</t>
    <rPh sb="0" eb="2">
      <t>ジバン</t>
    </rPh>
    <rPh sb="3" eb="5">
      <t>キョヨウ</t>
    </rPh>
    <rPh sb="5" eb="7">
      <t>スイヘイ</t>
    </rPh>
    <rPh sb="7" eb="10">
      <t>シジリョク</t>
    </rPh>
    <rPh sb="11" eb="14">
      <t>アンゼンリツ</t>
    </rPh>
    <rPh sb="15" eb="17">
      <t>ジョウジ</t>
    </rPh>
    <rPh sb="21" eb="24">
      <t>ボウフウジ</t>
    </rPh>
    <rPh sb="24" eb="25">
      <t>オヨ</t>
    </rPh>
    <rPh sb="26" eb="29">
      <t>ジシンジ</t>
    </rPh>
    <phoneticPr fontId="2"/>
  </si>
  <si>
    <t>np =</t>
    <phoneticPr fontId="2"/>
  </si>
  <si>
    <t>　　4-6-2. 根入れ部分の地盤の許容曲げモーメント Mpa</t>
    <rPh sb="9" eb="11">
      <t>ネイ</t>
    </rPh>
    <rPh sb="12" eb="14">
      <t>ブブン</t>
    </rPh>
    <rPh sb="15" eb="17">
      <t>ジバン</t>
    </rPh>
    <rPh sb="18" eb="20">
      <t>キョヨウ</t>
    </rPh>
    <rPh sb="20" eb="21">
      <t>マ</t>
    </rPh>
    <phoneticPr fontId="13"/>
  </si>
  <si>
    <t>Mpa=</t>
    <phoneticPr fontId="13"/>
  </si>
  <si>
    <t>Mp</t>
    <phoneticPr fontId="13"/>
  </si>
  <si>
    <t>MS</t>
    <phoneticPr fontId="2"/>
  </si>
  <si>
    <t>Mp:</t>
    <phoneticPr fontId="2"/>
  </si>
  <si>
    <t>根入れ部分の地盤の曲げモーメント抵抗力（kN・m）</t>
    <rPh sb="0" eb="2">
      <t>ネイ</t>
    </rPh>
    <rPh sb="3" eb="5">
      <t>ブブン</t>
    </rPh>
    <rPh sb="6" eb="8">
      <t>ジバン</t>
    </rPh>
    <rPh sb="9" eb="10">
      <t>マ</t>
    </rPh>
    <rPh sb="16" eb="18">
      <t>テイコウ</t>
    </rPh>
    <rPh sb="18" eb="19">
      <t>チカラ</t>
    </rPh>
    <phoneticPr fontId="2"/>
  </si>
  <si>
    <t>Mp=</t>
    <phoneticPr fontId="2"/>
  </si>
  <si>
    <t>^3</t>
    <phoneticPr fontId="2"/>
  </si>
  <si>
    <t>　4-7. 部材照査</t>
    <rPh sb="6" eb="8">
      <t>ブザイ</t>
    </rPh>
    <rPh sb="8" eb="10">
      <t>ショウサ</t>
    </rPh>
    <phoneticPr fontId="13"/>
  </si>
  <si>
    <t>q '=</t>
    <phoneticPr fontId="13"/>
  </si>
  <si>
    <t>1 -</t>
    <phoneticPr fontId="2"/>
  </si>
  <si>
    <t>qmax 1 -</t>
    <phoneticPr fontId="2"/>
  </si>
  <si>
    <t>ω1=</t>
    <phoneticPr fontId="2"/>
  </si>
  <si>
    <t>-</t>
    <phoneticPr fontId="2"/>
  </si>
  <si>
    <t>ω2=</t>
    <phoneticPr fontId="2"/>
  </si>
  <si>
    <t>　　4-7-1. 基礎底面の中央における最大地盤反力度 q’</t>
    <rPh sb="14" eb="16">
      <t>チュウオウ</t>
    </rPh>
    <phoneticPr fontId="13"/>
  </si>
  <si>
    <t>2・X</t>
    <phoneticPr fontId="2"/>
  </si>
  <si>
    <t>　　4-7-2. 基礎底面における最大地盤反力度 qmaxの作用位置における地盤反力度 ω1</t>
    <rPh sb="30" eb="32">
      <t>サヨウ</t>
    </rPh>
    <rPh sb="32" eb="34">
      <t>イチ</t>
    </rPh>
    <rPh sb="38" eb="40">
      <t>ジバン</t>
    </rPh>
    <rPh sb="40" eb="43">
      <t>ハンリョクド</t>
    </rPh>
    <phoneticPr fontId="13"/>
  </si>
  <si>
    <t>なので</t>
    <phoneticPr fontId="2"/>
  </si>
  <si>
    <t>三角分布</t>
    <rPh sb="0" eb="2">
      <t>サンカク</t>
    </rPh>
    <rPh sb="2" eb="4">
      <t>ブンプ</t>
    </rPh>
    <phoneticPr fontId="2"/>
  </si>
  <si>
    <t>　　4-7-3. 基礎底面における最大地盤反力度 q'の作用位置における地盤反力度 ω2</t>
    <rPh sb="28" eb="30">
      <t>サヨウ</t>
    </rPh>
    <rPh sb="30" eb="32">
      <t>イチ</t>
    </rPh>
    <rPh sb="36" eb="38">
      <t>ジバン</t>
    </rPh>
    <rPh sb="38" eb="41">
      <t>ハンリョクド</t>
    </rPh>
    <phoneticPr fontId="13"/>
  </si>
  <si>
    <t>　　4-7-4. q'作用位置に働く曲げモーメント Mq'</t>
    <rPh sb="11" eb="13">
      <t>サヨウ</t>
    </rPh>
    <rPh sb="13" eb="15">
      <t>イチ</t>
    </rPh>
    <rPh sb="16" eb="17">
      <t>ハタラ</t>
    </rPh>
    <rPh sb="18" eb="19">
      <t>マ</t>
    </rPh>
    <phoneticPr fontId="13"/>
  </si>
  <si>
    <t>Mq’=</t>
    <phoneticPr fontId="2"/>
  </si>
  <si>
    <t>L × ω1 × X'</t>
    <phoneticPr fontId="2"/>
  </si>
  <si>
    <t>(B/2 - X'/3)</t>
    <phoneticPr fontId="2"/>
  </si>
  <si>
    <t>×　（</t>
    <phoneticPr fontId="2"/>
  </si>
  <si>
    <t>X':</t>
    <phoneticPr fontId="2"/>
  </si>
  <si>
    <t>基礎自重を控除した底面反力の作用幅（ｍ）</t>
    <rPh sb="0" eb="2">
      <t>キソ</t>
    </rPh>
    <rPh sb="2" eb="4">
      <t>ジジュウ</t>
    </rPh>
    <rPh sb="5" eb="7">
      <t>コウジョ</t>
    </rPh>
    <rPh sb="9" eb="11">
      <t>テイメン</t>
    </rPh>
    <rPh sb="11" eb="13">
      <t>ハンリョク</t>
    </rPh>
    <rPh sb="14" eb="16">
      <t>サヨウ</t>
    </rPh>
    <rPh sb="16" eb="17">
      <t>ハバ</t>
    </rPh>
    <phoneticPr fontId="2"/>
  </si>
  <si>
    <t>X’=</t>
    <phoneticPr fontId="2"/>
  </si>
  <si>
    <t>L × ω1</t>
    <phoneticPr fontId="2"/>
  </si>
  <si>
    <t>2 ×( ω1 - ω2 )</t>
    <phoneticPr fontId="2"/>
  </si>
  <si>
    <t>×（</t>
    <phoneticPr fontId="2"/>
  </si>
  <si>
    <t>Mc=</t>
    <phoneticPr fontId="13"/>
  </si>
  <si>
    <t>Zc=</t>
    <phoneticPr fontId="2"/>
  </si>
  <si>
    <t>L × Df^2</t>
    <phoneticPr fontId="2"/>
  </si>
  <si>
    <t>　　4-7-5. コンクリート部材の断面係数 Zc</t>
    <phoneticPr fontId="13"/>
  </si>
  <si>
    <t>m3</t>
    <phoneticPr fontId="2"/>
  </si>
  <si>
    <t>　　4-7-7. ひび割れ曲げモーメント Mc</t>
    <rPh sb="11" eb="12">
      <t>ワ</t>
    </rPh>
    <rPh sb="13" eb="14">
      <t>マ</t>
    </rPh>
    <phoneticPr fontId="13"/>
  </si>
  <si>
    <t>コンクリートの設計基準強度（N/mm2)</t>
    <rPh sb="7" eb="9">
      <t>セッケイ</t>
    </rPh>
    <rPh sb="9" eb="11">
      <t>キジュン</t>
    </rPh>
    <rPh sb="11" eb="13">
      <t>キョウド</t>
    </rPh>
    <phoneticPr fontId="2"/>
  </si>
  <si>
    <t>N/mm2</t>
    <phoneticPr fontId="2"/>
  </si>
  <si>
    <t>^(2/3)</t>
    <phoneticPr fontId="2"/>
  </si>
  <si>
    <t>　　4-7-8. 判定</t>
    <rPh sb="9" eb="11">
      <t>ハンテイ</t>
    </rPh>
    <phoneticPr fontId="13"/>
  </si>
  <si>
    <t>Mq'</t>
    <phoneticPr fontId="2"/>
  </si>
  <si>
    <t>kN・ｍ</t>
    <phoneticPr fontId="2"/>
  </si>
  <si>
    <t>　　4-7-6. コンクリートの曲げ引張強度 σbt</t>
    <phoneticPr fontId="13"/>
  </si>
  <si>
    <t>σbt=</t>
    <phoneticPr fontId="2"/>
  </si>
  <si>
    <t>σck^(2/3)</t>
    <phoneticPr fontId="2"/>
  </si>
  <si>
    <t>σck:</t>
    <phoneticPr fontId="2"/>
  </si>
  <si>
    <t>Zc × σck</t>
    <phoneticPr fontId="2"/>
  </si>
  <si>
    <t>AV=</t>
    <phoneticPr fontId="2"/>
  </si>
  <si>
    <t>AH=</t>
    <phoneticPr fontId="2"/>
  </si>
  <si>
    <t>kN/㎡</t>
    <phoneticPr fontId="2"/>
  </si>
  <si>
    <t>N + (γc × B × L × Df) + (γs × B × L × Df')</t>
    <phoneticPr fontId="13"/>
  </si>
  <si>
    <t>γc:</t>
    <phoneticPr fontId="13"/>
  </si>
  <si>
    <t>γs:</t>
    <phoneticPr fontId="13"/>
  </si>
  <si>
    <t>γc=</t>
    <phoneticPr fontId="2"/>
  </si>
  <si>
    <t>γs=</t>
    <phoneticPr fontId="2"/>
  </si>
  <si>
    <t>γs・Kp・L・Df^2</t>
    <phoneticPr fontId="2"/>
  </si>
  <si>
    <t>γs・Kp・L・Df^3</t>
    <phoneticPr fontId="2"/>
  </si>
  <si>
    <t>qmax - Df・γc - Df'・γs</t>
    <phoneticPr fontId="2"/>
  </si>
  <si>
    <t>q' - Df・γc - Df'・γs</t>
    <phoneticPr fontId="2"/>
  </si>
  <si>
    <t>kN・m</t>
  </si>
  <si>
    <t>2kS × B</t>
    <phoneticPr fontId="2"/>
  </si>
  <si>
    <t>ω2≦0</t>
    <phoneticPr fontId="2"/>
  </si>
  <si>
    <t>Mc　=</t>
    <phoneticPr fontId="2"/>
  </si>
  <si>
    <t>道路標識構造便覧（令和２年６月）に基づき、支柱の下端から基礎の天端に作用する</t>
    <rPh sb="0" eb="2">
      <t>ドウロ</t>
    </rPh>
    <rPh sb="2" eb="4">
      <t>ヒョウシキ</t>
    </rPh>
    <rPh sb="4" eb="8">
      <t>コウゾウビンラン</t>
    </rPh>
    <rPh sb="9" eb="11">
      <t>レイワ</t>
    </rPh>
    <rPh sb="12" eb="13">
      <t>ネン</t>
    </rPh>
    <rPh sb="14" eb="15">
      <t>ガツ</t>
    </rPh>
    <rPh sb="17" eb="18">
      <t>モト</t>
    </rPh>
    <rPh sb="21" eb="23">
      <t>シチュウ</t>
    </rPh>
    <rPh sb="24" eb="25">
      <t>シタ</t>
    </rPh>
    <rPh sb="25" eb="26">
      <t>ハシ</t>
    </rPh>
    <phoneticPr fontId="2"/>
  </si>
  <si>
    <t>© 2022 ce-note.com</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</si>
</sst>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
    <numFmt numFmtId="177" formatCode="&quot;× &quot;General&quot; ×&quot;"/>
    <numFmt numFmtId="178" formatCode="General&quot;N x&quot;"/>
    <numFmt numFmtId="179" formatCode="&quot;×&quot;General"/>
    <numFmt numFmtId="180" formatCode="&quot;×(&quot;General"/>
    <numFmt numFmtId="181" formatCode="0.000"/>
    <numFmt numFmtId="182" formatCode="&quot;× &quot;General"/>
    <numFmt numFmtId="183" formatCode="&quot;-&quot;0.00"/>
    <numFmt numFmtId="184" formatCode="&quot;+ (&quot;General"/>
    <numFmt numFmtId="185" formatCode="&quot;) + (&quot;General"/>
    <numFmt numFmtId="186" formatCode="&quot;× &quot;General&quot; )&quot;"/>
    <numFmt numFmtId="187" formatCode="&quot;/&quot;0"/>
    <numFmt numFmtId="188" formatCode="#,##0.0;[Red]\-#,##0.0"/>
    <numFmt numFmtId="189" formatCode="&quot;x &quot;0.00"/>
    <numFmt numFmtId="190" formatCode="&quot;x &quot;0"/>
  </numFmts>
  <fonts count="16" x14ac:knownFonts="1">
    <font>
      <sz val="11"/>
      <color theme="1"/>
      <name val="游ゴシック"/>
      <family val="2"/>
      <scheme val="minor"/>
    </font>
    <font>
      <sz val="11"/>
      <color theme="1"/>
      <name val="游ゴシック"/>
      <family val="2"/>
      <scheme val="minor"/>
    </font>
    <font>
      <sz val="6"/>
      <name val="游ゴシック"/>
      <family val="3"/>
      <charset val="128"/>
      <scheme val="minor"/>
    </font>
    <font>
      <u/>
      <sz val="11"/>
      <color theme="10"/>
      <name val="游ゴシック"/>
      <family val="2"/>
      <scheme val="minor"/>
    </font>
    <font>
      <b/>
      <sz val="11"/>
      <color theme="1"/>
      <name val="游ゴシック"/>
      <family val="3"/>
      <charset val="128"/>
      <scheme val="minor"/>
    </font>
    <font>
      <sz val="11"/>
      <color theme="1"/>
      <name val="游ゴシック"/>
      <family val="3"/>
      <charset val="128"/>
      <scheme val="minor"/>
    </font>
    <font>
      <sz val="11"/>
      <color rgb="FFFF0000"/>
      <name val="游ゴシック"/>
      <family val="2"/>
      <scheme val="minor"/>
    </font>
    <font>
      <sz val="11"/>
      <color rgb="FFFF0000"/>
      <name val="游ゴシック"/>
      <family val="3"/>
      <charset val="128"/>
      <scheme val="minor"/>
    </font>
    <font>
      <sz val="11"/>
      <name val="游ゴシック"/>
      <family val="2"/>
      <scheme val="minor"/>
    </font>
    <font>
      <sz val="11"/>
      <name val="游ゴシック"/>
      <family val="3"/>
      <charset val="128"/>
      <scheme val="minor"/>
    </font>
    <font>
      <sz val="8"/>
      <color rgb="FFFF0000"/>
      <name val="游ゴシック"/>
      <family val="2"/>
      <scheme val="minor"/>
    </font>
    <font>
      <sz val="12"/>
      <color theme="1"/>
      <name val="游ゴシック"/>
      <family val="2"/>
      <scheme val="minor"/>
    </font>
    <font>
      <u/>
      <sz val="8"/>
      <color theme="10"/>
      <name val="游ゴシック"/>
      <family val="2"/>
      <scheme val="minor"/>
    </font>
    <font>
      <sz val="6"/>
      <name val="ＭＳ ゴシック"/>
      <family val="3"/>
      <charset val="128"/>
    </font>
    <font>
      <sz val="10"/>
      <name val="ＭＳ ゴシック"/>
      <family val="3"/>
      <charset val="128"/>
    </font>
    <font>
      <vertAlign val="subscript"/>
      <sz val="10"/>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double">
        <color indexed="64"/>
      </bottom>
      <diagonal/>
    </border>
    <border>
      <left style="thin">
        <color indexed="64"/>
      </left>
      <right/>
      <top/>
      <bottom/>
      <diagonal/>
    </border>
    <border>
      <left style="thin">
        <color indexed="64"/>
      </left>
      <right/>
      <top/>
      <bottom style="thin">
        <color indexed="64"/>
      </bottom>
      <diagonal/>
    </border>
    <border>
      <left style="thin">
        <color indexed="64"/>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bottom/>
      <diagonal style="thin">
        <color indexed="64"/>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xf numFmtId="38" fontId="1" fillId="0" borderId="0" applyFont="0" applyFill="0" applyBorder="0" applyAlignment="0" applyProtection="0">
      <alignment vertical="center"/>
    </xf>
    <xf numFmtId="0" fontId="3" fillId="0" borderId="0" applyNumberFormat="0" applyFill="0" applyBorder="0" applyAlignment="0" applyProtection="0"/>
  </cellStyleXfs>
  <cellXfs count="211">
    <xf numFmtId="0" fontId="0" fillId="0" borderId="0" xfId="0"/>
    <xf numFmtId="0" fontId="3" fillId="0" borderId="0" xfId="2"/>
    <xf numFmtId="0" fontId="0" fillId="0" borderId="1" xfId="0" applyBorder="1"/>
    <xf numFmtId="0" fontId="0" fillId="0" borderId="1" xfId="0" quotePrefix="1" applyBorder="1"/>
    <xf numFmtId="0" fontId="0" fillId="0" borderId="0" xfId="0" applyAlignment="1">
      <alignment horizontal="center"/>
    </xf>
    <xf numFmtId="0" fontId="0" fillId="0" borderId="2" xfId="0" applyBorder="1" applyAlignment="1">
      <alignment horizontal="center"/>
    </xf>
    <xf numFmtId="0" fontId="0" fillId="0" borderId="0" xfId="0" quotePrefix="1"/>
    <xf numFmtId="38" fontId="0" fillId="0" borderId="0" xfId="1" applyFont="1" applyBorder="1" applyAlignment="1"/>
    <xf numFmtId="2" fontId="0" fillId="0" borderId="0" xfId="0" applyNumberFormat="1"/>
    <xf numFmtId="176" fontId="0" fillId="0" borderId="0" xfId="0" applyNumberFormat="1"/>
    <xf numFmtId="0" fontId="0" fillId="0" borderId="3" xfId="0" applyBorder="1"/>
    <xf numFmtId="0" fontId="0" fillId="0" borderId="2" xfId="0" applyBorder="1"/>
    <xf numFmtId="0" fontId="3" fillId="0" borderId="4" xfId="2" applyBorder="1"/>
    <xf numFmtId="0" fontId="0" fillId="0" borderId="4" xfId="0" applyBorder="1"/>
    <xf numFmtId="0" fontId="0" fillId="0" borderId="6" xfId="0" applyBorder="1"/>
    <xf numFmtId="2" fontId="0" fillId="0" borderId="4" xfId="0" applyNumberFormat="1" applyBorder="1"/>
    <xf numFmtId="2" fontId="0" fillId="0" borderId="6" xfId="0" applyNumberFormat="1" applyBorder="1"/>
    <xf numFmtId="2" fontId="0" fillId="0" borderId="9" xfId="0" applyNumberFormat="1" applyBorder="1"/>
    <xf numFmtId="2" fontId="0" fillId="0" borderId="10" xfId="0" applyNumberFormat="1" applyBorder="1"/>
    <xf numFmtId="0" fontId="0" fillId="0" borderId="5" xfId="0" applyBorder="1"/>
    <xf numFmtId="2" fontId="0" fillId="0" borderId="11" xfId="0" applyNumberFormat="1" applyBorder="1"/>
    <xf numFmtId="0" fontId="0" fillId="2" borderId="7" xfId="0" applyFill="1" applyBorder="1" applyAlignment="1">
      <alignment horizontal="center"/>
    </xf>
    <xf numFmtId="0" fontId="0" fillId="2" borderId="4" xfId="0" applyFill="1" applyBorder="1"/>
    <xf numFmtId="0" fontId="0" fillId="2" borderId="0" xfId="0" applyFill="1"/>
    <xf numFmtId="0" fontId="0" fillId="2" borderId="6" xfId="0" applyFill="1" applyBorder="1"/>
    <xf numFmtId="0" fontId="0" fillId="2" borderId="3" xfId="0" applyFill="1" applyBorder="1"/>
    <xf numFmtId="0" fontId="0" fillId="2" borderId="5" xfId="0" applyFill="1" applyBorder="1"/>
    <xf numFmtId="0" fontId="0" fillId="2" borderId="2" xfId="0" applyFill="1" applyBorder="1"/>
    <xf numFmtId="0" fontId="0" fillId="0" borderId="14" xfId="0" applyBorder="1"/>
    <xf numFmtId="0" fontId="0" fillId="0" borderId="11" xfId="0" applyBorder="1"/>
    <xf numFmtId="0" fontId="0" fillId="2" borderId="1" xfId="0" applyFill="1" applyBorder="1"/>
    <xf numFmtId="0" fontId="0" fillId="0" borderId="9" xfId="0" applyBorder="1"/>
    <xf numFmtId="0" fontId="0" fillId="0" borderId="10" xfId="0" applyBorder="1"/>
    <xf numFmtId="2" fontId="4" fillId="0" borderId="11" xfId="0" applyNumberFormat="1" applyFont="1" applyBorder="1"/>
    <xf numFmtId="0" fontId="4" fillId="0" borderId="11" xfId="0" applyFont="1" applyBorder="1"/>
    <xf numFmtId="0" fontId="0" fillId="0" borderId="16" xfId="0" applyBorder="1"/>
    <xf numFmtId="0" fontId="0" fillId="0" borderId="17" xfId="0" applyBorder="1"/>
    <xf numFmtId="0" fontId="4" fillId="0" borderId="0" xfId="0" applyFont="1"/>
    <xf numFmtId="0" fontId="0" fillId="0" borderId="0" xfId="0" applyAlignment="1">
      <alignment horizontal="right"/>
    </xf>
    <xf numFmtId="0" fontId="0" fillId="2" borderId="16" xfId="0" applyFill="1" applyBorder="1"/>
    <xf numFmtId="0" fontId="0" fillId="2" borderId="17" xfId="0" applyFill="1" applyBorder="1"/>
    <xf numFmtId="0" fontId="0" fillId="2" borderId="9" xfId="0" applyFill="1" applyBorder="1"/>
    <xf numFmtId="2" fontId="0" fillId="2" borderId="16" xfId="0" applyNumberFormat="1" applyFill="1" applyBorder="1"/>
    <xf numFmtId="2" fontId="0" fillId="2" borderId="9" xfId="0" applyNumberFormat="1" applyFill="1" applyBorder="1"/>
    <xf numFmtId="176" fontId="0" fillId="2" borderId="11" xfId="0" applyNumberFormat="1" applyFill="1" applyBorder="1"/>
    <xf numFmtId="176" fontId="0" fillId="2" borderId="9" xfId="0" applyNumberFormat="1" applyFill="1" applyBorder="1"/>
    <xf numFmtId="0" fontId="0" fillId="0" borderId="0" xfId="0" applyAlignment="1">
      <alignment vertical="center" wrapText="1"/>
    </xf>
    <xf numFmtId="2" fontId="5" fillId="2" borderId="9" xfId="0" applyNumberFormat="1" applyFont="1" applyFill="1" applyBorder="1"/>
    <xf numFmtId="0" fontId="6" fillId="0" borderId="0" xfId="0" applyFont="1"/>
    <xf numFmtId="0" fontId="7" fillId="0" borderId="0" xfId="0" applyFont="1"/>
    <xf numFmtId="0" fontId="8" fillId="0" borderId="0" xfId="0" applyFont="1"/>
    <xf numFmtId="0" fontId="9" fillId="0" borderId="1" xfId="0" applyFont="1" applyBorder="1"/>
    <xf numFmtId="0" fontId="9" fillId="0" borderId="1" xfId="0" quotePrefix="1" applyFont="1" applyBorder="1"/>
    <xf numFmtId="0" fontId="6" fillId="0" borderId="0" xfId="0" applyFont="1" applyAlignment="1">
      <alignment horizontal="left"/>
    </xf>
    <xf numFmtId="2" fontId="4" fillId="0" borderId="0" xfId="0" applyNumberFormat="1" applyFont="1"/>
    <xf numFmtId="0" fontId="6" fillId="0" borderId="0" xfId="0" applyFont="1" applyAlignment="1">
      <alignment horizontal="center"/>
    </xf>
    <xf numFmtId="0" fontId="0" fillId="2" borderId="8" xfId="0" applyFill="1" applyBorder="1" applyAlignment="1">
      <alignment horizontal="center"/>
    </xf>
    <xf numFmtId="0" fontId="0" fillId="2" borderId="12" xfId="0" applyFill="1" applyBorder="1" applyAlignment="1">
      <alignment horizontal="center"/>
    </xf>
    <xf numFmtId="0" fontId="8" fillId="0" borderId="3" xfId="0" applyFont="1" applyBorder="1"/>
    <xf numFmtId="0" fontId="8" fillId="0" borderId="13" xfId="0" applyFont="1" applyBorder="1"/>
    <xf numFmtId="0" fontId="8" fillId="0" borderId="15" xfId="0" applyFont="1" applyBorder="1"/>
    <xf numFmtId="0" fontId="10" fillId="0" borderId="0" xfId="0" applyFont="1"/>
    <xf numFmtId="0" fontId="0" fillId="0" borderId="0" xfId="0" applyAlignment="1">
      <alignment horizontal="left"/>
    </xf>
    <xf numFmtId="0" fontId="11" fillId="0" borderId="0" xfId="0" applyFont="1"/>
    <xf numFmtId="38" fontId="0" fillId="0" borderId="5" xfId="1" applyFont="1" applyBorder="1" applyAlignment="1">
      <alignment horizontal="center"/>
    </xf>
    <xf numFmtId="38" fontId="0" fillId="0" borderId="2" xfId="1" applyFont="1" applyBorder="1" applyAlignment="1">
      <alignment horizontal="center"/>
    </xf>
    <xf numFmtId="38" fontId="0" fillId="0" borderId="14" xfId="1" applyFont="1" applyBorder="1" applyAlignment="1">
      <alignment horizontal="center"/>
    </xf>
    <xf numFmtId="38" fontId="0" fillId="0" borderId="7" xfId="0" applyNumberFormat="1" applyBorder="1" applyAlignment="1">
      <alignment horizontal="center"/>
    </xf>
    <xf numFmtId="38" fontId="0" fillId="0" borderId="8" xfId="0" applyNumberFormat="1" applyBorder="1" applyAlignment="1">
      <alignment horizontal="center"/>
    </xf>
    <xf numFmtId="38" fontId="0" fillId="0" borderId="12" xfId="0" applyNumberFormat="1" applyBorder="1" applyAlignment="1">
      <alignment horizontal="center"/>
    </xf>
    <xf numFmtId="0" fontId="0" fillId="2" borderId="21" xfId="0" applyFill="1" applyBorder="1"/>
    <xf numFmtId="0" fontId="0" fillId="2" borderId="21" xfId="0" applyFill="1" applyBorder="1" applyAlignment="1">
      <alignment horizontal="center"/>
    </xf>
    <xf numFmtId="0" fontId="0" fillId="2" borderId="16" xfId="0" applyFill="1" applyBorder="1" applyAlignment="1">
      <alignment horizontal="center"/>
    </xf>
    <xf numFmtId="0" fontId="0" fillId="2" borderId="5" xfId="0" applyFill="1" applyBorder="1" applyAlignment="1">
      <alignment horizontal="center"/>
    </xf>
    <xf numFmtId="0" fontId="0" fillId="2" borderId="11" xfId="0" applyFill="1" applyBorder="1" applyAlignment="1">
      <alignment horizontal="center"/>
    </xf>
    <xf numFmtId="0" fontId="0" fillId="2" borderId="14" xfId="0" applyFill="1" applyBorder="1"/>
    <xf numFmtId="0" fontId="0" fillId="2" borderId="22" xfId="0" applyFill="1" applyBorder="1"/>
    <xf numFmtId="0" fontId="0" fillId="0" borderId="13" xfId="0" applyBorder="1" applyAlignment="1">
      <alignment horizontal="center"/>
    </xf>
    <xf numFmtId="0" fontId="6" fillId="0" borderId="17" xfId="0" applyFont="1" applyBorder="1" applyAlignment="1">
      <alignment horizontal="center"/>
    </xf>
    <xf numFmtId="0" fontId="0" fillId="0" borderId="0" xfId="0" applyAlignment="1">
      <alignment vertical="center"/>
    </xf>
    <xf numFmtId="0" fontId="12" fillId="0" borderId="0" xfId="2" applyFont="1" applyAlignment="1">
      <alignment horizontal="left"/>
    </xf>
    <xf numFmtId="0" fontId="0" fillId="0" borderId="13" xfId="0" applyBorder="1"/>
    <xf numFmtId="2" fontId="0" fillId="2" borderId="11" xfId="0" applyNumberFormat="1" applyFill="1" applyBorder="1"/>
    <xf numFmtId="0" fontId="0" fillId="0" borderId="0" xfId="0" applyAlignment="1">
      <alignment horizontal="center" vertical="center"/>
    </xf>
    <xf numFmtId="0" fontId="0" fillId="0" borderId="0" xfId="0" applyAlignment="1">
      <alignment horizontal="left" vertical="center"/>
    </xf>
    <xf numFmtId="0" fontId="6" fillId="0" borderId="3" xfId="0" applyFont="1" applyBorder="1" applyAlignment="1">
      <alignment horizontal="center"/>
    </xf>
    <xf numFmtId="0" fontId="0" fillId="2" borderId="11" xfId="0" applyFill="1" applyBorder="1"/>
    <xf numFmtId="0" fontId="0" fillId="2" borderId="10" xfId="0" applyFill="1" applyBorder="1"/>
    <xf numFmtId="0" fontId="6" fillId="0" borderId="22" xfId="0" applyFont="1" applyBorder="1" applyAlignment="1">
      <alignment horizontal="center"/>
    </xf>
    <xf numFmtId="0" fontId="7" fillId="0" borderId="15" xfId="0" applyFont="1" applyBorder="1" applyAlignment="1">
      <alignment horizontal="center"/>
    </xf>
    <xf numFmtId="0" fontId="0" fillId="0" borderId="0" xfId="0" quotePrefix="1" applyAlignment="1">
      <alignment vertical="center"/>
    </xf>
    <xf numFmtId="0" fontId="0" fillId="0" borderId="17" xfId="0" applyBorder="1" applyAlignment="1">
      <alignment horizontal="center" vertical="center"/>
    </xf>
    <xf numFmtId="0" fontId="0" fillId="0" borderId="0" xfId="0" applyAlignment="1">
      <alignment horizontal="right" vertical="center"/>
    </xf>
    <xf numFmtId="0" fontId="0" fillId="0" borderId="0" xfId="0" quotePrefix="1" applyAlignment="1">
      <alignment horizontal="center" vertical="center"/>
    </xf>
    <xf numFmtId="0" fontId="6" fillId="0" borderId="0" xfId="0" applyFont="1" applyAlignment="1">
      <alignment vertical="center"/>
    </xf>
    <xf numFmtId="0" fontId="0" fillId="0" borderId="21" xfId="0" applyBorder="1" applyAlignment="1">
      <alignment vertical="center"/>
    </xf>
    <xf numFmtId="0" fontId="0" fillId="0" borderId="17" xfId="0" applyBorder="1" applyAlignment="1">
      <alignment vertical="center"/>
    </xf>
    <xf numFmtId="0" fontId="0" fillId="0" borderId="22" xfId="0" applyBorder="1" applyAlignment="1">
      <alignment vertical="center"/>
    </xf>
    <xf numFmtId="0" fontId="0" fillId="0" borderId="4" xfId="0" applyBorder="1" applyAlignment="1">
      <alignment vertical="center"/>
    </xf>
    <xf numFmtId="0" fontId="0" fillId="0" borderId="13" xfId="0" applyBorder="1" applyAlignment="1">
      <alignment vertical="center"/>
    </xf>
    <xf numFmtId="0" fontId="0" fillId="0" borderId="5" xfId="0" applyBorder="1" applyAlignment="1">
      <alignment vertical="center"/>
    </xf>
    <xf numFmtId="0" fontId="0" fillId="0" borderId="2" xfId="0" applyBorder="1" applyAlignment="1">
      <alignment vertical="center"/>
    </xf>
    <xf numFmtId="0" fontId="0" fillId="0" borderId="14" xfId="0" applyBorder="1" applyAlignment="1">
      <alignment vertical="center"/>
    </xf>
    <xf numFmtId="0" fontId="0" fillId="2" borderId="7" xfId="0" applyFill="1" applyBorder="1" applyAlignment="1">
      <alignment vertical="center"/>
    </xf>
    <xf numFmtId="0" fontId="0" fillId="2" borderId="8" xfId="0" applyFill="1" applyBorder="1" applyAlignment="1">
      <alignment vertical="center"/>
    </xf>
    <xf numFmtId="0" fontId="0" fillId="2" borderId="12" xfId="0" applyFill="1" applyBorder="1" applyAlignment="1">
      <alignment vertical="center"/>
    </xf>
    <xf numFmtId="0" fontId="0" fillId="2" borderId="12" xfId="0" applyFill="1" applyBorder="1"/>
    <xf numFmtId="0" fontId="0" fillId="2" borderId="21" xfId="0" applyFill="1" applyBorder="1" applyAlignment="1">
      <alignment vertical="center"/>
    </xf>
    <xf numFmtId="0" fontId="0" fillId="2" borderId="17" xfId="0" applyFill="1" applyBorder="1" applyAlignment="1">
      <alignment vertical="center"/>
    </xf>
    <xf numFmtId="0" fontId="0" fillId="2" borderId="4" xfId="0" applyFill="1" applyBorder="1" applyAlignment="1">
      <alignment vertical="center"/>
    </xf>
    <xf numFmtId="0" fontId="0" fillId="2" borderId="0" xfId="0" applyFill="1" applyAlignment="1">
      <alignment vertical="center"/>
    </xf>
    <xf numFmtId="0" fontId="0" fillId="2" borderId="5" xfId="0" applyFill="1" applyBorder="1" applyAlignment="1">
      <alignment vertical="center"/>
    </xf>
    <xf numFmtId="0" fontId="0" fillId="2" borderId="2" xfId="0" applyFill="1" applyBorder="1" applyAlignment="1">
      <alignment vertical="center"/>
    </xf>
    <xf numFmtId="2" fontId="0" fillId="0" borderId="0" xfId="0" applyNumberFormat="1" applyAlignment="1">
      <alignment vertical="center"/>
    </xf>
    <xf numFmtId="179" fontId="0" fillId="0" borderId="0" xfId="0" applyNumberFormat="1" applyAlignment="1">
      <alignment horizontal="center" vertical="center"/>
    </xf>
    <xf numFmtId="1" fontId="0" fillId="0" borderId="0" xfId="0" applyNumberFormat="1" applyAlignment="1">
      <alignment vertical="center"/>
    </xf>
    <xf numFmtId="180" fontId="0" fillId="0" borderId="0" xfId="0" applyNumberFormat="1" applyAlignment="1">
      <alignment vertical="center"/>
    </xf>
    <xf numFmtId="0" fontId="8" fillId="0" borderId="0" xfId="0" applyFont="1" applyAlignment="1">
      <alignment horizontal="center" vertical="center"/>
    </xf>
    <xf numFmtId="0" fontId="9" fillId="0" borderId="0" xfId="0" applyFont="1" applyAlignment="1">
      <alignment vertical="center"/>
    </xf>
    <xf numFmtId="0" fontId="8" fillId="0" borderId="0" xfId="0" applyFont="1" applyAlignment="1">
      <alignment vertical="center"/>
    </xf>
    <xf numFmtId="177" fontId="8" fillId="0" borderId="0" xfId="0" applyNumberFormat="1" applyFont="1" applyAlignment="1">
      <alignment horizontal="center" vertical="center"/>
    </xf>
    <xf numFmtId="178" fontId="8" fillId="0" borderId="0" xfId="0" applyNumberFormat="1" applyFont="1" applyAlignment="1">
      <alignment horizontal="left" vertical="center" shrinkToFit="1"/>
    </xf>
    <xf numFmtId="177" fontId="8" fillId="0" borderId="0" xfId="0" applyNumberFormat="1" applyFont="1" applyAlignment="1">
      <alignment horizontal="center" vertical="center" shrinkToFit="1"/>
    </xf>
    <xf numFmtId="1" fontId="0" fillId="0" borderId="0" xfId="0" applyNumberFormat="1" applyAlignment="1">
      <alignment horizontal="center" vertical="center"/>
    </xf>
    <xf numFmtId="181" fontId="0" fillId="0" borderId="0" xfId="0" applyNumberFormat="1" applyAlignment="1">
      <alignment vertical="center"/>
    </xf>
    <xf numFmtId="181" fontId="0" fillId="0" borderId="0" xfId="0" applyNumberFormat="1" applyAlignment="1">
      <alignment horizontal="left" vertical="center"/>
    </xf>
    <xf numFmtId="182" fontId="0" fillId="0" borderId="0" xfId="0" applyNumberFormat="1" applyAlignment="1">
      <alignment vertical="center"/>
    </xf>
    <xf numFmtId="0" fontId="14" fillId="0" borderId="0" xfId="0" applyFont="1" applyAlignment="1">
      <alignment vertical="center"/>
    </xf>
    <xf numFmtId="2" fontId="4" fillId="0" borderId="0" xfId="0" applyNumberFormat="1" applyFont="1" applyAlignment="1">
      <alignment vertical="center"/>
    </xf>
    <xf numFmtId="181" fontId="0" fillId="0" borderId="2" xfId="0" applyNumberFormat="1" applyBorder="1" applyAlignment="1">
      <alignment vertical="center"/>
    </xf>
    <xf numFmtId="183" fontId="0" fillId="0" borderId="0" xfId="0" applyNumberFormat="1" applyAlignment="1">
      <alignment horizontal="left" vertical="center"/>
    </xf>
    <xf numFmtId="176" fontId="0" fillId="0" borderId="0" xfId="0" applyNumberFormat="1" applyAlignment="1">
      <alignment horizontal="center" vertical="center"/>
    </xf>
    <xf numFmtId="0" fontId="0" fillId="0" borderId="2" xfId="0" applyBorder="1" applyAlignment="1">
      <alignment horizontal="center" vertical="center"/>
    </xf>
    <xf numFmtId="2" fontId="0" fillId="0" borderId="2" xfId="0" applyNumberFormat="1" applyBorder="1" applyAlignment="1">
      <alignment vertical="center"/>
    </xf>
    <xf numFmtId="0" fontId="7" fillId="0" borderId="0" xfId="0" applyFont="1" applyAlignment="1">
      <alignment vertical="center"/>
    </xf>
    <xf numFmtId="184" fontId="0" fillId="0" borderId="0" xfId="0" applyNumberFormat="1" applyAlignment="1">
      <alignment vertical="center"/>
    </xf>
    <xf numFmtId="185" fontId="0" fillId="0" borderId="0" xfId="0" applyNumberFormat="1" applyAlignment="1">
      <alignment vertical="center"/>
    </xf>
    <xf numFmtId="186" fontId="0" fillId="0" borderId="0" xfId="0" applyNumberFormat="1" applyAlignment="1">
      <alignment vertical="center"/>
    </xf>
    <xf numFmtId="187" fontId="0" fillId="0" borderId="0" xfId="0" quotePrefix="1" applyNumberFormat="1" applyAlignment="1">
      <alignment horizontal="left" vertical="center"/>
    </xf>
    <xf numFmtId="0" fontId="0" fillId="0" borderId="2" xfId="0" quotePrefix="1" applyBorder="1" applyAlignment="1">
      <alignment horizontal="center" vertical="center"/>
    </xf>
    <xf numFmtId="1" fontId="0" fillId="0" borderId="2" xfId="0" applyNumberFormat="1" applyBorder="1" applyAlignment="1">
      <alignment vertical="center"/>
    </xf>
    <xf numFmtId="38" fontId="0" fillId="0" borderId="0" xfId="0" applyNumberFormat="1" applyAlignment="1">
      <alignment horizontal="center"/>
    </xf>
    <xf numFmtId="40" fontId="0" fillId="0" borderId="4" xfId="1" applyNumberFormat="1" applyFont="1" applyBorder="1" applyAlignment="1"/>
    <xf numFmtId="40" fontId="0" fillId="0" borderId="9" xfId="1" applyNumberFormat="1" applyFont="1" applyBorder="1" applyAlignment="1"/>
    <xf numFmtId="40" fontId="0" fillId="0" borderId="10" xfId="1" applyNumberFormat="1" applyFont="1" applyBorder="1" applyAlignment="1"/>
    <xf numFmtId="40" fontId="0" fillId="0" borderId="5" xfId="1" applyNumberFormat="1" applyFont="1" applyBorder="1" applyAlignment="1"/>
    <xf numFmtId="40" fontId="4" fillId="0" borderId="11" xfId="1" applyNumberFormat="1" applyFont="1" applyBorder="1" applyAlignment="1"/>
    <xf numFmtId="40" fontId="6" fillId="0" borderId="17" xfId="1" applyNumberFormat="1" applyFont="1" applyBorder="1" applyAlignment="1">
      <alignment horizontal="right"/>
    </xf>
    <xf numFmtId="40" fontId="6" fillId="0" borderId="0" xfId="1" applyNumberFormat="1" applyFont="1" applyAlignment="1">
      <alignment horizontal="right"/>
    </xf>
    <xf numFmtId="40" fontId="6" fillId="0" borderId="3" xfId="1" applyNumberFormat="1" applyFont="1" applyBorder="1" applyAlignment="1">
      <alignment horizontal="right"/>
    </xf>
    <xf numFmtId="40" fontId="4" fillId="0" borderId="2" xfId="1" applyNumberFormat="1" applyFont="1" applyBorder="1" applyAlignment="1"/>
    <xf numFmtId="40" fontId="5" fillId="0" borderId="11" xfId="1" applyNumberFormat="1" applyFont="1" applyBorder="1" applyAlignment="1"/>
    <xf numFmtId="38" fontId="6" fillId="0" borderId="0" xfId="1" applyFont="1" applyAlignment="1">
      <alignment vertical="center"/>
    </xf>
    <xf numFmtId="38" fontId="8" fillId="0" borderId="0" xfId="1" applyFont="1" applyAlignment="1">
      <alignment vertical="center"/>
    </xf>
    <xf numFmtId="38" fontId="0" fillId="0" borderId="0" xfId="1" applyFont="1" applyAlignment="1">
      <alignment vertical="center"/>
    </xf>
    <xf numFmtId="40" fontId="0" fillId="0" borderId="17" xfId="1" applyNumberFormat="1" applyFont="1" applyBorder="1" applyAlignment="1">
      <alignment vertical="center"/>
    </xf>
    <xf numFmtId="40" fontId="0" fillId="0" borderId="0" xfId="1" applyNumberFormat="1" applyFont="1" applyAlignment="1">
      <alignment vertical="center"/>
    </xf>
    <xf numFmtId="40" fontId="0" fillId="0" borderId="17" xfId="1" applyNumberFormat="1" applyFont="1" applyBorder="1" applyAlignment="1">
      <alignment vertical="center" shrinkToFit="1"/>
    </xf>
    <xf numFmtId="40" fontId="0" fillId="0" borderId="0" xfId="1" applyNumberFormat="1" applyFont="1" applyAlignment="1">
      <alignment vertical="center" shrinkToFit="1"/>
    </xf>
    <xf numFmtId="40" fontId="0" fillId="0" borderId="2" xfId="1" applyNumberFormat="1" applyFont="1" applyBorder="1" applyAlignment="1">
      <alignment vertical="center" shrinkToFit="1"/>
    </xf>
    <xf numFmtId="38" fontId="4" fillId="0" borderId="0" xfId="1" applyFont="1" applyAlignment="1">
      <alignment vertical="center"/>
    </xf>
    <xf numFmtId="188" fontId="0" fillId="0" borderId="0" xfId="1" applyNumberFormat="1" applyFont="1" applyAlignment="1"/>
    <xf numFmtId="38" fontId="0" fillId="0" borderId="0" xfId="1" applyFont="1" applyAlignment="1">
      <alignment horizontal="center" vertical="center"/>
    </xf>
    <xf numFmtId="0" fontId="0" fillId="0" borderId="8" xfId="0" applyBorder="1" applyAlignment="1">
      <alignment horizontal="center" vertical="center"/>
    </xf>
    <xf numFmtId="0" fontId="6" fillId="0" borderId="2" xfId="0" applyFont="1" applyBorder="1" applyAlignment="1">
      <alignment horizontal="center" vertical="center"/>
    </xf>
    <xf numFmtId="0" fontId="6" fillId="0" borderId="0" xfId="0" applyFont="1" applyAlignment="1">
      <alignment horizontal="center" vertical="center"/>
    </xf>
    <xf numFmtId="0" fontId="0" fillId="0" borderId="2" xfId="0" applyBorder="1" applyAlignment="1">
      <alignment horizontal="right" vertical="center"/>
    </xf>
    <xf numFmtId="181" fontId="0" fillId="0" borderId="2" xfId="0" applyNumberFormat="1" applyBorder="1" applyAlignment="1">
      <alignment horizontal="right" vertical="center"/>
    </xf>
    <xf numFmtId="0" fontId="6" fillId="0" borderId="0" xfId="0" applyFont="1" applyAlignment="1">
      <alignment horizontal="left" vertical="center"/>
    </xf>
    <xf numFmtId="0" fontId="8" fillId="0" borderId="0" xfId="0" quotePrefix="1" applyFont="1" applyAlignment="1">
      <alignment horizontal="center" vertical="center"/>
    </xf>
    <xf numFmtId="2" fontId="0" fillId="0" borderId="0" xfId="0" applyNumberFormat="1" applyAlignment="1">
      <alignment horizontal="center" vertical="center"/>
    </xf>
    <xf numFmtId="181" fontId="0" fillId="0" borderId="0" xfId="0" applyNumberFormat="1" applyAlignment="1">
      <alignment horizontal="center" vertical="center"/>
    </xf>
    <xf numFmtId="189" fontId="0" fillId="0" borderId="2" xfId="0" applyNumberFormat="1" applyBorder="1" applyAlignment="1">
      <alignment vertical="center"/>
    </xf>
    <xf numFmtId="2" fontId="0" fillId="0" borderId="2" xfId="0" applyNumberFormat="1" applyBorder="1" applyAlignment="1">
      <alignment horizontal="center" vertical="center"/>
    </xf>
    <xf numFmtId="189" fontId="0" fillId="0" borderId="0" xfId="0" applyNumberFormat="1" applyAlignment="1">
      <alignment vertical="center"/>
    </xf>
    <xf numFmtId="190" fontId="0" fillId="0" borderId="0" xfId="0" applyNumberFormat="1" applyAlignment="1">
      <alignment vertical="center"/>
    </xf>
    <xf numFmtId="2" fontId="0" fillId="0" borderId="0" xfId="0" applyNumberFormat="1" applyAlignment="1">
      <alignment horizontal="left" vertical="center"/>
    </xf>
    <xf numFmtId="38" fontId="0" fillId="0" borderId="2" xfId="1" applyFont="1" applyBorder="1" applyAlignment="1">
      <alignment horizontal="center" vertical="center"/>
    </xf>
    <xf numFmtId="38" fontId="0" fillId="0" borderId="2" xfId="1" applyFont="1" applyBorder="1" applyAlignment="1">
      <alignment vertical="center"/>
    </xf>
    <xf numFmtId="0" fontId="0" fillId="0" borderId="0" xfId="0" applyAlignment="1">
      <alignment horizontal="left" vertical="center" wrapText="1"/>
    </xf>
    <xf numFmtId="0" fontId="0" fillId="0" borderId="0" xfId="0" applyAlignment="1">
      <alignment horizontal="center" vertical="center"/>
    </xf>
    <xf numFmtId="0" fontId="0" fillId="0" borderId="0" xfId="0" applyAlignment="1">
      <alignment horizontal="left" vertical="center"/>
    </xf>
    <xf numFmtId="0" fontId="0" fillId="2" borderId="18" xfId="0" applyFill="1" applyBorder="1" applyAlignment="1">
      <alignment horizontal="left" wrapText="1"/>
    </xf>
    <xf numFmtId="0" fontId="0" fillId="2" borderId="20" xfId="0" applyFill="1" applyBorder="1" applyAlignment="1">
      <alignment horizontal="left" wrapText="1"/>
    </xf>
    <xf numFmtId="0" fontId="0" fillId="2" borderId="19" xfId="0" applyFill="1" applyBorder="1" applyAlignment="1">
      <alignment horizontal="left" wrapText="1"/>
    </xf>
    <xf numFmtId="0" fontId="0" fillId="0" borderId="16" xfId="0" applyBorder="1" applyAlignment="1">
      <alignment horizontal="center" vertical="center"/>
    </xf>
    <xf numFmtId="0" fontId="0" fillId="0" borderId="11" xfId="0" applyBorder="1" applyAlignment="1">
      <alignment horizontal="center" vertical="center"/>
    </xf>
    <xf numFmtId="38" fontId="0" fillId="0" borderId="16" xfId="1" applyFont="1" applyBorder="1" applyAlignment="1">
      <alignment horizontal="center" vertical="center"/>
    </xf>
    <xf numFmtId="38" fontId="0" fillId="0" borderId="11" xfId="1" applyFont="1" applyBorder="1" applyAlignment="1">
      <alignment horizontal="center" vertical="center"/>
    </xf>
    <xf numFmtId="0" fontId="4" fillId="0" borderId="0" xfId="0" applyFont="1" applyAlignment="1">
      <alignment horizontal="right" vertical="center"/>
    </xf>
    <xf numFmtId="0" fontId="0" fillId="0" borderId="0" xfId="0" applyAlignment="1">
      <alignment horizontal="right" vertical="center"/>
    </xf>
    <xf numFmtId="181" fontId="4" fillId="0" borderId="0" xfId="0" applyNumberFormat="1" applyFont="1" applyAlignment="1">
      <alignment horizontal="center" vertical="center"/>
    </xf>
    <xf numFmtId="0" fontId="0" fillId="0" borderId="0" xfId="0" applyAlignment="1">
      <alignment vertical="center"/>
    </xf>
    <xf numFmtId="0" fontId="0" fillId="0" borderId="0" xfId="0" quotePrefix="1" applyAlignment="1">
      <alignment vertical="center"/>
    </xf>
    <xf numFmtId="0" fontId="0" fillId="0" borderId="0" xfId="0" quotePrefix="1" applyAlignment="1">
      <alignment horizontal="right" vertical="center"/>
    </xf>
    <xf numFmtId="183" fontId="0" fillId="0" borderId="0" xfId="0" quotePrefix="1" applyNumberFormat="1" applyAlignment="1">
      <alignment horizontal="left" vertical="center"/>
    </xf>
    <xf numFmtId="183" fontId="0" fillId="0" borderId="0" xfId="0" applyNumberFormat="1" applyAlignment="1">
      <alignment horizontal="left" vertical="center"/>
    </xf>
    <xf numFmtId="0" fontId="0" fillId="0" borderId="0" xfId="0" quotePrefix="1" applyAlignment="1">
      <alignment horizontal="left" vertical="center"/>
    </xf>
    <xf numFmtId="182" fontId="0" fillId="0" borderId="0" xfId="0" applyNumberFormat="1" applyAlignment="1">
      <alignment vertical="center"/>
    </xf>
    <xf numFmtId="2" fontId="0" fillId="0" borderId="0" xfId="0" applyNumberFormat="1" applyAlignment="1">
      <alignment horizontal="center" vertical="center"/>
    </xf>
    <xf numFmtId="182" fontId="8" fillId="0" borderId="0" xfId="0" applyNumberFormat="1" applyFont="1" applyAlignment="1">
      <alignment vertical="center"/>
    </xf>
    <xf numFmtId="0" fontId="0" fillId="0" borderId="17" xfId="0" applyBorder="1" applyAlignment="1">
      <alignment horizontal="center" vertical="top"/>
    </xf>
    <xf numFmtId="0" fontId="0" fillId="0" borderId="0" xfId="0" applyAlignment="1">
      <alignment horizontal="center" vertical="top"/>
    </xf>
    <xf numFmtId="0" fontId="0" fillId="0" borderId="0" xfId="0" quotePrefix="1" applyAlignment="1">
      <alignment horizontal="center" vertical="center"/>
    </xf>
    <xf numFmtId="181" fontId="0" fillId="0" borderId="0" xfId="0" applyNumberFormat="1" applyAlignment="1">
      <alignment horizontal="center" vertical="center"/>
    </xf>
    <xf numFmtId="0" fontId="0" fillId="0" borderId="17" xfId="0" applyBorder="1" applyAlignment="1">
      <alignment horizontal="center" vertical="center"/>
    </xf>
    <xf numFmtId="38" fontId="0" fillId="0" borderId="17" xfId="0" applyNumberFormat="1" applyBorder="1" applyAlignment="1">
      <alignment horizontal="center" vertical="center"/>
    </xf>
    <xf numFmtId="181" fontId="0" fillId="0" borderId="0" xfId="0" applyNumberFormat="1" applyAlignment="1">
      <alignment horizontal="left" vertical="center"/>
    </xf>
    <xf numFmtId="2" fontId="0" fillId="0" borderId="0" xfId="0" applyNumberFormat="1" applyAlignment="1">
      <alignment horizontal="right" vertical="center"/>
    </xf>
    <xf numFmtId="0" fontId="0" fillId="0" borderId="2" xfId="0" applyBorder="1" applyAlignment="1">
      <alignment horizontal="center" vertical="center"/>
    </xf>
    <xf numFmtId="181" fontId="0" fillId="0" borderId="0" xfId="0" applyNumberFormat="1" applyAlignment="1">
      <alignment horizontal="righ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12</xdr:col>
      <xdr:colOff>638402</xdr:colOff>
      <xdr:row>2</xdr:row>
      <xdr:rowOff>176487</xdr:rowOff>
    </xdr:from>
    <xdr:to>
      <xdr:col>22</xdr:col>
      <xdr:colOff>563163</xdr:colOff>
      <xdr:row>34</xdr:row>
      <xdr:rowOff>7835</xdr:rowOff>
    </xdr:to>
    <xdr:grpSp>
      <xdr:nvGrpSpPr>
        <xdr:cNvPr id="2" name="グループ化 1">
          <a:extLst>
            <a:ext uri="{FF2B5EF4-FFF2-40B4-BE49-F238E27FC236}">
              <a16:creationId xmlns:a16="http://schemas.microsoft.com/office/drawing/2014/main" id="{F156D84B-DA9F-4070-AF16-A4F9BAF40A52}"/>
            </a:ext>
          </a:extLst>
        </xdr:cNvPr>
        <xdr:cNvGrpSpPr/>
      </xdr:nvGrpSpPr>
      <xdr:grpSpPr>
        <a:xfrm>
          <a:off x="9020402" y="668612"/>
          <a:ext cx="6243011" cy="7483098"/>
          <a:chOff x="7944077" y="138387"/>
          <a:chExt cx="5401636" cy="7392954"/>
        </a:xfrm>
      </xdr:grpSpPr>
      <xdr:sp macro="" textlink="">
        <xdr:nvSpPr>
          <xdr:cNvPr id="3" name="フリーフォーム: 図形 2">
            <a:extLst>
              <a:ext uri="{FF2B5EF4-FFF2-40B4-BE49-F238E27FC236}">
                <a16:creationId xmlns:a16="http://schemas.microsoft.com/office/drawing/2014/main" id="{4E3AA371-8E75-5E7C-A02F-E50C05AB9249}"/>
              </a:ext>
            </a:extLst>
          </xdr:cNvPr>
          <xdr:cNvSpPr/>
        </xdr:nvSpPr>
        <xdr:spPr>
          <a:xfrm>
            <a:off x="9819706" y="737050"/>
            <a:ext cx="113628" cy="5332077"/>
          </a:xfrm>
          <a:custGeom>
            <a:avLst/>
            <a:gdLst>
              <a:gd name="connsiteX0" fmla="*/ 40821 w 122464"/>
              <a:gd name="connsiteY0" fmla="*/ 0 h 5497285"/>
              <a:gd name="connsiteX1" fmla="*/ 40821 w 122464"/>
              <a:gd name="connsiteY1" fmla="*/ 1034143 h 5497285"/>
              <a:gd name="connsiteX2" fmla="*/ 0 w 122464"/>
              <a:gd name="connsiteY2" fmla="*/ 4463143 h 5497285"/>
              <a:gd name="connsiteX3" fmla="*/ 0 w 122464"/>
              <a:gd name="connsiteY3" fmla="*/ 5497285 h 5497285"/>
              <a:gd name="connsiteX4" fmla="*/ 122464 w 122464"/>
              <a:gd name="connsiteY4" fmla="*/ 5497285 h 5497285"/>
              <a:gd name="connsiteX5" fmla="*/ 122464 w 122464"/>
              <a:gd name="connsiteY5" fmla="*/ 4449535 h 5497285"/>
              <a:gd name="connsiteX6" fmla="*/ 95250 w 122464"/>
              <a:gd name="connsiteY6" fmla="*/ 1034143 h 5497285"/>
              <a:gd name="connsiteX7" fmla="*/ 40821 w 122464"/>
              <a:gd name="connsiteY7" fmla="*/ 0 h 5497285"/>
              <a:gd name="connsiteX0" fmla="*/ 40821 w 122464"/>
              <a:gd name="connsiteY0" fmla="*/ 0 h 5497285"/>
              <a:gd name="connsiteX1" fmla="*/ 40821 w 122464"/>
              <a:gd name="connsiteY1" fmla="*/ 1034143 h 5497285"/>
              <a:gd name="connsiteX2" fmla="*/ 0 w 122464"/>
              <a:gd name="connsiteY2" fmla="*/ 4463143 h 5497285"/>
              <a:gd name="connsiteX3" fmla="*/ 0 w 122464"/>
              <a:gd name="connsiteY3" fmla="*/ 5497285 h 5497285"/>
              <a:gd name="connsiteX4" fmla="*/ 122464 w 122464"/>
              <a:gd name="connsiteY4" fmla="*/ 5497285 h 5497285"/>
              <a:gd name="connsiteX5" fmla="*/ 122464 w 122464"/>
              <a:gd name="connsiteY5" fmla="*/ 4449535 h 5497285"/>
              <a:gd name="connsiteX6" fmla="*/ 95250 w 122464"/>
              <a:gd name="connsiteY6" fmla="*/ 1034143 h 5497285"/>
              <a:gd name="connsiteX7" fmla="*/ 85940 w 122464"/>
              <a:gd name="connsiteY7" fmla="*/ 658013 h 5497285"/>
              <a:gd name="connsiteX8" fmla="*/ 40821 w 122464"/>
              <a:gd name="connsiteY8" fmla="*/ 0 h 5497285"/>
              <a:gd name="connsiteX0" fmla="*/ 40821 w 251374"/>
              <a:gd name="connsiteY0" fmla="*/ 0 h 5497285"/>
              <a:gd name="connsiteX1" fmla="*/ 40821 w 251374"/>
              <a:gd name="connsiteY1" fmla="*/ 1034143 h 5497285"/>
              <a:gd name="connsiteX2" fmla="*/ 0 w 251374"/>
              <a:gd name="connsiteY2" fmla="*/ 4463143 h 5497285"/>
              <a:gd name="connsiteX3" fmla="*/ 0 w 251374"/>
              <a:gd name="connsiteY3" fmla="*/ 5497285 h 5497285"/>
              <a:gd name="connsiteX4" fmla="*/ 122464 w 251374"/>
              <a:gd name="connsiteY4" fmla="*/ 5497285 h 5497285"/>
              <a:gd name="connsiteX5" fmla="*/ 122464 w 251374"/>
              <a:gd name="connsiteY5" fmla="*/ 4449535 h 5497285"/>
              <a:gd name="connsiteX6" fmla="*/ 95250 w 251374"/>
              <a:gd name="connsiteY6" fmla="*/ 1034143 h 5497285"/>
              <a:gd name="connsiteX7" fmla="*/ 251374 w 251374"/>
              <a:gd name="connsiteY7" fmla="*/ 81614 h 5497285"/>
              <a:gd name="connsiteX8" fmla="*/ 40821 w 251374"/>
              <a:gd name="connsiteY8" fmla="*/ 0 h 5497285"/>
              <a:gd name="connsiteX0" fmla="*/ 40821 w 122464"/>
              <a:gd name="connsiteY0" fmla="*/ 91816 h 5589101"/>
              <a:gd name="connsiteX1" fmla="*/ 40821 w 122464"/>
              <a:gd name="connsiteY1" fmla="*/ 1125959 h 5589101"/>
              <a:gd name="connsiteX2" fmla="*/ 0 w 122464"/>
              <a:gd name="connsiteY2" fmla="*/ 4554959 h 5589101"/>
              <a:gd name="connsiteX3" fmla="*/ 0 w 122464"/>
              <a:gd name="connsiteY3" fmla="*/ 5589101 h 5589101"/>
              <a:gd name="connsiteX4" fmla="*/ 122464 w 122464"/>
              <a:gd name="connsiteY4" fmla="*/ 5589101 h 5589101"/>
              <a:gd name="connsiteX5" fmla="*/ 122464 w 122464"/>
              <a:gd name="connsiteY5" fmla="*/ 4541351 h 5589101"/>
              <a:gd name="connsiteX6" fmla="*/ 95250 w 122464"/>
              <a:gd name="connsiteY6" fmla="*/ 1125959 h 5589101"/>
              <a:gd name="connsiteX7" fmla="*/ 95966 w 122464"/>
              <a:gd name="connsiteY7" fmla="*/ 0 h 5589101"/>
              <a:gd name="connsiteX8" fmla="*/ 40821 w 122464"/>
              <a:gd name="connsiteY8" fmla="*/ 91816 h 5589101"/>
              <a:gd name="connsiteX0" fmla="*/ 44631 w 122464"/>
              <a:gd name="connsiteY0" fmla="*/ 25746 h 5589101"/>
              <a:gd name="connsiteX1" fmla="*/ 40821 w 122464"/>
              <a:gd name="connsiteY1" fmla="*/ 1125959 h 5589101"/>
              <a:gd name="connsiteX2" fmla="*/ 0 w 122464"/>
              <a:gd name="connsiteY2" fmla="*/ 4554959 h 5589101"/>
              <a:gd name="connsiteX3" fmla="*/ 0 w 122464"/>
              <a:gd name="connsiteY3" fmla="*/ 5589101 h 5589101"/>
              <a:gd name="connsiteX4" fmla="*/ 122464 w 122464"/>
              <a:gd name="connsiteY4" fmla="*/ 5589101 h 5589101"/>
              <a:gd name="connsiteX5" fmla="*/ 122464 w 122464"/>
              <a:gd name="connsiteY5" fmla="*/ 4541351 h 5589101"/>
              <a:gd name="connsiteX6" fmla="*/ 95250 w 122464"/>
              <a:gd name="connsiteY6" fmla="*/ 1125959 h 5589101"/>
              <a:gd name="connsiteX7" fmla="*/ 95966 w 122464"/>
              <a:gd name="connsiteY7" fmla="*/ 0 h 5589101"/>
              <a:gd name="connsiteX8" fmla="*/ 44631 w 122464"/>
              <a:gd name="connsiteY8" fmla="*/ 25746 h 5589101"/>
              <a:gd name="connsiteX0" fmla="*/ 44631 w 122464"/>
              <a:gd name="connsiteY0" fmla="*/ 0 h 5563355"/>
              <a:gd name="connsiteX1" fmla="*/ 40821 w 122464"/>
              <a:gd name="connsiteY1" fmla="*/ 1100213 h 5563355"/>
              <a:gd name="connsiteX2" fmla="*/ 0 w 122464"/>
              <a:gd name="connsiteY2" fmla="*/ 4529213 h 5563355"/>
              <a:gd name="connsiteX3" fmla="*/ 0 w 122464"/>
              <a:gd name="connsiteY3" fmla="*/ 5563355 h 5563355"/>
              <a:gd name="connsiteX4" fmla="*/ 122464 w 122464"/>
              <a:gd name="connsiteY4" fmla="*/ 5563355 h 5563355"/>
              <a:gd name="connsiteX5" fmla="*/ 122464 w 122464"/>
              <a:gd name="connsiteY5" fmla="*/ 4515605 h 5563355"/>
              <a:gd name="connsiteX6" fmla="*/ 95250 w 122464"/>
              <a:gd name="connsiteY6" fmla="*/ 1100213 h 5563355"/>
              <a:gd name="connsiteX7" fmla="*/ 108257 w 122464"/>
              <a:gd name="connsiteY7" fmla="*/ 102957 h 5563355"/>
              <a:gd name="connsiteX8" fmla="*/ 44631 w 122464"/>
              <a:gd name="connsiteY8" fmla="*/ 0 h 5563355"/>
              <a:gd name="connsiteX0" fmla="*/ 0 w 234535"/>
              <a:gd name="connsiteY0" fmla="*/ 75971 h 5460398"/>
              <a:gd name="connsiteX1" fmla="*/ 152892 w 234535"/>
              <a:gd name="connsiteY1" fmla="*/ 997256 h 5460398"/>
              <a:gd name="connsiteX2" fmla="*/ 112071 w 234535"/>
              <a:gd name="connsiteY2" fmla="*/ 4426256 h 5460398"/>
              <a:gd name="connsiteX3" fmla="*/ 112071 w 234535"/>
              <a:gd name="connsiteY3" fmla="*/ 5460398 h 5460398"/>
              <a:gd name="connsiteX4" fmla="*/ 234535 w 234535"/>
              <a:gd name="connsiteY4" fmla="*/ 5460398 h 5460398"/>
              <a:gd name="connsiteX5" fmla="*/ 234535 w 234535"/>
              <a:gd name="connsiteY5" fmla="*/ 4412648 h 5460398"/>
              <a:gd name="connsiteX6" fmla="*/ 207321 w 234535"/>
              <a:gd name="connsiteY6" fmla="*/ 997256 h 5460398"/>
              <a:gd name="connsiteX7" fmla="*/ 220328 w 234535"/>
              <a:gd name="connsiteY7" fmla="*/ 0 h 5460398"/>
              <a:gd name="connsiteX8" fmla="*/ 0 w 234535"/>
              <a:gd name="connsiteY8" fmla="*/ 75971 h 5460398"/>
              <a:gd name="connsiteX0" fmla="*/ 0 w 234535"/>
              <a:gd name="connsiteY0" fmla="*/ 85389 h 5469816"/>
              <a:gd name="connsiteX1" fmla="*/ 152892 w 234535"/>
              <a:gd name="connsiteY1" fmla="*/ 1006674 h 5469816"/>
              <a:gd name="connsiteX2" fmla="*/ 112071 w 234535"/>
              <a:gd name="connsiteY2" fmla="*/ 4435674 h 5469816"/>
              <a:gd name="connsiteX3" fmla="*/ 112071 w 234535"/>
              <a:gd name="connsiteY3" fmla="*/ 5469816 h 5469816"/>
              <a:gd name="connsiteX4" fmla="*/ 234535 w 234535"/>
              <a:gd name="connsiteY4" fmla="*/ 5469816 h 5469816"/>
              <a:gd name="connsiteX5" fmla="*/ 234535 w 234535"/>
              <a:gd name="connsiteY5" fmla="*/ 4422066 h 5469816"/>
              <a:gd name="connsiteX6" fmla="*/ 207321 w 234535"/>
              <a:gd name="connsiteY6" fmla="*/ 1006674 h 5469816"/>
              <a:gd name="connsiteX7" fmla="*/ 220328 w 234535"/>
              <a:gd name="connsiteY7" fmla="*/ 0 h 5469816"/>
              <a:gd name="connsiteX8" fmla="*/ 0 w 234535"/>
              <a:gd name="connsiteY8" fmla="*/ 85389 h 5469816"/>
              <a:gd name="connsiteX0" fmla="*/ 56921 w 122464"/>
              <a:gd name="connsiteY0" fmla="*/ 0 h 5478599"/>
              <a:gd name="connsiteX1" fmla="*/ 40821 w 122464"/>
              <a:gd name="connsiteY1" fmla="*/ 1015457 h 5478599"/>
              <a:gd name="connsiteX2" fmla="*/ 0 w 122464"/>
              <a:gd name="connsiteY2" fmla="*/ 4444457 h 5478599"/>
              <a:gd name="connsiteX3" fmla="*/ 0 w 122464"/>
              <a:gd name="connsiteY3" fmla="*/ 5478599 h 5478599"/>
              <a:gd name="connsiteX4" fmla="*/ 122464 w 122464"/>
              <a:gd name="connsiteY4" fmla="*/ 5478599 h 5478599"/>
              <a:gd name="connsiteX5" fmla="*/ 122464 w 122464"/>
              <a:gd name="connsiteY5" fmla="*/ 4430849 h 5478599"/>
              <a:gd name="connsiteX6" fmla="*/ 95250 w 122464"/>
              <a:gd name="connsiteY6" fmla="*/ 1015457 h 5478599"/>
              <a:gd name="connsiteX7" fmla="*/ 108257 w 122464"/>
              <a:gd name="connsiteY7" fmla="*/ 8783 h 5478599"/>
              <a:gd name="connsiteX8" fmla="*/ 56921 w 122464"/>
              <a:gd name="connsiteY8" fmla="*/ 0 h 5478599"/>
              <a:gd name="connsiteX0" fmla="*/ 52158 w 122464"/>
              <a:gd name="connsiteY0" fmla="*/ 8355 h 5469816"/>
              <a:gd name="connsiteX1" fmla="*/ 40821 w 122464"/>
              <a:gd name="connsiteY1" fmla="*/ 1006674 h 5469816"/>
              <a:gd name="connsiteX2" fmla="*/ 0 w 122464"/>
              <a:gd name="connsiteY2" fmla="*/ 4435674 h 5469816"/>
              <a:gd name="connsiteX3" fmla="*/ 0 w 122464"/>
              <a:gd name="connsiteY3" fmla="*/ 5469816 h 5469816"/>
              <a:gd name="connsiteX4" fmla="*/ 122464 w 122464"/>
              <a:gd name="connsiteY4" fmla="*/ 5469816 h 5469816"/>
              <a:gd name="connsiteX5" fmla="*/ 122464 w 122464"/>
              <a:gd name="connsiteY5" fmla="*/ 4422066 h 5469816"/>
              <a:gd name="connsiteX6" fmla="*/ 95250 w 122464"/>
              <a:gd name="connsiteY6" fmla="*/ 1006674 h 5469816"/>
              <a:gd name="connsiteX7" fmla="*/ 108257 w 122464"/>
              <a:gd name="connsiteY7" fmla="*/ 0 h 5469816"/>
              <a:gd name="connsiteX8" fmla="*/ 52158 w 122464"/>
              <a:gd name="connsiteY8" fmla="*/ 8355 h 5469816"/>
              <a:gd name="connsiteX0" fmla="*/ 52158 w 122464"/>
              <a:gd name="connsiteY0" fmla="*/ 0 h 5473702"/>
              <a:gd name="connsiteX1" fmla="*/ 40821 w 122464"/>
              <a:gd name="connsiteY1" fmla="*/ 1010560 h 5473702"/>
              <a:gd name="connsiteX2" fmla="*/ 0 w 122464"/>
              <a:gd name="connsiteY2" fmla="*/ 4439560 h 5473702"/>
              <a:gd name="connsiteX3" fmla="*/ 0 w 122464"/>
              <a:gd name="connsiteY3" fmla="*/ 5473702 h 5473702"/>
              <a:gd name="connsiteX4" fmla="*/ 122464 w 122464"/>
              <a:gd name="connsiteY4" fmla="*/ 5473702 h 5473702"/>
              <a:gd name="connsiteX5" fmla="*/ 122464 w 122464"/>
              <a:gd name="connsiteY5" fmla="*/ 4425952 h 5473702"/>
              <a:gd name="connsiteX6" fmla="*/ 95250 w 122464"/>
              <a:gd name="connsiteY6" fmla="*/ 1010560 h 5473702"/>
              <a:gd name="connsiteX7" fmla="*/ 108257 w 122464"/>
              <a:gd name="connsiteY7" fmla="*/ 3886 h 5473702"/>
              <a:gd name="connsiteX8" fmla="*/ 52158 w 122464"/>
              <a:gd name="connsiteY8" fmla="*/ 0 h 5473702"/>
              <a:gd name="connsiteX0" fmla="*/ 52158 w 122464"/>
              <a:gd name="connsiteY0" fmla="*/ 5907 h 5479609"/>
              <a:gd name="connsiteX1" fmla="*/ 40821 w 122464"/>
              <a:gd name="connsiteY1" fmla="*/ 1016467 h 5479609"/>
              <a:gd name="connsiteX2" fmla="*/ 0 w 122464"/>
              <a:gd name="connsiteY2" fmla="*/ 4445467 h 5479609"/>
              <a:gd name="connsiteX3" fmla="*/ 0 w 122464"/>
              <a:gd name="connsiteY3" fmla="*/ 5479609 h 5479609"/>
              <a:gd name="connsiteX4" fmla="*/ 122464 w 122464"/>
              <a:gd name="connsiteY4" fmla="*/ 5479609 h 5479609"/>
              <a:gd name="connsiteX5" fmla="*/ 122464 w 122464"/>
              <a:gd name="connsiteY5" fmla="*/ 4431859 h 5479609"/>
              <a:gd name="connsiteX6" fmla="*/ 95250 w 122464"/>
              <a:gd name="connsiteY6" fmla="*/ 1016467 h 5479609"/>
              <a:gd name="connsiteX7" fmla="*/ 108257 w 122464"/>
              <a:gd name="connsiteY7" fmla="*/ 0 h 5479609"/>
              <a:gd name="connsiteX8" fmla="*/ 52158 w 122464"/>
              <a:gd name="connsiteY8" fmla="*/ 5907 h 5479609"/>
              <a:gd name="connsiteX0" fmla="*/ 52158 w 122464"/>
              <a:gd name="connsiteY0" fmla="*/ 3459 h 5477161"/>
              <a:gd name="connsiteX1" fmla="*/ 40821 w 122464"/>
              <a:gd name="connsiteY1" fmla="*/ 1014019 h 5477161"/>
              <a:gd name="connsiteX2" fmla="*/ 0 w 122464"/>
              <a:gd name="connsiteY2" fmla="*/ 4443019 h 5477161"/>
              <a:gd name="connsiteX3" fmla="*/ 0 w 122464"/>
              <a:gd name="connsiteY3" fmla="*/ 5477161 h 5477161"/>
              <a:gd name="connsiteX4" fmla="*/ 122464 w 122464"/>
              <a:gd name="connsiteY4" fmla="*/ 5477161 h 5477161"/>
              <a:gd name="connsiteX5" fmla="*/ 122464 w 122464"/>
              <a:gd name="connsiteY5" fmla="*/ 4429411 h 5477161"/>
              <a:gd name="connsiteX6" fmla="*/ 95250 w 122464"/>
              <a:gd name="connsiteY6" fmla="*/ 1014019 h 5477161"/>
              <a:gd name="connsiteX7" fmla="*/ 103495 w 122464"/>
              <a:gd name="connsiteY7" fmla="*/ 0 h 5477161"/>
              <a:gd name="connsiteX8" fmla="*/ 52158 w 122464"/>
              <a:gd name="connsiteY8" fmla="*/ 3459 h 5477161"/>
              <a:gd name="connsiteX0" fmla="*/ 52158 w 127227"/>
              <a:gd name="connsiteY0" fmla="*/ 3459 h 5477161"/>
              <a:gd name="connsiteX1" fmla="*/ 40821 w 127227"/>
              <a:gd name="connsiteY1" fmla="*/ 1014019 h 5477161"/>
              <a:gd name="connsiteX2" fmla="*/ 0 w 127227"/>
              <a:gd name="connsiteY2" fmla="*/ 4443019 h 5477161"/>
              <a:gd name="connsiteX3" fmla="*/ 0 w 127227"/>
              <a:gd name="connsiteY3" fmla="*/ 5477161 h 5477161"/>
              <a:gd name="connsiteX4" fmla="*/ 122464 w 127227"/>
              <a:gd name="connsiteY4" fmla="*/ 5477161 h 5477161"/>
              <a:gd name="connsiteX5" fmla="*/ 127227 w 127227"/>
              <a:gd name="connsiteY5" fmla="*/ 4439204 h 5477161"/>
              <a:gd name="connsiteX6" fmla="*/ 95250 w 127227"/>
              <a:gd name="connsiteY6" fmla="*/ 1014019 h 5477161"/>
              <a:gd name="connsiteX7" fmla="*/ 103495 w 127227"/>
              <a:gd name="connsiteY7" fmla="*/ 0 h 5477161"/>
              <a:gd name="connsiteX8" fmla="*/ 52158 w 127227"/>
              <a:gd name="connsiteY8" fmla="*/ 3459 h 5477161"/>
              <a:gd name="connsiteX0" fmla="*/ 52158 w 139134"/>
              <a:gd name="connsiteY0" fmla="*/ 3459 h 5477161"/>
              <a:gd name="connsiteX1" fmla="*/ 40821 w 139134"/>
              <a:gd name="connsiteY1" fmla="*/ 1014019 h 5477161"/>
              <a:gd name="connsiteX2" fmla="*/ 0 w 139134"/>
              <a:gd name="connsiteY2" fmla="*/ 4443019 h 5477161"/>
              <a:gd name="connsiteX3" fmla="*/ 0 w 139134"/>
              <a:gd name="connsiteY3" fmla="*/ 5477161 h 5477161"/>
              <a:gd name="connsiteX4" fmla="*/ 122464 w 139134"/>
              <a:gd name="connsiteY4" fmla="*/ 5477161 h 5477161"/>
              <a:gd name="connsiteX5" fmla="*/ 139134 w 139134"/>
              <a:gd name="connsiteY5" fmla="*/ 4444100 h 5477161"/>
              <a:gd name="connsiteX6" fmla="*/ 95250 w 139134"/>
              <a:gd name="connsiteY6" fmla="*/ 1014019 h 5477161"/>
              <a:gd name="connsiteX7" fmla="*/ 103495 w 139134"/>
              <a:gd name="connsiteY7" fmla="*/ 0 h 5477161"/>
              <a:gd name="connsiteX8" fmla="*/ 52158 w 139134"/>
              <a:gd name="connsiteY8" fmla="*/ 3459 h 5477161"/>
              <a:gd name="connsiteX0" fmla="*/ 52158 w 139591"/>
              <a:gd name="connsiteY0" fmla="*/ 3459 h 5482057"/>
              <a:gd name="connsiteX1" fmla="*/ 40821 w 139591"/>
              <a:gd name="connsiteY1" fmla="*/ 1014019 h 5482057"/>
              <a:gd name="connsiteX2" fmla="*/ 0 w 139591"/>
              <a:gd name="connsiteY2" fmla="*/ 4443019 h 5482057"/>
              <a:gd name="connsiteX3" fmla="*/ 0 w 139591"/>
              <a:gd name="connsiteY3" fmla="*/ 5477161 h 5482057"/>
              <a:gd name="connsiteX4" fmla="*/ 139133 w 139591"/>
              <a:gd name="connsiteY4" fmla="*/ 5482057 h 5482057"/>
              <a:gd name="connsiteX5" fmla="*/ 139134 w 139591"/>
              <a:gd name="connsiteY5" fmla="*/ 4444100 h 5482057"/>
              <a:gd name="connsiteX6" fmla="*/ 95250 w 139591"/>
              <a:gd name="connsiteY6" fmla="*/ 1014019 h 5482057"/>
              <a:gd name="connsiteX7" fmla="*/ 103495 w 139591"/>
              <a:gd name="connsiteY7" fmla="*/ 0 h 5482057"/>
              <a:gd name="connsiteX8" fmla="*/ 52158 w 139591"/>
              <a:gd name="connsiteY8" fmla="*/ 3459 h 5482057"/>
              <a:gd name="connsiteX0" fmla="*/ 52158 w 139591"/>
              <a:gd name="connsiteY0" fmla="*/ 3459 h 5482057"/>
              <a:gd name="connsiteX1" fmla="*/ 40821 w 139591"/>
              <a:gd name="connsiteY1" fmla="*/ 1014019 h 5482057"/>
              <a:gd name="connsiteX2" fmla="*/ 0 w 139591"/>
              <a:gd name="connsiteY2" fmla="*/ 4443019 h 5482057"/>
              <a:gd name="connsiteX3" fmla="*/ 0 w 139591"/>
              <a:gd name="connsiteY3" fmla="*/ 5477161 h 5482057"/>
              <a:gd name="connsiteX4" fmla="*/ 139133 w 139591"/>
              <a:gd name="connsiteY4" fmla="*/ 5482057 h 5482057"/>
              <a:gd name="connsiteX5" fmla="*/ 139134 w 139591"/>
              <a:gd name="connsiteY5" fmla="*/ 4444100 h 5482057"/>
              <a:gd name="connsiteX6" fmla="*/ 102394 w 139591"/>
              <a:gd name="connsiteY6" fmla="*/ 1021363 h 5482057"/>
              <a:gd name="connsiteX7" fmla="*/ 103495 w 139591"/>
              <a:gd name="connsiteY7" fmla="*/ 0 h 5482057"/>
              <a:gd name="connsiteX8" fmla="*/ 52158 w 139591"/>
              <a:gd name="connsiteY8" fmla="*/ 3459 h 5482057"/>
              <a:gd name="connsiteX0" fmla="*/ 52158 w 139591"/>
              <a:gd name="connsiteY0" fmla="*/ 3459 h 5482057"/>
              <a:gd name="connsiteX1" fmla="*/ 36059 w 139591"/>
              <a:gd name="connsiteY1" fmla="*/ 1028709 h 5482057"/>
              <a:gd name="connsiteX2" fmla="*/ 0 w 139591"/>
              <a:gd name="connsiteY2" fmla="*/ 4443019 h 5482057"/>
              <a:gd name="connsiteX3" fmla="*/ 0 w 139591"/>
              <a:gd name="connsiteY3" fmla="*/ 5477161 h 5482057"/>
              <a:gd name="connsiteX4" fmla="*/ 139133 w 139591"/>
              <a:gd name="connsiteY4" fmla="*/ 5482057 h 5482057"/>
              <a:gd name="connsiteX5" fmla="*/ 139134 w 139591"/>
              <a:gd name="connsiteY5" fmla="*/ 4444100 h 5482057"/>
              <a:gd name="connsiteX6" fmla="*/ 102394 w 139591"/>
              <a:gd name="connsiteY6" fmla="*/ 1021363 h 5482057"/>
              <a:gd name="connsiteX7" fmla="*/ 103495 w 139591"/>
              <a:gd name="connsiteY7" fmla="*/ 0 h 5482057"/>
              <a:gd name="connsiteX8" fmla="*/ 52158 w 139591"/>
              <a:gd name="connsiteY8" fmla="*/ 3459 h 5482057"/>
              <a:gd name="connsiteX0" fmla="*/ 52158 w 139591"/>
              <a:gd name="connsiteY0" fmla="*/ 3459 h 5482057"/>
              <a:gd name="connsiteX1" fmla="*/ 36059 w 139591"/>
              <a:gd name="connsiteY1" fmla="*/ 1028709 h 5482057"/>
              <a:gd name="connsiteX2" fmla="*/ 0 w 139591"/>
              <a:gd name="connsiteY2" fmla="*/ 4443019 h 5482057"/>
              <a:gd name="connsiteX3" fmla="*/ 0 w 139591"/>
              <a:gd name="connsiteY3" fmla="*/ 5477161 h 5482057"/>
              <a:gd name="connsiteX4" fmla="*/ 139133 w 139591"/>
              <a:gd name="connsiteY4" fmla="*/ 5482057 h 5482057"/>
              <a:gd name="connsiteX5" fmla="*/ 139134 w 139591"/>
              <a:gd name="connsiteY5" fmla="*/ 4444100 h 5482057"/>
              <a:gd name="connsiteX6" fmla="*/ 102394 w 139591"/>
              <a:gd name="connsiteY6" fmla="*/ 1028708 h 5482057"/>
              <a:gd name="connsiteX7" fmla="*/ 103495 w 139591"/>
              <a:gd name="connsiteY7" fmla="*/ 0 h 5482057"/>
              <a:gd name="connsiteX8" fmla="*/ 52158 w 139591"/>
              <a:gd name="connsiteY8" fmla="*/ 3459 h 5482057"/>
              <a:gd name="connsiteX0" fmla="*/ 52158 w 139591"/>
              <a:gd name="connsiteY0" fmla="*/ 1011 h 5479609"/>
              <a:gd name="connsiteX1" fmla="*/ 36059 w 139591"/>
              <a:gd name="connsiteY1" fmla="*/ 1026261 h 5479609"/>
              <a:gd name="connsiteX2" fmla="*/ 0 w 139591"/>
              <a:gd name="connsiteY2" fmla="*/ 4440571 h 5479609"/>
              <a:gd name="connsiteX3" fmla="*/ 0 w 139591"/>
              <a:gd name="connsiteY3" fmla="*/ 5474713 h 5479609"/>
              <a:gd name="connsiteX4" fmla="*/ 139133 w 139591"/>
              <a:gd name="connsiteY4" fmla="*/ 5479609 h 5479609"/>
              <a:gd name="connsiteX5" fmla="*/ 139134 w 139591"/>
              <a:gd name="connsiteY5" fmla="*/ 4441652 h 5479609"/>
              <a:gd name="connsiteX6" fmla="*/ 102394 w 139591"/>
              <a:gd name="connsiteY6" fmla="*/ 1026260 h 5479609"/>
              <a:gd name="connsiteX7" fmla="*/ 103495 w 139591"/>
              <a:gd name="connsiteY7" fmla="*/ 0 h 5479609"/>
              <a:gd name="connsiteX8" fmla="*/ 52158 w 139591"/>
              <a:gd name="connsiteY8" fmla="*/ 1011 h 5479609"/>
              <a:gd name="connsiteX0" fmla="*/ 52158 w 139591"/>
              <a:gd name="connsiteY0" fmla="*/ 1011 h 5482058"/>
              <a:gd name="connsiteX1" fmla="*/ 36059 w 139591"/>
              <a:gd name="connsiteY1" fmla="*/ 1026261 h 5482058"/>
              <a:gd name="connsiteX2" fmla="*/ 0 w 139591"/>
              <a:gd name="connsiteY2" fmla="*/ 4440571 h 5482058"/>
              <a:gd name="connsiteX3" fmla="*/ 0 w 139591"/>
              <a:gd name="connsiteY3" fmla="*/ 5482058 h 5482058"/>
              <a:gd name="connsiteX4" fmla="*/ 139133 w 139591"/>
              <a:gd name="connsiteY4" fmla="*/ 5479609 h 5482058"/>
              <a:gd name="connsiteX5" fmla="*/ 139134 w 139591"/>
              <a:gd name="connsiteY5" fmla="*/ 4441652 h 5482058"/>
              <a:gd name="connsiteX6" fmla="*/ 102394 w 139591"/>
              <a:gd name="connsiteY6" fmla="*/ 1026260 h 5482058"/>
              <a:gd name="connsiteX7" fmla="*/ 103495 w 139591"/>
              <a:gd name="connsiteY7" fmla="*/ 0 h 5482058"/>
              <a:gd name="connsiteX8" fmla="*/ 52158 w 139591"/>
              <a:gd name="connsiteY8" fmla="*/ 1011 h 5482058"/>
              <a:gd name="connsiteX0" fmla="*/ 52158 w 141802"/>
              <a:gd name="connsiteY0" fmla="*/ 1011 h 5482058"/>
              <a:gd name="connsiteX1" fmla="*/ 36059 w 141802"/>
              <a:gd name="connsiteY1" fmla="*/ 1026261 h 5482058"/>
              <a:gd name="connsiteX2" fmla="*/ 0 w 141802"/>
              <a:gd name="connsiteY2" fmla="*/ 4440571 h 5482058"/>
              <a:gd name="connsiteX3" fmla="*/ 0 w 141802"/>
              <a:gd name="connsiteY3" fmla="*/ 5482058 h 5482058"/>
              <a:gd name="connsiteX4" fmla="*/ 141514 w 141802"/>
              <a:gd name="connsiteY4" fmla="*/ 5479609 h 5482058"/>
              <a:gd name="connsiteX5" fmla="*/ 139134 w 141802"/>
              <a:gd name="connsiteY5" fmla="*/ 4441652 h 5482058"/>
              <a:gd name="connsiteX6" fmla="*/ 102394 w 141802"/>
              <a:gd name="connsiteY6" fmla="*/ 1026260 h 5482058"/>
              <a:gd name="connsiteX7" fmla="*/ 103495 w 141802"/>
              <a:gd name="connsiteY7" fmla="*/ 0 h 5482058"/>
              <a:gd name="connsiteX8" fmla="*/ 52158 w 141802"/>
              <a:gd name="connsiteY8" fmla="*/ 1011 h 5482058"/>
              <a:gd name="connsiteX0" fmla="*/ 52158 w 141802"/>
              <a:gd name="connsiteY0" fmla="*/ 1011 h 5482058"/>
              <a:gd name="connsiteX1" fmla="*/ 36059 w 141802"/>
              <a:gd name="connsiteY1" fmla="*/ 1026261 h 5482058"/>
              <a:gd name="connsiteX2" fmla="*/ 0 w 141802"/>
              <a:gd name="connsiteY2" fmla="*/ 4440571 h 5482058"/>
              <a:gd name="connsiteX3" fmla="*/ 0 w 141802"/>
              <a:gd name="connsiteY3" fmla="*/ 5482058 h 5482058"/>
              <a:gd name="connsiteX4" fmla="*/ 141514 w 141802"/>
              <a:gd name="connsiteY4" fmla="*/ 5482057 h 5482058"/>
              <a:gd name="connsiteX5" fmla="*/ 139134 w 141802"/>
              <a:gd name="connsiteY5" fmla="*/ 4441652 h 5482058"/>
              <a:gd name="connsiteX6" fmla="*/ 102394 w 141802"/>
              <a:gd name="connsiteY6" fmla="*/ 1026260 h 5482058"/>
              <a:gd name="connsiteX7" fmla="*/ 103495 w 141802"/>
              <a:gd name="connsiteY7" fmla="*/ 0 h 5482058"/>
              <a:gd name="connsiteX8" fmla="*/ 52158 w 141802"/>
              <a:gd name="connsiteY8" fmla="*/ 1011 h 5482058"/>
              <a:gd name="connsiteX0" fmla="*/ 52158 w 141802"/>
              <a:gd name="connsiteY0" fmla="*/ 1011 h 5482058"/>
              <a:gd name="connsiteX1" fmla="*/ 36059 w 141802"/>
              <a:gd name="connsiteY1" fmla="*/ 1026261 h 5482058"/>
              <a:gd name="connsiteX2" fmla="*/ 0 w 141802"/>
              <a:gd name="connsiteY2" fmla="*/ 4440571 h 5482058"/>
              <a:gd name="connsiteX3" fmla="*/ 21431 w 141802"/>
              <a:gd name="connsiteY3" fmla="*/ 5482058 h 5482058"/>
              <a:gd name="connsiteX4" fmla="*/ 141514 w 141802"/>
              <a:gd name="connsiteY4" fmla="*/ 5482057 h 5482058"/>
              <a:gd name="connsiteX5" fmla="*/ 139134 w 141802"/>
              <a:gd name="connsiteY5" fmla="*/ 4441652 h 5482058"/>
              <a:gd name="connsiteX6" fmla="*/ 102394 w 141802"/>
              <a:gd name="connsiteY6" fmla="*/ 1026260 h 5482058"/>
              <a:gd name="connsiteX7" fmla="*/ 103495 w 141802"/>
              <a:gd name="connsiteY7" fmla="*/ 0 h 5482058"/>
              <a:gd name="connsiteX8" fmla="*/ 52158 w 141802"/>
              <a:gd name="connsiteY8" fmla="*/ 1011 h 5482058"/>
              <a:gd name="connsiteX0" fmla="*/ 33108 w 122752"/>
              <a:gd name="connsiteY0" fmla="*/ 1011 h 5482058"/>
              <a:gd name="connsiteX1" fmla="*/ 17009 w 122752"/>
              <a:gd name="connsiteY1" fmla="*/ 1026261 h 5482058"/>
              <a:gd name="connsiteX2" fmla="*/ 0 w 122752"/>
              <a:gd name="connsiteY2" fmla="*/ 4452812 h 5482058"/>
              <a:gd name="connsiteX3" fmla="*/ 2381 w 122752"/>
              <a:gd name="connsiteY3" fmla="*/ 5482058 h 5482058"/>
              <a:gd name="connsiteX4" fmla="*/ 122464 w 122752"/>
              <a:gd name="connsiteY4" fmla="*/ 5482057 h 5482058"/>
              <a:gd name="connsiteX5" fmla="*/ 120084 w 122752"/>
              <a:gd name="connsiteY5" fmla="*/ 4441652 h 5482058"/>
              <a:gd name="connsiteX6" fmla="*/ 83344 w 122752"/>
              <a:gd name="connsiteY6" fmla="*/ 1026260 h 5482058"/>
              <a:gd name="connsiteX7" fmla="*/ 84445 w 122752"/>
              <a:gd name="connsiteY7" fmla="*/ 0 h 5482058"/>
              <a:gd name="connsiteX8" fmla="*/ 33108 w 122752"/>
              <a:gd name="connsiteY8" fmla="*/ 1011 h 5482058"/>
              <a:gd name="connsiteX0" fmla="*/ 33108 w 122675"/>
              <a:gd name="connsiteY0" fmla="*/ 1011 h 5482058"/>
              <a:gd name="connsiteX1" fmla="*/ 17009 w 122675"/>
              <a:gd name="connsiteY1" fmla="*/ 1026261 h 5482058"/>
              <a:gd name="connsiteX2" fmla="*/ 0 w 122675"/>
              <a:gd name="connsiteY2" fmla="*/ 4452812 h 5482058"/>
              <a:gd name="connsiteX3" fmla="*/ 2381 w 122675"/>
              <a:gd name="connsiteY3" fmla="*/ 5482058 h 5482058"/>
              <a:gd name="connsiteX4" fmla="*/ 122464 w 122675"/>
              <a:gd name="connsiteY4" fmla="*/ 5482057 h 5482058"/>
              <a:gd name="connsiteX5" fmla="*/ 117703 w 122675"/>
              <a:gd name="connsiteY5" fmla="*/ 4453893 h 5482058"/>
              <a:gd name="connsiteX6" fmla="*/ 83344 w 122675"/>
              <a:gd name="connsiteY6" fmla="*/ 1026260 h 5482058"/>
              <a:gd name="connsiteX7" fmla="*/ 84445 w 122675"/>
              <a:gd name="connsiteY7" fmla="*/ 0 h 5482058"/>
              <a:gd name="connsiteX8" fmla="*/ 33108 w 122675"/>
              <a:gd name="connsiteY8" fmla="*/ 1011 h 5482058"/>
              <a:gd name="connsiteX0" fmla="*/ 33108 w 117703"/>
              <a:gd name="connsiteY0" fmla="*/ 1011 h 5482058"/>
              <a:gd name="connsiteX1" fmla="*/ 17009 w 117703"/>
              <a:gd name="connsiteY1" fmla="*/ 1026261 h 5482058"/>
              <a:gd name="connsiteX2" fmla="*/ 0 w 117703"/>
              <a:gd name="connsiteY2" fmla="*/ 4452812 h 5482058"/>
              <a:gd name="connsiteX3" fmla="*/ 2381 w 117703"/>
              <a:gd name="connsiteY3" fmla="*/ 5482058 h 5482058"/>
              <a:gd name="connsiteX4" fmla="*/ 115321 w 117703"/>
              <a:gd name="connsiteY4" fmla="*/ 5482057 h 5482058"/>
              <a:gd name="connsiteX5" fmla="*/ 117703 w 117703"/>
              <a:gd name="connsiteY5" fmla="*/ 4453893 h 5482058"/>
              <a:gd name="connsiteX6" fmla="*/ 83344 w 117703"/>
              <a:gd name="connsiteY6" fmla="*/ 1026260 h 5482058"/>
              <a:gd name="connsiteX7" fmla="*/ 84445 w 117703"/>
              <a:gd name="connsiteY7" fmla="*/ 0 h 5482058"/>
              <a:gd name="connsiteX8" fmla="*/ 33108 w 117703"/>
              <a:gd name="connsiteY8" fmla="*/ 1011 h 5482058"/>
              <a:gd name="connsiteX0" fmla="*/ 33108 w 115532"/>
              <a:gd name="connsiteY0" fmla="*/ 1011 h 5482058"/>
              <a:gd name="connsiteX1" fmla="*/ 17009 w 115532"/>
              <a:gd name="connsiteY1" fmla="*/ 1026261 h 5482058"/>
              <a:gd name="connsiteX2" fmla="*/ 0 w 115532"/>
              <a:gd name="connsiteY2" fmla="*/ 4452812 h 5482058"/>
              <a:gd name="connsiteX3" fmla="*/ 2381 w 115532"/>
              <a:gd name="connsiteY3" fmla="*/ 5482058 h 5482058"/>
              <a:gd name="connsiteX4" fmla="*/ 115321 w 115532"/>
              <a:gd name="connsiteY4" fmla="*/ 5482057 h 5482058"/>
              <a:gd name="connsiteX5" fmla="*/ 110559 w 115532"/>
              <a:gd name="connsiteY5" fmla="*/ 4456341 h 5482058"/>
              <a:gd name="connsiteX6" fmla="*/ 83344 w 115532"/>
              <a:gd name="connsiteY6" fmla="*/ 1026260 h 5482058"/>
              <a:gd name="connsiteX7" fmla="*/ 84445 w 115532"/>
              <a:gd name="connsiteY7" fmla="*/ 0 h 5482058"/>
              <a:gd name="connsiteX8" fmla="*/ 33108 w 115532"/>
              <a:gd name="connsiteY8" fmla="*/ 1011 h 5482058"/>
              <a:gd name="connsiteX0" fmla="*/ 33108 w 127228"/>
              <a:gd name="connsiteY0" fmla="*/ 1011 h 5482058"/>
              <a:gd name="connsiteX1" fmla="*/ 17009 w 127228"/>
              <a:gd name="connsiteY1" fmla="*/ 1026261 h 5482058"/>
              <a:gd name="connsiteX2" fmla="*/ 0 w 127228"/>
              <a:gd name="connsiteY2" fmla="*/ 4452812 h 5482058"/>
              <a:gd name="connsiteX3" fmla="*/ 2381 w 127228"/>
              <a:gd name="connsiteY3" fmla="*/ 5482058 h 5482058"/>
              <a:gd name="connsiteX4" fmla="*/ 115321 w 127228"/>
              <a:gd name="connsiteY4" fmla="*/ 5482057 h 5482058"/>
              <a:gd name="connsiteX5" fmla="*/ 127228 w 127228"/>
              <a:gd name="connsiteY5" fmla="*/ 4453893 h 5482058"/>
              <a:gd name="connsiteX6" fmla="*/ 83344 w 127228"/>
              <a:gd name="connsiteY6" fmla="*/ 1026260 h 5482058"/>
              <a:gd name="connsiteX7" fmla="*/ 84445 w 127228"/>
              <a:gd name="connsiteY7" fmla="*/ 0 h 5482058"/>
              <a:gd name="connsiteX8" fmla="*/ 33108 w 127228"/>
              <a:gd name="connsiteY8" fmla="*/ 1011 h 5482058"/>
              <a:gd name="connsiteX0" fmla="*/ 33108 w 115779"/>
              <a:gd name="connsiteY0" fmla="*/ 1011 h 5482058"/>
              <a:gd name="connsiteX1" fmla="*/ 17009 w 115779"/>
              <a:gd name="connsiteY1" fmla="*/ 1026261 h 5482058"/>
              <a:gd name="connsiteX2" fmla="*/ 0 w 115779"/>
              <a:gd name="connsiteY2" fmla="*/ 4452812 h 5482058"/>
              <a:gd name="connsiteX3" fmla="*/ 2381 w 115779"/>
              <a:gd name="connsiteY3" fmla="*/ 5482058 h 5482058"/>
              <a:gd name="connsiteX4" fmla="*/ 115321 w 115779"/>
              <a:gd name="connsiteY4" fmla="*/ 5482057 h 5482058"/>
              <a:gd name="connsiteX5" fmla="*/ 115322 w 115779"/>
              <a:gd name="connsiteY5" fmla="*/ 4453893 h 5482058"/>
              <a:gd name="connsiteX6" fmla="*/ 83344 w 115779"/>
              <a:gd name="connsiteY6" fmla="*/ 1026260 h 5482058"/>
              <a:gd name="connsiteX7" fmla="*/ 84445 w 115779"/>
              <a:gd name="connsiteY7" fmla="*/ 0 h 5482058"/>
              <a:gd name="connsiteX8" fmla="*/ 33108 w 115779"/>
              <a:gd name="connsiteY8" fmla="*/ 1011 h 5482058"/>
              <a:gd name="connsiteX0" fmla="*/ 45014 w 127685"/>
              <a:gd name="connsiteY0" fmla="*/ 1011 h 5482058"/>
              <a:gd name="connsiteX1" fmla="*/ 28915 w 127685"/>
              <a:gd name="connsiteY1" fmla="*/ 1026261 h 5482058"/>
              <a:gd name="connsiteX2" fmla="*/ 0 w 127685"/>
              <a:gd name="connsiteY2" fmla="*/ 4452812 h 5482058"/>
              <a:gd name="connsiteX3" fmla="*/ 14287 w 127685"/>
              <a:gd name="connsiteY3" fmla="*/ 5482058 h 5482058"/>
              <a:gd name="connsiteX4" fmla="*/ 127227 w 127685"/>
              <a:gd name="connsiteY4" fmla="*/ 5482057 h 5482058"/>
              <a:gd name="connsiteX5" fmla="*/ 127228 w 127685"/>
              <a:gd name="connsiteY5" fmla="*/ 4453893 h 5482058"/>
              <a:gd name="connsiteX6" fmla="*/ 95250 w 127685"/>
              <a:gd name="connsiteY6" fmla="*/ 1026260 h 5482058"/>
              <a:gd name="connsiteX7" fmla="*/ 96351 w 127685"/>
              <a:gd name="connsiteY7" fmla="*/ 0 h 5482058"/>
              <a:gd name="connsiteX8" fmla="*/ 45014 w 127685"/>
              <a:gd name="connsiteY8" fmla="*/ 1011 h 5482058"/>
              <a:gd name="connsiteX0" fmla="*/ 30957 w 113628"/>
              <a:gd name="connsiteY0" fmla="*/ 1011 h 5482058"/>
              <a:gd name="connsiteX1" fmla="*/ 14858 w 113628"/>
              <a:gd name="connsiteY1" fmla="*/ 1026261 h 5482058"/>
              <a:gd name="connsiteX2" fmla="*/ 231 w 113628"/>
              <a:gd name="connsiteY2" fmla="*/ 4452812 h 5482058"/>
              <a:gd name="connsiteX3" fmla="*/ 230 w 113628"/>
              <a:gd name="connsiteY3" fmla="*/ 5482058 h 5482058"/>
              <a:gd name="connsiteX4" fmla="*/ 113170 w 113628"/>
              <a:gd name="connsiteY4" fmla="*/ 5482057 h 5482058"/>
              <a:gd name="connsiteX5" fmla="*/ 113171 w 113628"/>
              <a:gd name="connsiteY5" fmla="*/ 4453893 h 5482058"/>
              <a:gd name="connsiteX6" fmla="*/ 81193 w 113628"/>
              <a:gd name="connsiteY6" fmla="*/ 1026260 h 5482058"/>
              <a:gd name="connsiteX7" fmla="*/ 82294 w 113628"/>
              <a:gd name="connsiteY7" fmla="*/ 0 h 5482058"/>
              <a:gd name="connsiteX8" fmla="*/ 30957 w 113628"/>
              <a:gd name="connsiteY8" fmla="*/ 1011 h 5482058"/>
              <a:gd name="connsiteX0" fmla="*/ 30957 w 113628"/>
              <a:gd name="connsiteY0" fmla="*/ 1011 h 5482058"/>
              <a:gd name="connsiteX1" fmla="*/ 31527 w 113628"/>
              <a:gd name="connsiteY1" fmla="*/ 1031157 h 5482058"/>
              <a:gd name="connsiteX2" fmla="*/ 231 w 113628"/>
              <a:gd name="connsiteY2" fmla="*/ 4452812 h 5482058"/>
              <a:gd name="connsiteX3" fmla="*/ 230 w 113628"/>
              <a:gd name="connsiteY3" fmla="*/ 5482058 h 5482058"/>
              <a:gd name="connsiteX4" fmla="*/ 113170 w 113628"/>
              <a:gd name="connsiteY4" fmla="*/ 5482057 h 5482058"/>
              <a:gd name="connsiteX5" fmla="*/ 113171 w 113628"/>
              <a:gd name="connsiteY5" fmla="*/ 4453893 h 5482058"/>
              <a:gd name="connsiteX6" fmla="*/ 81193 w 113628"/>
              <a:gd name="connsiteY6" fmla="*/ 1026260 h 5482058"/>
              <a:gd name="connsiteX7" fmla="*/ 82294 w 113628"/>
              <a:gd name="connsiteY7" fmla="*/ 0 h 5482058"/>
              <a:gd name="connsiteX8" fmla="*/ 30957 w 113628"/>
              <a:gd name="connsiteY8" fmla="*/ 1011 h 54820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13628" h="5482058">
                <a:moveTo>
                  <a:pt x="30957" y="1011"/>
                </a:moveTo>
                <a:lnTo>
                  <a:pt x="31527" y="1031157"/>
                </a:lnTo>
                <a:cubicBezTo>
                  <a:pt x="25857" y="2173341"/>
                  <a:pt x="5901" y="3310628"/>
                  <a:pt x="231" y="4452812"/>
                </a:cubicBezTo>
                <a:cubicBezTo>
                  <a:pt x="1025" y="4795894"/>
                  <a:pt x="-564" y="5138976"/>
                  <a:pt x="230" y="5482058"/>
                </a:cubicBezTo>
                <a:lnTo>
                  <a:pt x="113170" y="5482057"/>
                </a:lnTo>
                <a:cubicBezTo>
                  <a:pt x="114758" y="5136071"/>
                  <a:pt x="111583" y="4799879"/>
                  <a:pt x="113171" y="4453893"/>
                </a:cubicBezTo>
                <a:lnTo>
                  <a:pt x="81193" y="1026260"/>
                </a:lnTo>
                <a:cubicBezTo>
                  <a:pt x="81432" y="650940"/>
                  <a:pt x="82055" y="375320"/>
                  <a:pt x="82294" y="0"/>
                </a:cubicBezTo>
                <a:lnTo>
                  <a:pt x="30957" y="1011"/>
                </a:lnTo>
                <a:close/>
              </a:path>
            </a:pathLst>
          </a:cu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48388238-CEF0-2E0F-080F-69191712FFE7}"/>
              </a:ext>
            </a:extLst>
          </xdr:cNvPr>
          <xdr:cNvSpPr/>
        </xdr:nvSpPr>
        <xdr:spPr>
          <a:xfrm>
            <a:off x="9858374" y="654844"/>
            <a:ext cx="36000" cy="78581"/>
          </a:xfrm>
          <a:prstGeom prst="rect">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52A2E830-AA15-7E13-AB1F-B38661DCF139}"/>
              </a:ext>
            </a:extLst>
          </xdr:cNvPr>
          <xdr:cNvSpPr/>
        </xdr:nvSpPr>
        <xdr:spPr>
          <a:xfrm>
            <a:off x="9710738" y="6074569"/>
            <a:ext cx="328612" cy="759619"/>
          </a:xfrm>
          <a:prstGeom prst="rect">
            <a:avLst/>
          </a:prstGeom>
          <a:noFill/>
          <a:ln w="1270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6" name="直線コネクタ 5">
            <a:extLst>
              <a:ext uri="{FF2B5EF4-FFF2-40B4-BE49-F238E27FC236}">
                <a16:creationId xmlns:a16="http://schemas.microsoft.com/office/drawing/2014/main" id="{EFD15C62-FEB3-C88D-0B05-B5D59F5B7F39}"/>
              </a:ext>
            </a:extLst>
          </xdr:cNvPr>
          <xdr:cNvCxnSpPr/>
        </xdr:nvCxnSpPr>
        <xdr:spPr>
          <a:xfrm flipV="1">
            <a:off x="9865519" y="5717382"/>
            <a:ext cx="376237" cy="319087"/>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7" name="直線コネクタ 6">
            <a:extLst>
              <a:ext uri="{FF2B5EF4-FFF2-40B4-BE49-F238E27FC236}">
                <a16:creationId xmlns:a16="http://schemas.microsoft.com/office/drawing/2014/main" id="{0B50B3AB-DABC-5B11-3E05-3B7B77270DC8}"/>
              </a:ext>
            </a:extLst>
          </xdr:cNvPr>
          <xdr:cNvCxnSpPr/>
        </xdr:nvCxnSpPr>
        <xdr:spPr>
          <a:xfrm flipV="1">
            <a:off x="9977442" y="5714997"/>
            <a:ext cx="376237" cy="319087"/>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8" name="直線矢印コネクタ 7">
            <a:extLst>
              <a:ext uri="{FF2B5EF4-FFF2-40B4-BE49-F238E27FC236}">
                <a16:creationId xmlns:a16="http://schemas.microsoft.com/office/drawing/2014/main" id="{641206FE-688B-E231-647F-D7A88400E854}"/>
              </a:ext>
            </a:extLst>
          </xdr:cNvPr>
          <xdr:cNvCxnSpPr/>
        </xdr:nvCxnSpPr>
        <xdr:spPr>
          <a:xfrm>
            <a:off x="10117931" y="5715000"/>
            <a:ext cx="123825" cy="0"/>
          </a:xfrm>
          <a:prstGeom prst="straightConnector1">
            <a:avLst/>
          </a:prstGeom>
          <a:ln>
            <a:solidFill>
              <a:schemeClr val="bg1">
                <a:lumMod val="50000"/>
              </a:schemeClr>
            </a:solidFill>
            <a:headEnd type="none"/>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9" name="直線矢印コネクタ 8">
            <a:extLst>
              <a:ext uri="{FF2B5EF4-FFF2-40B4-BE49-F238E27FC236}">
                <a16:creationId xmlns:a16="http://schemas.microsoft.com/office/drawing/2014/main" id="{5DBA2159-A4BD-239A-5B2F-AEFDA7946038}"/>
              </a:ext>
            </a:extLst>
          </xdr:cNvPr>
          <xdr:cNvCxnSpPr/>
        </xdr:nvCxnSpPr>
        <xdr:spPr>
          <a:xfrm>
            <a:off x="10351297" y="5714996"/>
            <a:ext cx="742947" cy="0"/>
          </a:xfrm>
          <a:prstGeom prst="straightConnector1">
            <a:avLst/>
          </a:prstGeom>
          <a:ln>
            <a:solidFill>
              <a:schemeClr val="bg1">
                <a:lumMod val="50000"/>
              </a:schemeClr>
            </a:solidFill>
            <a:headEnd type="stealth"/>
            <a:tailEnd type="none"/>
          </a:ln>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a:extLst>
              <a:ext uri="{FF2B5EF4-FFF2-40B4-BE49-F238E27FC236}">
                <a16:creationId xmlns:a16="http://schemas.microsoft.com/office/drawing/2014/main" id="{7BA0D76E-8BF4-F8B4-11B0-56E0A342D7EA}"/>
              </a:ext>
            </a:extLst>
          </xdr:cNvPr>
          <xdr:cNvCxnSpPr/>
        </xdr:nvCxnSpPr>
        <xdr:spPr>
          <a:xfrm>
            <a:off x="10236994" y="5715007"/>
            <a:ext cx="121443"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B57E6895-98D3-5B44-016A-872CDD146AC0}"/>
              </a:ext>
            </a:extLst>
          </xdr:cNvPr>
          <xdr:cNvCxnSpPr/>
        </xdr:nvCxnSpPr>
        <xdr:spPr>
          <a:xfrm>
            <a:off x="8717756" y="5572125"/>
            <a:ext cx="954882"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a:extLst>
              <a:ext uri="{FF2B5EF4-FFF2-40B4-BE49-F238E27FC236}">
                <a16:creationId xmlns:a16="http://schemas.microsoft.com/office/drawing/2014/main" id="{2AB243CA-2CFB-13EB-91DE-2A281E394572}"/>
              </a:ext>
            </a:extLst>
          </xdr:cNvPr>
          <xdr:cNvCxnSpPr/>
        </xdr:nvCxnSpPr>
        <xdr:spPr>
          <a:xfrm>
            <a:off x="8179594" y="6074568"/>
            <a:ext cx="1493042"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矢印コネクタ 12">
            <a:extLst>
              <a:ext uri="{FF2B5EF4-FFF2-40B4-BE49-F238E27FC236}">
                <a16:creationId xmlns:a16="http://schemas.microsoft.com/office/drawing/2014/main" id="{49678F77-023A-0466-A678-42191EA6294B}"/>
              </a:ext>
            </a:extLst>
          </xdr:cNvPr>
          <xdr:cNvCxnSpPr/>
        </xdr:nvCxnSpPr>
        <xdr:spPr>
          <a:xfrm>
            <a:off x="8717757" y="5574508"/>
            <a:ext cx="0" cy="500061"/>
          </a:xfrm>
          <a:prstGeom prst="straightConnector1">
            <a:avLst/>
          </a:prstGeom>
          <a:ln>
            <a:solidFill>
              <a:schemeClr val="bg1">
                <a:lumMod val="50000"/>
              </a:schemeClr>
            </a:solidFill>
            <a:headEnd type="stealth"/>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14" name="テキスト ボックス 13">
            <a:extLst>
              <a:ext uri="{FF2B5EF4-FFF2-40B4-BE49-F238E27FC236}">
                <a16:creationId xmlns:a16="http://schemas.microsoft.com/office/drawing/2014/main" id="{C62C2958-62A9-8ECF-1AF4-41181AFF783A}"/>
              </a:ext>
            </a:extLst>
          </xdr:cNvPr>
          <xdr:cNvSpPr txBox="1">
            <a:spLocks/>
          </xdr:cNvSpPr>
        </xdr:nvSpPr>
        <xdr:spPr>
          <a:xfrm>
            <a:off x="10525122" y="5474491"/>
            <a:ext cx="675057"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d4x4.0</a:t>
            </a:r>
            <a:endParaRPr kumimoji="1" lang="ja-JP" altLang="en-US" sz="1400"/>
          </a:p>
        </xdr:txBody>
      </xdr:sp>
      <xdr:sp macro="" textlink="">
        <xdr:nvSpPr>
          <xdr:cNvPr id="15" name="テキスト ボックス 14">
            <a:extLst>
              <a:ext uri="{FF2B5EF4-FFF2-40B4-BE49-F238E27FC236}">
                <a16:creationId xmlns:a16="http://schemas.microsoft.com/office/drawing/2014/main" id="{5116CF38-4A1A-8010-4966-A16534FD42DB}"/>
              </a:ext>
            </a:extLst>
          </xdr:cNvPr>
          <xdr:cNvSpPr txBox="1">
            <a:spLocks/>
          </xdr:cNvSpPr>
        </xdr:nvSpPr>
        <xdr:spPr>
          <a:xfrm rot="16200000">
            <a:off x="8390699" y="5636418"/>
            <a:ext cx="457626"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750</a:t>
            </a:r>
            <a:endParaRPr kumimoji="1" lang="ja-JP" altLang="en-US" sz="1400"/>
          </a:p>
        </xdr:txBody>
      </xdr:sp>
      <xdr:cxnSp macro="">
        <xdr:nvCxnSpPr>
          <xdr:cNvPr id="16" name="直線コネクタ 15">
            <a:extLst>
              <a:ext uri="{FF2B5EF4-FFF2-40B4-BE49-F238E27FC236}">
                <a16:creationId xmlns:a16="http://schemas.microsoft.com/office/drawing/2014/main" id="{BFCA16FC-5B8E-DD9D-6EA5-94DFE4A599EA}"/>
              </a:ext>
            </a:extLst>
          </xdr:cNvPr>
          <xdr:cNvCxnSpPr/>
        </xdr:nvCxnSpPr>
        <xdr:spPr>
          <a:xfrm flipV="1">
            <a:off x="9862344" y="4711959"/>
            <a:ext cx="376237" cy="319087"/>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7" name="直線コネクタ 16">
            <a:extLst>
              <a:ext uri="{FF2B5EF4-FFF2-40B4-BE49-F238E27FC236}">
                <a16:creationId xmlns:a16="http://schemas.microsoft.com/office/drawing/2014/main" id="{BF51B8EC-DF28-58AA-6656-FFFB4B755C24}"/>
              </a:ext>
            </a:extLst>
          </xdr:cNvPr>
          <xdr:cNvCxnSpPr/>
        </xdr:nvCxnSpPr>
        <xdr:spPr>
          <a:xfrm flipV="1">
            <a:off x="9974267" y="4711955"/>
            <a:ext cx="376237" cy="319087"/>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8" name="直線矢印コネクタ 17">
            <a:extLst>
              <a:ext uri="{FF2B5EF4-FFF2-40B4-BE49-F238E27FC236}">
                <a16:creationId xmlns:a16="http://schemas.microsoft.com/office/drawing/2014/main" id="{DFAF291C-D7E0-0700-0E39-CD9C57C443BB}"/>
              </a:ext>
            </a:extLst>
          </xdr:cNvPr>
          <xdr:cNvCxnSpPr/>
        </xdr:nvCxnSpPr>
        <xdr:spPr>
          <a:xfrm>
            <a:off x="10114756" y="4709577"/>
            <a:ext cx="123825" cy="0"/>
          </a:xfrm>
          <a:prstGeom prst="straightConnector1">
            <a:avLst/>
          </a:prstGeom>
          <a:ln>
            <a:solidFill>
              <a:schemeClr val="bg1">
                <a:lumMod val="50000"/>
              </a:schemeClr>
            </a:solidFill>
            <a:headEnd type="none"/>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19" name="直線矢印コネクタ 18">
            <a:extLst>
              <a:ext uri="{FF2B5EF4-FFF2-40B4-BE49-F238E27FC236}">
                <a16:creationId xmlns:a16="http://schemas.microsoft.com/office/drawing/2014/main" id="{CE86F288-B082-C0E7-DC7D-840C60878FF7}"/>
              </a:ext>
            </a:extLst>
          </xdr:cNvPr>
          <xdr:cNvCxnSpPr/>
        </xdr:nvCxnSpPr>
        <xdr:spPr>
          <a:xfrm>
            <a:off x="10348122" y="4709573"/>
            <a:ext cx="742947" cy="0"/>
          </a:xfrm>
          <a:prstGeom prst="straightConnector1">
            <a:avLst/>
          </a:prstGeom>
          <a:ln>
            <a:solidFill>
              <a:schemeClr val="bg1">
                <a:lumMod val="50000"/>
              </a:schemeClr>
            </a:solidFill>
            <a:headEnd type="stealth"/>
            <a:tailEnd type="none"/>
          </a:ln>
        </xdr:spPr>
        <xdr:style>
          <a:lnRef idx="1">
            <a:schemeClr val="accent1"/>
          </a:lnRef>
          <a:fillRef idx="0">
            <a:schemeClr val="accent1"/>
          </a:fillRef>
          <a:effectRef idx="0">
            <a:schemeClr val="accent1"/>
          </a:effectRef>
          <a:fontRef idx="minor">
            <a:schemeClr val="tx1"/>
          </a:fontRef>
        </xdr:style>
      </xdr:cxnSp>
      <xdr:cxnSp macro="">
        <xdr:nvCxnSpPr>
          <xdr:cNvPr id="20" name="直線コネクタ 19">
            <a:extLst>
              <a:ext uri="{FF2B5EF4-FFF2-40B4-BE49-F238E27FC236}">
                <a16:creationId xmlns:a16="http://schemas.microsoft.com/office/drawing/2014/main" id="{9586D4B1-1DB3-9BD7-1851-38A57BFCA9D2}"/>
              </a:ext>
            </a:extLst>
          </xdr:cNvPr>
          <xdr:cNvCxnSpPr/>
        </xdr:nvCxnSpPr>
        <xdr:spPr>
          <a:xfrm>
            <a:off x="10233819" y="4709584"/>
            <a:ext cx="121443"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21" name="テキスト ボックス 20">
            <a:extLst>
              <a:ext uri="{FF2B5EF4-FFF2-40B4-BE49-F238E27FC236}">
                <a16:creationId xmlns:a16="http://schemas.microsoft.com/office/drawing/2014/main" id="{77D8E24D-86E4-7AA6-DA04-2A1D4509B7CC}"/>
              </a:ext>
            </a:extLst>
          </xdr:cNvPr>
          <xdr:cNvSpPr txBox="1">
            <a:spLocks/>
          </xdr:cNvSpPr>
        </xdr:nvSpPr>
        <xdr:spPr>
          <a:xfrm>
            <a:off x="10462421" y="4471449"/>
            <a:ext cx="672940"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d3x4.0</a:t>
            </a:r>
            <a:endParaRPr kumimoji="1" lang="ja-JP" altLang="en-US" sz="1400"/>
          </a:p>
        </xdr:txBody>
      </xdr:sp>
      <xdr:cxnSp macro="">
        <xdr:nvCxnSpPr>
          <xdr:cNvPr id="22" name="直線コネクタ 21">
            <a:extLst>
              <a:ext uri="{FF2B5EF4-FFF2-40B4-BE49-F238E27FC236}">
                <a16:creationId xmlns:a16="http://schemas.microsoft.com/office/drawing/2014/main" id="{E29EA5CE-E05D-64B1-F8FF-28E895840046}"/>
              </a:ext>
            </a:extLst>
          </xdr:cNvPr>
          <xdr:cNvCxnSpPr/>
        </xdr:nvCxnSpPr>
        <xdr:spPr>
          <a:xfrm flipV="1">
            <a:off x="9884732" y="1385532"/>
            <a:ext cx="376237" cy="319087"/>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3" name="直線コネクタ 22">
            <a:extLst>
              <a:ext uri="{FF2B5EF4-FFF2-40B4-BE49-F238E27FC236}">
                <a16:creationId xmlns:a16="http://schemas.microsoft.com/office/drawing/2014/main" id="{013C90A7-CDB9-B4AB-A5F3-E6355F3B9526}"/>
              </a:ext>
            </a:extLst>
          </xdr:cNvPr>
          <xdr:cNvCxnSpPr/>
        </xdr:nvCxnSpPr>
        <xdr:spPr>
          <a:xfrm flipV="1">
            <a:off x="9933151" y="1385528"/>
            <a:ext cx="375330" cy="319087"/>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4" name="直線矢印コネクタ 23">
            <a:extLst>
              <a:ext uri="{FF2B5EF4-FFF2-40B4-BE49-F238E27FC236}">
                <a16:creationId xmlns:a16="http://schemas.microsoft.com/office/drawing/2014/main" id="{8132783E-A692-FD06-9429-A95BD365DD77}"/>
              </a:ext>
            </a:extLst>
          </xdr:cNvPr>
          <xdr:cNvCxnSpPr/>
        </xdr:nvCxnSpPr>
        <xdr:spPr>
          <a:xfrm>
            <a:off x="10134763" y="1380769"/>
            <a:ext cx="123825" cy="0"/>
          </a:xfrm>
          <a:prstGeom prst="straightConnector1">
            <a:avLst/>
          </a:prstGeom>
          <a:ln>
            <a:solidFill>
              <a:schemeClr val="bg1">
                <a:lumMod val="50000"/>
              </a:schemeClr>
            </a:solidFill>
            <a:headEnd type="none"/>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25" name="直線矢印コネクタ 24">
            <a:extLst>
              <a:ext uri="{FF2B5EF4-FFF2-40B4-BE49-F238E27FC236}">
                <a16:creationId xmlns:a16="http://schemas.microsoft.com/office/drawing/2014/main" id="{B609B993-3378-B478-553F-393E612F7A9A}"/>
              </a:ext>
            </a:extLst>
          </xdr:cNvPr>
          <xdr:cNvCxnSpPr/>
        </xdr:nvCxnSpPr>
        <xdr:spPr>
          <a:xfrm>
            <a:off x="10324243" y="1383146"/>
            <a:ext cx="743854" cy="0"/>
          </a:xfrm>
          <a:prstGeom prst="straightConnector1">
            <a:avLst/>
          </a:prstGeom>
          <a:ln>
            <a:solidFill>
              <a:schemeClr val="bg1">
                <a:lumMod val="50000"/>
              </a:schemeClr>
            </a:solidFill>
            <a:headEnd type="stealth"/>
            <a:tailEnd type="none"/>
          </a:ln>
        </xdr:spPr>
        <xdr:style>
          <a:lnRef idx="1">
            <a:schemeClr val="accent1"/>
          </a:lnRef>
          <a:fillRef idx="0">
            <a:schemeClr val="accent1"/>
          </a:fillRef>
          <a:effectRef idx="0">
            <a:schemeClr val="accent1"/>
          </a:effectRef>
          <a:fontRef idx="minor">
            <a:schemeClr val="tx1"/>
          </a:fontRef>
        </xdr:style>
      </xdr:cxnSp>
      <xdr:cxnSp macro="">
        <xdr:nvCxnSpPr>
          <xdr:cNvPr id="26" name="直線コネクタ 25">
            <a:extLst>
              <a:ext uri="{FF2B5EF4-FFF2-40B4-BE49-F238E27FC236}">
                <a16:creationId xmlns:a16="http://schemas.microsoft.com/office/drawing/2014/main" id="{EA3B2381-784F-66E8-269C-392BAC4AA405}"/>
              </a:ext>
            </a:extLst>
          </xdr:cNvPr>
          <xdr:cNvCxnSpPr/>
        </xdr:nvCxnSpPr>
        <xdr:spPr>
          <a:xfrm>
            <a:off x="10251445" y="1383157"/>
            <a:ext cx="121443"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27" name="テキスト ボックス 26">
            <a:extLst>
              <a:ext uri="{FF2B5EF4-FFF2-40B4-BE49-F238E27FC236}">
                <a16:creationId xmlns:a16="http://schemas.microsoft.com/office/drawing/2014/main" id="{D6F8A10B-C91B-D1A7-A06E-14E68EDC3C39}"/>
              </a:ext>
            </a:extLst>
          </xdr:cNvPr>
          <xdr:cNvSpPr txBox="1">
            <a:spLocks/>
          </xdr:cNvSpPr>
        </xdr:nvSpPr>
        <xdr:spPr>
          <a:xfrm>
            <a:off x="10430935" y="1140259"/>
            <a:ext cx="675964" cy="3069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d2x4.0</a:t>
            </a:r>
            <a:endParaRPr kumimoji="1" lang="ja-JP" altLang="en-US" sz="1400"/>
          </a:p>
        </xdr:txBody>
      </xdr:sp>
      <xdr:cxnSp macro="">
        <xdr:nvCxnSpPr>
          <xdr:cNvPr id="28" name="直線コネクタ 27">
            <a:extLst>
              <a:ext uri="{FF2B5EF4-FFF2-40B4-BE49-F238E27FC236}">
                <a16:creationId xmlns:a16="http://schemas.microsoft.com/office/drawing/2014/main" id="{B2A2654C-30F7-3B1E-091A-3638A5E419F5}"/>
              </a:ext>
            </a:extLst>
          </xdr:cNvPr>
          <xdr:cNvCxnSpPr/>
        </xdr:nvCxnSpPr>
        <xdr:spPr>
          <a:xfrm flipV="1">
            <a:off x="9904178" y="378898"/>
            <a:ext cx="376237" cy="321158"/>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9" name="直線コネクタ 28">
            <a:extLst>
              <a:ext uri="{FF2B5EF4-FFF2-40B4-BE49-F238E27FC236}">
                <a16:creationId xmlns:a16="http://schemas.microsoft.com/office/drawing/2014/main" id="{5864FA95-8F58-1005-1D4F-75912EA54B02}"/>
              </a:ext>
            </a:extLst>
          </xdr:cNvPr>
          <xdr:cNvCxnSpPr/>
        </xdr:nvCxnSpPr>
        <xdr:spPr>
          <a:xfrm flipV="1">
            <a:off x="9952597" y="378894"/>
            <a:ext cx="375330" cy="321158"/>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30" name="直線矢印コネクタ 29">
            <a:extLst>
              <a:ext uri="{FF2B5EF4-FFF2-40B4-BE49-F238E27FC236}">
                <a16:creationId xmlns:a16="http://schemas.microsoft.com/office/drawing/2014/main" id="{DC889405-37BF-7AC3-1F1C-6B977F7053E1}"/>
              </a:ext>
            </a:extLst>
          </xdr:cNvPr>
          <xdr:cNvCxnSpPr/>
        </xdr:nvCxnSpPr>
        <xdr:spPr>
          <a:xfrm>
            <a:off x="10156590" y="374135"/>
            <a:ext cx="123825" cy="0"/>
          </a:xfrm>
          <a:prstGeom prst="straightConnector1">
            <a:avLst/>
          </a:prstGeom>
          <a:ln>
            <a:solidFill>
              <a:schemeClr val="bg1">
                <a:lumMod val="50000"/>
              </a:schemeClr>
            </a:solidFill>
            <a:headEnd type="none"/>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31" name="直線矢印コネクタ 30">
            <a:extLst>
              <a:ext uri="{FF2B5EF4-FFF2-40B4-BE49-F238E27FC236}">
                <a16:creationId xmlns:a16="http://schemas.microsoft.com/office/drawing/2014/main" id="{1B244A38-BE17-1C62-4321-0248F0212C7B}"/>
              </a:ext>
            </a:extLst>
          </xdr:cNvPr>
          <xdr:cNvCxnSpPr/>
        </xdr:nvCxnSpPr>
        <xdr:spPr>
          <a:xfrm>
            <a:off x="10333483" y="376512"/>
            <a:ext cx="743854" cy="0"/>
          </a:xfrm>
          <a:prstGeom prst="straightConnector1">
            <a:avLst/>
          </a:prstGeom>
          <a:ln>
            <a:solidFill>
              <a:schemeClr val="bg1">
                <a:lumMod val="50000"/>
              </a:schemeClr>
            </a:solidFill>
            <a:headEnd type="stealth"/>
            <a:tailEnd type="none"/>
          </a:ln>
        </xdr:spPr>
        <xdr:style>
          <a:lnRef idx="1">
            <a:schemeClr val="accent1"/>
          </a:lnRef>
          <a:fillRef idx="0">
            <a:schemeClr val="accent1"/>
          </a:fillRef>
          <a:effectRef idx="0">
            <a:schemeClr val="accent1"/>
          </a:effectRef>
          <a:fontRef idx="minor">
            <a:schemeClr val="tx1"/>
          </a:fontRef>
        </xdr:style>
      </xdr:cxnSp>
      <xdr:cxnSp macro="">
        <xdr:nvCxnSpPr>
          <xdr:cNvPr id="32" name="直線コネクタ 31">
            <a:extLst>
              <a:ext uri="{FF2B5EF4-FFF2-40B4-BE49-F238E27FC236}">
                <a16:creationId xmlns:a16="http://schemas.microsoft.com/office/drawing/2014/main" id="{0A90DD16-4A25-8C05-9ED9-9712FA9D9693}"/>
              </a:ext>
            </a:extLst>
          </xdr:cNvPr>
          <xdr:cNvCxnSpPr/>
        </xdr:nvCxnSpPr>
        <xdr:spPr>
          <a:xfrm>
            <a:off x="10270891" y="376523"/>
            <a:ext cx="87547"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33" name="テキスト ボックス 32">
            <a:extLst>
              <a:ext uri="{FF2B5EF4-FFF2-40B4-BE49-F238E27FC236}">
                <a16:creationId xmlns:a16="http://schemas.microsoft.com/office/drawing/2014/main" id="{F450361F-EAD9-17A1-7555-8CD0144ADE84}"/>
              </a:ext>
            </a:extLst>
          </xdr:cNvPr>
          <xdr:cNvSpPr txBox="1">
            <a:spLocks/>
          </xdr:cNvSpPr>
        </xdr:nvSpPr>
        <xdr:spPr>
          <a:xfrm>
            <a:off x="10433714" y="138387"/>
            <a:ext cx="673697"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d1x4.0</a:t>
            </a:r>
            <a:endParaRPr kumimoji="1" lang="ja-JP" altLang="en-US" sz="1400"/>
          </a:p>
        </xdr:txBody>
      </xdr:sp>
      <xdr:cxnSp macro="">
        <xdr:nvCxnSpPr>
          <xdr:cNvPr id="34" name="直線矢印コネクタ 33">
            <a:extLst>
              <a:ext uri="{FF2B5EF4-FFF2-40B4-BE49-F238E27FC236}">
                <a16:creationId xmlns:a16="http://schemas.microsoft.com/office/drawing/2014/main" id="{636D8702-8F3A-DE6E-929D-5323F229AC78}"/>
              </a:ext>
            </a:extLst>
          </xdr:cNvPr>
          <xdr:cNvCxnSpPr/>
        </xdr:nvCxnSpPr>
        <xdr:spPr>
          <a:xfrm>
            <a:off x="8451786" y="5069010"/>
            <a:ext cx="0" cy="1006777"/>
          </a:xfrm>
          <a:prstGeom prst="straightConnector1">
            <a:avLst/>
          </a:prstGeom>
          <a:ln>
            <a:solidFill>
              <a:schemeClr val="bg1">
                <a:lumMod val="50000"/>
              </a:schemeClr>
            </a:solidFill>
            <a:headEnd type="stealth"/>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35" name="直線矢印コネクタ 34">
            <a:extLst>
              <a:ext uri="{FF2B5EF4-FFF2-40B4-BE49-F238E27FC236}">
                <a16:creationId xmlns:a16="http://schemas.microsoft.com/office/drawing/2014/main" id="{A3AE3CA7-76ED-C016-6AF6-0921E3579BF1}"/>
              </a:ext>
            </a:extLst>
          </xdr:cNvPr>
          <xdr:cNvCxnSpPr/>
        </xdr:nvCxnSpPr>
        <xdr:spPr>
          <a:xfrm>
            <a:off x="8187042" y="736356"/>
            <a:ext cx="0" cy="5337968"/>
          </a:xfrm>
          <a:prstGeom prst="straightConnector1">
            <a:avLst/>
          </a:prstGeom>
          <a:ln>
            <a:solidFill>
              <a:schemeClr val="bg1">
                <a:lumMod val="50000"/>
              </a:schemeClr>
            </a:solidFill>
            <a:headEnd type="stealth"/>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36" name="直線矢印コネクタ 35">
            <a:extLst>
              <a:ext uri="{FF2B5EF4-FFF2-40B4-BE49-F238E27FC236}">
                <a16:creationId xmlns:a16="http://schemas.microsoft.com/office/drawing/2014/main" id="{46B10F58-56CC-C168-EEB3-230F50B67030}"/>
              </a:ext>
            </a:extLst>
          </xdr:cNvPr>
          <xdr:cNvCxnSpPr/>
        </xdr:nvCxnSpPr>
        <xdr:spPr>
          <a:xfrm>
            <a:off x="8452396" y="1740958"/>
            <a:ext cx="0" cy="3328588"/>
          </a:xfrm>
          <a:prstGeom prst="straightConnector1">
            <a:avLst/>
          </a:prstGeom>
          <a:ln>
            <a:solidFill>
              <a:schemeClr val="bg1">
                <a:lumMod val="50000"/>
              </a:schemeClr>
            </a:solidFill>
            <a:headEnd type="stealth"/>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37" name="直線矢印コネクタ 36">
            <a:extLst>
              <a:ext uri="{FF2B5EF4-FFF2-40B4-BE49-F238E27FC236}">
                <a16:creationId xmlns:a16="http://schemas.microsoft.com/office/drawing/2014/main" id="{DBB6C734-F8F3-9675-3E18-4E28CE6438E4}"/>
              </a:ext>
            </a:extLst>
          </xdr:cNvPr>
          <xdr:cNvCxnSpPr/>
        </xdr:nvCxnSpPr>
        <xdr:spPr>
          <a:xfrm>
            <a:off x="8452397" y="736687"/>
            <a:ext cx="0" cy="1006777"/>
          </a:xfrm>
          <a:prstGeom prst="straightConnector1">
            <a:avLst/>
          </a:prstGeom>
          <a:ln>
            <a:solidFill>
              <a:schemeClr val="bg1">
                <a:lumMod val="50000"/>
              </a:schemeClr>
            </a:solidFill>
            <a:headEnd type="stealth"/>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38" name="直線コネクタ 37">
            <a:extLst>
              <a:ext uri="{FF2B5EF4-FFF2-40B4-BE49-F238E27FC236}">
                <a16:creationId xmlns:a16="http://schemas.microsoft.com/office/drawing/2014/main" id="{CDEB33EA-4ECD-9BCA-B3E6-1AA249AB766D}"/>
              </a:ext>
            </a:extLst>
          </xdr:cNvPr>
          <xdr:cNvCxnSpPr/>
        </xdr:nvCxnSpPr>
        <xdr:spPr>
          <a:xfrm>
            <a:off x="8454229" y="5072059"/>
            <a:ext cx="1332180"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DE336E50-714E-9BEC-65DA-1D3CF4C7B255}"/>
              </a:ext>
            </a:extLst>
          </xdr:cNvPr>
          <xdr:cNvCxnSpPr/>
        </xdr:nvCxnSpPr>
        <xdr:spPr>
          <a:xfrm>
            <a:off x="8450034" y="1741055"/>
            <a:ext cx="1368581"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40" name="直線コネクタ 39">
            <a:extLst>
              <a:ext uri="{FF2B5EF4-FFF2-40B4-BE49-F238E27FC236}">
                <a16:creationId xmlns:a16="http://schemas.microsoft.com/office/drawing/2014/main" id="{565ED133-1947-5ABB-9AC5-93BD4DA88541}"/>
              </a:ext>
            </a:extLst>
          </xdr:cNvPr>
          <xdr:cNvCxnSpPr/>
        </xdr:nvCxnSpPr>
        <xdr:spPr>
          <a:xfrm>
            <a:off x="8182691" y="741802"/>
            <a:ext cx="1630657"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41" name="テキスト ボックス 40">
            <a:extLst>
              <a:ext uri="{FF2B5EF4-FFF2-40B4-BE49-F238E27FC236}">
                <a16:creationId xmlns:a16="http://schemas.microsoft.com/office/drawing/2014/main" id="{9E3D5573-D09E-C117-62C7-DE6C67221B94}"/>
              </a:ext>
            </a:extLst>
          </xdr:cNvPr>
          <xdr:cNvSpPr txBox="1">
            <a:spLocks/>
          </xdr:cNvSpPr>
        </xdr:nvSpPr>
        <xdr:spPr>
          <a:xfrm rot="16200000">
            <a:off x="8178792" y="5414741"/>
            <a:ext cx="367087" cy="31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h3</a:t>
            </a:r>
            <a:endParaRPr kumimoji="1" lang="ja-JP" altLang="en-US" sz="1400"/>
          </a:p>
        </xdr:txBody>
      </xdr:sp>
      <xdr:sp macro="" textlink="">
        <xdr:nvSpPr>
          <xdr:cNvPr id="42" name="テキスト ボックス 41">
            <a:extLst>
              <a:ext uri="{FF2B5EF4-FFF2-40B4-BE49-F238E27FC236}">
                <a16:creationId xmlns:a16="http://schemas.microsoft.com/office/drawing/2014/main" id="{9C7F05E1-E2BC-73B8-A729-2DD19499F5B7}"/>
              </a:ext>
            </a:extLst>
          </xdr:cNvPr>
          <xdr:cNvSpPr txBox="1">
            <a:spLocks/>
          </xdr:cNvSpPr>
        </xdr:nvSpPr>
        <xdr:spPr>
          <a:xfrm rot="16200000">
            <a:off x="8169127" y="3236469"/>
            <a:ext cx="369973" cy="308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h2</a:t>
            </a:r>
            <a:endParaRPr kumimoji="1" lang="ja-JP" altLang="en-US" sz="1400"/>
          </a:p>
        </xdr:txBody>
      </xdr:sp>
      <xdr:sp macro="" textlink="">
        <xdr:nvSpPr>
          <xdr:cNvPr id="43" name="テキスト ボックス 42">
            <a:extLst>
              <a:ext uri="{FF2B5EF4-FFF2-40B4-BE49-F238E27FC236}">
                <a16:creationId xmlns:a16="http://schemas.microsoft.com/office/drawing/2014/main" id="{EFE5DF5B-8628-3964-6FC6-0B3F6C33A2B0}"/>
              </a:ext>
            </a:extLst>
          </xdr:cNvPr>
          <xdr:cNvSpPr txBox="1">
            <a:spLocks/>
          </xdr:cNvSpPr>
        </xdr:nvSpPr>
        <xdr:spPr>
          <a:xfrm rot="16200000">
            <a:off x="7703378" y="2994599"/>
            <a:ext cx="792893"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a:t>路面高</a:t>
            </a:r>
            <a:endParaRPr kumimoji="1" lang="en-US" altLang="ja-JP" sz="1400"/>
          </a:p>
        </xdr:txBody>
      </xdr:sp>
      <xdr:sp macro="" textlink="">
        <xdr:nvSpPr>
          <xdr:cNvPr id="44" name="テキスト ボックス 43">
            <a:extLst>
              <a:ext uri="{FF2B5EF4-FFF2-40B4-BE49-F238E27FC236}">
                <a16:creationId xmlns:a16="http://schemas.microsoft.com/office/drawing/2014/main" id="{495BFC09-6BA6-7E7D-68C3-E5229DEB2711}"/>
              </a:ext>
            </a:extLst>
          </xdr:cNvPr>
          <xdr:cNvSpPr txBox="1">
            <a:spLocks/>
          </xdr:cNvSpPr>
        </xdr:nvSpPr>
        <xdr:spPr>
          <a:xfrm rot="16200000">
            <a:off x="8176958" y="1058643"/>
            <a:ext cx="369973" cy="308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h1</a:t>
            </a:r>
            <a:endParaRPr kumimoji="1" lang="ja-JP" altLang="en-US" sz="1400"/>
          </a:p>
        </xdr:txBody>
      </xdr:sp>
      <xdr:sp macro="" textlink="">
        <xdr:nvSpPr>
          <xdr:cNvPr id="45" name="テキスト ボックス 44">
            <a:extLst>
              <a:ext uri="{FF2B5EF4-FFF2-40B4-BE49-F238E27FC236}">
                <a16:creationId xmlns:a16="http://schemas.microsoft.com/office/drawing/2014/main" id="{0D2C9E3A-D849-B1A4-56DC-5C8DD650B1D9}"/>
              </a:ext>
            </a:extLst>
          </xdr:cNvPr>
          <xdr:cNvSpPr txBox="1">
            <a:spLocks/>
          </xdr:cNvSpPr>
        </xdr:nvSpPr>
        <xdr:spPr>
          <a:xfrm>
            <a:off x="8444191" y="5064343"/>
            <a:ext cx="1170961" cy="3269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制御装置取付用</a:t>
            </a:r>
            <a:endParaRPr kumimoji="1" lang="en-US" altLang="ja-JP" sz="1100"/>
          </a:p>
        </xdr:txBody>
      </xdr:sp>
      <xdr:sp macro="" textlink="">
        <xdr:nvSpPr>
          <xdr:cNvPr id="46" name="テキスト ボックス 45">
            <a:extLst>
              <a:ext uri="{FF2B5EF4-FFF2-40B4-BE49-F238E27FC236}">
                <a16:creationId xmlns:a16="http://schemas.microsoft.com/office/drawing/2014/main" id="{4F1FCE75-D43E-557E-4061-06DA4F33E454}"/>
              </a:ext>
            </a:extLst>
          </xdr:cNvPr>
          <xdr:cNvSpPr txBox="1">
            <a:spLocks/>
          </xdr:cNvSpPr>
        </xdr:nvSpPr>
        <xdr:spPr>
          <a:xfrm>
            <a:off x="8443603" y="5239833"/>
            <a:ext cx="606704" cy="3255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開口部</a:t>
            </a:r>
          </a:p>
        </xdr:txBody>
      </xdr:sp>
      <xdr:cxnSp macro="">
        <xdr:nvCxnSpPr>
          <xdr:cNvPr id="47" name="直線コネクタ 46">
            <a:extLst>
              <a:ext uri="{FF2B5EF4-FFF2-40B4-BE49-F238E27FC236}">
                <a16:creationId xmlns:a16="http://schemas.microsoft.com/office/drawing/2014/main" id="{C9FBE841-08BD-DF98-DE47-A6DD2D5513B8}"/>
              </a:ext>
            </a:extLst>
          </xdr:cNvPr>
          <xdr:cNvCxnSpPr/>
        </xdr:nvCxnSpPr>
        <xdr:spPr>
          <a:xfrm>
            <a:off x="8520113" y="5311623"/>
            <a:ext cx="988435"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48" name="直線コネクタ 47">
            <a:extLst>
              <a:ext uri="{FF2B5EF4-FFF2-40B4-BE49-F238E27FC236}">
                <a16:creationId xmlns:a16="http://schemas.microsoft.com/office/drawing/2014/main" id="{C82A43B6-F181-69B8-7DA0-AC6EED9D1E16}"/>
              </a:ext>
            </a:extLst>
          </xdr:cNvPr>
          <xdr:cNvCxnSpPr/>
        </xdr:nvCxnSpPr>
        <xdr:spPr>
          <a:xfrm flipH="1" flipV="1">
            <a:off x="9505661" y="5311353"/>
            <a:ext cx="298956" cy="257474"/>
          </a:xfrm>
          <a:prstGeom prst="line">
            <a:avLst/>
          </a:prstGeom>
          <a:ln>
            <a:solidFill>
              <a:schemeClr val="bg1">
                <a:lumMod val="50000"/>
              </a:schemeClr>
            </a:solidFill>
            <a:headEnd type="stealth"/>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49" name="正方形/長方形 48">
            <a:extLst>
              <a:ext uri="{FF2B5EF4-FFF2-40B4-BE49-F238E27FC236}">
                <a16:creationId xmlns:a16="http://schemas.microsoft.com/office/drawing/2014/main" id="{E7FDF5B4-9899-6670-4952-767EEDC1D666}"/>
              </a:ext>
            </a:extLst>
          </xdr:cNvPr>
          <xdr:cNvSpPr/>
        </xdr:nvSpPr>
        <xdr:spPr>
          <a:xfrm>
            <a:off x="9802628" y="5343710"/>
            <a:ext cx="53731" cy="454269"/>
          </a:xfrm>
          <a:prstGeom prst="rect">
            <a:avLst/>
          </a:prstGeom>
          <a:noFill/>
          <a:ln>
            <a:solidFill>
              <a:schemeClr val="tx1"/>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sp macro="" textlink="">
        <xdr:nvSpPr>
          <xdr:cNvPr id="50" name="直角三角形 49">
            <a:extLst>
              <a:ext uri="{FF2B5EF4-FFF2-40B4-BE49-F238E27FC236}">
                <a16:creationId xmlns:a16="http://schemas.microsoft.com/office/drawing/2014/main" id="{40EFD256-EEFC-FC3E-E201-9CB294D73D98}"/>
              </a:ext>
            </a:extLst>
          </xdr:cNvPr>
          <xdr:cNvSpPr/>
        </xdr:nvSpPr>
        <xdr:spPr>
          <a:xfrm>
            <a:off x="9932191" y="5931694"/>
            <a:ext cx="64298" cy="142877"/>
          </a:xfrm>
          <a:prstGeom prst="rtTriangl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1" name="直角三角形 50">
            <a:extLst>
              <a:ext uri="{FF2B5EF4-FFF2-40B4-BE49-F238E27FC236}">
                <a16:creationId xmlns:a16="http://schemas.microsoft.com/office/drawing/2014/main" id="{ACBFF6BD-04C9-204E-0A14-BF065BF28000}"/>
              </a:ext>
            </a:extLst>
          </xdr:cNvPr>
          <xdr:cNvSpPr/>
        </xdr:nvSpPr>
        <xdr:spPr>
          <a:xfrm flipH="1">
            <a:off x="9755982" y="5929317"/>
            <a:ext cx="64286" cy="142877"/>
          </a:xfrm>
          <a:prstGeom prst="rtTriangl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2" name="矢印: 折線 51">
            <a:extLst>
              <a:ext uri="{FF2B5EF4-FFF2-40B4-BE49-F238E27FC236}">
                <a16:creationId xmlns:a16="http://schemas.microsoft.com/office/drawing/2014/main" id="{0A2AAB56-BCA0-8AF9-21E2-9CF608FFC9E9}"/>
              </a:ext>
            </a:extLst>
          </xdr:cNvPr>
          <xdr:cNvSpPr/>
        </xdr:nvSpPr>
        <xdr:spPr>
          <a:xfrm rot="16200000">
            <a:off x="9755981" y="6334121"/>
            <a:ext cx="109538" cy="57157"/>
          </a:xfrm>
          <a:prstGeom prst="bentArrow">
            <a:avLst>
              <a:gd name="adj1" fmla="val 25000"/>
              <a:gd name="adj2" fmla="val 20098"/>
              <a:gd name="adj3" fmla="val 0"/>
              <a:gd name="adj4" fmla="val 77750"/>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53" name="矢印: 折線 52">
            <a:extLst>
              <a:ext uri="{FF2B5EF4-FFF2-40B4-BE49-F238E27FC236}">
                <a16:creationId xmlns:a16="http://schemas.microsoft.com/office/drawing/2014/main" id="{FD38760E-22E7-C428-9F2C-E3432133710E}"/>
              </a:ext>
            </a:extLst>
          </xdr:cNvPr>
          <xdr:cNvSpPr/>
        </xdr:nvSpPr>
        <xdr:spPr>
          <a:xfrm rot="16200000" flipV="1">
            <a:off x="9888142" y="6335317"/>
            <a:ext cx="109538" cy="54760"/>
          </a:xfrm>
          <a:prstGeom prst="bentArrow">
            <a:avLst>
              <a:gd name="adj1" fmla="val 25000"/>
              <a:gd name="adj2" fmla="val 20098"/>
              <a:gd name="adj3" fmla="val 0"/>
              <a:gd name="adj4" fmla="val 77750"/>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cxnSp macro="">
        <xdr:nvCxnSpPr>
          <xdr:cNvPr id="54" name="直線コネクタ 53">
            <a:extLst>
              <a:ext uri="{FF2B5EF4-FFF2-40B4-BE49-F238E27FC236}">
                <a16:creationId xmlns:a16="http://schemas.microsoft.com/office/drawing/2014/main" id="{A2D15EA6-87B9-00B1-FE04-CB3F149DA104}"/>
              </a:ext>
            </a:extLst>
          </xdr:cNvPr>
          <xdr:cNvCxnSpPr/>
        </xdr:nvCxnSpPr>
        <xdr:spPr>
          <a:xfrm flipV="1">
            <a:off x="9786938" y="6074569"/>
            <a:ext cx="0" cy="20240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5" name="直線コネクタ 54">
            <a:extLst>
              <a:ext uri="{FF2B5EF4-FFF2-40B4-BE49-F238E27FC236}">
                <a16:creationId xmlns:a16="http://schemas.microsoft.com/office/drawing/2014/main" id="{626045CC-DE83-3CF5-1A73-DD0CD3E8CAB4}"/>
              </a:ext>
            </a:extLst>
          </xdr:cNvPr>
          <xdr:cNvCxnSpPr/>
        </xdr:nvCxnSpPr>
        <xdr:spPr>
          <a:xfrm flipV="1">
            <a:off x="9803607" y="6074569"/>
            <a:ext cx="0" cy="20240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6" name="直線コネクタ 55">
            <a:extLst>
              <a:ext uri="{FF2B5EF4-FFF2-40B4-BE49-F238E27FC236}">
                <a16:creationId xmlns:a16="http://schemas.microsoft.com/office/drawing/2014/main" id="{1061FF15-4911-B978-5D12-F885645F18E1}"/>
              </a:ext>
            </a:extLst>
          </xdr:cNvPr>
          <xdr:cNvCxnSpPr/>
        </xdr:nvCxnSpPr>
        <xdr:spPr>
          <a:xfrm flipV="1">
            <a:off x="9951243" y="6074569"/>
            <a:ext cx="0" cy="20240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7" name="直線コネクタ 56">
            <a:extLst>
              <a:ext uri="{FF2B5EF4-FFF2-40B4-BE49-F238E27FC236}">
                <a16:creationId xmlns:a16="http://schemas.microsoft.com/office/drawing/2014/main" id="{F32BB195-FEBF-FEF4-03C7-16DF76189442}"/>
              </a:ext>
            </a:extLst>
          </xdr:cNvPr>
          <xdr:cNvCxnSpPr/>
        </xdr:nvCxnSpPr>
        <xdr:spPr>
          <a:xfrm flipV="1">
            <a:off x="9967912" y="6074569"/>
            <a:ext cx="0" cy="20240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8" name="直線コネクタ 57">
            <a:extLst>
              <a:ext uri="{FF2B5EF4-FFF2-40B4-BE49-F238E27FC236}">
                <a16:creationId xmlns:a16="http://schemas.microsoft.com/office/drawing/2014/main" id="{043D17FB-180A-0BA4-7C4B-01E0453F8012}"/>
              </a:ext>
            </a:extLst>
          </xdr:cNvPr>
          <xdr:cNvCxnSpPr/>
        </xdr:nvCxnSpPr>
        <xdr:spPr>
          <a:xfrm>
            <a:off x="9844095" y="6141252"/>
            <a:ext cx="64287"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9" name="直線コネクタ 58">
            <a:extLst>
              <a:ext uri="{FF2B5EF4-FFF2-40B4-BE49-F238E27FC236}">
                <a16:creationId xmlns:a16="http://schemas.microsoft.com/office/drawing/2014/main" id="{4A857939-1589-7860-67B6-65E55461874C}"/>
              </a:ext>
            </a:extLst>
          </xdr:cNvPr>
          <xdr:cNvCxnSpPr/>
        </xdr:nvCxnSpPr>
        <xdr:spPr>
          <a:xfrm>
            <a:off x="9844091" y="6310319"/>
            <a:ext cx="64287"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60" name="直線コネクタ 59">
            <a:extLst>
              <a:ext uri="{FF2B5EF4-FFF2-40B4-BE49-F238E27FC236}">
                <a16:creationId xmlns:a16="http://schemas.microsoft.com/office/drawing/2014/main" id="{98F90DDB-A8FE-107D-F7D6-4CC93EF8E998}"/>
              </a:ext>
            </a:extLst>
          </xdr:cNvPr>
          <xdr:cNvCxnSpPr/>
        </xdr:nvCxnSpPr>
        <xdr:spPr>
          <a:xfrm>
            <a:off x="9934583" y="6305556"/>
            <a:ext cx="5237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1" name="直線コネクタ 60">
            <a:extLst>
              <a:ext uri="{FF2B5EF4-FFF2-40B4-BE49-F238E27FC236}">
                <a16:creationId xmlns:a16="http://schemas.microsoft.com/office/drawing/2014/main" id="{D808B9E9-1378-6158-F6CF-111A788EF153}"/>
              </a:ext>
            </a:extLst>
          </xdr:cNvPr>
          <xdr:cNvCxnSpPr/>
        </xdr:nvCxnSpPr>
        <xdr:spPr>
          <a:xfrm>
            <a:off x="9934588" y="6141244"/>
            <a:ext cx="5237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2" name="直線コネクタ 61">
            <a:extLst>
              <a:ext uri="{FF2B5EF4-FFF2-40B4-BE49-F238E27FC236}">
                <a16:creationId xmlns:a16="http://schemas.microsoft.com/office/drawing/2014/main" id="{EC3B83EB-E232-64DE-51E5-8D75382711AD}"/>
              </a:ext>
            </a:extLst>
          </xdr:cNvPr>
          <xdr:cNvCxnSpPr/>
        </xdr:nvCxnSpPr>
        <xdr:spPr>
          <a:xfrm>
            <a:off x="9765512" y="6305553"/>
            <a:ext cx="5237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3" name="直線コネクタ 62">
            <a:extLst>
              <a:ext uri="{FF2B5EF4-FFF2-40B4-BE49-F238E27FC236}">
                <a16:creationId xmlns:a16="http://schemas.microsoft.com/office/drawing/2014/main" id="{42594DE3-E1A2-0CB0-2815-5E0FEE3C6422}"/>
              </a:ext>
            </a:extLst>
          </xdr:cNvPr>
          <xdr:cNvCxnSpPr/>
        </xdr:nvCxnSpPr>
        <xdr:spPr>
          <a:xfrm>
            <a:off x="9765517" y="6141241"/>
            <a:ext cx="5237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4" name="直線コネクタ 63">
            <a:extLst>
              <a:ext uri="{FF2B5EF4-FFF2-40B4-BE49-F238E27FC236}">
                <a16:creationId xmlns:a16="http://schemas.microsoft.com/office/drawing/2014/main" id="{3EF3814C-7164-894B-342E-D2E64F594A8F}"/>
              </a:ext>
            </a:extLst>
          </xdr:cNvPr>
          <xdr:cNvCxnSpPr/>
        </xdr:nvCxnSpPr>
        <xdr:spPr>
          <a:xfrm>
            <a:off x="9713119" y="6779428"/>
            <a:ext cx="328612"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5" name="直線矢印コネクタ 64">
            <a:extLst>
              <a:ext uri="{FF2B5EF4-FFF2-40B4-BE49-F238E27FC236}">
                <a16:creationId xmlns:a16="http://schemas.microsoft.com/office/drawing/2014/main" id="{C0C24EB9-E87C-2C8C-F085-C7C425E02166}"/>
              </a:ext>
            </a:extLst>
          </xdr:cNvPr>
          <xdr:cNvCxnSpPr/>
        </xdr:nvCxnSpPr>
        <xdr:spPr>
          <a:xfrm flipH="1">
            <a:off x="9874798" y="600075"/>
            <a:ext cx="2627" cy="6320996"/>
          </a:xfrm>
          <a:prstGeom prst="straightConnector1">
            <a:avLst/>
          </a:prstGeom>
          <a:ln>
            <a:solidFill>
              <a:schemeClr val="bg1">
                <a:lumMod val="50000"/>
              </a:schemeClr>
            </a:solidFill>
            <a:prstDash val="lgDashDot"/>
            <a:headEnd type="none"/>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66" name="楕円 65">
            <a:extLst>
              <a:ext uri="{FF2B5EF4-FFF2-40B4-BE49-F238E27FC236}">
                <a16:creationId xmlns:a16="http://schemas.microsoft.com/office/drawing/2014/main" id="{2580411D-FFA9-2AD5-E375-2F3AFC4F5D3E}"/>
              </a:ext>
            </a:extLst>
          </xdr:cNvPr>
          <xdr:cNvSpPr/>
        </xdr:nvSpPr>
        <xdr:spPr>
          <a:xfrm rot="1800000">
            <a:off x="9721701" y="6780859"/>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67" name="楕円 66">
            <a:extLst>
              <a:ext uri="{FF2B5EF4-FFF2-40B4-BE49-F238E27FC236}">
                <a16:creationId xmlns:a16="http://schemas.microsoft.com/office/drawing/2014/main" id="{37A9D8D2-7066-8931-50F9-63AAC84513F2}"/>
              </a:ext>
            </a:extLst>
          </xdr:cNvPr>
          <xdr:cNvSpPr/>
        </xdr:nvSpPr>
        <xdr:spPr>
          <a:xfrm rot="1800000">
            <a:off x="9762183" y="6783240"/>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68" name="楕円 67">
            <a:extLst>
              <a:ext uri="{FF2B5EF4-FFF2-40B4-BE49-F238E27FC236}">
                <a16:creationId xmlns:a16="http://schemas.microsoft.com/office/drawing/2014/main" id="{074A5B50-7E45-267A-3BF9-CCA1F0C5FC93}"/>
              </a:ext>
            </a:extLst>
          </xdr:cNvPr>
          <xdr:cNvSpPr/>
        </xdr:nvSpPr>
        <xdr:spPr>
          <a:xfrm rot="1800000">
            <a:off x="9805044" y="6783240"/>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69" name="楕円 68">
            <a:extLst>
              <a:ext uri="{FF2B5EF4-FFF2-40B4-BE49-F238E27FC236}">
                <a16:creationId xmlns:a16="http://schemas.microsoft.com/office/drawing/2014/main" id="{643484CC-E489-D09F-6F74-55B102CC2869}"/>
              </a:ext>
            </a:extLst>
          </xdr:cNvPr>
          <xdr:cNvSpPr/>
        </xdr:nvSpPr>
        <xdr:spPr>
          <a:xfrm rot="1800000">
            <a:off x="9912197" y="6780857"/>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70" name="楕円 69">
            <a:extLst>
              <a:ext uri="{FF2B5EF4-FFF2-40B4-BE49-F238E27FC236}">
                <a16:creationId xmlns:a16="http://schemas.microsoft.com/office/drawing/2014/main" id="{34D75C2C-E128-52F6-B62C-171EF90DA8C6}"/>
              </a:ext>
            </a:extLst>
          </xdr:cNvPr>
          <xdr:cNvSpPr/>
        </xdr:nvSpPr>
        <xdr:spPr>
          <a:xfrm rot="1800000">
            <a:off x="9952679" y="6783238"/>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71" name="楕円 70">
            <a:extLst>
              <a:ext uri="{FF2B5EF4-FFF2-40B4-BE49-F238E27FC236}">
                <a16:creationId xmlns:a16="http://schemas.microsoft.com/office/drawing/2014/main" id="{83544D2C-AC23-15C9-F189-2E8F50A65237}"/>
              </a:ext>
            </a:extLst>
          </xdr:cNvPr>
          <xdr:cNvSpPr/>
        </xdr:nvSpPr>
        <xdr:spPr>
          <a:xfrm rot="1800000">
            <a:off x="9995540" y="6783238"/>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72" name="テキスト ボックス 71">
            <a:extLst>
              <a:ext uri="{FF2B5EF4-FFF2-40B4-BE49-F238E27FC236}">
                <a16:creationId xmlns:a16="http://schemas.microsoft.com/office/drawing/2014/main" id="{39D7F2FC-03EA-96A2-97BF-2571872CB891}"/>
              </a:ext>
            </a:extLst>
          </xdr:cNvPr>
          <xdr:cNvSpPr txBox="1">
            <a:spLocks/>
          </xdr:cNvSpPr>
        </xdr:nvSpPr>
        <xdr:spPr>
          <a:xfrm>
            <a:off x="10477493" y="585787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a:t>
            </a:r>
          </a:p>
        </xdr:txBody>
      </xdr:sp>
      <xdr:sp macro="" textlink="">
        <xdr:nvSpPr>
          <xdr:cNvPr id="73" name="テキスト ボックス 72">
            <a:extLst>
              <a:ext uri="{FF2B5EF4-FFF2-40B4-BE49-F238E27FC236}">
                <a16:creationId xmlns:a16="http://schemas.microsoft.com/office/drawing/2014/main" id="{D9C5561D-2DCA-1338-52BD-EB9ADB2C0A70}"/>
              </a:ext>
            </a:extLst>
          </xdr:cNvPr>
          <xdr:cNvSpPr txBox="1">
            <a:spLocks/>
          </xdr:cNvSpPr>
        </xdr:nvSpPr>
        <xdr:spPr>
          <a:xfrm>
            <a:off x="10622750" y="5831681"/>
            <a:ext cx="418704"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G.L</a:t>
            </a:r>
            <a:endParaRPr kumimoji="1" lang="ja-JP" altLang="en-US" sz="1400"/>
          </a:p>
        </xdr:txBody>
      </xdr:sp>
      <xdr:cxnSp macro="">
        <xdr:nvCxnSpPr>
          <xdr:cNvPr id="74" name="直線コネクタ 73">
            <a:extLst>
              <a:ext uri="{FF2B5EF4-FFF2-40B4-BE49-F238E27FC236}">
                <a16:creationId xmlns:a16="http://schemas.microsoft.com/office/drawing/2014/main" id="{3DBE7A25-20C9-7AB0-2C44-259CDFF8FC3C}"/>
              </a:ext>
            </a:extLst>
          </xdr:cNvPr>
          <xdr:cNvCxnSpPr/>
        </xdr:nvCxnSpPr>
        <xdr:spPr>
          <a:xfrm>
            <a:off x="10017916" y="6072195"/>
            <a:ext cx="3086103"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75" name="直線コネクタ 74">
            <a:extLst>
              <a:ext uri="{FF2B5EF4-FFF2-40B4-BE49-F238E27FC236}">
                <a16:creationId xmlns:a16="http://schemas.microsoft.com/office/drawing/2014/main" id="{745AE396-2112-3181-416F-4CC4E5847269}"/>
              </a:ext>
            </a:extLst>
          </xdr:cNvPr>
          <xdr:cNvCxnSpPr/>
        </xdr:nvCxnSpPr>
        <xdr:spPr>
          <a:xfrm>
            <a:off x="9877425" y="5943599"/>
            <a:ext cx="0" cy="121444"/>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6" name="直線コネクタ 75">
            <a:extLst>
              <a:ext uri="{FF2B5EF4-FFF2-40B4-BE49-F238E27FC236}">
                <a16:creationId xmlns:a16="http://schemas.microsoft.com/office/drawing/2014/main" id="{2FB29FBF-CF50-B019-A4CD-E898E639F182}"/>
              </a:ext>
            </a:extLst>
          </xdr:cNvPr>
          <xdr:cNvCxnSpPr/>
        </xdr:nvCxnSpPr>
        <xdr:spPr>
          <a:xfrm>
            <a:off x="9958392" y="6010275"/>
            <a:ext cx="0" cy="59534"/>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7" name="直線コネクタ 76">
            <a:extLst>
              <a:ext uri="{FF2B5EF4-FFF2-40B4-BE49-F238E27FC236}">
                <a16:creationId xmlns:a16="http://schemas.microsoft.com/office/drawing/2014/main" id="{CE67D650-D597-FEE5-F8F7-BEB1272D2E9C}"/>
              </a:ext>
            </a:extLst>
          </xdr:cNvPr>
          <xdr:cNvCxnSpPr/>
        </xdr:nvCxnSpPr>
        <xdr:spPr>
          <a:xfrm>
            <a:off x="9796465" y="6010274"/>
            <a:ext cx="0" cy="59534"/>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8" name="テキスト ボックス 77">
            <a:extLst>
              <a:ext uri="{FF2B5EF4-FFF2-40B4-BE49-F238E27FC236}">
                <a16:creationId xmlns:a16="http://schemas.microsoft.com/office/drawing/2014/main" id="{B2F440BB-5769-CCD4-9CBF-F419A0946FA7}"/>
              </a:ext>
            </a:extLst>
          </xdr:cNvPr>
          <xdr:cNvSpPr txBox="1">
            <a:spLocks/>
          </xdr:cNvSpPr>
        </xdr:nvSpPr>
        <xdr:spPr>
          <a:xfrm rot="16200000">
            <a:off x="12779819" y="6364128"/>
            <a:ext cx="453816"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300</a:t>
            </a:r>
            <a:endParaRPr kumimoji="1" lang="ja-JP" altLang="en-US" sz="1400"/>
          </a:p>
        </xdr:txBody>
      </xdr:sp>
      <xdr:cxnSp macro="">
        <xdr:nvCxnSpPr>
          <xdr:cNvPr id="79" name="直線矢印コネクタ 78">
            <a:extLst>
              <a:ext uri="{FF2B5EF4-FFF2-40B4-BE49-F238E27FC236}">
                <a16:creationId xmlns:a16="http://schemas.microsoft.com/office/drawing/2014/main" id="{E3C0AD20-A3E7-0A6D-0370-925F069804F4}"/>
              </a:ext>
            </a:extLst>
          </xdr:cNvPr>
          <xdr:cNvCxnSpPr/>
        </xdr:nvCxnSpPr>
        <xdr:spPr>
          <a:xfrm>
            <a:off x="13099733" y="5932170"/>
            <a:ext cx="0" cy="140494"/>
          </a:xfrm>
          <a:prstGeom prst="straightConnector1">
            <a:avLst/>
          </a:prstGeom>
          <a:ln>
            <a:solidFill>
              <a:schemeClr val="bg1">
                <a:lumMod val="50000"/>
              </a:schemeClr>
            </a:solidFill>
            <a:headEnd type="none"/>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80" name="直線矢印コネクタ 79">
            <a:extLst>
              <a:ext uri="{FF2B5EF4-FFF2-40B4-BE49-F238E27FC236}">
                <a16:creationId xmlns:a16="http://schemas.microsoft.com/office/drawing/2014/main" id="{173EC61A-2746-8A0B-0AE0-50CF6D92C40F}"/>
              </a:ext>
            </a:extLst>
          </xdr:cNvPr>
          <xdr:cNvCxnSpPr/>
        </xdr:nvCxnSpPr>
        <xdr:spPr>
          <a:xfrm>
            <a:off x="13099733" y="6276499"/>
            <a:ext cx="0" cy="388620"/>
          </a:xfrm>
          <a:prstGeom prst="straightConnector1">
            <a:avLst/>
          </a:prstGeom>
          <a:ln>
            <a:solidFill>
              <a:schemeClr val="bg1">
                <a:lumMod val="50000"/>
              </a:schemeClr>
            </a:solidFill>
            <a:headEnd type="stealth"/>
            <a:tailEnd type="none"/>
          </a:ln>
        </xdr:spPr>
        <xdr:style>
          <a:lnRef idx="1">
            <a:schemeClr val="accent1"/>
          </a:lnRef>
          <a:fillRef idx="0">
            <a:schemeClr val="accent1"/>
          </a:fillRef>
          <a:effectRef idx="0">
            <a:schemeClr val="accent1"/>
          </a:effectRef>
          <a:fontRef idx="minor">
            <a:schemeClr val="tx1"/>
          </a:fontRef>
        </xdr:style>
      </xdr:cxnSp>
      <xdr:cxnSp macro="">
        <xdr:nvCxnSpPr>
          <xdr:cNvPr id="81" name="直線矢印コネクタ 80">
            <a:extLst>
              <a:ext uri="{FF2B5EF4-FFF2-40B4-BE49-F238E27FC236}">
                <a16:creationId xmlns:a16="http://schemas.microsoft.com/office/drawing/2014/main" id="{4726AD49-7719-CCC9-E475-CD47943C98EB}"/>
              </a:ext>
            </a:extLst>
          </xdr:cNvPr>
          <xdr:cNvCxnSpPr/>
        </xdr:nvCxnSpPr>
        <xdr:spPr>
          <a:xfrm>
            <a:off x="13099733" y="6067425"/>
            <a:ext cx="0" cy="207645"/>
          </a:xfrm>
          <a:prstGeom prst="straightConnector1">
            <a:avLst/>
          </a:prstGeom>
          <a:ln>
            <a:solidFill>
              <a:schemeClr val="bg1">
                <a:lumMod val="50000"/>
              </a:schemeClr>
            </a:solidFill>
            <a:headEnd type="none"/>
            <a:tailEnd type="none"/>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D90D824C-C59C-40EB-DB9E-4DABC35AAC79}"/>
              </a:ext>
            </a:extLst>
          </xdr:cNvPr>
          <xdr:cNvCxnSpPr/>
        </xdr:nvCxnSpPr>
        <xdr:spPr>
          <a:xfrm>
            <a:off x="12224385" y="6275077"/>
            <a:ext cx="879157"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83" name="正方形/長方形 82">
            <a:extLst>
              <a:ext uri="{FF2B5EF4-FFF2-40B4-BE49-F238E27FC236}">
                <a16:creationId xmlns:a16="http://schemas.microsoft.com/office/drawing/2014/main" id="{587B8ACD-6CE5-EFFF-AC25-7F4655D5F601}"/>
              </a:ext>
            </a:extLst>
          </xdr:cNvPr>
          <xdr:cNvSpPr/>
        </xdr:nvSpPr>
        <xdr:spPr>
          <a:xfrm>
            <a:off x="11861022" y="6274589"/>
            <a:ext cx="328612" cy="759619"/>
          </a:xfrm>
          <a:prstGeom prst="rect">
            <a:avLst/>
          </a:prstGeom>
          <a:noFill/>
          <a:ln w="1270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4" name="直角三角形 83">
            <a:extLst>
              <a:ext uri="{FF2B5EF4-FFF2-40B4-BE49-F238E27FC236}">
                <a16:creationId xmlns:a16="http://schemas.microsoft.com/office/drawing/2014/main" id="{8826A158-4861-8D5F-27DF-0264143659B9}"/>
              </a:ext>
            </a:extLst>
          </xdr:cNvPr>
          <xdr:cNvSpPr/>
        </xdr:nvSpPr>
        <xdr:spPr>
          <a:xfrm>
            <a:off x="12082475" y="6131714"/>
            <a:ext cx="64298" cy="142877"/>
          </a:xfrm>
          <a:prstGeom prst="rtTriangl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5" name="直角三角形 84">
            <a:extLst>
              <a:ext uri="{FF2B5EF4-FFF2-40B4-BE49-F238E27FC236}">
                <a16:creationId xmlns:a16="http://schemas.microsoft.com/office/drawing/2014/main" id="{FCCB762C-28D0-38EC-D25F-471BBA895CAC}"/>
              </a:ext>
            </a:extLst>
          </xdr:cNvPr>
          <xdr:cNvSpPr/>
        </xdr:nvSpPr>
        <xdr:spPr>
          <a:xfrm flipH="1">
            <a:off x="11906266" y="6129337"/>
            <a:ext cx="64286" cy="142877"/>
          </a:xfrm>
          <a:prstGeom prst="rtTriangl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6" name="矢印: 折線 85">
            <a:extLst>
              <a:ext uri="{FF2B5EF4-FFF2-40B4-BE49-F238E27FC236}">
                <a16:creationId xmlns:a16="http://schemas.microsoft.com/office/drawing/2014/main" id="{795304E8-4E40-0C05-8BA5-CBD203C93F1A}"/>
              </a:ext>
            </a:extLst>
          </xdr:cNvPr>
          <xdr:cNvSpPr/>
        </xdr:nvSpPr>
        <xdr:spPr>
          <a:xfrm rot="16200000">
            <a:off x="11906265" y="6534141"/>
            <a:ext cx="109538" cy="57157"/>
          </a:xfrm>
          <a:prstGeom prst="bentArrow">
            <a:avLst>
              <a:gd name="adj1" fmla="val 25000"/>
              <a:gd name="adj2" fmla="val 20098"/>
              <a:gd name="adj3" fmla="val 0"/>
              <a:gd name="adj4" fmla="val 77750"/>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87" name="矢印: 折線 86">
            <a:extLst>
              <a:ext uri="{FF2B5EF4-FFF2-40B4-BE49-F238E27FC236}">
                <a16:creationId xmlns:a16="http://schemas.microsoft.com/office/drawing/2014/main" id="{BED5EE96-795E-3F70-246B-2AAE44AE37C0}"/>
              </a:ext>
            </a:extLst>
          </xdr:cNvPr>
          <xdr:cNvSpPr/>
        </xdr:nvSpPr>
        <xdr:spPr>
          <a:xfrm rot="16200000" flipV="1">
            <a:off x="12038426" y="6535337"/>
            <a:ext cx="109538" cy="54760"/>
          </a:xfrm>
          <a:prstGeom prst="bentArrow">
            <a:avLst>
              <a:gd name="adj1" fmla="val 25000"/>
              <a:gd name="adj2" fmla="val 20098"/>
              <a:gd name="adj3" fmla="val 0"/>
              <a:gd name="adj4" fmla="val 77750"/>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cxnSp macro="">
        <xdr:nvCxnSpPr>
          <xdr:cNvPr id="88" name="直線コネクタ 87">
            <a:extLst>
              <a:ext uri="{FF2B5EF4-FFF2-40B4-BE49-F238E27FC236}">
                <a16:creationId xmlns:a16="http://schemas.microsoft.com/office/drawing/2014/main" id="{474DB5DD-E378-05B2-E014-D155557A1589}"/>
              </a:ext>
            </a:extLst>
          </xdr:cNvPr>
          <xdr:cNvCxnSpPr/>
        </xdr:nvCxnSpPr>
        <xdr:spPr>
          <a:xfrm flipV="1">
            <a:off x="11937222" y="6274589"/>
            <a:ext cx="0" cy="20240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9" name="直線コネクタ 88">
            <a:extLst>
              <a:ext uri="{FF2B5EF4-FFF2-40B4-BE49-F238E27FC236}">
                <a16:creationId xmlns:a16="http://schemas.microsoft.com/office/drawing/2014/main" id="{087CEEE7-919C-D61C-5C3E-98967F7E5E40}"/>
              </a:ext>
            </a:extLst>
          </xdr:cNvPr>
          <xdr:cNvCxnSpPr/>
        </xdr:nvCxnSpPr>
        <xdr:spPr>
          <a:xfrm flipV="1">
            <a:off x="11953891" y="6274589"/>
            <a:ext cx="0" cy="20240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0" name="直線コネクタ 89">
            <a:extLst>
              <a:ext uri="{FF2B5EF4-FFF2-40B4-BE49-F238E27FC236}">
                <a16:creationId xmlns:a16="http://schemas.microsoft.com/office/drawing/2014/main" id="{313144D2-93DC-E1C6-5087-712991D0D59C}"/>
              </a:ext>
            </a:extLst>
          </xdr:cNvPr>
          <xdr:cNvCxnSpPr/>
        </xdr:nvCxnSpPr>
        <xdr:spPr>
          <a:xfrm flipV="1">
            <a:off x="12101527" y="6274589"/>
            <a:ext cx="0" cy="20240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1" name="直線コネクタ 90">
            <a:extLst>
              <a:ext uri="{FF2B5EF4-FFF2-40B4-BE49-F238E27FC236}">
                <a16:creationId xmlns:a16="http://schemas.microsoft.com/office/drawing/2014/main" id="{0E7A9B35-7071-0686-4EEF-DDEE66FC578A}"/>
              </a:ext>
            </a:extLst>
          </xdr:cNvPr>
          <xdr:cNvCxnSpPr/>
        </xdr:nvCxnSpPr>
        <xdr:spPr>
          <a:xfrm flipV="1">
            <a:off x="12118196" y="6274589"/>
            <a:ext cx="0" cy="20240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2" name="直線コネクタ 91">
            <a:extLst>
              <a:ext uri="{FF2B5EF4-FFF2-40B4-BE49-F238E27FC236}">
                <a16:creationId xmlns:a16="http://schemas.microsoft.com/office/drawing/2014/main" id="{C4E8766C-B3E7-258F-2D8E-12994D76F3E2}"/>
              </a:ext>
            </a:extLst>
          </xdr:cNvPr>
          <xdr:cNvCxnSpPr/>
        </xdr:nvCxnSpPr>
        <xdr:spPr>
          <a:xfrm>
            <a:off x="11994379" y="6341272"/>
            <a:ext cx="64287"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93" name="直線コネクタ 92">
            <a:extLst>
              <a:ext uri="{FF2B5EF4-FFF2-40B4-BE49-F238E27FC236}">
                <a16:creationId xmlns:a16="http://schemas.microsoft.com/office/drawing/2014/main" id="{F7EF77B8-7DE2-500A-D8DA-CAA15D464C7C}"/>
              </a:ext>
            </a:extLst>
          </xdr:cNvPr>
          <xdr:cNvCxnSpPr/>
        </xdr:nvCxnSpPr>
        <xdr:spPr>
          <a:xfrm>
            <a:off x="11994375" y="6510339"/>
            <a:ext cx="64287"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94" name="直線コネクタ 93">
            <a:extLst>
              <a:ext uri="{FF2B5EF4-FFF2-40B4-BE49-F238E27FC236}">
                <a16:creationId xmlns:a16="http://schemas.microsoft.com/office/drawing/2014/main" id="{012996A5-C252-35E5-373D-69197EEE5EFC}"/>
              </a:ext>
            </a:extLst>
          </xdr:cNvPr>
          <xdr:cNvCxnSpPr/>
        </xdr:nvCxnSpPr>
        <xdr:spPr>
          <a:xfrm>
            <a:off x="12084867" y="6505576"/>
            <a:ext cx="5237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5" name="直線コネクタ 94">
            <a:extLst>
              <a:ext uri="{FF2B5EF4-FFF2-40B4-BE49-F238E27FC236}">
                <a16:creationId xmlns:a16="http://schemas.microsoft.com/office/drawing/2014/main" id="{6052137C-083A-1980-5D0D-03C5816A67FF}"/>
              </a:ext>
            </a:extLst>
          </xdr:cNvPr>
          <xdr:cNvCxnSpPr/>
        </xdr:nvCxnSpPr>
        <xdr:spPr>
          <a:xfrm>
            <a:off x="12084872" y="6341264"/>
            <a:ext cx="5237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6" name="直線コネクタ 95">
            <a:extLst>
              <a:ext uri="{FF2B5EF4-FFF2-40B4-BE49-F238E27FC236}">
                <a16:creationId xmlns:a16="http://schemas.microsoft.com/office/drawing/2014/main" id="{76BE8E5A-85E2-763D-E001-747A66D8F629}"/>
              </a:ext>
            </a:extLst>
          </xdr:cNvPr>
          <xdr:cNvCxnSpPr/>
        </xdr:nvCxnSpPr>
        <xdr:spPr>
          <a:xfrm>
            <a:off x="11915796" y="6505573"/>
            <a:ext cx="5237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7" name="直線コネクタ 96">
            <a:extLst>
              <a:ext uri="{FF2B5EF4-FFF2-40B4-BE49-F238E27FC236}">
                <a16:creationId xmlns:a16="http://schemas.microsoft.com/office/drawing/2014/main" id="{FCEA4796-33A2-2ADE-0992-F3282FBB2B7A}"/>
              </a:ext>
            </a:extLst>
          </xdr:cNvPr>
          <xdr:cNvCxnSpPr/>
        </xdr:nvCxnSpPr>
        <xdr:spPr>
          <a:xfrm>
            <a:off x="11915801" y="6341261"/>
            <a:ext cx="5237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8" name="直線コネクタ 97">
            <a:extLst>
              <a:ext uri="{FF2B5EF4-FFF2-40B4-BE49-F238E27FC236}">
                <a16:creationId xmlns:a16="http://schemas.microsoft.com/office/drawing/2014/main" id="{0E1205ED-8AFD-959E-C2AC-38E281BCA2C9}"/>
              </a:ext>
            </a:extLst>
          </xdr:cNvPr>
          <xdr:cNvCxnSpPr/>
        </xdr:nvCxnSpPr>
        <xdr:spPr>
          <a:xfrm>
            <a:off x="11863403" y="6979448"/>
            <a:ext cx="328612"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9" name="直線矢印コネクタ 98">
            <a:extLst>
              <a:ext uri="{FF2B5EF4-FFF2-40B4-BE49-F238E27FC236}">
                <a16:creationId xmlns:a16="http://schemas.microsoft.com/office/drawing/2014/main" id="{8E788FA9-7A60-B4F7-3877-1F3810A97AFA}"/>
              </a:ext>
            </a:extLst>
          </xdr:cNvPr>
          <xdr:cNvCxnSpPr/>
        </xdr:nvCxnSpPr>
        <xdr:spPr>
          <a:xfrm>
            <a:off x="12025082" y="5732859"/>
            <a:ext cx="0" cy="1388232"/>
          </a:xfrm>
          <a:prstGeom prst="straightConnector1">
            <a:avLst/>
          </a:prstGeom>
          <a:ln>
            <a:solidFill>
              <a:schemeClr val="bg1">
                <a:lumMod val="50000"/>
              </a:schemeClr>
            </a:solidFill>
            <a:prstDash val="lgDashDot"/>
            <a:headEnd type="none"/>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100" name="楕円 99">
            <a:extLst>
              <a:ext uri="{FF2B5EF4-FFF2-40B4-BE49-F238E27FC236}">
                <a16:creationId xmlns:a16="http://schemas.microsoft.com/office/drawing/2014/main" id="{D06156B9-D587-2713-C1FD-D32038DB11C5}"/>
              </a:ext>
            </a:extLst>
          </xdr:cNvPr>
          <xdr:cNvSpPr/>
        </xdr:nvSpPr>
        <xdr:spPr>
          <a:xfrm rot="1800000">
            <a:off x="11871985" y="6980879"/>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101" name="楕円 100">
            <a:extLst>
              <a:ext uri="{FF2B5EF4-FFF2-40B4-BE49-F238E27FC236}">
                <a16:creationId xmlns:a16="http://schemas.microsoft.com/office/drawing/2014/main" id="{5EDE10C8-034A-4A94-2AA1-C53E99F11BBB}"/>
              </a:ext>
            </a:extLst>
          </xdr:cNvPr>
          <xdr:cNvSpPr/>
        </xdr:nvSpPr>
        <xdr:spPr>
          <a:xfrm rot="1800000">
            <a:off x="11912467" y="6983260"/>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102" name="楕円 101">
            <a:extLst>
              <a:ext uri="{FF2B5EF4-FFF2-40B4-BE49-F238E27FC236}">
                <a16:creationId xmlns:a16="http://schemas.microsoft.com/office/drawing/2014/main" id="{EAEF407F-25E8-BB57-8D85-2DE5A6992C51}"/>
              </a:ext>
            </a:extLst>
          </xdr:cNvPr>
          <xdr:cNvSpPr/>
        </xdr:nvSpPr>
        <xdr:spPr>
          <a:xfrm rot="1800000">
            <a:off x="11955328" y="6983260"/>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103" name="楕円 102">
            <a:extLst>
              <a:ext uri="{FF2B5EF4-FFF2-40B4-BE49-F238E27FC236}">
                <a16:creationId xmlns:a16="http://schemas.microsoft.com/office/drawing/2014/main" id="{828850CD-C9E9-7F5D-FD2B-23ADB12207BA}"/>
              </a:ext>
            </a:extLst>
          </xdr:cNvPr>
          <xdr:cNvSpPr/>
        </xdr:nvSpPr>
        <xdr:spPr>
          <a:xfrm rot="1800000">
            <a:off x="12062481" y="6980877"/>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104" name="楕円 103">
            <a:extLst>
              <a:ext uri="{FF2B5EF4-FFF2-40B4-BE49-F238E27FC236}">
                <a16:creationId xmlns:a16="http://schemas.microsoft.com/office/drawing/2014/main" id="{7155627B-C99F-8149-ABF1-8B852A6A1278}"/>
              </a:ext>
            </a:extLst>
          </xdr:cNvPr>
          <xdr:cNvSpPr/>
        </xdr:nvSpPr>
        <xdr:spPr>
          <a:xfrm rot="1800000">
            <a:off x="12102963" y="6983258"/>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105" name="楕円 104">
            <a:extLst>
              <a:ext uri="{FF2B5EF4-FFF2-40B4-BE49-F238E27FC236}">
                <a16:creationId xmlns:a16="http://schemas.microsoft.com/office/drawing/2014/main" id="{3F289BE0-7EB5-F650-81FE-BD7434C54242}"/>
              </a:ext>
            </a:extLst>
          </xdr:cNvPr>
          <xdr:cNvSpPr/>
        </xdr:nvSpPr>
        <xdr:spPr>
          <a:xfrm rot="1800000">
            <a:off x="12145824" y="6983258"/>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cxnSp macro="">
        <xdr:nvCxnSpPr>
          <xdr:cNvPr id="106" name="直線コネクタ 105">
            <a:extLst>
              <a:ext uri="{FF2B5EF4-FFF2-40B4-BE49-F238E27FC236}">
                <a16:creationId xmlns:a16="http://schemas.microsoft.com/office/drawing/2014/main" id="{5405AC8B-4785-DCCA-2F1D-3039E865373B}"/>
              </a:ext>
            </a:extLst>
          </xdr:cNvPr>
          <xdr:cNvCxnSpPr/>
        </xdr:nvCxnSpPr>
        <xdr:spPr>
          <a:xfrm>
            <a:off x="12027709" y="6150762"/>
            <a:ext cx="0" cy="121444"/>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7" name="直線コネクタ 106">
            <a:extLst>
              <a:ext uri="{FF2B5EF4-FFF2-40B4-BE49-F238E27FC236}">
                <a16:creationId xmlns:a16="http://schemas.microsoft.com/office/drawing/2014/main" id="{771C4022-47C3-6C86-0B53-FA89D16BD8DD}"/>
              </a:ext>
            </a:extLst>
          </xdr:cNvPr>
          <xdr:cNvCxnSpPr/>
        </xdr:nvCxnSpPr>
        <xdr:spPr>
          <a:xfrm>
            <a:off x="12108676" y="6210295"/>
            <a:ext cx="0" cy="59534"/>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8" name="直線コネクタ 107">
            <a:extLst>
              <a:ext uri="{FF2B5EF4-FFF2-40B4-BE49-F238E27FC236}">
                <a16:creationId xmlns:a16="http://schemas.microsoft.com/office/drawing/2014/main" id="{612EDF51-A567-2ACE-B296-F57F3CCF4990}"/>
              </a:ext>
            </a:extLst>
          </xdr:cNvPr>
          <xdr:cNvCxnSpPr/>
        </xdr:nvCxnSpPr>
        <xdr:spPr>
          <a:xfrm>
            <a:off x="11946749" y="6210294"/>
            <a:ext cx="0" cy="59534"/>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9" name="直線コネクタ 108">
            <a:extLst>
              <a:ext uri="{FF2B5EF4-FFF2-40B4-BE49-F238E27FC236}">
                <a16:creationId xmlns:a16="http://schemas.microsoft.com/office/drawing/2014/main" id="{D0639965-0EB5-5FBE-D8A4-6067686119C3}"/>
              </a:ext>
            </a:extLst>
          </xdr:cNvPr>
          <xdr:cNvCxnSpPr/>
        </xdr:nvCxnSpPr>
        <xdr:spPr>
          <a:xfrm flipV="1">
            <a:off x="12011053" y="5717377"/>
            <a:ext cx="376237" cy="319087"/>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10" name="直線コネクタ 109">
            <a:extLst>
              <a:ext uri="{FF2B5EF4-FFF2-40B4-BE49-F238E27FC236}">
                <a16:creationId xmlns:a16="http://schemas.microsoft.com/office/drawing/2014/main" id="{7A593E71-8D45-22CD-5361-4540A60D3285}"/>
              </a:ext>
            </a:extLst>
          </xdr:cNvPr>
          <xdr:cNvCxnSpPr/>
        </xdr:nvCxnSpPr>
        <xdr:spPr>
          <a:xfrm flipV="1">
            <a:off x="12122976" y="5714992"/>
            <a:ext cx="376237" cy="319087"/>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11" name="直線矢印コネクタ 110">
            <a:extLst>
              <a:ext uri="{FF2B5EF4-FFF2-40B4-BE49-F238E27FC236}">
                <a16:creationId xmlns:a16="http://schemas.microsoft.com/office/drawing/2014/main" id="{5946D6F3-A59B-BB3A-10D2-55F5C25EEDCF}"/>
              </a:ext>
            </a:extLst>
          </xdr:cNvPr>
          <xdr:cNvCxnSpPr/>
        </xdr:nvCxnSpPr>
        <xdr:spPr>
          <a:xfrm>
            <a:off x="12263465" y="5714995"/>
            <a:ext cx="123825" cy="0"/>
          </a:xfrm>
          <a:prstGeom prst="straightConnector1">
            <a:avLst/>
          </a:prstGeom>
          <a:ln>
            <a:solidFill>
              <a:schemeClr val="bg1">
                <a:lumMod val="50000"/>
              </a:schemeClr>
            </a:solidFill>
            <a:headEnd type="none"/>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112" name="直線矢印コネクタ 111">
            <a:extLst>
              <a:ext uri="{FF2B5EF4-FFF2-40B4-BE49-F238E27FC236}">
                <a16:creationId xmlns:a16="http://schemas.microsoft.com/office/drawing/2014/main" id="{BDA12949-0AFB-3B1C-7440-56FD40FE925D}"/>
              </a:ext>
            </a:extLst>
          </xdr:cNvPr>
          <xdr:cNvCxnSpPr/>
        </xdr:nvCxnSpPr>
        <xdr:spPr>
          <a:xfrm>
            <a:off x="12496831" y="5714991"/>
            <a:ext cx="742947" cy="0"/>
          </a:xfrm>
          <a:prstGeom prst="straightConnector1">
            <a:avLst/>
          </a:prstGeom>
          <a:ln>
            <a:solidFill>
              <a:schemeClr val="bg1">
                <a:lumMod val="50000"/>
              </a:schemeClr>
            </a:solidFill>
            <a:headEnd type="stealth"/>
            <a:tailEnd type="none"/>
          </a:ln>
        </xdr:spPr>
        <xdr:style>
          <a:lnRef idx="1">
            <a:schemeClr val="accent1"/>
          </a:lnRef>
          <a:fillRef idx="0">
            <a:schemeClr val="accent1"/>
          </a:fillRef>
          <a:effectRef idx="0">
            <a:schemeClr val="accent1"/>
          </a:effectRef>
          <a:fontRef idx="minor">
            <a:schemeClr val="tx1"/>
          </a:fontRef>
        </xdr:style>
      </xdr:cxnSp>
      <xdr:cxnSp macro="">
        <xdr:nvCxnSpPr>
          <xdr:cNvPr id="113" name="直線コネクタ 112">
            <a:extLst>
              <a:ext uri="{FF2B5EF4-FFF2-40B4-BE49-F238E27FC236}">
                <a16:creationId xmlns:a16="http://schemas.microsoft.com/office/drawing/2014/main" id="{623301DB-6E50-1273-8020-9C351B5433A2}"/>
              </a:ext>
            </a:extLst>
          </xdr:cNvPr>
          <xdr:cNvCxnSpPr/>
        </xdr:nvCxnSpPr>
        <xdr:spPr>
          <a:xfrm>
            <a:off x="12382528" y="5715002"/>
            <a:ext cx="121443"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114" name="テキスト ボックス 113">
            <a:extLst>
              <a:ext uri="{FF2B5EF4-FFF2-40B4-BE49-F238E27FC236}">
                <a16:creationId xmlns:a16="http://schemas.microsoft.com/office/drawing/2014/main" id="{35910DF9-0D82-9ECE-1EB8-97EE745DFB11}"/>
              </a:ext>
            </a:extLst>
          </xdr:cNvPr>
          <xdr:cNvSpPr txBox="1">
            <a:spLocks/>
          </xdr:cNvSpPr>
        </xdr:nvSpPr>
        <xdr:spPr>
          <a:xfrm>
            <a:off x="12670656" y="5474486"/>
            <a:ext cx="675057"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d4x4.0</a:t>
            </a:r>
            <a:endParaRPr kumimoji="1" lang="ja-JP" altLang="en-US" sz="1400"/>
          </a:p>
        </xdr:txBody>
      </xdr:sp>
      <xdr:sp macro="" textlink="">
        <xdr:nvSpPr>
          <xdr:cNvPr id="115" name="テキスト ボックス 114">
            <a:extLst>
              <a:ext uri="{FF2B5EF4-FFF2-40B4-BE49-F238E27FC236}">
                <a16:creationId xmlns:a16="http://schemas.microsoft.com/office/drawing/2014/main" id="{D8E8494C-7920-501A-A0ED-DCC1FD3F3C78}"/>
              </a:ext>
            </a:extLst>
          </xdr:cNvPr>
          <xdr:cNvSpPr txBox="1">
            <a:spLocks/>
          </xdr:cNvSpPr>
        </xdr:nvSpPr>
        <xdr:spPr>
          <a:xfrm>
            <a:off x="12463492" y="5857864"/>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a:t>
            </a:r>
          </a:p>
        </xdr:txBody>
      </xdr:sp>
      <xdr:sp macro="" textlink="">
        <xdr:nvSpPr>
          <xdr:cNvPr id="116" name="テキスト ボックス 115">
            <a:extLst>
              <a:ext uri="{FF2B5EF4-FFF2-40B4-BE49-F238E27FC236}">
                <a16:creationId xmlns:a16="http://schemas.microsoft.com/office/drawing/2014/main" id="{B125B8A5-DA85-BC22-22CB-75492ABF9BB2}"/>
              </a:ext>
            </a:extLst>
          </xdr:cNvPr>
          <xdr:cNvSpPr txBox="1">
            <a:spLocks/>
          </xdr:cNvSpPr>
        </xdr:nvSpPr>
        <xdr:spPr>
          <a:xfrm>
            <a:off x="12608749" y="5831675"/>
            <a:ext cx="418704"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G.L</a:t>
            </a:r>
            <a:endParaRPr kumimoji="1" lang="ja-JP" altLang="en-US" sz="1400"/>
          </a:p>
        </xdr:txBody>
      </xdr:sp>
      <xdr:sp macro="" textlink="">
        <xdr:nvSpPr>
          <xdr:cNvPr id="117" name="円弧 116">
            <a:extLst>
              <a:ext uri="{FF2B5EF4-FFF2-40B4-BE49-F238E27FC236}">
                <a16:creationId xmlns:a16="http://schemas.microsoft.com/office/drawing/2014/main" id="{1EDB95C1-5EF1-C1D7-E26F-3CDA62DD2F6B}"/>
              </a:ext>
            </a:extLst>
          </xdr:cNvPr>
          <xdr:cNvSpPr/>
        </xdr:nvSpPr>
        <xdr:spPr>
          <a:xfrm rot="8100000">
            <a:off x="12007170" y="5720884"/>
            <a:ext cx="90621" cy="90621"/>
          </a:xfrm>
          <a:prstGeom prst="arc">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118" name="円弧 117">
            <a:extLst>
              <a:ext uri="{FF2B5EF4-FFF2-40B4-BE49-F238E27FC236}">
                <a16:creationId xmlns:a16="http://schemas.microsoft.com/office/drawing/2014/main" id="{D36E7D20-B08D-581F-0B42-79F5C153E611}"/>
              </a:ext>
            </a:extLst>
          </xdr:cNvPr>
          <xdr:cNvSpPr/>
        </xdr:nvSpPr>
        <xdr:spPr>
          <a:xfrm rot="18900000">
            <a:off x="11954780" y="5794699"/>
            <a:ext cx="90621" cy="90621"/>
          </a:xfrm>
          <a:prstGeom prst="arc">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119" name="円弧 118">
            <a:extLst>
              <a:ext uri="{FF2B5EF4-FFF2-40B4-BE49-F238E27FC236}">
                <a16:creationId xmlns:a16="http://schemas.microsoft.com/office/drawing/2014/main" id="{C40F04B2-532C-4664-F9C7-E9242080D2A9}"/>
              </a:ext>
            </a:extLst>
          </xdr:cNvPr>
          <xdr:cNvSpPr/>
        </xdr:nvSpPr>
        <xdr:spPr>
          <a:xfrm rot="18900000">
            <a:off x="12004784" y="5789937"/>
            <a:ext cx="90621" cy="90621"/>
          </a:xfrm>
          <a:prstGeom prst="arc">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xnSp macro="">
        <xdr:nvCxnSpPr>
          <xdr:cNvPr id="120" name="直線コネクタ 119">
            <a:extLst>
              <a:ext uri="{FF2B5EF4-FFF2-40B4-BE49-F238E27FC236}">
                <a16:creationId xmlns:a16="http://schemas.microsoft.com/office/drawing/2014/main" id="{2B1ADAB1-AEBB-6708-5F81-ACF6D6A1A67C}"/>
              </a:ext>
            </a:extLst>
          </xdr:cNvPr>
          <xdr:cNvCxnSpPr/>
        </xdr:nvCxnSpPr>
        <xdr:spPr>
          <a:xfrm>
            <a:off x="11970541" y="5800725"/>
            <a:ext cx="0" cy="47625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1" name="直線コネクタ 120">
            <a:extLst>
              <a:ext uri="{FF2B5EF4-FFF2-40B4-BE49-F238E27FC236}">
                <a16:creationId xmlns:a16="http://schemas.microsoft.com/office/drawing/2014/main" id="{49E361A6-69FF-A4A3-39BE-6C47D40B940C}"/>
              </a:ext>
            </a:extLst>
          </xdr:cNvPr>
          <xdr:cNvCxnSpPr/>
        </xdr:nvCxnSpPr>
        <xdr:spPr>
          <a:xfrm>
            <a:off x="12082464" y="5800729"/>
            <a:ext cx="0" cy="47625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2" name="直線コネクタ 121">
            <a:extLst>
              <a:ext uri="{FF2B5EF4-FFF2-40B4-BE49-F238E27FC236}">
                <a16:creationId xmlns:a16="http://schemas.microsoft.com/office/drawing/2014/main" id="{B6C14490-83DD-8049-617A-2B5D59198127}"/>
              </a:ext>
            </a:extLst>
          </xdr:cNvPr>
          <xdr:cNvCxnSpPr/>
        </xdr:nvCxnSpPr>
        <xdr:spPr>
          <a:xfrm>
            <a:off x="11972929" y="6274598"/>
            <a:ext cx="111931"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3" name="直線コネクタ 122">
            <a:extLst>
              <a:ext uri="{FF2B5EF4-FFF2-40B4-BE49-F238E27FC236}">
                <a16:creationId xmlns:a16="http://schemas.microsoft.com/office/drawing/2014/main" id="{A9BBBEFC-7604-3EEA-E6D0-969E5139D108}"/>
              </a:ext>
            </a:extLst>
          </xdr:cNvPr>
          <xdr:cNvCxnSpPr/>
        </xdr:nvCxnSpPr>
        <xdr:spPr>
          <a:xfrm>
            <a:off x="11458575" y="6069807"/>
            <a:ext cx="61912" cy="61912"/>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4" name="直線コネクタ 123">
            <a:extLst>
              <a:ext uri="{FF2B5EF4-FFF2-40B4-BE49-F238E27FC236}">
                <a16:creationId xmlns:a16="http://schemas.microsoft.com/office/drawing/2014/main" id="{06F2B5E4-D84D-5B43-F407-065214A9BE3A}"/>
              </a:ext>
            </a:extLst>
          </xdr:cNvPr>
          <xdr:cNvCxnSpPr/>
        </xdr:nvCxnSpPr>
        <xdr:spPr>
          <a:xfrm>
            <a:off x="11620500" y="6069803"/>
            <a:ext cx="61912" cy="61912"/>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5" name="直線コネクタ 124">
            <a:extLst>
              <a:ext uri="{FF2B5EF4-FFF2-40B4-BE49-F238E27FC236}">
                <a16:creationId xmlns:a16="http://schemas.microsoft.com/office/drawing/2014/main" id="{BD1D3453-EC56-17C2-806A-2E6C6622A669}"/>
              </a:ext>
            </a:extLst>
          </xdr:cNvPr>
          <xdr:cNvCxnSpPr/>
        </xdr:nvCxnSpPr>
        <xdr:spPr>
          <a:xfrm>
            <a:off x="11777662" y="6069803"/>
            <a:ext cx="61912" cy="61912"/>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6" name="直線コネクタ 125">
            <a:extLst>
              <a:ext uri="{FF2B5EF4-FFF2-40B4-BE49-F238E27FC236}">
                <a16:creationId xmlns:a16="http://schemas.microsoft.com/office/drawing/2014/main" id="{C64F275A-1DAC-7049-0C85-D902EC0F12C5}"/>
              </a:ext>
            </a:extLst>
          </xdr:cNvPr>
          <xdr:cNvCxnSpPr/>
        </xdr:nvCxnSpPr>
        <xdr:spPr>
          <a:xfrm>
            <a:off x="11520484" y="6072190"/>
            <a:ext cx="28579" cy="28579"/>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7" name="直線コネクタ 126">
            <a:extLst>
              <a:ext uri="{FF2B5EF4-FFF2-40B4-BE49-F238E27FC236}">
                <a16:creationId xmlns:a16="http://schemas.microsoft.com/office/drawing/2014/main" id="{3C3CE44F-494C-AC64-24E9-27A2043046EC}"/>
              </a:ext>
            </a:extLst>
          </xdr:cNvPr>
          <xdr:cNvCxnSpPr/>
        </xdr:nvCxnSpPr>
        <xdr:spPr>
          <a:xfrm>
            <a:off x="11834811" y="6072193"/>
            <a:ext cx="28579" cy="28579"/>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8" name="直線コネクタ 127">
            <a:extLst>
              <a:ext uri="{FF2B5EF4-FFF2-40B4-BE49-F238E27FC236}">
                <a16:creationId xmlns:a16="http://schemas.microsoft.com/office/drawing/2014/main" id="{6595660D-C473-CF8D-9D31-13EE93679063}"/>
              </a:ext>
            </a:extLst>
          </xdr:cNvPr>
          <xdr:cNvCxnSpPr/>
        </xdr:nvCxnSpPr>
        <xdr:spPr>
          <a:xfrm>
            <a:off x="11680027" y="6072188"/>
            <a:ext cx="28579" cy="28579"/>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9" name="直線コネクタ 128">
            <a:extLst>
              <a:ext uri="{FF2B5EF4-FFF2-40B4-BE49-F238E27FC236}">
                <a16:creationId xmlns:a16="http://schemas.microsoft.com/office/drawing/2014/main" id="{9CA15A32-99F2-A814-2285-B09D529BB34E}"/>
              </a:ext>
            </a:extLst>
          </xdr:cNvPr>
          <xdr:cNvCxnSpPr/>
        </xdr:nvCxnSpPr>
        <xdr:spPr>
          <a:xfrm>
            <a:off x="11570493" y="6072192"/>
            <a:ext cx="80963" cy="80963"/>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0" name="直線コネクタ 129">
            <a:extLst>
              <a:ext uri="{FF2B5EF4-FFF2-40B4-BE49-F238E27FC236}">
                <a16:creationId xmlns:a16="http://schemas.microsoft.com/office/drawing/2014/main" id="{A04F1D4F-5EC5-0FE3-7815-1141311694D5}"/>
              </a:ext>
            </a:extLst>
          </xdr:cNvPr>
          <xdr:cNvCxnSpPr/>
        </xdr:nvCxnSpPr>
        <xdr:spPr>
          <a:xfrm>
            <a:off x="11722893" y="6072192"/>
            <a:ext cx="80963" cy="80963"/>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1" name="直線コネクタ 130">
            <a:extLst>
              <a:ext uri="{FF2B5EF4-FFF2-40B4-BE49-F238E27FC236}">
                <a16:creationId xmlns:a16="http://schemas.microsoft.com/office/drawing/2014/main" id="{8CA8CBEF-95DF-C306-61E0-F7CFD2623546}"/>
              </a:ext>
            </a:extLst>
          </xdr:cNvPr>
          <xdr:cNvCxnSpPr/>
        </xdr:nvCxnSpPr>
        <xdr:spPr>
          <a:xfrm flipH="1">
            <a:off x="11496675" y="6079331"/>
            <a:ext cx="76200" cy="7620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2" name="直線コネクタ 131">
            <a:extLst>
              <a:ext uri="{FF2B5EF4-FFF2-40B4-BE49-F238E27FC236}">
                <a16:creationId xmlns:a16="http://schemas.microsoft.com/office/drawing/2014/main" id="{FBCE671F-6D7E-9216-E1C2-CA03F814815B}"/>
              </a:ext>
            </a:extLst>
          </xdr:cNvPr>
          <xdr:cNvCxnSpPr/>
        </xdr:nvCxnSpPr>
        <xdr:spPr>
          <a:xfrm flipH="1">
            <a:off x="11653837" y="6079334"/>
            <a:ext cx="76200" cy="7620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3" name="直線コネクタ 132">
            <a:extLst>
              <a:ext uri="{FF2B5EF4-FFF2-40B4-BE49-F238E27FC236}">
                <a16:creationId xmlns:a16="http://schemas.microsoft.com/office/drawing/2014/main" id="{02432B47-EAB9-082D-E7C6-FDABA8552236}"/>
              </a:ext>
            </a:extLst>
          </xdr:cNvPr>
          <xdr:cNvCxnSpPr/>
        </xdr:nvCxnSpPr>
        <xdr:spPr>
          <a:xfrm flipH="1">
            <a:off x="11551444" y="6100759"/>
            <a:ext cx="50005" cy="5000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4" name="直線コネクタ 133">
            <a:extLst>
              <a:ext uri="{FF2B5EF4-FFF2-40B4-BE49-F238E27FC236}">
                <a16:creationId xmlns:a16="http://schemas.microsoft.com/office/drawing/2014/main" id="{32DA87C6-CE2B-BA1E-ED1F-8B4565B87483}"/>
              </a:ext>
            </a:extLst>
          </xdr:cNvPr>
          <xdr:cNvCxnSpPr/>
        </xdr:nvCxnSpPr>
        <xdr:spPr>
          <a:xfrm flipH="1">
            <a:off x="11608594" y="6129334"/>
            <a:ext cx="21427" cy="21427"/>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5" name="直線コネクタ 134">
            <a:extLst>
              <a:ext uri="{FF2B5EF4-FFF2-40B4-BE49-F238E27FC236}">
                <a16:creationId xmlns:a16="http://schemas.microsoft.com/office/drawing/2014/main" id="{95693DB4-3FC4-F0BE-DEB6-E33C21E04837}"/>
              </a:ext>
            </a:extLst>
          </xdr:cNvPr>
          <xdr:cNvCxnSpPr/>
        </xdr:nvCxnSpPr>
        <xdr:spPr>
          <a:xfrm>
            <a:off x="12558727" y="6069803"/>
            <a:ext cx="61912" cy="61912"/>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6" name="直線コネクタ 135">
            <a:extLst>
              <a:ext uri="{FF2B5EF4-FFF2-40B4-BE49-F238E27FC236}">
                <a16:creationId xmlns:a16="http://schemas.microsoft.com/office/drawing/2014/main" id="{051EC119-F4DA-8C3C-E892-A4BE3E19AAF0}"/>
              </a:ext>
            </a:extLst>
          </xdr:cNvPr>
          <xdr:cNvCxnSpPr/>
        </xdr:nvCxnSpPr>
        <xdr:spPr>
          <a:xfrm>
            <a:off x="12720652" y="6069799"/>
            <a:ext cx="61912" cy="61912"/>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7" name="直線コネクタ 136">
            <a:extLst>
              <a:ext uri="{FF2B5EF4-FFF2-40B4-BE49-F238E27FC236}">
                <a16:creationId xmlns:a16="http://schemas.microsoft.com/office/drawing/2014/main" id="{396235D3-E003-921E-9C4E-6D04118B0D05}"/>
              </a:ext>
            </a:extLst>
          </xdr:cNvPr>
          <xdr:cNvCxnSpPr/>
        </xdr:nvCxnSpPr>
        <xdr:spPr>
          <a:xfrm>
            <a:off x="12877814" y="6069799"/>
            <a:ext cx="61912" cy="61912"/>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8" name="直線コネクタ 137">
            <a:extLst>
              <a:ext uri="{FF2B5EF4-FFF2-40B4-BE49-F238E27FC236}">
                <a16:creationId xmlns:a16="http://schemas.microsoft.com/office/drawing/2014/main" id="{0222C179-8359-3826-F2FE-3D07E460E273}"/>
              </a:ext>
            </a:extLst>
          </xdr:cNvPr>
          <xdr:cNvCxnSpPr/>
        </xdr:nvCxnSpPr>
        <xdr:spPr>
          <a:xfrm>
            <a:off x="12620636" y="6072186"/>
            <a:ext cx="28579" cy="28579"/>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9" name="直線コネクタ 138">
            <a:extLst>
              <a:ext uri="{FF2B5EF4-FFF2-40B4-BE49-F238E27FC236}">
                <a16:creationId xmlns:a16="http://schemas.microsoft.com/office/drawing/2014/main" id="{7378A9B3-70FB-83BA-8B78-8C50A361FB29}"/>
              </a:ext>
            </a:extLst>
          </xdr:cNvPr>
          <xdr:cNvCxnSpPr/>
        </xdr:nvCxnSpPr>
        <xdr:spPr>
          <a:xfrm>
            <a:off x="12934963" y="6072189"/>
            <a:ext cx="28579" cy="28579"/>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40" name="直線コネクタ 139">
            <a:extLst>
              <a:ext uri="{FF2B5EF4-FFF2-40B4-BE49-F238E27FC236}">
                <a16:creationId xmlns:a16="http://schemas.microsoft.com/office/drawing/2014/main" id="{3899C733-178A-F45D-6CB6-84E83DEEF50A}"/>
              </a:ext>
            </a:extLst>
          </xdr:cNvPr>
          <xdr:cNvCxnSpPr/>
        </xdr:nvCxnSpPr>
        <xdr:spPr>
          <a:xfrm>
            <a:off x="12780179" y="6072184"/>
            <a:ext cx="28579" cy="28579"/>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41" name="直線コネクタ 140">
            <a:extLst>
              <a:ext uri="{FF2B5EF4-FFF2-40B4-BE49-F238E27FC236}">
                <a16:creationId xmlns:a16="http://schemas.microsoft.com/office/drawing/2014/main" id="{22643610-8DD8-084A-252F-422201F7237D}"/>
              </a:ext>
            </a:extLst>
          </xdr:cNvPr>
          <xdr:cNvCxnSpPr/>
        </xdr:nvCxnSpPr>
        <xdr:spPr>
          <a:xfrm>
            <a:off x="12670645" y="6072188"/>
            <a:ext cx="80963" cy="80963"/>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42" name="直線コネクタ 141">
            <a:extLst>
              <a:ext uri="{FF2B5EF4-FFF2-40B4-BE49-F238E27FC236}">
                <a16:creationId xmlns:a16="http://schemas.microsoft.com/office/drawing/2014/main" id="{D796B088-CE74-2847-5F4C-3E5D282E619E}"/>
              </a:ext>
            </a:extLst>
          </xdr:cNvPr>
          <xdr:cNvCxnSpPr/>
        </xdr:nvCxnSpPr>
        <xdr:spPr>
          <a:xfrm>
            <a:off x="12823045" y="6072188"/>
            <a:ext cx="80963" cy="80963"/>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43" name="直線コネクタ 142">
            <a:extLst>
              <a:ext uri="{FF2B5EF4-FFF2-40B4-BE49-F238E27FC236}">
                <a16:creationId xmlns:a16="http://schemas.microsoft.com/office/drawing/2014/main" id="{F84931EA-D4F0-EA88-B897-EC50C3F34B64}"/>
              </a:ext>
            </a:extLst>
          </xdr:cNvPr>
          <xdr:cNvCxnSpPr/>
        </xdr:nvCxnSpPr>
        <xdr:spPr>
          <a:xfrm flipH="1">
            <a:off x="12594446" y="6076945"/>
            <a:ext cx="76200" cy="7620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44" name="直線コネクタ 143">
            <a:extLst>
              <a:ext uri="{FF2B5EF4-FFF2-40B4-BE49-F238E27FC236}">
                <a16:creationId xmlns:a16="http://schemas.microsoft.com/office/drawing/2014/main" id="{F6E351F9-8592-54B7-45CF-22D9692CEAE7}"/>
              </a:ext>
            </a:extLst>
          </xdr:cNvPr>
          <xdr:cNvCxnSpPr/>
        </xdr:nvCxnSpPr>
        <xdr:spPr>
          <a:xfrm flipH="1">
            <a:off x="12753989" y="6079330"/>
            <a:ext cx="76200" cy="7620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45" name="直線コネクタ 144">
            <a:extLst>
              <a:ext uri="{FF2B5EF4-FFF2-40B4-BE49-F238E27FC236}">
                <a16:creationId xmlns:a16="http://schemas.microsoft.com/office/drawing/2014/main" id="{F1BF56B1-101C-21ED-3A88-C6903EE428F2}"/>
              </a:ext>
            </a:extLst>
          </xdr:cNvPr>
          <xdr:cNvCxnSpPr/>
        </xdr:nvCxnSpPr>
        <xdr:spPr>
          <a:xfrm flipH="1">
            <a:off x="12651596" y="6100755"/>
            <a:ext cx="50005" cy="5000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46" name="直線コネクタ 145">
            <a:extLst>
              <a:ext uri="{FF2B5EF4-FFF2-40B4-BE49-F238E27FC236}">
                <a16:creationId xmlns:a16="http://schemas.microsoft.com/office/drawing/2014/main" id="{D314F9DC-CF69-A53D-323D-24235102440C}"/>
              </a:ext>
            </a:extLst>
          </xdr:cNvPr>
          <xdr:cNvCxnSpPr/>
        </xdr:nvCxnSpPr>
        <xdr:spPr>
          <a:xfrm flipH="1">
            <a:off x="12708746" y="6129330"/>
            <a:ext cx="21427" cy="21427"/>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47" name="直線コネクタ 146">
            <a:extLst>
              <a:ext uri="{FF2B5EF4-FFF2-40B4-BE49-F238E27FC236}">
                <a16:creationId xmlns:a16="http://schemas.microsoft.com/office/drawing/2014/main" id="{5E4D10B8-C0DF-F874-79A9-7A244701F463}"/>
              </a:ext>
            </a:extLst>
          </xdr:cNvPr>
          <xdr:cNvCxnSpPr/>
        </xdr:nvCxnSpPr>
        <xdr:spPr>
          <a:xfrm>
            <a:off x="10044113" y="6072187"/>
            <a:ext cx="1819275" cy="204788"/>
          </a:xfrm>
          <a:prstGeom prst="line">
            <a:avLst/>
          </a:prstGeom>
          <a:ln>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48" name="直線コネクタ 147">
            <a:extLst>
              <a:ext uri="{FF2B5EF4-FFF2-40B4-BE49-F238E27FC236}">
                <a16:creationId xmlns:a16="http://schemas.microsoft.com/office/drawing/2014/main" id="{719A9D5F-C0B7-1C5E-D4CD-E5B6B507AB67}"/>
              </a:ext>
            </a:extLst>
          </xdr:cNvPr>
          <xdr:cNvCxnSpPr/>
        </xdr:nvCxnSpPr>
        <xdr:spPr>
          <a:xfrm>
            <a:off x="10044116" y="6777033"/>
            <a:ext cx="1819275" cy="204788"/>
          </a:xfrm>
          <a:prstGeom prst="line">
            <a:avLst/>
          </a:prstGeom>
          <a:ln>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149" name="テキスト ボックス 148">
            <a:extLst>
              <a:ext uri="{FF2B5EF4-FFF2-40B4-BE49-F238E27FC236}">
                <a16:creationId xmlns:a16="http://schemas.microsoft.com/office/drawing/2014/main" id="{7040EE78-8F35-A168-AA4E-A4AF3FB007E2}"/>
              </a:ext>
            </a:extLst>
          </xdr:cNvPr>
          <xdr:cNvSpPr txBox="1">
            <a:spLocks/>
          </xdr:cNvSpPr>
        </xdr:nvSpPr>
        <xdr:spPr>
          <a:xfrm>
            <a:off x="9371345" y="7138541"/>
            <a:ext cx="1441420" cy="392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ベース式露出型</a:t>
            </a:r>
          </a:p>
        </xdr:txBody>
      </xdr:sp>
      <xdr:sp macro="" textlink="">
        <xdr:nvSpPr>
          <xdr:cNvPr id="150" name="テキスト ボックス 149">
            <a:extLst>
              <a:ext uri="{FF2B5EF4-FFF2-40B4-BE49-F238E27FC236}">
                <a16:creationId xmlns:a16="http://schemas.microsoft.com/office/drawing/2014/main" id="{B1440670-BDC4-784B-38CD-9DE030333FCC}"/>
              </a:ext>
            </a:extLst>
          </xdr:cNvPr>
          <xdr:cNvSpPr txBox="1">
            <a:spLocks/>
          </xdr:cNvSpPr>
        </xdr:nvSpPr>
        <xdr:spPr>
          <a:xfrm>
            <a:off x="11556726" y="7138538"/>
            <a:ext cx="1441420" cy="392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ベース式埋設型</a:t>
            </a:r>
          </a:p>
        </xdr:txBody>
      </xdr:sp>
      <xdr:cxnSp macro="">
        <xdr:nvCxnSpPr>
          <xdr:cNvPr id="151" name="直線コネクタ 150">
            <a:extLst>
              <a:ext uri="{FF2B5EF4-FFF2-40B4-BE49-F238E27FC236}">
                <a16:creationId xmlns:a16="http://schemas.microsoft.com/office/drawing/2014/main" id="{61A101F5-67A1-5595-B8B1-C4C3F35550C8}"/>
              </a:ext>
            </a:extLst>
          </xdr:cNvPr>
          <xdr:cNvCxnSpPr/>
        </xdr:nvCxnSpPr>
        <xdr:spPr>
          <a:xfrm>
            <a:off x="9258300" y="7410450"/>
            <a:ext cx="124777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2" name="直線コネクタ 151">
            <a:extLst>
              <a:ext uri="{FF2B5EF4-FFF2-40B4-BE49-F238E27FC236}">
                <a16:creationId xmlns:a16="http://schemas.microsoft.com/office/drawing/2014/main" id="{6B81A532-B25C-A4C2-8A18-CBAC7B2FAAEC}"/>
              </a:ext>
            </a:extLst>
          </xdr:cNvPr>
          <xdr:cNvCxnSpPr/>
        </xdr:nvCxnSpPr>
        <xdr:spPr>
          <a:xfrm>
            <a:off x="11439525" y="7400925"/>
            <a:ext cx="124777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39</xdr:col>
      <xdr:colOff>81643</xdr:colOff>
      <xdr:row>5</xdr:row>
      <xdr:rowOff>13607</xdr:rowOff>
    </xdr:from>
    <xdr:to>
      <xdr:col>39</xdr:col>
      <xdr:colOff>249620</xdr:colOff>
      <xdr:row>15</xdr:row>
      <xdr:rowOff>0</xdr:rowOff>
    </xdr:to>
    <xdr:sp macro="" textlink="">
      <xdr:nvSpPr>
        <xdr:cNvPr id="153" name="右中かっこ 152">
          <a:extLst>
            <a:ext uri="{FF2B5EF4-FFF2-40B4-BE49-F238E27FC236}">
              <a16:creationId xmlns:a16="http://schemas.microsoft.com/office/drawing/2014/main" id="{89169FB0-D740-8EE1-6520-B7492B83A30D}"/>
            </a:ext>
          </a:extLst>
        </xdr:cNvPr>
        <xdr:cNvSpPr/>
      </xdr:nvSpPr>
      <xdr:spPr>
        <a:xfrm>
          <a:off x="23184695" y="959538"/>
          <a:ext cx="167977" cy="2351221"/>
        </a:xfrm>
        <a:prstGeom prst="rightBrace">
          <a:avLst>
            <a:gd name="adj1" fmla="val 70903"/>
            <a:gd name="adj2" fmla="val 4972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82956</xdr:colOff>
      <xdr:row>16</xdr:row>
      <xdr:rowOff>21503</xdr:rowOff>
    </xdr:from>
    <xdr:to>
      <xdr:col>40</xdr:col>
      <xdr:colOff>1313</xdr:colOff>
      <xdr:row>30</xdr:row>
      <xdr:rowOff>223345</xdr:rowOff>
    </xdr:to>
    <xdr:sp macro="" textlink="">
      <xdr:nvSpPr>
        <xdr:cNvPr id="154" name="右中かっこ 153">
          <a:extLst>
            <a:ext uri="{FF2B5EF4-FFF2-40B4-BE49-F238E27FC236}">
              <a16:creationId xmlns:a16="http://schemas.microsoft.com/office/drawing/2014/main" id="{C6494D12-4DAE-4288-92E6-363CD5AD1E17}"/>
            </a:ext>
          </a:extLst>
        </xdr:cNvPr>
        <xdr:cNvSpPr/>
      </xdr:nvSpPr>
      <xdr:spPr>
        <a:xfrm>
          <a:off x="23186008" y="3568744"/>
          <a:ext cx="167977" cy="3538877"/>
        </a:xfrm>
        <a:prstGeom prst="rightBrace">
          <a:avLst>
            <a:gd name="adj1" fmla="val 70903"/>
            <a:gd name="adj2" fmla="val 4972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0</xdr:colOff>
      <xdr:row>19</xdr:row>
      <xdr:rowOff>0</xdr:rowOff>
    </xdr:from>
    <xdr:to>
      <xdr:col>32</xdr:col>
      <xdr:colOff>12700</xdr:colOff>
      <xdr:row>20</xdr:row>
      <xdr:rowOff>25400</xdr:rowOff>
    </xdr:to>
    <xdr:sp macro="" textlink="">
      <xdr:nvSpPr>
        <xdr:cNvPr id="156" name="正方形/長方形 155">
          <a:extLst>
            <a:ext uri="{FF2B5EF4-FFF2-40B4-BE49-F238E27FC236}">
              <a16:creationId xmlns:a16="http://schemas.microsoft.com/office/drawing/2014/main" id="{6553E1A6-171A-4405-98F7-4A0936C9CC1C}"/>
            </a:ext>
          </a:extLst>
        </xdr:cNvPr>
        <xdr:cNvSpPr/>
      </xdr:nvSpPr>
      <xdr:spPr>
        <a:xfrm>
          <a:off x="16395700" y="4343400"/>
          <a:ext cx="3657600" cy="266700"/>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31</xdr:col>
      <xdr:colOff>0</xdr:colOff>
      <xdr:row>2</xdr:row>
      <xdr:rowOff>0</xdr:rowOff>
    </xdr:from>
    <xdr:to>
      <xdr:col>32</xdr:col>
      <xdr:colOff>12700</xdr:colOff>
      <xdr:row>20</xdr:row>
      <xdr:rowOff>25400</xdr:rowOff>
    </xdr:to>
    <xdr:sp macro="" textlink="">
      <xdr:nvSpPr>
        <xdr:cNvPr id="157" name="正方形/長方形 156">
          <a:extLst>
            <a:ext uri="{FF2B5EF4-FFF2-40B4-BE49-F238E27FC236}">
              <a16:creationId xmlns:a16="http://schemas.microsoft.com/office/drawing/2014/main" id="{D07B904F-D32F-4832-8402-8925C152F196}"/>
            </a:ext>
          </a:extLst>
        </xdr:cNvPr>
        <xdr:cNvSpPr/>
      </xdr:nvSpPr>
      <xdr:spPr>
        <a:xfrm>
          <a:off x="19545300" y="241300"/>
          <a:ext cx="508000" cy="4368800"/>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640768</xdr:colOff>
      <xdr:row>2</xdr:row>
      <xdr:rowOff>173178</xdr:rowOff>
    </xdr:from>
    <xdr:to>
      <xdr:col>22</xdr:col>
      <xdr:colOff>565529</xdr:colOff>
      <xdr:row>34</xdr:row>
      <xdr:rowOff>4526</xdr:rowOff>
    </xdr:to>
    <xdr:grpSp>
      <xdr:nvGrpSpPr>
        <xdr:cNvPr id="153" name="グループ化 152">
          <a:extLst>
            <a:ext uri="{FF2B5EF4-FFF2-40B4-BE49-F238E27FC236}">
              <a16:creationId xmlns:a16="http://schemas.microsoft.com/office/drawing/2014/main" id="{716FA7D0-8712-4135-A7FD-78FCFF91123D}"/>
            </a:ext>
          </a:extLst>
        </xdr:cNvPr>
        <xdr:cNvGrpSpPr/>
      </xdr:nvGrpSpPr>
      <xdr:grpSpPr>
        <a:xfrm>
          <a:off x="9022768" y="665303"/>
          <a:ext cx="6243011" cy="7483098"/>
          <a:chOff x="7944077" y="138387"/>
          <a:chExt cx="5401636" cy="7392954"/>
        </a:xfrm>
      </xdr:grpSpPr>
      <xdr:sp macro="" textlink="">
        <xdr:nvSpPr>
          <xdr:cNvPr id="154" name="フリーフォーム: 図形 153">
            <a:extLst>
              <a:ext uri="{FF2B5EF4-FFF2-40B4-BE49-F238E27FC236}">
                <a16:creationId xmlns:a16="http://schemas.microsoft.com/office/drawing/2014/main" id="{5A9E03CA-C8D2-C944-9148-DD20A751F01E}"/>
              </a:ext>
            </a:extLst>
          </xdr:cNvPr>
          <xdr:cNvSpPr/>
        </xdr:nvSpPr>
        <xdr:spPr>
          <a:xfrm>
            <a:off x="9819706" y="737050"/>
            <a:ext cx="113628" cy="5332077"/>
          </a:xfrm>
          <a:custGeom>
            <a:avLst/>
            <a:gdLst>
              <a:gd name="connsiteX0" fmla="*/ 40821 w 122464"/>
              <a:gd name="connsiteY0" fmla="*/ 0 h 5497285"/>
              <a:gd name="connsiteX1" fmla="*/ 40821 w 122464"/>
              <a:gd name="connsiteY1" fmla="*/ 1034143 h 5497285"/>
              <a:gd name="connsiteX2" fmla="*/ 0 w 122464"/>
              <a:gd name="connsiteY2" fmla="*/ 4463143 h 5497285"/>
              <a:gd name="connsiteX3" fmla="*/ 0 w 122464"/>
              <a:gd name="connsiteY3" fmla="*/ 5497285 h 5497285"/>
              <a:gd name="connsiteX4" fmla="*/ 122464 w 122464"/>
              <a:gd name="connsiteY4" fmla="*/ 5497285 h 5497285"/>
              <a:gd name="connsiteX5" fmla="*/ 122464 w 122464"/>
              <a:gd name="connsiteY5" fmla="*/ 4449535 h 5497285"/>
              <a:gd name="connsiteX6" fmla="*/ 95250 w 122464"/>
              <a:gd name="connsiteY6" fmla="*/ 1034143 h 5497285"/>
              <a:gd name="connsiteX7" fmla="*/ 40821 w 122464"/>
              <a:gd name="connsiteY7" fmla="*/ 0 h 5497285"/>
              <a:gd name="connsiteX0" fmla="*/ 40821 w 122464"/>
              <a:gd name="connsiteY0" fmla="*/ 0 h 5497285"/>
              <a:gd name="connsiteX1" fmla="*/ 40821 w 122464"/>
              <a:gd name="connsiteY1" fmla="*/ 1034143 h 5497285"/>
              <a:gd name="connsiteX2" fmla="*/ 0 w 122464"/>
              <a:gd name="connsiteY2" fmla="*/ 4463143 h 5497285"/>
              <a:gd name="connsiteX3" fmla="*/ 0 w 122464"/>
              <a:gd name="connsiteY3" fmla="*/ 5497285 h 5497285"/>
              <a:gd name="connsiteX4" fmla="*/ 122464 w 122464"/>
              <a:gd name="connsiteY4" fmla="*/ 5497285 h 5497285"/>
              <a:gd name="connsiteX5" fmla="*/ 122464 w 122464"/>
              <a:gd name="connsiteY5" fmla="*/ 4449535 h 5497285"/>
              <a:gd name="connsiteX6" fmla="*/ 95250 w 122464"/>
              <a:gd name="connsiteY6" fmla="*/ 1034143 h 5497285"/>
              <a:gd name="connsiteX7" fmla="*/ 85940 w 122464"/>
              <a:gd name="connsiteY7" fmla="*/ 658013 h 5497285"/>
              <a:gd name="connsiteX8" fmla="*/ 40821 w 122464"/>
              <a:gd name="connsiteY8" fmla="*/ 0 h 5497285"/>
              <a:gd name="connsiteX0" fmla="*/ 40821 w 251374"/>
              <a:gd name="connsiteY0" fmla="*/ 0 h 5497285"/>
              <a:gd name="connsiteX1" fmla="*/ 40821 w 251374"/>
              <a:gd name="connsiteY1" fmla="*/ 1034143 h 5497285"/>
              <a:gd name="connsiteX2" fmla="*/ 0 w 251374"/>
              <a:gd name="connsiteY2" fmla="*/ 4463143 h 5497285"/>
              <a:gd name="connsiteX3" fmla="*/ 0 w 251374"/>
              <a:gd name="connsiteY3" fmla="*/ 5497285 h 5497285"/>
              <a:gd name="connsiteX4" fmla="*/ 122464 w 251374"/>
              <a:gd name="connsiteY4" fmla="*/ 5497285 h 5497285"/>
              <a:gd name="connsiteX5" fmla="*/ 122464 w 251374"/>
              <a:gd name="connsiteY5" fmla="*/ 4449535 h 5497285"/>
              <a:gd name="connsiteX6" fmla="*/ 95250 w 251374"/>
              <a:gd name="connsiteY6" fmla="*/ 1034143 h 5497285"/>
              <a:gd name="connsiteX7" fmla="*/ 251374 w 251374"/>
              <a:gd name="connsiteY7" fmla="*/ 81614 h 5497285"/>
              <a:gd name="connsiteX8" fmla="*/ 40821 w 251374"/>
              <a:gd name="connsiteY8" fmla="*/ 0 h 5497285"/>
              <a:gd name="connsiteX0" fmla="*/ 40821 w 122464"/>
              <a:gd name="connsiteY0" fmla="*/ 91816 h 5589101"/>
              <a:gd name="connsiteX1" fmla="*/ 40821 w 122464"/>
              <a:gd name="connsiteY1" fmla="*/ 1125959 h 5589101"/>
              <a:gd name="connsiteX2" fmla="*/ 0 w 122464"/>
              <a:gd name="connsiteY2" fmla="*/ 4554959 h 5589101"/>
              <a:gd name="connsiteX3" fmla="*/ 0 w 122464"/>
              <a:gd name="connsiteY3" fmla="*/ 5589101 h 5589101"/>
              <a:gd name="connsiteX4" fmla="*/ 122464 w 122464"/>
              <a:gd name="connsiteY4" fmla="*/ 5589101 h 5589101"/>
              <a:gd name="connsiteX5" fmla="*/ 122464 w 122464"/>
              <a:gd name="connsiteY5" fmla="*/ 4541351 h 5589101"/>
              <a:gd name="connsiteX6" fmla="*/ 95250 w 122464"/>
              <a:gd name="connsiteY6" fmla="*/ 1125959 h 5589101"/>
              <a:gd name="connsiteX7" fmla="*/ 95966 w 122464"/>
              <a:gd name="connsiteY7" fmla="*/ 0 h 5589101"/>
              <a:gd name="connsiteX8" fmla="*/ 40821 w 122464"/>
              <a:gd name="connsiteY8" fmla="*/ 91816 h 5589101"/>
              <a:gd name="connsiteX0" fmla="*/ 44631 w 122464"/>
              <a:gd name="connsiteY0" fmla="*/ 25746 h 5589101"/>
              <a:gd name="connsiteX1" fmla="*/ 40821 w 122464"/>
              <a:gd name="connsiteY1" fmla="*/ 1125959 h 5589101"/>
              <a:gd name="connsiteX2" fmla="*/ 0 w 122464"/>
              <a:gd name="connsiteY2" fmla="*/ 4554959 h 5589101"/>
              <a:gd name="connsiteX3" fmla="*/ 0 w 122464"/>
              <a:gd name="connsiteY3" fmla="*/ 5589101 h 5589101"/>
              <a:gd name="connsiteX4" fmla="*/ 122464 w 122464"/>
              <a:gd name="connsiteY4" fmla="*/ 5589101 h 5589101"/>
              <a:gd name="connsiteX5" fmla="*/ 122464 w 122464"/>
              <a:gd name="connsiteY5" fmla="*/ 4541351 h 5589101"/>
              <a:gd name="connsiteX6" fmla="*/ 95250 w 122464"/>
              <a:gd name="connsiteY6" fmla="*/ 1125959 h 5589101"/>
              <a:gd name="connsiteX7" fmla="*/ 95966 w 122464"/>
              <a:gd name="connsiteY7" fmla="*/ 0 h 5589101"/>
              <a:gd name="connsiteX8" fmla="*/ 44631 w 122464"/>
              <a:gd name="connsiteY8" fmla="*/ 25746 h 5589101"/>
              <a:gd name="connsiteX0" fmla="*/ 44631 w 122464"/>
              <a:gd name="connsiteY0" fmla="*/ 0 h 5563355"/>
              <a:gd name="connsiteX1" fmla="*/ 40821 w 122464"/>
              <a:gd name="connsiteY1" fmla="*/ 1100213 h 5563355"/>
              <a:gd name="connsiteX2" fmla="*/ 0 w 122464"/>
              <a:gd name="connsiteY2" fmla="*/ 4529213 h 5563355"/>
              <a:gd name="connsiteX3" fmla="*/ 0 w 122464"/>
              <a:gd name="connsiteY3" fmla="*/ 5563355 h 5563355"/>
              <a:gd name="connsiteX4" fmla="*/ 122464 w 122464"/>
              <a:gd name="connsiteY4" fmla="*/ 5563355 h 5563355"/>
              <a:gd name="connsiteX5" fmla="*/ 122464 w 122464"/>
              <a:gd name="connsiteY5" fmla="*/ 4515605 h 5563355"/>
              <a:gd name="connsiteX6" fmla="*/ 95250 w 122464"/>
              <a:gd name="connsiteY6" fmla="*/ 1100213 h 5563355"/>
              <a:gd name="connsiteX7" fmla="*/ 108257 w 122464"/>
              <a:gd name="connsiteY7" fmla="*/ 102957 h 5563355"/>
              <a:gd name="connsiteX8" fmla="*/ 44631 w 122464"/>
              <a:gd name="connsiteY8" fmla="*/ 0 h 5563355"/>
              <a:gd name="connsiteX0" fmla="*/ 0 w 234535"/>
              <a:gd name="connsiteY0" fmla="*/ 75971 h 5460398"/>
              <a:gd name="connsiteX1" fmla="*/ 152892 w 234535"/>
              <a:gd name="connsiteY1" fmla="*/ 997256 h 5460398"/>
              <a:gd name="connsiteX2" fmla="*/ 112071 w 234535"/>
              <a:gd name="connsiteY2" fmla="*/ 4426256 h 5460398"/>
              <a:gd name="connsiteX3" fmla="*/ 112071 w 234535"/>
              <a:gd name="connsiteY3" fmla="*/ 5460398 h 5460398"/>
              <a:gd name="connsiteX4" fmla="*/ 234535 w 234535"/>
              <a:gd name="connsiteY4" fmla="*/ 5460398 h 5460398"/>
              <a:gd name="connsiteX5" fmla="*/ 234535 w 234535"/>
              <a:gd name="connsiteY5" fmla="*/ 4412648 h 5460398"/>
              <a:gd name="connsiteX6" fmla="*/ 207321 w 234535"/>
              <a:gd name="connsiteY6" fmla="*/ 997256 h 5460398"/>
              <a:gd name="connsiteX7" fmla="*/ 220328 w 234535"/>
              <a:gd name="connsiteY7" fmla="*/ 0 h 5460398"/>
              <a:gd name="connsiteX8" fmla="*/ 0 w 234535"/>
              <a:gd name="connsiteY8" fmla="*/ 75971 h 5460398"/>
              <a:gd name="connsiteX0" fmla="*/ 0 w 234535"/>
              <a:gd name="connsiteY0" fmla="*/ 85389 h 5469816"/>
              <a:gd name="connsiteX1" fmla="*/ 152892 w 234535"/>
              <a:gd name="connsiteY1" fmla="*/ 1006674 h 5469816"/>
              <a:gd name="connsiteX2" fmla="*/ 112071 w 234535"/>
              <a:gd name="connsiteY2" fmla="*/ 4435674 h 5469816"/>
              <a:gd name="connsiteX3" fmla="*/ 112071 w 234535"/>
              <a:gd name="connsiteY3" fmla="*/ 5469816 h 5469816"/>
              <a:gd name="connsiteX4" fmla="*/ 234535 w 234535"/>
              <a:gd name="connsiteY4" fmla="*/ 5469816 h 5469816"/>
              <a:gd name="connsiteX5" fmla="*/ 234535 w 234535"/>
              <a:gd name="connsiteY5" fmla="*/ 4422066 h 5469816"/>
              <a:gd name="connsiteX6" fmla="*/ 207321 w 234535"/>
              <a:gd name="connsiteY6" fmla="*/ 1006674 h 5469816"/>
              <a:gd name="connsiteX7" fmla="*/ 220328 w 234535"/>
              <a:gd name="connsiteY7" fmla="*/ 0 h 5469816"/>
              <a:gd name="connsiteX8" fmla="*/ 0 w 234535"/>
              <a:gd name="connsiteY8" fmla="*/ 85389 h 5469816"/>
              <a:gd name="connsiteX0" fmla="*/ 56921 w 122464"/>
              <a:gd name="connsiteY0" fmla="*/ 0 h 5478599"/>
              <a:gd name="connsiteX1" fmla="*/ 40821 w 122464"/>
              <a:gd name="connsiteY1" fmla="*/ 1015457 h 5478599"/>
              <a:gd name="connsiteX2" fmla="*/ 0 w 122464"/>
              <a:gd name="connsiteY2" fmla="*/ 4444457 h 5478599"/>
              <a:gd name="connsiteX3" fmla="*/ 0 w 122464"/>
              <a:gd name="connsiteY3" fmla="*/ 5478599 h 5478599"/>
              <a:gd name="connsiteX4" fmla="*/ 122464 w 122464"/>
              <a:gd name="connsiteY4" fmla="*/ 5478599 h 5478599"/>
              <a:gd name="connsiteX5" fmla="*/ 122464 w 122464"/>
              <a:gd name="connsiteY5" fmla="*/ 4430849 h 5478599"/>
              <a:gd name="connsiteX6" fmla="*/ 95250 w 122464"/>
              <a:gd name="connsiteY6" fmla="*/ 1015457 h 5478599"/>
              <a:gd name="connsiteX7" fmla="*/ 108257 w 122464"/>
              <a:gd name="connsiteY7" fmla="*/ 8783 h 5478599"/>
              <a:gd name="connsiteX8" fmla="*/ 56921 w 122464"/>
              <a:gd name="connsiteY8" fmla="*/ 0 h 5478599"/>
              <a:gd name="connsiteX0" fmla="*/ 52158 w 122464"/>
              <a:gd name="connsiteY0" fmla="*/ 8355 h 5469816"/>
              <a:gd name="connsiteX1" fmla="*/ 40821 w 122464"/>
              <a:gd name="connsiteY1" fmla="*/ 1006674 h 5469816"/>
              <a:gd name="connsiteX2" fmla="*/ 0 w 122464"/>
              <a:gd name="connsiteY2" fmla="*/ 4435674 h 5469816"/>
              <a:gd name="connsiteX3" fmla="*/ 0 w 122464"/>
              <a:gd name="connsiteY3" fmla="*/ 5469816 h 5469816"/>
              <a:gd name="connsiteX4" fmla="*/ 122464 w 122464"/>
              <a:gd name="connsiteY4" fmla="*/ 5469816 h 5469816"/>
              <a:gd name="connsiteX5" fmla="*/ 122464 w 122464"/>
              <a:gd name="connsiteY5" fmla="*/ 4422066 h 5469816"/>
              <a:gd name="connsiteX6" fmla="*/ 95250 w 122464"/>
              <a:gd name="connsiteY6" fmla="*/ 1006674 h 5469816"/>
              <a:gd name="connsiteX7" fmla="*/ 108257 w 122464"/>
              <a:gd name="connsiteY7" fmla="*/ 0 h 5469816"/>
              <a:gd name="connsiteX8" fmla="*/ 52158 w 122464"/>
              <a:gd name="connsiteY8" fmla="*/ 8355 h 5469816"/>
              <a:gd name="connsiteX0" fmla="*/ 52158 w 122464"/>
              <a:gd name="connsiteY0" fmla="*/ 0 h 5473702"/>
              <a:gd name="connsiteX1" fmla="*/ 40821 w 122464"/>
              <a:gd name="connsiteY1" fmla="*/ 1010560 h 5473702"/>
              <a:gd name="connsiteX2" fmla="*/ 0 w 122464"/>
              <a:gd name="connsiteY2" fmla="*/ 4439560 h 5473702"/>
              <a:gd name="connsiteX3" fmla="*/ 0 w 122464"/>
              <a:gd name="connsiteY3" fmla="*/ 5473702 h 5473702"/>
              <a:gd name="connsiteX4" fmla="*/ 122464 w 122464"/>
              <a:gd name="connsiteY4" fmla="*/ 5473702 h 5473702"/>
              <a:gd name="connsiteX5" fmla="*/ 122464 w 122464"/>
              <a:gd name="connsiteY5" fmla="*/ 4425952 h 5473702"/>
              <a:gd name="connsiteX6" fmla="*/ 95250 w 122464"/>
              <a:gd name="connsiteY6" fmla="*/ 1010560 h 5473702"/>
              <a:gd name="connsiteX7" fmla="*/ 108257 w 122464"/>
              <a:gd name="connsiteY7" fmla="*/ 3886 h 5473702"/>
              <a:gd name="connsiteX8" fmla="*/ 52158 w 122464"/>
              <a:gd name="connsiteY8" fmla="*/ 0 h 5473702"/>
              <a:gd name="connsiteX0" fmla="*/ 52158 w 122464"/>
              <a:gd name="connsiteY0" fmla="*/ 5907 h 5479609"/>
              <a:gd name="connsiteX1" fmla="*/ 40821 w 122464"/>
              <a:gd name="connsiteY1" fmla="*/ 1016467 h 5479609"/>
              <a:gd name="connsiteX2" fmla="*/ 0 w 122464"/>
              <a:gd name="connsiteY2" fmla="*/ 4445467 h 5479609"/>
              <a:gd name="connsiteX3" fmla="*/ 0 w 122464"/>
              <a:gd name="connsiteY3" fmla="*/ 5479609 h 5479609"/>
              <a:gd name="connsiteX4" fmla="*/ 122464 w 122464"/>
              <a:gd name="connsiteY4" fmla="*/ 5479609 h 5479609"/>
              <a:gd name="connsiteX5" fmla="*/ 122464 w 122464"/>
              <a:gd name="connsiteY5" fmla="*/ 4431859 h 5479609"/>
              <a:gd name="connsiteX6" fmla="*/ 95250 w 122464"/>
              <a:gd name="connsiteY6" fmla="*/ 1016467 h 5479609"/>
              <a:gd name="connsiteX7" fmla="*/ 108257 w 122464"/>
              <a:gd name="connsiteY7" fmla="*/ 0 h 5479609"/>
              <a:gd name="connsiteX8" fmla="*/ 52158 w 122464"/>
              <a:gd name="connsiteY8" fmla="*/ 5907 h 5479609"/>
              <a:gd name="connsiteX0" fmla="*/ 52158 w 122464"/>
              <a:gd name="connsiteY0" fmla="*/ 3459 h 5477161"/>
              <a:gd name="connsiteX1" fmla="*/ 40821 w 122464"/>
              <a:gd name="connsiteY1" fmla="*/ 1014019 h 5477161"/>
              <a:gd name="connsiteX2" fmla="*/ 0 w 122464"/>
              <a:gd name="connsiteY2" fmla="*/ 4443019 h 5477161"/>
              <a:gd name="connsiteX3" fmla="*/ 0 w 122464"/>
              <a:gd name="connsiteY3" fmla="*/ 5477161 h 5477161"/>
              <a:gd name="connsiteX4" fmla="*/ 122464 w 122464"/>
              <a:gd name="connsiteY4" fmla="*/ 5477161 h 5477161"/>
              <a:gd name="connsiteX5" fmla="*/ 122464 w 122464"/>
              <a:gd name="connsiteY5" fmla="*/ 4429411 h 5477161"/>
              <a:gd name="connsiteX6" fmla="*/ 95250 w 122464"/>
              <a:gd name="connsiteY6" fmla="*/ 1014019 h 5477161"/>
              <a:gd name="connsiteX7" fmla="*/ 103495 w 122464"/>
              <a:gd name="connsiteY7" fmla="*/ 0 h 5477161"/>
              <a:gd name="connsiteX8" fmla="*/ 52158 w 122464"/>
              <a:gd name="connsiteY8" fmla="*/ 3459 h 5477161"/>
              <a:gd name="connsiteX0" fmla="*/ 52158 w 127227"/>
              <a:gd name="connsiteY0" fmla="*/ 3459 h 5477161"/>
              <a:gd name="connsiteX1" fmla="*/ 40821 w 127227"/>
              <a:gd name="connsiteY1" fmla="*/ 1014019 h 5477161"/>
              <a:gd name="connsiteX2" fmla="*/ 0 w 127227"/>
              <a:gd name="connsiteY2" fmla="*/ 4443019 h 5477161"/>
              <a:gd name="connsiteX3" fmla="*/ 0 w 127227"/>
              <a:gd name="connsiteY3" fmla="*/ 5477161 h 5477161"/>
              <a:gd name="connsiteX4" fmla="*/ 122464 w 127227"/>
              <a:gd name="connsiteY4" fmla="*/ 5477161 h 5477161"/>
              <a:gd name="connsiteX5" fmla="*/ 127227 w 127227"/>
              <a:gd name="connsiteY5" fmla="*/ 4439204 h 5477161"/>
              <a:gd name="connsiteX6" fmla="*/ 95250 w 127227"/>
              <a:gd name="connsiteY6" fmla="*/ 1014019 h 5477161"/>
              <a:gd name="connsiteX7" fmla="*/ 103495 w 127227"/>
              <a:gd name="connsiteY7" fmla="*/ 0 h 5477161"/>
              <a:gd name="connsiteX8" fmla="*/ 52158 w 127227"/>
              <a:gd name="connsiteY8" fmla="*/ 3459 h 5477161"/>
              <a:gd name="connsiteX0" fmla="*/ 52158 w 139134"/>
              <a:gd name="connsiteY0" fmla="*/ 3459 h 5477161"/>
              <a:gd name="connsiteX1" fmla="*/ 40821 w 139134"/>
              <a:gd name="connsiteY1" fmla="*/ 1014019 h 5477161"/>
              <a:gd name="connsiteX2" fmla="*/ 0 w 139134"/>
              <a:gd name="connsiteY2" fmla="*/ 4443019 h 5477161"/>
              <a:gd name="connsiteX3" fmla="*/ 0 w 139134"/>
              <a:gd name="connsiteY3" fmla="*/ 5477161 h 5477161"/>
              <a:gd name="connsiteX4" fmla="*/ 122464 w 139134"/>
              <a:gd name="connsiteY4" fmla="*/ 5477161 h 5477161"/>
              <a:gd name="connsiteX5" fmla="*/ 139134 w 139134"/>
              <a:gd name="connsiteY5" fmla="*/ 4444100 h 5477161"/>
              <a:gd name="connsiteX6" fmla="*/ 95250 w 139134"/>
              <a:gd name="connsiteY6" fmla="*/ 1014019 h 5477161"/>
              <a:gd name="connsiteX7" fmla="*/ 103495 w 139134"/>
              <a:gd name="connsiteY7" fmla="*/ 0 h 5477161"/>
              <a:gd name="connsiteX8" fmla="*/ 52158 w 139134"/>
              <a:gd name="connsiteY8" fmla="*/ 3459 h 5477161"/>
              <a:gd name="connsiteX0" fmla="*/ 52158 w 139591"/>
              <a:gd name="connsiteY0" fmla="*/ 3459 h 5482057"/>
              <a:gd name="connsiteX1" fmla="*/ 40821 w 139591"/>
              <a:gd name="connsiteY1" fmla="*/ 1014019 h 5482057"/>
              <a:gd name="connsiteX2" fmla="*/ 0 w 139591"/>
              <a:gd name="connsiteY2" fmla="*/ 4443019 h 5482057"/>
              <a:gd name="connsiteX3" fmla="*/ 0 w 139591"/>
              <a:gd name="connsiteY3" fmla="*/ 5477161 h 5482057"/>
              <a:gd name="connsiteX4" fmla="*/ 139133 w 139591"/>
              <a:gd name="connsiteY4" fmla="*/ 5482057 h 5482057"/>
              <a:gd name="connsiteX5" fmla="*/ 139134 w 139591"/>
              <a:gd name="connsiteY5" fmla="*/ 4444100 h 5482057"/>
              <a:gd name="connsiteX6" fmla="*/ 95250 w 139591"/>
              <a:gd name="connsiteY6" fmla="*/ 1014019 h 5482057"/>
              <a:gd name="connsiteX7" fmla="*/ 103495 w 139591"/>
              <a:gd name="connsiteY7" fmla="*/ 0 h 5482057"/>
              <a:gd name="connsiteX8" fmla="*/ 52158 w 139591"/>
              <a:gd name="connsiteY8" fmla="*/ 3459 h 5482057"/>
              <a:gd name="connsiteX0" fmla="*/ 52158 w 139591"/>
              <a:gd name="connsiteY0" fmla="*/ 3459 h 5482057"/>
              <a:gd name="connsiteX1" fmla="*/ 40821 w 139591"/>
              <a:gd name="connsiteY1" fmla="*/ 1014019 h 5482057"/>
              <a:gd name="connsiteX2" fmla="*/ 0 w 139591"/>
              <a:gd name="connsiteY2" fmla="*/ 4443019 h 5482057"/>
              <a:gd name="connsiteX3" fmla="*/ 0 w 139591"/>
              <a:gd name="connsiteY3" fmla="*/ 5477161 h 5482057"/>
              <a:gd name="connsiteX4" fmla="*/ 139133 w 139591"/>
              <a:gd name="connsiteY4" fmla="*/ 5482057 h 5482057"/>
              <a:gd name="connsiteX5" fmla="*/ 139134 w 139591"/>
              <a:gd name="connsiteY5" fmla="*/ 4444100 h 5482057"/>
              <a:gd name="connsiteX6" fmla="*/ 102394 w 139591"/>
              <a:gd name="connsiteY6" fmla="*/ 1021363 h 5482057"/>
              <a:gd name="connsiteX7" fmla="*/ 103495 w 139591"/>
              <a:gd name="connsiteY7" fmla="*/ 0 h 5482057"/>
              <a:gd name="connsiteX8" fmla="*/ 52158 w 139591"/>
              <a:gd name="connsiteY8" fmla="*/ 3459 h 5482057"/>
              <a:gd name="connsiteX0" fmla="*/ 52158 w 139591"/>
              <a:gd name="connsiteY0" fmla="*/ 3459 h 5482057"/>
              <a:gd name="connsiteX1" fmla="*/ 36059 w 139591"/>
              <a:gd name="connsiteY1" fmla="*/ 1028709 h 5482057"/>
              <a:gd name="connsiteX2" fmla="*/ 0 w 139591"/>
              <a:gd name="connsiteY2" fmla="*/ 4443019 h 5482057"/>
              <a:gd name="connsiteX3" fmla="*/ 0 w 139591"/>
              <a:gd name="connsiteY3" fmla="*/ 5477161 h 5482057"/>
              <a:gd name="connsiteX4" fmla="*/ 139133 w 139591"/>
              <a:gd name="connsiteY4" fmla="*/ 5482057 h 5482057"/>
              <a:gd name="connsiteX5" fmla="*/ 139134 w 139591"/>
              <a:gd name="connsiteY5" fmla="*/ 4444100 h 5482057"/>
              <a:gd name="connsiteX6" fmla="*/ 102394 w 139591"/>
              <a:gd name="connsiteY6" fmla="*/ 1021363 h 5482057"/>
              <a:gd name="connsiteX7" fmla="*/ 103495 w 139591"/>
              <a:gd name="connsiteY7" fmla="*/ 0 h 5482057"/>
              <a:gd name="connsiteX8" fmla="*/ 52158 w 139591"/>
              <a:gd name="connsiteY8" fmla="*/ 3459 h 5482057"/>
              <a:gd name="connsiteX0" fmla="*/ 52158 w 139591"/>
              <a:gd name="connsiteY0" fmla="*/ 3459 h 5482057"/>
              <a:gd name="connsiteX1" fmla="*/ 36059 w 139591"/>
              <a:gd name="connsiteY1" fmla="*/ 1028709 h 5482057"/>
              <a:gd name="connsiteX2" fmla="*/ 0 w 139591"/>
              <a:gd name="connsiteY2" fmla="*/ 4443019 h 5482057"/>
              <a:gd name="connsiteX3" fmla="*/ 0 w 139591"/>
              <a:gd name="connsiteY3" fmla="*/ 5477161 h 5482057"/>
              <a:gd name="connsiteX4" fmla="*/ 139133 w 139591"/>
              <a:gd name="connsiteY4" fmla="*/ 5482057 h 5482057"/>
              <a:gd name="connsiteX5" fmla="*/ 139134 w 139591"/>
              <a:gd name="connsiteY5" fmla="*/ 4444100 h 5482057"/>
              <a:gd name="connsiteX6" fmla="*/ 102394 w 139591"/>
              <a:gd name="connsiteY6" fmla="*/ 1028708 h 5482057"/>
              <a:gd name="connsiteX7" fmla="*/ 103495 w 139591"/>
              <a:gd name="connsiteY7" fmla="*/ 0 h 5482057"/>
              <a:gd name="connsiteX8" fmla="*/ 52158 w 139591"/>
              <a:gd name="connsiteY8" fmla="*/ 3459 h 5482057"/>
              <a:gd name="connsiteX0" fmla="*/ 52158 w 139591"/>
              <a:gd name="connsiteY0" fmla="*/ 1011 h 5479609"/>
              <a:gd name="connsiteX1" fmla="*/ 36059 w 139591"/>
              <a:gd name="connsiteY1" fmla="*/ 1026261 h 5479609"/>
              <a:gd name="connsiteX2" fmla="*/ 0 w 139591"/>
              <a:gd name="connsiteY2" fmla="*/ 4440571 h 5479609"/>
              <a:gd name="connsiteX3" fmla="*/ 0 w 139591"/>
              <a:gd name="connsiteY3" fmla="*/ 5474713 h 5479609"/>
              <a:gd name="connsiteX4" fmla="*/ 139133 w 139591"/>
              <a:gd name="connsiteY4" fmla="*/ 5479609 h 5479609"/>
              <a:gd name="connsiteX5" fmla="*/ 139134 w 139591"/>
              <a:gd name="connsiteY5" fmla="*/ 4441652 h 5479609"/>
              <a:gd name="connsiteX6" fmla="*/ 102394 w 139591"/>
              <a:gd name="connsiteY6" fmla="*/ 1026260 h 5479609"/>
              <a:gd name="connsiteX7" fmla="*/ 103495 w 139591"/>
              <a:gd name="connsiteY7" fmla="*/ 0 h 5479609"/>
              <a:gd name="connsiteX8" fmla="*/ 52158 w 139591"/>
              <a:gd name="connsiteY8" fmla="*/ 1011 h 5479609"/>
              <a:gd name="connsiteX0" fmla="*/ 52158 w 139591"/>
              <a:gd name="connsiteY0" fmla="*/ 1011 h 5482058"/>
              <a:gd name="connsiteX1" fmla="*/ 36059 w 139591"/>
              <a:gd name="connsiteY1" fmla="*/ 1026261 h 5482058"/>
              <a:gd name="connsiteX2" fmla="*/ 0 w 139591"/>
              <a:gd name="connsiteY2" fmla="*/ 4440571 h 5482058"/>
              <a:gd name="connsiteX3" fmla="*/ 0 w 139591"/>
              <a:gd name="connsiteY3" fmla="*/ 5482058 h 5482058"/>
              <a:gd name="connsiteX4" fmla="*/ 139133 w 139591"/>
              <a:gd name="connsiteY4" fmla="*/ 5479609 h 5482058"/>
              <a:gd name="connsiteX5" fmla="*/ 139134 w 139591"/>
              <a:gd name="connsiteY5" fmla="*/ 4441652 h 5482058"/>
              <a:gd name="connsiteX6" fmla="*/ 102394 w 139591"/>
              <a:gd name="connsiteY6" fmla="*/ 1026260 h 5482058"/>
              <a:gd name="connsiteX7" fmla="*/ 103495 w 139591"/>
              <a:gd name="connsiteY7" fmla="*/ 0 h 5482058"/>
              <a:gd name="connsiteX8" fmla="*/ 52158 w 139591"/>
              <a:gd name="connsiteY8" fmla="*/ 1011 h 5482058"/>
              <a:gd name="connsiteX0" fmla="*/ 52158 w 141802"/>
              <a:gd name="connsiteY0" fmla="*/ 1011 h 5482058"/>
              <a:gd name="connsiteX1" fmla="*/ 36059 w 141802"/>
              <a:gd name="connsiteY1" fmla="*/ 1026261 h 5482058"/>
              <a:gd name="connsiteX2" fmla="*/ 0 w 141802"/>
              <a:gd name="connsiteY2" fmla="*/ 4440571 h 5482058"/>
              <a:gd name="connsiteX3" fmla="*/ 0 w 141802"/>
              <a:gd name="connsiteY3" fmla="*/ 5482058 h 5482058"/>
              <a:gd name="connsiteX4" fmla="*/ 141514 w 141802"/>
              <a:gd name="connsiteY4" fmla="*/ 5479609 h 5482058"/>
              <a:gd name="connsiteX5" fmla="*/ 139134 w 141802"/>
              <a:gd name="connsiteY5" fmla="*/ 4441652 h 5482058"/>
              <a:gd name="connsiteX6" fmla="*/ 102394 w 141802"/>
              <a:gd name="connsiteY6" fmla="*/ 1026260 h 5482058"/>
              <a:gd name="connsiteX7" fmla="*/ 103495 w 141802"/>
              <a:gd name="connsiteY7" fmla="*/ 0 h 5482058"/>
              <a:gd name="connsiteX8" fmla="*/ 52158 w 141802"/>
              <a:gd name="connsiteY8" fmla="*/ 1011 h 5482058"/>
              <a:gd name="connsiteX0" fmla="*/ 52158 w 141802"/>
              <a:gd name="connsiteY0" fmla="*/ 1011 h 5482058"/>
              <a:gd name="connsiteX1" fmla="*/ 36059 w 141802"/>
              <a:gd name="connsiteY1" fmla="*/ 1026261 h 5482058"/>
              <a:gd name="connsiteX2" fmla="*/ 0 w 141802"/>
              <a:gd name="connsiteY2" fmla="*/ 4440571 h 5482058"/>
              <a:gd name="connsiteX3" fmla="*/ 0 w 141802"/>
              <a:gd name="connsiteY3" fmla="*/ 5482058 h 5482058"/>
              <a:gd name="connsiteX4" fmla="*/ 141514 w 141802"/>
              <a:gd name="connsiteY4" fmla="*/ 5482057 h 5482058"/>
              <a:gd name="connsiteX5" fmla="*/ 139134 w 141802"/>
              <a:gd name="connsiteY5" fmla="*/ 4441652 h 5482058"/>
              <a:gd name="connsiteX6" fmla="*/ 102394 w 141802"/>
              <a:gd name="connsiteY6" fmla="*/ 1026260 h 5482058"/>
              <a:gd name="connsiteX7" fmla="*/ 103495 w 141802"/>
              <a:gd name="connsiteY7" fmla="*/ 0 h 5482058"/>
              <a:gd name="connsiteX8" fmla="*/ 52158 w 141802"/>
              <a:gd name="connsiteY8" fmla="*/ 1011 h 5482058"/>
              <a:gd name="connsiteX0" fmla="*/ 52158 w 141802"/>
              <a:gd name="connsiteY0" fmla="*/ 1011 h 5482058"/>
              <a:gd name="connsiteX1" fmla="*/ 36059 w 141802"/>
              <a:gd name="connsiteY1" fmla="*/ 1026261 h 5482058"/>
              <a:gd name="connsiteX2" fmla="*/ 0 w 141802"/>
              <a:gd name="connsiteY2" fmla="*/ 4440571 h 5482058"/>
              <a:gd name="connsiteX3" fmla="*/ 21431 w 141802"/>
              <a:gd name="connsiteY3" fmla="*/ 5482058 h 5482058"/>
              <a:gd name="connsiteX4" fmla="*/ 141514 w 141802"/>
              <a:gd name="connsiteY4" fmla="*/ 5482057 h 5482058"/>
              <a:gd name="connsiteX5" fmla="*/ 139134 w 141802"/>
              <a:gd name="connsiteY5" fmla="*/ 4441652 h 5482058"/>
              <a:gd name="connsiteX6" fmla="*/ 102394 w 141802"/>
              <a:gd name="connsiteY6" fmla="*/ 1026260 h 5482058"/>
              <a:gd name="connsiteX7" fmla="*/ 103495 w 141802"/>
              <a:gd name="connsiteY7" fmla="*/ 0 h 5482058"/>
              <a:gd name="connsiteX8" fmla="*/ 52158 w 141802"/>
              <a:gd name="connsiteY8" fmla="*/ 1011 h 5482058"/>
              <a:gd name="connsiteX0" fmla="*/ 33108 w 122752"/>
              <a:gd name="connsiteY0" fmla="*/ 1011 h 5482058"/>
              <a:gd name="connsiteX1" fmla="*/ 17009 w 122752"/>
              <a:gd name="connsiteY1" fmla="*/ 1026261 h 5482058"/>
              <a:gd name="connsiteX2" fmla="*/ 0 w 122752"/>
              <a:gd name="connsiteY2" fmla="*/ 4452812 h 5482058"/>
              <a:gd name="connsiteX3" fmla="*/ 2381 w 122752"/>
              <a:gd name="connsiteY3" fmla="*/ 5482058 h 5482058"/>
              <a:gd name="connsiteX4" fmla="*/ 122464 w 122752"/>
              <a:gd name="connsiteY4" fmla="*/ 5482057 h 5482058"/>
              <a:gd name="connsiteX5" fmla="*/ 120084 w 122752"/>
              <a:gd name="connsiteY5" fmla="*/ 4441652 h 5482058"/>
              <a:gd name="connsiteX6" fmla="*/ 83344 w 122752"/>
              <a:gd name="connsiteY6" fmla="*/ 1026260 h 5482058"/>
              <a:gd name="connsiteX7" fmla="*/ 84445 w 122752"/>
              <a:gd name="connsiteY7" fmla="*/ 0 h 5482058"/>
              <a:gd name="connsiteX8" fmla="*/ 33108 w 122752"/>
              <a:gd name="connsiteY8" fmla="*/ 1011 h 5482058"/>
              <a:gd name="connsiteX0" fmla="*/ 33108 w 122675"/>
              <a:gd name="connsiteY0" fmla="*/ 1011 h 5482058"/>
              <a:gd name="connsiteX1" fmla="*/ 17009 w 122675"/>
              <a:gd name="connsiteY1" fmla="*/ 1026261 h 5482058"/>
              <a:gd name="connsiteX2" fmla="*/ 0 w 122675"/>
              <a:gd name="connsiteY2" fmla="*/ 4452812 h 5482058"/>
              <a:gd name="connsiteX3" fmla="*/ 2381 w 122675"/>
              <a:gd name="connsiteY3" fmla="*/ 5482058 h 5482058"/>
              <a:gd name="connsiteX4" fmla="*/ 122464 w 122675"/>
              <a:gd name="connsiteY4" fmla="*/ 5482057 h 5482058"/>
              <a:gd name="connsiteX5" fmla="*/ 117703 w 122675"/>
              <a:gd name="connsiteY5" fmla="*/ 4453893 h 5482058"/>
              <a:gd name="connsiteX6" fmla="*/ 83344 w 122675"/>
              <a:gd name="connsiteY6" fmla="*/ 1026260 h 5482058"/>
              <a:gd name="connsiteX7" fmla="*/ 84445 w 122675"/>
              <a:gd name="connsiteY7" fmla="*/ 0 h 5482058"/>
              <a:gd name="connsiteX8" fmla="*/ 33108 w 122675"/>
              <a:gd name="connsiteY8" fmla="*/ 1011 h 5482058"/>
              <a:gd name="connsiteX0" fmla="*/ 33108 w 117703"/>
              <a:gd name="connsiteY0" fmla="*/ 1011 h 5482058"/>
              <a:gd name="connsiteX1" fmla="*/ 17009 w 117703"/>
              <a:gd name="connsiteY1" fmla="*/ 1026261 h 5482058"/>
              <a:gd name="connsiteX2" fmla="*/ 0 w 117703"/>
              <a:gd name="connsiteY2" fmla="*/ 4452812 h 5482058"/>
              <a:gd name="connsiteX3" fmla="*/ 2381 w 117703"/>
              <a:gd name="connsiteY3" fmla="*/ 5482058 h 5482058"/>
              <a:gd name="connsiteX4" fmla="*/ 115321 w 117703"/>
              <a:gd name="connsiteY4" fmla="*/ 5482057 h 5482058"/>
              <a:gd name="connsiteX5" fmla="*/ 117703 w 117703"/>
              <a:gd name="connsiteY5" fmla="*/ 4453893 h 5482058"/>
              <a:gd name="connsiteX6" fmla="*/ 83344 w 117703"/>
              <a:gd name="connsiteY6" fmla="*/ 1026260 h 5482058"/>
              <a:gd name="connsiteX7" fmla="*/ 84445 w 117703"/>
              <a:gd name="connsiteY7" fmla="*/ 0 h 5482058"/>
              <a:gd name="connsiteX8" fmla="*/ 33108 w 117703"/>
              <a:gd name="connsiteY8" fmla="*/ 1011 h 5482058"/>
              <a:gd name="connsiteX0" fmla="*/ 33108 w 115532"/>
              <a:gd name="connsiteY0" fmla="*/ 1011 h 5482058"/>
              <a:gd name="connsiteX1" fmla="*/ 17009 w 115532"/>
              <a:gd name="connsiteY1" fmla="*/ 1026261 h 5482058"/>
              <a:gd name="connsiteX2" fmla="*/ 0 w 115532"/>
              <a:gd name="connsiteY2" fmla="*/ 4452812 h 5482058"/>
              <a:gd name="connsiteX3" fmla="*/ 2381 w 115532"/>
              <a:gd name="connsiteY3" fmla="*/ 5482058 h 5482058"/>
              <a:gd name="connsiteX4" fmla="*/ 115321 w 115532"/>
              <a:gd name="connsiteY4" fmla="*/ 5482057 h 5482058"/>
              <a:gd name="connsiteX5" fmla="*/ 110559 w 115532"/>
              <a:gd name="connsiteY5" fmla="*/ 4456341 h 5482058"/>
              <a:gd name="connsiteX6" fmla="*/ 83344 w 115532"/>
              <a:gd name="connsiteY6" fmla="*/ 1026260 h 5482058"/>
              <a:gd name="connsiteX7" fmla="*/ 84445 w 115532"/>
              <a:gd name="connsiteY7" fmla="*/ 0 h 5482058"/>
              <a:gd name="connsiteX8" fmla="*/ 33108 w 115532"/>
              <a:gd name="connsiteY8" fmla="*/ 1011 h 5482058"/>
              <a:gd name="connsiteX0" fmla="*/ 33108 w 127228"/>
              <a:gd name="connsiteY0" fmla="*/ 1011 h 5482058"/>
              <a:gd name="connsiteX1" fmla="*/ 17009 w 127228"/>
              <a:gd name="connsiteY1" fmla="*/ 1026261 h 5482058"/>
              <a:gd name="connsiteX2" fmla="*/ 0 w 127228"/>
              <a:gd name="connsiteY2" fmla="*/ 4452812 h 5482058"/>
              <a:gd name="connsiteX3" fmla="*/ 2381 w 127228"/>
              <a:gd name="connsiteY3" fmla="*/ 5482058 h 5482058"/>
              <a:gd name="connsiteX4" fmla="*/ 115321 w 127228"/>
              <a:gd name="connsiteY4" fmla="*/ 5482057 h 5482058"/>
              <a:gd name="connsiteX5" fmla="*/ 127228 w 127228"/>
              <a:gd name="connsiteY5" fmla="*/ 4453893 h 5482058"/>
              <a:gd name="connsiteX6" fmla="*/ 83344 w 127228"/>
              <a:gd name="connsiteY6" fmla="*/ 1026260 h 5482058"/>
              <a:gd name="connsiteX7" fmla="*/ 84445 w 127228"/>
              <a:gd name="connsiteY7" fmla="*/ 0 h 5482058"/>
              <a:gd name="connsiteX8" fmla="*/ 33108 w 127228"/>
              <a:gd name="connsiteY8" fmla="*/ 1011 h 5482058"/>
              <a:gd name="connsiteX0" fmla="*/ 33108 w 115779"/>
              <a:gd name="connsiteY0" fmla="*/ 1011 h 5482058"/>
              <a:gd name="connsiteX1" fmla="*/ 17009 w 115779"/>
              <a:gd name="connsiteY1" fmla="*/ 1026261 h 5482058"/>
              <a:gd name="connsiteX2" fmla="*/ 0 w 115779"/>
              <a:gd name="connsiteY2" fmla="*/ 4452812 h 5482058"/>
              <a:gd name="connsiteX3" fmla="*/ 2381 w 115779"/>
              <a:gd name="connsiteY3" fmla="*/ 5482058 h 5482058"/>
              <a:gd name="connsiteX4" fmla="*/ 115321 w 115779"/>
              <a:gd name="connsiteY4" fmla="*/ 5482057 h 5482058"/>
              <a:gd name="connsiteX5" fmla="*/ 115322 w 115779"/>
              <a:gd name="connsiteY5" fmla="*/ 4453893 h 5482058"/>
              <a:gd name="connsiteX6" fmla="*/ 83344 w 115779"/>
              <a:gd name="connsiteY6" fmla="*/ 1026260 h 5482058"/>
              <a:gd name="connsiteX7" fmla="*/ 84445 w 115779"/>
              <a:gd name="connsiteY7" fmla="*/ 0 h 5482058"/>
              <a:gd name="connsiteX8" fmla="*/ 33108 w 115779"/>
              <a:gd name="connsiteY8" fmla="*/ 1011 h 5482058"/>
              <a:gd name="connsiteX0" fmla="*/ 45014 w 127685"/>
              <a:gd name="connsiteY0" fmla="*/ 1011 h 5482058"/>
              <a:gd name="connsiteX1" fmla="*/ 28915 w 127685"/>
              <a:gd name="connsiteY1" fmla="*/ 1026261 h 5482058"/>
              <a:gd name="connsiteX2" fmla="*/ 0 w 127685"/>
              <a:gd name="connsiteY2" fmla="*/ 4452812 h 5482058"/>
              <a:gd name="connsiteX3" fmla="*/ 14287 w 127685"/>
              <a:gd name="connsiteY3" fmla="*/ 5482058 h 5482058"/>
              <a:gd name="connsiteX4" fmla="*/ 127227 w 127685"/>
              <a:gd name="connsiteY4" fmla="*/ 5482057 h 5482058"/>
              <a:gd name="connsiteX5" fmla="*/ 127228 w 127685"/>
              <a:gd name="connsiteY5" fmla="*/ 4453893 h 5482058"/>
              <a:gd name="connsiteX6" fmla="*/ 95250 w 127685"/>
              <a:gd name="connsiteY6" fmla="*/ 1026260 h 5482058"/>
              <a:gd name="connsiteX7" fmla="*/ 96351 w 127685"/>
              <a:gd name="connsiteY7" fmla="*/ 0 h 5482058"/>
              <a:gd name="connsiteX8" fmla="*/ 45014 w 127685"/>
              <a:gd name="connsiteY8" fmla="*/ 1011 h 5482058"/>
              <a:gd name="connsiteX0" fmla="*/ 30957 w 113628"/>
              <a:gd name="connsiteY0" fmla="*/ 1011 h 5482058"/>
              <a:gd name="connsiteX1" fmla="*/ 14858 w 113628"/>
              <a:gd name="connsiteY1" fmla="*/ 1026261 h 5482058"/>
              <a:gd name="connsiteX2" fmla="*/ 231 w 113628"/>
              <a:gd name="connsiteY2" fmla="*/ 4452812 h 5482058"/>
              <a:gd name="connsiteX3" fmla="*/ 230 w 113628"/>
              <a:gd name="connsiteY3" fmla="*/ 5482058 h 5482058"/>
              <a:gd name="connsiteX4" fmla="*/ 113170 w 113628"/>
              <a:gd name="connsiteY4" fmla="*/ 5482057 h 5482058"/>
              <a:gd name="connsiteX5" fmla="*/ 113171 w 113628"/>
              <a:gd name="connsiteY5" fmla="*/ 4453893 h 5482058"/>
              <a:gd name="connsiteX6" fmla="*/ 81193 w 113628"/>
              <a:gd name="connsiteY6" fmla="*/ 1026260 h 5482058"/>
              <a:gd name="connsiteX7" fmla="*/ 82294 w 113628"/>
              <a:gd name="connsiteY7" fmla="*/ 0 h 5482058"/>
              <a:gd name="connsiteX8" fmla="*/ 30957 w 113628"/>
              <a:gd name="connsiteY8" fmla="*/ 1011 h 5482058"/>
              <a:gd name="connsiteX0" fmla="*/ 30957 w 113628"/>
              <a:gd name="connsiteY0" fmla="*/ 1011 h 5482058"/>
              <a:gd name="connsiteX1" fmla="*/ 31527 w 113628"/>
              <a:gd name="connsiteY1" fmla="*/ 1031157 h 5482058"/>
              <a:gd name="connsiteX2" fmla="*/ 231 w 113628"/>
              <a:gd name="connsiteY2" fmla="*/ 4452812 h 5482058"/>
              <a:gd name="connsiteX3" fmla="*/ 230 w 113628"/>
              <a:gd name="connsiteY3" fmla="*/ 5482058 h 5482058"/>
              <a:gd name="connsiteX4" fmla="*/ 113170 w 113628"/>
              <a:gd name="connsiteY4" fmla="*/ 5482057 h 5482058"/>
              <a:gd name="connsiteX5" fmla="*/ 113171 w 113628"/>
              <a:gd name="connsiteY5" fmla="*/ 4453893 h 5482058"/>
              <a:gd name="connsiteX6" fmla="*/ 81193 w 113628"/>
              <a:gd name="connsiteY6" fmla="*/ 1026260 h 5482058"/>
              <a:gd name="connsiteX7" fmla="*/ 82294 w 113628"/>
              <a:gd name="connsiteY7" fmla="*/ 0 h 5482058"/>
              <a:gd name="connsiteX8" fmla="*/ 30957 w 113628"/>
              <a:gd name="connsiteY8" fmla="*/ 1011 h 54820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13628" h="5482058">
                <a:moveTo>
                  <a:pt x="30957" y="1011"/>
                </a:moveTo>
                <a:lnTo>
                  <a:pt x="31527" y="1031157"/>
                </a:lnTo>
                <a:cubicBezTo>
                  <a:pt x="25857" y="2173341"/>
                  <a:pt x="5901" y="3310628"/>
                  <a:pt x="231" y="4452812"/>
                </a:cubicBezTo>
                <a:cubicBezTo>
                  <a:pt x="1025" y="4795894"/>
                  <a:pt x="-564" y="5138976"/>
                  <a:pt x="230" y="5482058"/>
                </a:cubicBezTo>
                <a:lnTo>
                  <a:pt x="113170" y="5482057"/>
                </a:lnTo>
                <a:cubicBezTo>
                  <a:pt x="114758" y="5136071"/>
                  <a:pt x="111583" y="4799879"/>
                  <a:pt x="113171" y="4453893"/>
                </a:cubicBezTo>
                <a:lnTo>
                  <a:pt x="81193" y="1026260"/>
                </a:lnTo>
                <a:cubicBezTo>
                  <a:pt x="81432" y="650940"/>
                  <a:pt x="82055" y="375320"/>
                  <a:pt x="82294" y="0"/>
                </a:cubicBezTo>
                <a:lnTo>
                  <a:pt x="30957" y="1011"/>
                </a:lnTo>
                <a:close/>
              </a:path>
            </a:pathLst>
          </a:cu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55" name="正方形/長方形 154">
            <a:extLst>
              <a:ext uri="{FF2B5EF4-FFF2-40B4-BE49-F238E27FC236}">
                <a16:creationId xmlns:a16="http://schemas.microsoft.com/office/drawing/2014/main" id="{CE2A5FD1-CFB8-DC90-34F6-188D8D428268}"/>
              </a:ext>
            </a:extLst>
          </xdr:cNvPr>
          <xdr:cNvSpPr/>
        </xdr:nvSpPr>
        <xdr:spPr>
          <a:xfrm>
            <a:off x="9858374" y="654844"/>
            <a:ext cx="36000" cy="78581"/>
          </a:xfrm>
          <a:prstGeom prst="rect">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56" name="正方形/長方形 155">
            <a:extLst>
              <a:ext uri="{FF2B5EF4-FFF2-40B4-BE49-F238E27FC236}">
                <a16:creationId xmlns:a16="http://schemas.microsoft.com/office/drawing/2014/main" id="{A8D4FA36-F4CB-2E0A-DAE8-613BC0A63F4D}"/>
              </a:ext>
            </a:extLst>
          </xdr:cNvPr>
          <xdr:cNvSpPr/>
        </xdr:nvSpPr>
        <xdr:spPr>
          <a:xfrm>
            <a:off x="9710738" y="6074569"/>
            <a:ext cx="328612" cy="759619"/>
          </a:xfrm>
          <a:prstGeom prst="rect">
            <a:avLst/>
          </a:prstGeom>
          <a:noFill/>
          <a:ln w="1270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57" name="直線コネクタ 156">
            <a:extLst>
              <a:ext uri="{FF2B5EF4-FFF2-40B4-BE49-F238E27FC236}">
                <a16:creationId xmlns:a16="http://schemas.microsoft.com/office/drawing/2014/main" id="{A2C3DD7D-0108-0C7B-78B7-C842356D4FA1}"/>
              </a:ext>
            </a:extLst>
          </xdr:cNvPr>
          <xdr:cNvCxnSpPr/>
        </xdr:nvCxnSpPr>
        <xdr:spPr>
          <a:xfrm flipV="1">
            <a:off x="9865519" y="5717382"/>
            <a:ext cx="376237" cy="319087"/>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58" name="直線コネクタ 157">
            <a:extLst>
              <a:ext uri="{FF2B5EF4-FFF2-40B4-BE49-F238E27FC236}">
                <a16:creationId xmlns:a16="http://schemas.microsoft.com/office/drawing/2014/main" id="{A933F63A-1FC1-0C74-C865-9A65D1F36D49}"/>
              </a:ext>
            </a:extLst>
          </xdr:cNvPr>
          <xdr:cNvCxnSpPr/>
        </xdr:nvCxnSpPr>
        <xdr:spPr>
          <a:xfrm flipV="1">
            <a:off x="9977442" y="5714997"/>
            <a:ext cx="376237" cy="319087"/>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59" name="直線矢印コネクタ 158">
            <a:extLst>
              <a:ext uri="{FF2B5EF4-FFF2-40B4-BE49-F238E27FC236}">
                <a16:creationId xmlns:a16="http://schemas.microsoft.com/office/drawing/2014/main" id="{5994B3B9-25B8-2582-3EFB-298D18024D26}"/>
              </a:ext>
            </a:extLst>
          </xdr:cNvPr>
          <xdr:cNvCxnSpPr/>
        </xdr:nvCxnSpPr>
        <xdr:spPr>
          <a:xfrm>
            <a:off x="10117931" y="5715000"/>
            <a:ext cx="123825" cy="0"/>
          </a:xfrm>
          <a:prstGeom prst="straightConnector1">
            <a:avLst/>
          </a:prstGeom>
          <a:ln>
            <a:solidFill>
              <a:schemeClr val="bg1">
                <a:lumMod val="50000"/>
              </a:schemeClr>
            </a:solidFill>
            <a:headEnd type="none"/>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160" name="直線矢印コネクタ 159">
            <a:extLst>
              <a:ext uri="{FF2B5EF4-FFF2-40B4-BE49-F238E27FC236}">
                <a16:creationId xmlns:a16="http://schemas.microsoft.com/office/drawing/2014/main" id="{250B9030-B807-AC2B-EE74-4FEC1F7A8FA9}"/>
              </a:ext>
            </a:extLst>
          </xdr:cNvPr>
          <xdr:cNvCxnSpPr/>
        </xdr:nvCxnSpPr>
        <xdr:spPr>
          <a:xfrm>
            <a:off x="10351297" y="5714996"/>
            <a:ext cx="742947" cy="0"/>
          </a:xfrm>
          <a:prstGeom prst="straightConnector1">
            <a:avLst/>
          </a:prstGeom>
          <a:ln>
            <a:solidFill>
              <a:schemeClr val="bg1">
                <a:lumMod val="50000"/>
              </a:schemeClr>
            </a:solidFill>
            <a:headEnd type="stealth"/>
            <a:tailEnd type="none"/>
          </a:ln>
        </xdr:spPr>
        <xdr:style>
          <a:lnRef idx="1">
            <a:schemeClr val="accent1"/>
          </a:lnRef>
          <a:fillRef idx="0">
            <a:schemeClr val="accent1"/>
          </a:fillRef>
          <a:effectRef idx="0">
            <a:schemeClr val="accent1"/>
          </a:effectRef>
          <a:fontRef idx="minor">
            <a:schemeClr val="tx1"/>
          </a:fontRef>
        </xdr:style>
      </xdr:cxnSp>
      <xdr:cxnSp macro="">
        <xdr:nvCxnSpPr>
          <xdr:cNvPr id="161" name="直線コネクタ 160">
            <a:extLst>
              <a:ext uri="{FF2B5EF4-FFF2-40B4-BE49-F238E27FC236}">
                <a16:creationId xmlns:a16="http://schemas.microsoft.com/office/drawing/2014/main" id="{193B34BB-1DB0-9ED3-7D9A-60580627EFF0}"/>
              </a:ext>
            </a:extLst>
          </xdr:cNvPr>
          <xdr:cNvCxnSpPr/>
        </xdr:nvCxnSpPr>
        <xdr:spPr>
          <a:xfrm>
            <a:off x="10236994" y="5715007"/>
            <a:ext cx="121443"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62" name="直線コネクタ 161">
            <a:extLst>
              <a:ext uri="{FF2B5EF4-FFF2-40B4-BE49-F238E27FC236}">
                <a16:creationId xmlns:a16="http://schemas.microsoft.com/office/drawing/2014/main" id="{8D89EFD9-0806-FFD4-2919-33C7B71EF7C8}"/>
              </a:ext>
            </a:extLst>
          </xdr:cNvPr>
          <xdr:cNvCxnSpPr/>
        </xdr:nvCxnSpPr>
        <xdr:spPr>
          <a:xfrm>
            <a:off x="8717756" y="5572125"/>
            <a:ext cx="954882"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63" name="直線コネクタ 162">
            <a:extLst>
              <a:ext uri="{FF2B5EF4-FFF2-40B4-BE49-F238E27FC236}">
                <a16:creationId xmlns:a16="http://schemas.microsoft.com/office/drawing/2014/main" id="{5336FB8D-7148-A1D7-78B3-D01780D914DB}"/>
              </a:ext>
            </a:extLst>
          </xdr:cNvPr>
          <xdr:cNvCxnSpPr/>
        </xdr:nvCxnSpPr>
        <xdr:spPr>
          <a:xfrm>
            <a:off x="8179594" y="6074568"/>
            <a:ext cx="1493042"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64" name="直線矢印コネクタ 163">
            <a:extLst>
              <a:ext uri="{FF2B5EF4-FFF2-40B4-BE49-F238E27FC236}">
                <a16:creationId xmlns:a16="http://schemas.microsoft.com/office/drawing/2014/main" id="{E1450033-1BFD-4562-C6EE-843E8A7CCC4D}"/>
              </a:ext>
            </a:extLst>
          </xdr:cNvPr>
          <xdr:cNvCxnSpPr/>
        </xdr:nvCxnSpPr>
        <xdr:spPr>
          <a:xfrm>
            <a:off x="8717757" y="5574508"/>
            <a:ext cx="0" cy="500061"/>
          </a:xfrm>
          <a:prstGeom prst="straightConnector1">
            <a:avLst/>
          </a:prstGeom>
          <a:ln>
            <a:solidFill>
              <a:schemeClr val="bg1">
                <a:lumMod val="50000"/>
              </a:schemeClr>
            </a:solidFill>
            <a:headEnd type="stealth"/>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165" name="テキスト ボックス 164">
            <a:extLst>
              <a:ext uri="{FF2B5EF4-FFF2-40B4-BE49-F238E27FC236}">
                <a16:creationId xmlns:a16="http://schemas.microsoft.com/office/drawing/2014/main" id="{123F754E-E68F-EA14-8898-8CB65E177432}"/>
              </a:ext>
            </a:extLst>
          </xdr:cNvPr>
          <xdr:cNvSpPr txBox="1">
            <a:spLocks/>
          </xdr:cNvSpPr>
        </xdr:nvSpPr>
        <xdr:spPr>
          <a:xfrm>
            <a:off x="10525122" y="5474491"/>
            <a:ext cx="675057"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d4x4.0</a:t>
            </a:r>
            <a:endParaRPr kumimoji="1" lang="ja-JP" altLang="en-US" sz="1400"/>
          </a:p>
        </xdr:txBody>
      </xdr:sp>
      <xdr:sp macro="" textlink="">
        <xdr:nvSpPr>
          <xdr:cNvPr id="166" name="テキスト ボックス 165">
            <a:extLst>
              <a:ext uri="{FF2B5EF4-FFF2-40B4-BE49-F238E27FC236}">
                <a16:creationId xmlns:a16="http://schemas.microsoft.com/office/drawing/2014/main" id="{29CADF47-AC85-F558-0EA1-EC7616800900}"/>
              </a:ext>
            </a:extLst>
          </xdr:cNvPr>
          <xdr:cNvSpPr txBox="1">
            <a:spLocks/>
          </xdr:cNvSpPr>
        </xdr:nvSpPr>
        <xdr:spPr>
          <a:xfrm rot="16200000">
            <a:off x="8390699" y="5636418"/>
            <a:ext cx="457626"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750</a:t>
            </a:r>
            <a:endParaRPr kumimoji="1" lang="ja-JP" altLang="en-US" sz="1400"/>
          </a:p>
        </xdr:txBody>
      </xdr:sp>
      <xdr:cxnSp macro="">
        <xdr:nvCxnSpPr>
          <xdr:cNvPr id="167" name="直線コネクタ 166">
            <a:extLst>
              <a:ext uri="{FF2B5EF4-FFF2-40B4-BE49-F238E27FC236}">
                <a16:creationId xmlns:a16="http://schemas.microsoft.com/office/drawing/2014/main" id="{CD59A474-9349-847B-0D33-EEC49C240829}"/>
              </a:ext>
            </a:extLst>
          </xdr:cNvPr>
          <xdr:cNvCxnSpPr/>
        </xdr:nvCxnSpPr>
        <xdr:spPr>
          <a:xfrm flipV="1">
            <a:off x="9862344" y="4711959"/>
            <a:ext cx="376237" cy="319087"/>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68" name="直線コネクタ 167">
            <a:extLst>
              <a:ext uri="{FF2B5EF4-FFF2-40B4-BE49-F238E27FC236}">
                <a16:creationId xmlns:a16="http://schemas.microsoft.com/office/drawing/2014/main" id="{216689F6-61B0-D6E7-6A29-DA81A48FBF7B}"/>
              </a:ext>
            </a:extLst>
          </xdr:cNvPr>
          <xdr:cNvCxnSpPr/>
        </xdr:nvCxnSpPr>
        <xdr:spPr>
          <a:xfrm flipV="1">
            <a:off x="9974267" y="4711955"/>
            <a:ext cx="376237" cy="319087"/>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69" name="直線矢印コネクタ 168">
            <a:extLst>
              <a:ext uri="{FF2B5EF4-FFF2-40B4-BE49-F238E27FC236}">
                <a16:creationId xmlns:a16="http://schemas.microsoft.com/office/drawing/2014/main" id="{E6EAED31-0452-0ADB-6AFE-EAF586660004}"/>
              </a:ext>
            </a:extLst>
          </xdr:cNvPr>
          <xdr:cNvCxnSpPr/>
        </xdr:nvCxnSpPr>
        <xdr:spPr>
          <a:xfrm>
            <a:off x="10114756" y="4709577"/>
            <a:ext cx="123825" cy="0"/>
          </a:xfrm>
          <a:prstGeom prst="straightConnector1">
            <a:avLst/>
          </a:prstGeom>
          <a:ln>
            <a:solidFill>
              <a:schemeClr val="bg1">
                <a:lumMod val="50000"/>
              </a:schemeClr>
            </a:solidFill>
            <a:headEnd type="none"/>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170" name="直線矢印コネクタ 169">
            <a:extLst>
              <a:ext uri="{FF2B5EF4-FFF2-40B4-BE49-F238E27FC236}">
                <a16:creationId xmlns:a16="http://schemas.microsoft.com/office/drawing/2014/main" id="{4C6D052E-F6A2-C357-F0C2-9A44EF432B39}"/>
              </a:ext>
            </a:extLst>
          </xdr:cNvPr>
          <xdr:cNvCxnSpPr/>
        </xdr:nvCxnSpPr>
        <xdr:spPr>
          <a:xfrm>
            <a:off x="10348122" y="4709573"/>
            <a:ext cx="742947" cy="0"/>
          </a:xfrm>
          <a:prstGeom prst="straightConnector1">
            <a:avLst/>
          </a:prstGeom>
          <a:ln>
            <a:solidFill>
              <a:schemeClr val="bg1">
                <a:lumMod val="50000"/>
              </a:schemeClr>
            </a:solidFill>
            <a:headEnd type="stealth"/>
            <a:tailEnd type="none"/>
          </a:ln>
        </xdr:spPr>
        <xdr:style>
          <a:lnRef idx="1">
            <a:schemeClr val="accent1"/>
          </a:lnRef>
          <a:fillRef idx="0">
            <a:schemeClr val="accent1"/>
          </a:fillRef>
          <a:effectRef idx="0">
            <a:schemeClr val="accent1"/>
          </a:effectRef>
          <a:fontRef idx="minor">
            <a:schemeClr val="tx1"/>
          </a:fontRef>
        </xdr:style>
      </xdr:cxnSp>
      <xdr:cxnSp macro="">
        <xdr:nvCxnSpPr>
          <xdr:cNvPr id="171" name="直線コネクタ 170">
            <a:extLst>
              <a:ext uri="{FF2B5EF4-FFF2-40B4-BE49-F238E27FC236}">
                <a16:creationId xmlns:a16="http://schemas.microsoft.com/office/drawing/2014/main" id="{E003B179-3C65-A8D0-6F60-6617F85104C1}"/>
              </a:ext>
            </a:extLst>
          </xdr:cNvPr>
          <xdr:cNvCxnSpPr/>
        </xdr:nvCxnSpPr>
        <xdr:spPr>
          <a:xfrm>
            <a:off x="10233819" y="4709584"/>
            <a:ext cx="121443"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172" name="テキスト ボックス 171">
            <a:extLst>
              <a:ext uri="{FF2B5EF4-FFF2-40B4-BE49-F238E27FC236}">
                <a16:creationId xmlns:a16="http://schemas.microsoft.com/office/drawing/2014/main" id="{67515690-97F1-839E-37EB-F5B51D481A76}"/>
              </a:ext>
            </a:extLst>
          </xdr:cNvPr>
          <xdr:cNvSpPr txBox="1">
            <a:spLocks/>
          </xdr:cNvSpPr>
        </xdr:nvSpPr>
        <xdr:spPr>
          <a:xfrm>
            <a:off x="10462421" y="4471449"/>
            <a:ext cx="672940"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d3x4.0</a:t>
            </a:r>
            <a:endParaRPr kumimoji="1" lang="ja-JP" altLang="en-US" sz="1400"/>
          </a:p>
        </xdr:txBody>
      </xdr:sp>
      <xdr:cxnSp macro="">
        <xdr:nvCxnSpPr>
          <xdr:cNvPr id="173" name="直線コネクタ 172">
            <a:extLst>
              <a:ext uri="{FF2B5EF4-FFF2-40B4-BE49-F238E27FC236}">
                <a16:creationId xmlns:a16="http://schemas.microsoft.com/office/drawing/2014/main" id="{38E66745-9283-3FC2-EFD4-538A1DE9C16B}"/>
              </a:ext>
            </a:extLst>
          </xdr:cNvPr>
          <xdr:cNvCxnSpPr/>
        </xdr:nvCxnSpPr>
        <xdr:spPr>
          <a:xfrm flipV="1">
            <a:off x="9884732" y="1385532"/>
            <a:ext cx="376237" cy="319087"/>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74" name="直線コネクタ 173">
            <a:extLst>
              <a:ext uri="{FF2B5EF4-FFF2-40B4-BE49-F238E27FC236}">
                <a16:creationId xmlns:a16="http://schemas.microsoft.com/office/drawing/2014/main" id="{A7D18C3C-F540-AFB8-4FB7-F1BE0DCA9981}"/>
              </a:ext>
            </a:extLst>
          </xdr:cNvPr>
          <xdr:cNvCxnSpPr/>
        </xdr:nvCxnSpPr>
        <xdr:spPr>
          <a:xfrm flipV="1">
            <a:off x="9933151" y="1385528"/>
            <a:ext cx="375330" cy="319087"/>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75" name="直線矢印コネクタ 174">
            <a:extLst>
              <a:ext uri="{FF2B5EF4-FFF2-40B4-BE49-F238E27FC236}">
                <a16:creationId xmlns:a16="http://schemas.microsoft.com/office/drawing/2014/main" id="{2AAFE94D-992D-61DD-BF24-4CEC3EADF6E0}"/>
              </a:ext>
            </a:extLst>
          </xdr:cNvPr>
          <xdr:cNvCxnSpPr/>
        </xdr:nvCxnSpPr>
        <xdr:spPr>
          <a:xfrm>
            <a:off x="10134763" y="1380769"/>
            <a:ext cx="123825" cy="0"/>
          </a:xfrm>
          <a:prstGeom prst="straightConnector1">
            <a:avLst/>
          </a:prstGeom>
          <a:ln>
            <a:solidFill>
              <a:schemeClr val="bg1">
                <a:lumMod val="50000"/>
              </a:schemeClr>
            </a:solidFill>
            <a:headEnd type="none"/>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176" name="直線矢印コネクタ 175">
            <a:extLst>
              <a:ext uri="{FF2B5EF4-FFF2-40B4-BE49-F238E27FC236}">
                <a16:creationId xmlns:a16="http://schemas.microsoft.com/office/drawing/2014/main" id="{9B11464E-AC7D-C8F8-5708-9112D0933406}"/>
              </a:ext>
            </a:extLst>
          </xdr:cNvPr>
          <xdr:cNvCxnSpPr/>
        </xdr:nvCxnSpPr>
        <xdr:spPr>
          <a:xfrm>
            <a:off x="10324243" y="1383146"/>
            <a:ext cx="743854" cy="0"/>
          </a:xfrm>
          <a:prstGeom prst="straightConnector1">
            <a:avLst/>
          </a:prstGeom>
          <a:ln>
            <a:solidFill>
              <a:schemeClr val="bg1">
                <a:lumMod val="50000"/>
              </a:schemeClr>
            </a:solidFill>
            <a:headEnd type="stealth"/>
            <a:tailEnd type="none"/>
          </a:ln>
        </xdr:spPr>
        <xdr:style>
          <a:lnRef idx="1">
            <a:schemeClr val="accent1"/>
          </a:lnRef>
          <a:fillRef idx="0">
            <a:schemeClr val="accent1"/>
          </a:fillRef>
          <a:effectRef idx="0">
            <a:schemeClr val="accent1"/>
          </a:effectRef>
          <a:fontRef idx="minor">
            <a:schemeClr val="tx1"/>
          </a:fontRef>
        </xdr:style>
      </xdr:cxnSp>
      <xdr:cxnSp macro="">
        <xdr:nvCxnSpPr>
          <xdr:cNvPr id="177" name="直線コネクタ 176">
            <a:extLst>
              <a:ext uri="{FF2B5EF4-FFF2-40B4-BE49-F238E27FC236}">
                <a16:creationId xmlns:a16="http://schemas.microsoft.com/office/drawing/2014/main" id="{1232ACC0-0370-1256-FA28-C6BD5BA249D1}"/>
              </a:ext>
            </a:extLst>
          </xdr:cNvPr>
          <xdr:cNvCxnSpPr/>
        </xdr:nvCxnSpPr>
        <xdr:spPr>
          <a:xfrm>
            <a:off x="10251445" y="1383157"/>
            <a:ext cx="121443"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178" name="テキスト ボックス 177">
            <a:extLst>
              <a:ext uri="{FF2B5EF4-FFF2-40B4-BE49-F238E27FC236}">
                <a16:creationId xmlns:a16="http://schemas.microsoft.com/office/drawing/2014/main" id="{E1E44031-DAB8-85FE-AB4B-22245E12E159}"/>
              </a:ext>
            </a:extLst>
          </xdr:cNvPr>
          <xdr:cNvSpPr txBox="1">
            <a:spLocks/>
          </xdr:cNvSpPr>
        </xdr:nvSpPr>
        <xdr:spPr>
          <a:xfrm>
            <a:off x="10430935" y="1140259"/>
            <a:ext cx="675964" cy="3069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d2x4.0</a:t>
            </a:r>
            <a:endParaRPr kumimoji="1" lang="ja-JP" altLang="en-US" sz="1400"/>
          </a:p>
        </xdr:txBody>
      </xdr:sp>
      <xdr:cxnSp macro="">
        <xdr:nvCxnSpPr>
          <xdr:cNvPr id="179" name="直線コネクタ 178">
            <a:extLst>
              <a:ext uri="{FF2B5EF4-FFF2-40B4-BE49-F238E27FC236}">
                <a16:creationId xmlns:a16="http://schemas.microsoft.com/office/drawing/2014/main" id="{A0922C53-31AF-A534-A720-A1FDCC70B53D}"/>
              </a:ext>
            </a:extLst>
          </xdr:cNvPr>
          <xdr:cNvCxnSpPr/>
        </xdr:nvCxnSpPr>
        <xdr:spPr>
          <a:xfrm flipV="1">
            <a:off x="9904178" y="378898"/>
            <a:ext cx="376237" cy="321158"/>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80" name="直線コネクタ 179">
            <a:extLst>
              <a:ext uri="{FF2B5EF4-FFF2-40B4-BE49-F238E27FC236}">
                <a16:creationId xmlns:a16="http://schemas.microsoft.com/office/drawing/2014/main" id="{2C1DB94D-CD61-BB78-BDED-1A4F0792E0BC}"/>
              </a:ext>
            </a:extLst>
          </xdr:cNvPr>
          <xdr:cNvCxnSpPr/>
        </xdr:nvCxnSpPr>
        <xdr:spPr>
          <a:xfrm flipV="1">
            <a:off x="9952597" y="378894"/>
            <a:ext cx="375330" cy="321158"/>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81" name="直線矢印コネクタ 180">
            <a:extLst>
              <a:ext uri="{FF2B5EF4-FFF2-40B4-BE49-F238E27FC236}">
                <a16:creationId xmlns:a16="http://schemas.microsoft.com/office/drawing/2014/main" id="{034B2107-FF59-16DE-BA72-C84D681332B9}"/>
              </a:ext>
            </a:extLst>
          </xdr:cNvPr>
          <xdr:cNvCxnSpPr/>
        </xdr:nvCxnSpPr>
        <xdr:spPr>
          <a:xfrm>
            <a:off x="10156590" y="374135"/>
            <a:ext cx="123825" cy="0"/>
          </a:xfrm>
          <a:prstGeom prst="straightConnector1">
            <a:avLst/>
          </a:prstGeom>
          <a:ln>
            <a:solidFill>
              <a:schemeClr val="bg1">
                <a:lumMod val="50000"/>
              </a:schemeClr>
            </a:solidFill>
            <a:headEnd type="none"/>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182" name="直線矢印コネクタ 181">
            <a:extLst>
              <a:ext uri="{FF2B5EF4-FFF2-40B4-BE49-F238E27FC236}">
                <a16:creationId xmlns:a16="http://schemas.microsoft.com/office/drawing/2014/main" id="{E8EC76D0-4FDF-3137-A0C4-AF727F1CE32C}"/>
              </a:ext>
            </a:extLst>
          </xdr:cNvPr>
          <xdr:cNvCxnSpPr/>
        </xdr:nvCxnSpPr>
        <xdr:spPr>
          <a:xfrm>
            <a:off x="10333483" y="376512"/>
            <a:ext cx="743854" cy="0"/>
          </a:xfrm>
          <a:prstGeom prst="straightConnector1">
            <a:avLst/>
          </a:prstGeom>
          <a:ln>
            <a:solidFill>
              <a:schemeClr val="bg1">
                <a:lumMod val="50000"/>
              </a:schemeClr>
            </a:solidFill>
            <a:headEnd type="stealth"/>
            <a:tailEnd type="none"/>
          </a:ln>
        </xdr:spPr>
        <xdr:style>
          <a:lnRef idx="1">
            <a:schemeClr val="accent1"/>
          </a:lnRef>
          <a:fillRef idx="0">
            <a:schemeClr val="accent1"/>
          </a:fillRef>
          <a:effectRef idx="0">
            <a:schemeClr val="accent1"/>
          </a:effectRef>
          <a:fontRef idx="minor">
            <a:schemeClr val="tx1"/>
          </a:fontRef>
        </xdr:style>
      </xdr:cxnSp>
      <xdr:cxnSp macro="">
        <xdr:nvCxnSpPr>
          <xdr:cNvPr id="183" name="直線コネクタ 182">
            <a:extLst>
              <a:ext uri="{FF2B5EF4-FFF2-40B4-BE49-F238E27FC236}">
                <a16:creationId xmlns:a16="http://schemas.microsoft.com/office/drawing/2014/main" id="{3C2E68F8-6A55-66FF-161D-32E951D83ED6}"/>
              </a:ext>
            </a:extLst>
          </xdr:cNvPr>
          <xdr:cNvCxnSpPr/>
        </xdr:nvCxnSpPr>
        <xdr:spPr>
          <a:xfrm>
            <a:off x="10270891" y="376523"/>
            <a:ext cx="87547"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184" name="テキスト ボックス 183">
            <a:extLst>
              <a:ext uri="{FF2B5EF4-FFF2-40B4-BE49-F238E27FC236}">
                <a16:creationId xmlns:a16="http://schemas.microsoft.com/office/drawing/2014/main" id="{91751E4B-C236-87D8-D156-BA7A9BDDB623}"/>
              </a:ext>
            </a:extLst>
          </xdr:cNvPr>
          <xdr:cNvSpPr txBox="1">
            <a:spLocks/>
          </xdr:cNvSpPr>
        </xdr:nvSpPr>
        <xdr:spPr>
          <a:xfrm>
            <a:off x="10433714" y="138387"/>
            <a:ext cx="673697"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d1x4.0</a:t>
            </a:r>
            <a:endParaRPr kumimoji="1" lang="ja-JP" altLang="en-US" sz="1400"/>
          </a:p>
        </xdr:txBody>
      </xdr:sp>
      <xdr:cxnSp macro="">
        <xdr:nvCxnSpPr>
          <xdr:cNvPr id="185" name="直線矢印コネクタ 184">
            <a:extLst>
              <a:ext uri="{FF2B5EF4-FFF2-40B4-BE49-F238E27FC236}">
                <a16:creationId xmlns:a16="http://schemas.microsoft.com/office/drawing/2014/main" id="{D371EB48-7C22-451A-EEA4-71727FBE950C}"/>
              </a:ext>
            </a:extLst>
          </xdr:cNvPr>
          <xdr:cNvCxnSpPr/>
        </xdr:nvCxnSpPr>
        <xdr:spPr>
          <a:xfrm>
            <a:off x="8451786" y="5069010"/>
            <a:ext cx="0" cy="1006777"/>
          </a:xfrm>
          <a:prstGeom prst="straightConnector1">
            <a:avLst/>
          </a:prstGeom>
          <a:ln>
            <a:solidFill>
              <a:schemeClr val="bg1">
                <a:lumMod val="50000"/>
              </a:schemeClr>
            </a:solidFill>
            <a:headEnd type="stealth"/>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186" name="直線矢印コネクタ 185">
            <a:extLst>
              <a:ext uri="{FF2B5EF4-FFF2-40B4-BE49-F238E27FC236}">
                <a16:creationId xmlns:a16="http://schemas.microsoft.com/office/drawing/2014/main" id="{9DEC2EA5-8381-E039-0DBF-82354097A423}"/>
              </a:ext>
            </a:extLst>
          </xdr:cNvPr>
          <xdr:cNvCxnSpPr/>
        </xdr:nvCxnSpPr>
        <xdr:spPr>
          <a:xfrm>
            <a:off x="8187042" y="736356"/>
            <a:ext cx="0" cy="5337968"/>
          </a:xfrm>
          <a:prstGeom prst="straightConnector1">
            <a:avLst/>
          </a:prstGeom>
          <a:ln>
            <a:solidFill>
              <a:schemeClr val="bg1">
                <a:lumMod val="50000"/>
              </a:schemeClr>
            </a:solidFill>
            <a:headEnd type="stealth"/>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187" name="直線矢印コネクタ 186">
            <a:extLst>
              <a:ext uri="{FF2B5EF4-FFF2-40B4-BE49-F238E27FC236}">
                <a16:creationId xmlns:a16="http://schemas.microsoft.com/office/drawing/2014/main" id="{7DE3C998-A73E-2DA5-31CC-257A3DB2B091}"/>
              </a:ext>
            </a:extLst>
          </xdr:cNvPr>
          <xdr:cNvCxnSpPr/>
        </xdr:nvCxnSpPr>
        <xdr:spPr>
          <a:xfrm>
            <a:off x="8452396" y="1740958"/>
            <a:ext cx="0" cy="3328588"/>
          </a:xfrm>
          <a:prstGeom prst="straightConnector1">
            <a:avLst/>
          </a:prstGeom>
          <a:ln>
            <a:solidFill>
              <a:schemeClr val="bg1">
                <a:lumMod val="50000"/>
              </a:schemeClr>
            </a:solidFill>
            <a:headEnd type="stealth"/>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188" name="直線矢印コネクタ 187">
            <a:extLst>
              <a:ext uri="{FF2B5EF4-FFF2-40B4-BE49-F238E27FC236}">
                <a16:creationId xmlns:a16="http://schemas.microsoft.com/office/drawing/2014/main" id="{A7F5A4A7-0C0E-B5D0-A5F3-53116D1AF17E}"/>
              </a:ext>
            </a:extLst>
          </xdr:cNvPr>
          <xdr:cNvCxnSpPr/>
        </xdr:nvCxnSpPr>
        <xdr:spPr>
          <a:xfrm>
            <a:off x="8452397" y="736687"/>
            <a:ext cx="0" cy="1006777"/>
          </a:xfrm>
          <a:prstGeom prst="straightConnector1">
            <a:avLst/>
          </a:prstGeom>
          <a:ln>
            <a:solidFill>
              <a:schemeClr val="bg1">
                <a:lumMod val="50000"/>
              </a:schemeClr>
            </a:solidFill>
            <a:headEnd type="stealth"/>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189" name="直線コネクタ 188">
            <a:extLst>
              <a:ext uri="{FF2B5EF4-FFF2-40B4-BE49-F238E27FC236}">
                <a16:creationId xmlns:a16="http://schemas.microsoft.com/office/drawing/2014/main" id="{DBF9728A-54F2-09F9-7287-C8F89B7F1862}"/>
              </a:ext>
            </a:extLst>
          </xdr:cNvPr>
          <xdr:cNvCxnSpPr/>
        </xdr:nvCxnSpPr>
        <xdr:spPr>
          <a:xfrm>
            <a:off x="8454229" y="5072059"/>
            <a:ext cx="1332180"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90" name="直線コネクタ 189">
            <a:extLst>
              <a:ext uri="{FF2B5EF4-FFF2-40B4-BE49-F238E27FC236}">
                <a16:creationId xmlns:a16="http://schemas.microsoft.com/office/drawing/2014/main" id="{7C00E766-02A3-3B54-4EB5-D9E8FCB29641}"/>
              </a:ext>
            </a:extLst>
          </xdr:cNvPr>
          <xdr:cNvCxnSpPr/>
        </xdr:nvCxnSpPr>
        <xdr:spPr>
          <a:xfrm>
            <a:off x="8450034" y="1741055"/>
            <a:ext cx="1368581"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91" name="直線コネクタ 190">
            <a:extLst>
              <a:ext uri="{FF2B5EF4-FFF2-40B4-BE49-F238E27FC236}">
                <a16:creationId xmlns:a16="http://schemas.microsoft.com/office/drawing/2014/main" id="{12B01331-2F38-2A63-F31B-4225AE2FBD1F}"/>
              </a:ext>
            </a:extLst>
          </xdr:cNvPr>
          <xdr:cNvCxnSpPr/>
        </xdr:nvCxnSpPr>
        <xdr:spPr>
          <a:xfrm>
            <a:off x="8182691" y="741802"/>
            <a:ext cx="1630657"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192" name="テキスト ボックス 191">
            <a:extLst>
              <a:ext uri="{FF2B5EF4-FFF2-40B4-BE49-F238E27FC236}">
                <a16:creationId xmlns:a16="http://schemas.microsoft.com/office/drawing/2014/main" id="{BBF6B51D-0858-8B2F-760A-D60B318438DD}"/>
              </a:ext>
            </a:extLst>
          </xdr:cNvPr>
          <xdr:cNvSpPr txBox="1">
            <a:spLocks/>
          </xdr:cNvSpPr>
        </xdr:nvSpPr>
        <xdr:spPr>
          <a:xfrm rot="16200000">
            <a:off x="8178792" y="5414741"/>
            <a:ext cx="367087" cy="31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h3</a:t>
            </a:r>
            <a:endParaRPr kumimoji="1" lang="ja-JP" altLang="en-US" sz="1400"/>
          </a:p>
        </xdr:txBody>
      </xdr:sp>
      <xdr:sp macro="" textlink="">
        <xdr:nvSpPr>
          <xdr:cNvPr id="193" name="テキスト ボックス 192">
            <a:extLst>
              <a:ext uri="{FF2B5EF4-FFF2-40B4-BE49-F238E27FC236}">
                <a16:creationId xmlns:a16="http://schemas.microsoft.com/office/drawing/2014/main" id="{0A3FECE0-9FD4-0220-1EA3-DC83C153B7D7}"/>
              </a:ext>
            </a:extLst>
          </xdr:cNvPr>
          <xdr:cNvSpPr txBox="1">
            <a:spLocks/>
          </xdr:cNvSpPr>
        </xdr:nvSpPr>
        <xdr:spPr>
          <a:xfrm rot="16200000">
            <a:off x="8169127" y="3236469"/>
            <a:ext cx="369973" cy="308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h2</a:t>
            </a:r>
            <a:endParaRPr kumimoji="1" lang="ja-JP" altLang="en-US" sz="1400"/>
          </a:p>
        </xdr:txBody>
      </xdr:sp>
      <xdr:sp macro="" textlink="">
        <xdr:nvSpPr>
          <xdr:cNvPr id="194" name="テキスト ボックス 193">
            <a:extLst>
              <a:ext uri="{FF2B5EF4-FFF2-40B4-BE49-F238E27FC236}">
                <a16:creationId xmlns:a16="http://schemas.microsoft.com/office/drawing/2014/main" id="{7971AE20-D6B9-BD2C-89C5-02FF4A06AE9A}"/>
              </a:ext>
            </a:extLst>
          </xdr:cNvPr>
          <xdr:cNvSpPr txBox="1">
            <a:spLocks/>
          </xdr:cNvSpPr>
        </xdr:nvSpPr>
        <xdr:spPr>
          <a:xfrm rot="16200000">
            <a:off x="7703378" y="2994599"/>
            <a:ext cx="792893"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a:t>路面高</a:t>
            </a:r>
            <a:endParaRPr kumimoji="1" lang="en-US" altLang="ja-JP" sz="1400"/>
          </a:p>
        </xdr:txBody>
      </xdr:sp>
      <xdr:sp macro="" textlink="">
        <xdr:nvSpPr>
          <xdr:cNvPr id="195" name="テキスト ボックス 194">
            <a:extLst>
              <a:ext uri="{FF2B5EF4-FFF2-40B4-BE49-F238E27FC236}">
                <a16:creationId xmlns:a16="http://schemas.microsoft.com/office/drawing/2014/main" id="{38F3645A-1186-263B-560E-86DFB0ACB97E}"/>
              </a:ext>
            </a:extLst>
          </xdr:cNvPr>
          <xdr:cNvSpPr txBox="1">
            <a:spLocks/>
          </xdr:cNvSpPr>
        </xdr:nvSpPr>
        <xdr:spPr>
          <a:xfrm rot="16200000">
            <a:off x="8176958" y="1058643"/>
            <a:ext cx="369973" cy="308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h1</a:t>
            </a:r>
            <a:endParaRPr kumimoji="1" lang="ja-JP" altLang="en-US" sz="1400"/>
          </a:p>
        </xdr:txBody>
      </xdr:sp>
      <xdr:sp macro="" textlink="">
        <xdr:nvSpPr>
          <xdr:cNvPr id="196" name="テキスト ボックス 195">
            <a:extLst>
              <a:ext uri="{FF2B5EF4-FFF2-40B4-BE49-F238E27FC236}">
                <a16:creationId xmlns:a16="http://schemas.microsoft.com/office/drawing/2014/main" id="{779A9D1E-1771-97F9-8389-A08018D09F95}"/>
              </a:ext>
            </a:extLst>
          </xdr:cNvPr>
          <xdr:cNvSpPr txBox="1">
            <a:spLocks/>
          </xdr:cNvSpPr>
        </xdr:nvSpPr>
        <xdr:spPr>
          <a:xfrm>
            <a:off x="8444191" y="5064343"/>
            <a:ext cx="1170961" cy="3269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制御装置取付用</a:t>
            </a:r>
            <a:endParaRPr kumimoji="1" lang="en-US" altLang="ja-JP" sz="1100"/>
          </a:p>
        </xdr:txBody>
      </xdr:sp>
      <xdr:sp macro="" textlink="">
        <xdr:nvSpPr>
          <xdr:cNvPr id="197" name="テキスト ボックス 196">
            <a:extLst>
              <a:ext uri="{FF2B5EF4-FFF2-40B4-BE49-F238E27FC236}">
                <a16:creationId xmlns:a16="http://schemas.microsoft.com/office/drawing/2014/main" id="{F5017C2A-2542-9526-8411-27F6DF96E62A}"/>
              </a:ext>
            </a:extLst>
          </xdr:cNvPr>
          <xdr:cNvSpPr txBox="1">
            <a:spLocks/>
          </xdr:cNvSpPr>
        </xdr:nvSpPr>
        <xdr:spPr>
          <a:xfrm>
            <a:off x="8443603" y="5239833"/>
            <a:ext cx="606704" cy="3255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開口部</a:t>
            </a:r>
          </a:p>
        </xdr:txBody>
      </xdr:sp>
      <xdr:cxnSp macro="">
        <xdr:nvCxnSpPr>
          <xdr:cNvPr id="198" name="直線コネクタ 197">
            <a:extLst>
              <a:ext uri="{FF2B5EF4-FFF2-40B4-BE49-F238E27FC236}">
                <a16:creationId xmlns:a16="http://schemas.microsoft.com/office/drawing/2014/main" id="{69569A66-5550-80A9-7EEF-9C05F96F596D}"/>
              </a:ext>
            </a:extLst>
          </xdr:cNvPr>
          <xdr:cNvCxnSpPr/>
        </xdr:nvCxnSpPr>
        <xdr:spPr>
          <a:xfrm>
            <a:off x="8520113" y="5311623"/>
            <a:ext cx="988435"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7BFACEA2-2BC0-CF33-137B-8DBC937E61D0}"/>
              </a:ext>
            </a:extLst>
          </xdr:cNvPr>
          <xdr:cNvCxnSpPr/>
        </xdr:nvCxnSpPr>
        <xdr:spPr>
          <a:xfrm flipH="1" flipV="1">
            <a:off x="9505661" y="5311353"/>
            <a:ext cx="298956" cy="257474"/>
          </a:xfrm>
          <a:prstGeom prst="line">
            <a:avLst/>
          </a:prstGeom>
          <a:ln>
            <a:solidFill>
              <a:schemeClr val="bg1">
                <a:lumMod val="50000"/>
              </a:schemeClr>
            </a:solidFill>
            <a:headEnd type="stealth"/>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200" name="正方形/長方形 199">
            <a:extLst>
              <a:ext uri="{FF2B5EF4-FFF2-40B4-BE49-F238E27FC236}">
                <a16:creationId xmlns:a16="http://schemas.microsoft.com/office/drawing/2014/main" id="{524FCAB1-5D23-578F-9DF9-BCEFFF72F32F}"/>
              </a:ext>
            </a:extLst>
          </xdr:cNvPr>
          <xdr:cNvSpPr/>
        </xdr:nvSpPr>
        <xdr:spPr>
          <a:xfrm>
            <a:off x="9802628" y="5343710"/>
            <a:ext cx="53731" cy="454269"/>
          </a:xfrm>
          <a:prstGeom prst="rect">
            <a:avLst/>
          </a:prstGeom>
          <a:noFill/>
          <a:ln>
            <a:solidFill>
              <a:schemeClr val="tx1"/>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sp macro="" textlink="">
        <xdr:nvSpPr>
          <xdr:cNvPr id="201" name="直角三角形 200">
            <a:extLst>
              <a:ext uri="{FF2B5EF4-FFF2-40B4-BE49-F238E27FC236}">
                <a16:creationId xmlns:a16="http://schemas.microsoft.com/office/drawing/2014/main" id="{7D6CE8A2-6745-D17D-6411-A3EA297E0870}"/>
              </a:ext>
            </a:extLst>
          </xdr:cNvPr>
          <xdr:cNvSpPr/>
        </xdr:nvSpPr>
        <xdr:spPr>
          <a:xfrm>
            <a:off x="9932191" y="5931694"/>
            <a:ext cx="64298" cy="142877"/>
          </a:xfrm>
          <a:prstGeom prst="rtTriangl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2" name="直角三角形 201">
            <a:extLst>
              <a:ext uri="{FF2B5EF4-FFF2-40B4-BE49-F238E27FC236}">
                <a16:creationId xmlns:a16="http://schemas.microsoft.com/office/drawing/2014/main" id="{446F9A87-7D52-4EAD-97DB-5FBEF8BB0D50}"/>
              </a:ext>
            </a:extLst>
          </xdr:cNvPr>
          <xdr:cNvSpPr/>
        </xdr:nvSpPr>
        <xdr:spPr>
          <a:xfrm flipH="1">
            <a:off x="9755982" y="5929317"/>
            <a:ext cx="64286" cy="142877"/>
          </a:xfrm>
          <a:prstGeom prst="rtTriangl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3" name="矢印: 折線 202">
            <a:extLst>
              <a:ext uri="{FF2B5EF4-FFF2-40B4-BE49-F238E27FC236}">
                <a16:creationId xmlns:a16="http://schemas.microsoft.com/office/drawing/2014/main" id="{78A15A53-00AA-6BFD-21F0-29A46ADAE559}"/>
              </a:ext>
            </a:extLst>
          </xdr:cNvPr>
          <xdr:cNvSpPr/>
        </xdr:nvSpPr>
        <xdr:spPr>
          <a:xfrm rot="16200000">
            <a:off x="9755981" y="6334121"/>
            <a:ext cx="109538" cy="57157"/>
          </a:xfrm>
          <a:prstGeom prst="bentArrow">
            <a:avLst>
              <a:gd name="adj1" fmla="val 25000"/>
              <a:gd name="adj2" fmla="val 20098"/>
              <a:gd name="adj3" fmla="val 0"/>
              <a:gd name="adj4" fmla="val 77750"/>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204" name="矢印: 折線 203">
            <a:extLst>
              <a:ext uri="{FF2B5EF4-FFF2-40B4-BE49-F238E27FC236}">
                <a16:creationId xmlns:a16="http://schemas.microsoft.com/office/drawing/2014/main" id="{2CCAC0FF-DF7D-DFC9-C11F-54BF5165A52C}"/>
              </a:ext>
            </a:extLst>
          </xdr:cNvPr>
          <xdr:cNvSpPr/>
        </xdr:nvSpPr>
        <xdr:spPr>
          <a:xfrm rot="16200000" flipV="1">
            <a:off x="9888142" y="6335317"/>
            <a:ext cx="109538" cy="54760"/>
          </a:xfrm>
          <a:prstGeom prst="bentArrow">
            <a:avLst>
              <a:gd name="adj1" fmla="val 25000"/>
              <a:gd name="adj2" fmla="val 20098"/>
              <a:gd name="adj3" fmla="val 0"/>
              <a:gd name="adj4" fmla="val 77750"/>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cxnSp macro="">
        <xdr:nvCxnSpPr>
          <xdr:cNvPr id="205" name="直線コネクタ 204">
            <a:extLst>
              <a:ext uri="{FF2B5EF4-FFF2-40B4-BE49-F238E27FC236}">
                <a16:creationId xmlns:a16="http://schemas.microsoft.com/office/drawing/2014/main" id="{116E3827-C694-53FC-020A-1C472FA46C47}"/>
              </a:ext>
            </a:extLst>
          </xdr:cNvPr>
          <xdr:cNvCxnSpPr/>
        </xdr:nvCxnSpPr>
        <xdr:spPr>
          <a:xfrm flipV="1">
            <a:off x="9786938" y="6074569"/>
            <a:ext cx="0" cy="20240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6" name="直線コネクタ 205">
            <a:extLst>
              <a:ext uri="{FF2B5EF4-FFF2-40B4-BE49-F238E27FC236}">
                <a16:creationId xmlns:a16="http://schemas.microsoft.com/office/drawing/2014/main" id="{76ABF805-76F7-55A1-9214-DFA2B95285B9}"/>
              </a:ext>
            </a:extLst>
          </xdr:cNvPr>
          <xdr:cNvCxnSpPr/>
        </xdr:nvCxnSpPr>
        <xdr:spPr>
          <a:xfrm flipV="1">
            <a:off x="9803607" y="6074569"/>
            <a:ext cx="0" cy="20240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7" name="直線コネクタ 206">
            <a:extLst>
              <a:ext uri="{FF2B5EF4-FFF2-40B4-BE49-F238E27FC236}">
                <a16:creationId xmlns:a16="http://schemas.microsoft.com/office/drawing/2014/main" id="{2CB69579-6023-93BE-252B-70A45D741FD5}"/>
              </a:ext>
            </a:extLst>
          </xdr:cNvPr>
          <xdr:cNvCxnSpPr/>
        </xdr:nvCxnSpPr>
        <xdr:spPr>
          <a:xfrm flipV="1">
            <a:off x="9951243" y="6074569"/>
            <a:ext cx="0" cy="20240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8" name="直線コネクタ 207">
            <a:extLst>
              <a:ext uri="{FF2B5EF4-FFF2-40B4-BE49-F238E27FC236}">
                <a16:creationId xmlns:a16="http://schemas.microsoft.com/office/drawing/2014/main" id="{F3D10201-9156-C618-BFEF-1712D1E17DEC}"/>
              </a:ext>
            </a:extLst>
          </xdr:cNvPr>
          <xdr:cNvCxnSpPr/>
        </xdr:nvCxnSpPr>
        <xdr:spPr>
          <a:xfrm flipV="1">
            <a:off x="9967912" y="6074569"/>
            <a:ext cx="0" cy="20240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9" name="直線コネクタ 208">
            <a:extLst>
              <a:ext uri="{FF2B5EF4-FFF2-40B4-BE49-F238E27FC236}">
                <a16:creationId xmlns:a16="http://schemas.microsoft.com/office/drawing/2014/main" id="{6B06BB3B-2758-F751-2E51-1B0208C13C45}"/>
              </a:ext>
            </a:extLst>
          </xdr:cNvPr>
          <xdr:cNvCxnSpPr/>
        </xdr:nvCxnSpPr>
        <xdr:spPr>
          <a:xfrm>
            <a:off x="9844095" y="6141252"/>
            <a:ext cx="64287"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10" name="直線コネクタ 209">
            <a:extLst>
              <a:ext uri="{FF2B5EF4-FFF2-40B4-BE49-F238E27FC236}">
                <a16:creationId xmlns:a16="http://schemas.microsoft.com/office/drawing/2014/main" id="{6226D4F8-A507-D16E-2A49-B7B992C7A921}"/>
              </a:ext>
            </a:extLst>
          </xdr:cNvPr>
          <xdr:cNvCxnSpPr/>
        </xdr:nvCxnSpPr>
        <xdr:spPr>
          <a:xfrm>
            <a:off x="9844091" y="6310319"/>
            <a:ext cx="64287"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11" name="直線コネクタ 210">
            <a:extLst>
              <a:ext uri="{FF2B5EF4-FFF2-40B4-BE49-F238E27FC236}">
                <a16:creationId xmlns:a16="http://schemas.microsoft.com/office/drawing/2014/main" id="{E4A3C995-ED6F-1734-B342-8D4FE99EDA28}"/>
              </a:ext>
            </a:extLst>
          </xdr:cNvPr>
          <xdr:cNvCxnSpPr/>
        </xdr:nvCxnSpPr>
        <xdr:spPr>
          <a:xfrm>
            <a:off x="9934583" y="6305556"/>
            <a:ext cx="5237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2" name="直線コネクタ 211">
            <a:extLst>
              <a:ext uri="{FF2B5EF4-FFF2-40B4-BE49-F238E27FC236}">
                <a16:creationId xmlns:a16="http://schemas.microsoft.com/office/drawing/2014/main" id="{AB7960ED-4619-6C14-168A-F79FEDE576DB}"/>
              </a:ext>
            </a:extLst>
          </xdr:cNvPr>
          <xdr:cNvCxnSpPr/>
        </xdr:nvCxnSpPr>
        <xdr:spPr>
          <a:xfrm>
            <a:off x="9934588" y="6141244"/>
            <a:ext cx="5237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3" name="直線コネクタ 212">
            <a:extLst>
              <a:ext uri="{FF2B5EF4-FFF2-40B4-BE49-F238E27FC236}">
                <a16:creationId xmlns:a16="http://schemas.microsoft.com/office/drawing/2014/main" id="{2898680B-6025-B739-7B2A-347806B7D592}"/>
              </a:ext>
            </a:extLst>
          </xdr:cNvPr>
          <xdr:cNvCxnSpPr/>
        </xdr:nvCxnSpPr>
        <xdr:spPr>
          <a:xfrm>
            <a:off x="9765512" y="6305553"/>
            <a:ext cx="5237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4" name="直線コネクタ 213">
            <a:extLst>
              <a:ext uri="{FF2B5EF4-FFF2-40B4-BE49-F238E27FC236}">
                <a16:creationId xmlns:a16="http://schemas.microsoft.com/office/drawing/2014/main" id="{DDA06F40-C85E-0F83-7D97-E774C564DB12}"/>
              </a:ext>
            </a:extLst>
          </xdr:cNvPr>
          <xdr:cNvCxnSpPr/>
        </xdr:nvCxnSpPr>
        <xdr:spPr>
          <a:xfrm>
            <a:off x="9765517" y="6141241"/>
            <a:ext cx="5237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5" name="直線コネクタ 214">
            <a:extLst>
              <a:ext uri="{FF2B5EF4-FFF2-40B4-BE49-F238E27FC236}">
                <a16:creationId xmlns:a16="http://schemas.microsoft.com/office/drawing/2014/main" id="{793C3FE1-0448-DA80-575D-867F123BB134}"/>
              </a:ext>
            </a:extLst>
          </xdr:cNvPr>
          <xdr:cNvCxnSpPr/>
        </xdr:nvCxnSpPr>
        <xdr:spPr>
          <a:xfrm>
            <a:off x="9713119" y="6779428"/>
            <a:ext cx="328612"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6" name="直線矢印コネクタ 215">
            <a:extLst>
              <a:ext uri="{FF2B5EF4-FFF2-40B4-BE49-F238E27FC236}">
                <a16:creationId xmlns:a16="http://schemas.microsoft.com/office/drawing/2014/main" id="{A7DF263A-2319-7987-7C76-0730A6943F54}"/>
              </a:ext>
            </a:extLst>
          </xdr:cNvPr>
          <xdr:cNvCxnSpPr/>
        </xdr:nvCxnSpPr>
        <xdr:spPr>
          <a:xfrm flipH="1">
            <a:off x="9874798" y="600075"/>
            <a:ext cx="2627" cy="6320996"/>
          </a:xfrm>
          <a:prstGeom prst="straightConnector1">
            <a:avLst/>
          </a:prstGeom>
          <a:ln>
            <a:solidFill>
              <a:schemeClr val="bg1">
                <a:lumMod val="50000"/>
              </a:schemeClr>
            </a:solidFill>
            <a:prstDash val="lgDashDot"/>
            <a:headEnd type="none"/>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217" name="楕円 216">
            <a:extLst>
              <a:ext uri="{FF2B5EF4-FFF2-40B4-BE49-F238E27FC236}">
                <a16:creationId xmlns:a16="http://schemas.microsoft.com/office/drawing/2014/main" id="{DEE591FD-CDE4-0173-D37C-83279E0C13AB}"/>
              </a:ext>
            </a:extLst>
          </xdr:cNvPr>
          <xdr:cNvSpPr/>
        </xdr:nvSpPr>
        <xdr:spPr>
          <a:xfrm rot="1800000">
            <a:off x="9721701" y="6780859"/>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218" name="楕円 217">
            <a:extLst>
              <a:ext uri="{FF2B5EF4-FFF2-40B4-BE49-F238E27FC236}">
                <a16:creationId xmlns:a16="http://schemas.microsoft.com/office/drawing/2014/main" id="{D072E3C1-4917-1347-CE14-B17EB2505B48}"/>
              </a:ext>
            </a:extLst>
          </xdr:cNvPr>
          <xdr:cNvSpPr/>
        </xdr:nvSpPr>
        <xdr:spPr>
          <a:xfrm rot="1800000">
            <a:off x="9762183" y="6783240"/>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219" name="楕円 218">
            <a:extLst>
              <a:ext uri="{FF2B5EF4-FFF2-40B4-BE49-F238E27FC236}">
                <a16:creationId xmlns:a16="http://schemas.microsoft.com/office/drawing/2014/main" id="{FD317C55-E8FE-016E-BA7E-A8FEDB14742A}"/>
              </a:ext>
            </a:extLst>
          </xdr:cNvPr>
          <xdr:cNvSpPr/>
        </xdr:nvSpPr>
        <xdr:spPr>
          <a:xfrm rot="1800000">
            <a:off x="9805044" y="6783240"/>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220" name="楕円 219">
            <a:extLst>
              <a:ext uri="{FF2B5EF4-FFF2-40B4-BE49-F238E27FC236}">
                <a16:creationId xmlns:a16="http://schemas.microsoft.com/office/drawing/2014/main" id="{54CE774A-4EE3-C9FD-22E7-BB1EDA15BA01}"/>
              </a:ext>
            </a:extLst>
          </xdr:cNvPr>
          <xdr:cNvSpPr/>
        </xdr:nvSpPr>
        <xdr:spPr>
          <a:xfrm rot="1800000">
            <a:off x="9912197" y="6780857"/>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221" name="楕円 220">
            <a:extLst>
              <a:ext uri="{FF2B5EF4-FFF2-40B4-BE49-F238E27FC236}">
                <a16:creationId xmlns:a16="http://schemas.microsoft.com/office/drawing/2014/main" id="{A3D4CC06-3DA2-860B-DEBA-E61961ECBF0C}"/>
              </a:ext>
            </a:extLst>
          </xdr:cNvPr>
          <xdr:cNvSpPr/>
        </xdr:nvSpPr>
        <xdr:spPr>
          <a:xfrm rot="1800000">
            <a:off x="9952679" y="6783238"/>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222" name="楕円 221">
            <a:extLst>
              <a:ext uri="{FF2B5EF4-FFF2-40B4-BE49-F238E27FC236}">
                <a16:creationId xmlns:a16="http://schemas.microsoft.com/office/drawing/2014/main" id="{C960AAAE-CC5A-5C50-8A6E-7C1B8606D848}"/>
              </a:ext>
            </a:extLst>
          </xdr:cNvPr>
          <xdr:cNvSpPr/>
        </xdr:nvSpPr>
        <xdr:spPr>
          <a:xfrm rot="1800000">
            <a:off x="9995540" y="6783238"/>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223" name="テキスト ボックス 222">
            <a:extLst>
              <a:ext uri="{FF2B5EF4-FFF2-40B4-BE49-F238E27FC236}">
                <a16:creationId xmlns:a16="http://schemas.microsoft.com/office/drawing/2014/main" id="{71D2B605-CDB4-475E-1D0B-31C2D9AD2E4C}"/>
              </a:ext>
            </a:extLst>
          </xdr:cNvPr>
          <xdr:cNvSpPr txBox="1">
            <a:spLocks/>
          </xdr:cNvSpPr>
        </xdr:nvSpPr>
        <xdr:spPr>
          <a:xfrm>
            <a:off x="10477493" y="585787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a:t>
            </a:r>
          </a:p>
        </xdr:txBody>
      </xdr:sp>
      <xdr:sp macro="" textlink="">
        <xdr:nvSpPr>
          <xdr:cNvPr id="224" name="テキスト ボックス 223">
            <a:extLst>
              <a:ext uri="{FF2B5EF4-FFF2-40B4-BE49-F238E27FC236}">
                <a16:creationId xmlns:a16="http://schemas.microsoft.com/office/drawing/2014/main" id="{277F77B3-8B77-3483-F132-C24BFFF808F4}"/>
              </a:ext>
            </a:extLst>
          </xdr:cNvPr>
          <xdr:cNvSpPr txBox="1">
            <a:spLocks/>
          </xdr:cNvSpPr>
        </xdr:nvSpPr>
        <xdr:spPr>
          <a:xfrm>
            <a:off x="10622750" y="5831681"/>
            <a:ext cx="418704"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G.L</a:t>
            </a:r>
            <a:endParaRPr kumimoji="1" lang="ja-JP" altLang="en-US" sz="1400"/>
          </a:p>
        </xdr:txBody>
      </xdr:sp>
      <xdr:cxnSp macro="">
        <xdr:nvCxnSpPr>
          <xdr:cNvPr id="225" name="直線コネクタ 224">
            <a:extLst>
              <a:ext uri="{FF2B5EF4-FFF2-40B4-BE49-F238E27FC236}">
                <a16:creationId xmlns:a16="http://schemas.microsoft.com/office/drawing/2014/main" id="{5B6C35C4-7F24-1FFF-AA13-4FE8FD572C08}"/>
              </a:ext>
            </a:extLst>
          </xdr:cNvPr>
          <xdr:cNvCxnSpPr/>
        </xdr:nvCxnSpPr>
        <xdr:spPr>
          <a:xfrm>
            <a:off x="10017916" y="6072195"/>
            <a:ext cx="3086103"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26" name="直線コネクタ 225">
            <a:extLst>
              <a:ext uri="{FF2B5EF4-FFF2-40B4-BE49-F238E27FC236}">
                <a16:creationId xmlns:a16="http://schemas.microsoft.com/office/drawing/2014/main" id="{3C940BEF-8670-0E7A-B48D-0C8B9F6B9582}"/>
              </a:ext>
            </a:extLst>
          </xdr:cNvPr>
          <xdr:cNvCxnSpPr/>
        </xdr:nvCxnSpPr>
        <xdr:spPr>
          <a:xfrm>
            <a:off x="9877425" y="5943599"/>
            <a:ext cx="0" cy="121444"/>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7" name="直線コネクタ 226">
            <a:extLst>
              <a:ext uri="{FF2B5EF4-FFF2-40B4-BE49-F238E27FC236}">
                <a16:creationId xmlns:a16="http://schemas.microsoft.com/office/drawing/2014/main" id="{98D23716-E846-24D4-DB2B-D8E0D78E95EC}"/>
              </a:ext>
            </a:extLst>
          </xdr:cNvPr>
          <xdr:cNvCxnSpPr/>
        </xdr:nvCxnSpPr>
        <xdr:spPr>
          <a:xfrm>
            <a:off x="9958392" y="6010275"/>
            <a:ext cx="0" cy="59534"/>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8" name="直線コネクタ 227">
            <a:extLst>
              <a:ext uri="{FF2B5EF4-FFF2-40B4-BE49-F238E27FC236}">
                <a16:creationId xmlns:a16="http://schemas.microsoft.com/office/drawing/2014/main" id="{F9C2B3FF-D45B-E543-B358-F256D1EF6C9D}"/>
              </a:ext>
            </a:extLst>
          </xdr:cNvPr>
          <xdr:cNvCxnSpPr/>
        </xdr:nvCxnSpPr>
        <xdr:spPr>
          <a:xfrm>
            <a:off x="9796465" y="6010274"/>
            <a:ext cx="0" cy="59534"/>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229" name="テキスト ボックス 228">
            <a:extLst>
              <a:ext uri="{FF2B5EF4-FFF2-40B4-BE49-F238E27FC236}">
                <a16:creationId xmlns:a16="http://schemas.microsoft.com/office/drawing/2014/main" id="{C9ED1CB8-1104-33F1-76BC-B6BFAAB37325}"/>
              </a:ext>
            </a:extLst>
          </xdr:cNvPr>
          <xdr:cNvSpPr txBox="1">
            <a:spLocks/>
          </xdr:cNvSpPr>
        </xdr:nvSpPr>
        <xdr:spPr>
          <a:xfrm rot="16200000">
            <a:off x="12779819" y="6364128"/>
            <a:ext cx="453816"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300</a:t>
            </a:r>
            <a:endParaRPr kumimoji="1" lang="ja-JP" altLang="en-US" sz="1400"/>
          </a:p>
        </xdr:txBody>
      </xdr:sp>
      <xdr:cxnSp macro="">
        <xdr:nvCxnSpPr>
          <xdr:cNvPr id="230" name="直線矢印コネクタ 229">
            <a:extLst>
              <a:ext uri="{FF2B5EF4-FFF2-40B4-BE49-F238E27FC236}">
                <a16:creationId xmlns:a16="http://schemas.microsoft.com/office/drawing/2014/main" id="{63F502AC-959D-7E9F-2EB6-762BE7304D11}"/>
              </a:ext>
            </a:extLst>
          </xdr:cNvPr>
          <xdr:cNvCxnSpPr/>
        </xdr:nvCxnSpPr>
        <xdr:spPr>
          <a:xfrm>
            <a:off x="13099733" y="5932170"/>
            <a:ext cx="0" cy="140494"/>
          </a:xfrm>
          <a:prstGeom prst="straightConnector1">
            <a:avLst/>
          </a:prstGeom>
          <a:ln>
            <a:solidFill>
              <a:schemeClr val="bg1">
                <a:lumMod val="50000"/>
              </a:schemeClr>
            </a:solidFill>
            <a:headEnd type="none"/>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231" name="直線矢印コネクタ 230">
            <a:extLst>
              <a:ext uri="{FF2B5EF4-FFF2-40B4-BE49-F238E27FC236}">
                <a16:creationId xmlns:a16="http://schemas.microsoft.com/office/drawing/2014/main" id="{ADC489C0-2127-557A-CBFB-F07188D0C1C3}"/>
              </a:ext>
            </a:extLst>
          </xdr:cNvPr>
          <xdr:cNvCxnSpPr/>
        </xdr:nvCxnSpPr>
        <xdr:spPr>
          <a:xfrm>
            <a:off x="13099733" y="6276499"/>
            <a:ext cx="0" cy="388620"/>
          </a:xfrm>
          <a:prstGeom prst="straightConnector1">
            <a:avLst/>
          </a:prstGeom>
          <a:ln>
            <a:solidFill>
              <a:schemeClr val="bg1">
                <a:lumMod val="50000"/>
              </a:schemeClr>
            </a:solidFill>
            <a:headEnd type="stealth"/>
            <a:tailEnd type="none"/>
          </a:ln>
        </xdr:spPr>
        <xdr:style>
          <a:lnRef idx="1">
            <a:schemeClr val="accent1"/>
          </a:lnRef>
          <a:fillRef idx="0">
            <a:schemeClr val="accent1"/>
          </a:fillRef>
          <a:effectRef idx="0">
            <a:schemeClr val="accent1"/>
          </a:effectRef>
          <a:fontRef idx="minor">
            <a:schemeClr val="tx1"/>
          </a:fontRef>
        </xdr:style>
      </xdr:cxnSp>
      <xdr:cxnSp macro="">
        <xdr:nvCxnSpPr>
          <xdr:cNvPr id="232" name="直線矢印コネクタ 231">
            <a:extLst>
              <a:ext uri="{FF2B5EF4-FFF2-40B4-BE49-F238E27FC236}">
                <a16:creationId xmlns:a16="http://schemas.microsoft.com/office/drawing/2014/main" id="{9735FAB6-D66C-B967-FCD8-C58098FE1A7E}"/>
              </a:ext>
            </a:extLst>
          </xdr:cNvPr>
          <xdr:cNvCxnSpPr/>
        </xdr:nvCxnSpPr>
        <xdr:spPr>
          <a:xfrm>
            <a:off x="13099733" y="6067425"/>
            <a:ext cx="0" cy="207645"/>
          </a:xfrm>
          <a:prstGeom prst="straightConnector1">
            <a:avLst/>
          </a:prstGeom>
          <a:ln>
            <a:solidFill>
              <a:schemeClr val="bg1">
                <a:lumMod val="50000"/>
              </a:schemeClr>
            </a:solidFill>
            <a:headEnd type="none"/>
            <a:tailEnd type="none"/>
          </a:ln>
        </xdr:spPr>
        <xdr:style>
          <a:lnRef idx="1">
            <a:schemeClr val="accent1"/>
          </a:lnRef>
          <a:fillRef idx="0">
            <a:schemeClr val="accent1"/>
          </a:fillRef>
          <a:effectRef idx="0">
            <a:schemeClr val="accent1"/>
          </a:effectRef>
          <a:fontRef idx="minor">
            <a:schemeClr val="tx1"/>
          </a:fontRef>
        </xdr:style>
      </xdr:cxnSp>
      <xdr:cxnSp macro="">
        <xdr:nvCxnSpPr>
          <xdr:cNvPr id="233" name="直線コネクタ 232">
            <a:extLst>
              <a:ext uri="{FF2B5EF4-FFF2-40B4-BE49-F238E27FC236}">
                <a16:creationId xmlns:a16="http://schemas.microsoft.com/office/drawing/2014/main" id="{BA9F40D2-9FD1-9F50-9AC6-7B8BC269F276}"/>
              </a:ext>
            </a:extLst>
          </xdr:cNvPr>
          <xdr:cNvCxnSpPr/>
        </xdr:nvCxnSpPr>
        <xdr:spPr>
          <a:xfrm>
            <a:off x="12224385" y="6275077"/>
            <a:ext cx="879157"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234" name="正方形/長方形 233">
            <a:extLst>
              <a:ext uri="{FF2B5EF4-FFF2-40B4-BE49-F238E27FC236}">
                <a16:creationId xmlns:a16="http://schemas.microsoft.com/office/drawing/2014/main" id="{8A3BCB58-6D43-7C34-1F61-C91754C7CBFB}"/>
              </a:ext>
            </a:extLst>
          </xdr:cNvPr>
          <xdr:cNvSpPr/>
        </xdr:nvSpPr>
        <xdr:spPr>
          <a:xfrm>
            <a:off x="11861022" y="6274589"/>
            <a:ext cx="328612" cy="759619"/>
          </a:xfrm>
          <a:prstGeom prst="rect">
            <a:avLst/>
          </a:prstGeom>
          <a:noFill/>
          <a:ln w="1270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5" name="直角三角形 234">
            <a:extLst>
              <a:ext uri="{FF2B5EF4-FFF2-40B4-BE49-F238E27FC236}">
                <a16:creationId xmlns:a16="http://schemas.microsoft.com/office/drawing/2014/main" id="{F1AE250A-432A-AB07-7B88-7A20898C7242}"/>
              </a:ext>
            </a:extLst>
          </xdr:cNvPr>
          <xdr:cNvSpPr/>
        </xdr:nvSpPr>
        <xdr:spPr>
          <a:xfrm>
            <a:off x="12082475" y="6131714"/>
            <a:ext cx="64298" cy="142877"/>
          </a:xfrm>
          <a:prstGeom prst="rtTriangl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6" name="直角三角形 235">
            <a:extLst>
              <a:ext uri="{FF2B5EF4-FFF2-40B4-BE49-F238E27FC236}">
                <a16:creationId xmlns:a16="http://schemas.microsoft.com/office/drawing/2014/main" id="{0441B18A-10BE-2449-1B2C-A3497C9063F6}"/>
              </a:ext>
            </a:extLst>
          </xdr:cNvPr>
          <xdr:cNvSpPr/>
        </xdr:nvSpPr>
        <xdr:spPr>
          <a:xfrm flipH="1">
            <a:off x="11906266" y="6129337"/>
            <a:ext cx="64286" cy="142877"/>
          </a:xfrm>
          <a:prstGeom prst="rtTriangl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7" name="矢印: 折線 236">
            <a:extLst>
              <a:ext uri="{FF2B5EF4-FFF2-40B4-BE49-F238E27FC236}">
                <a16:creationId xmlns:a16="http://schemas.microsoft.com/office/drawing/2014/main" id="{801851E9-033F-64C0-CF61-B7424C3EA763}"/>
              </a:ext>
            </a:extLst>
          </xdr:cNvPr>
          <xdr:cNvSpPr/>
        </xdr:nvSpPr>
        <xdr:spPr>
          <a:xfrm rot="16200000">
            <a:off x="11906265" y="6534141"/>
            <a:ext cx="109538" cy="57157"/>
          </a:xfrm>
          <a:prstGeom prst="bentArrow">
            <a:avLst>
              <a:gd name="adj1" fmla="val 25000"/>
              <a:gd name="adj2" fmla="val 20098"/>
              <a:gd name="adj3" fmla="val 0"/>
              <a:gd name="adj4" fmla="val 77750"/>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238" name="矢印: 折線 237">
            <a:extLst>
              <a:ext uri="{FF2B5EF4-FFF2-40B4-BE49-F238E27FC236}">
                <a16:creationId xmlns:a16="http://schemas.microsoft.com/office/drawing/2014/main" id="{F8BA4DFC-16DD-BF7A-A1D4-567AFA1E1D86}"/>
              </a:ext>
            </a:extLst>
          </xdr:cNvPr>
          <xdr:cNvSpPr/>
        </xdr:nvSpPr>
        <xdr:spPr>
          <a:xfrm rot="16200000" flipV="1">
            <a:off x="12038426" y="6535337"/>
            <a:ext cx="109538" cy="54760"/>
          </a:xfrm>
          <a:prstGeom prst="bentArrow">
            <a:avLst>
              <a:gd name="adj1" fmla="val 25000"/>
              <a:gd name="adj2" fmla="val 20098"/>
              <a:gd name="adj3" fmla="val 0"/>
              <a:gd name="adj4" fmla="val 77750"/>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cxnSp macro="">
        <xdr:nvCxnSpPr>
          <xdr:cNvPr id="239" name="直線コネクタ 238">
            <a:extLst>
              <a:ext uri="{FF2B5EF4-FFF2-40B4-BE49-F238E27FC236}">
                <a16:creationId xmlns:a16="http://schemas.microsoft.com/office/drawing/2014/main" id="{BCF7EB71-9C25-364C-2769-82E321FFC7D2}"/>
              </a:ext>
            </a:extLst>
          </xdr:cNvPr>
          <xdr:cNvCxnSpPr/>
        </xdr:nvCxnSpPr>
        <xdr:spPr>
          <a:xfrm flipV="1">
            <a:off x="11937222" y="6274589"/>
            <a:ext cx="0" cy="20240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40" name="直線コネクタ 239">
            <a:extLst>
              <a:ext uri="{FF2B5EF4-FFF2-40B4-BE49-F238E27FC236}">
                <a16:creationId xmlns:a16="http://schemas.microsoft.com/office/drawing/2014/main" id="{A1AF5A13-A653-5E55-5FBD-AC4D98A6D084}"/>
              </a:ext>
            </a:extLst>
          </xdr:cNvPr>
          <xdr:cNvCxnSpPr/>
        </xdr:nvCxnSpPr>
        <xdr:spPr>
          <a:xfrm flipV="1">
            <a:off x="11953891" y="6274589"/>
            <a:ext cx="0" cy="20240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41" name="直線コネクタ 240">
            <a:extLst>
              <a:ext uri="{FF2B5EF4-FFF2-40B4-BE49-F238E27FC236}">
                <a16:creationId xmlns:a16="http://schemas.microsoft.com/office/drawing/2014/main" id="{1080EFC8-6EFF-A78F-3CCE-56CEA2E9FB97}"/>
              </a:ext>
            </a:extLst>
          </xdr:cNvPr>
          <xdr:cNvCxnSpPr/>
        </xdr:nvCxnSpPr>
        <xdr:spPr>
          <a:xfrm flipV="1">
            <a:off x="12101527" y="6274589"/>
            <a:ext cx="0" cy="20240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42" name="直線コネクタ 241">
            <a:extLst>
              <a:ext uri="{FF2B5EF4-FFF2-40B4-BE49-F238E27FC236}">
                <a16:creationId xmlns:a16="http://schemas.microsoft.com/office/drawing/2014/main" id="{3E83C0F7-E9D6-4C6B-6C98-7F68C2BD2FC6}"/>
              </a:ext>
            </a:extLst>
          </xdr:cNvPr>
          <xdr:cNvCxnSpPr/>
        </xdr:nvCxnSpPr>
        <xdr:spPr>
          <a:xfrm flipV="1">
            <a:off x="12118196" y="6274589"/>
            <a:ext cx="0" cy="20240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43" name="直線コネクタ 242">
            <a:extLst>
              <a:ext uri="{FF2B5EF4-FFF2-40B4-BE49-F238E27FC236}">
                <a16:creationId xmlns:a16="http://schemas.microsoft.com/office/drawing/2014/main" id="{EDAB9830-F692-242C-0506-BAD6B123BFB6}"/>
              </a:ext>
            </a:extLst>
          </xdr:cNvPr>
          <xdr:cNvCxnSpPr/>
        </xdr:nvCxnSpPr>
        <xdr:spPr>
          <a:xfrm>
            <a:off x="11994379" y="6341272"/>
            <a:ext cx="64287"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44" name="直線コネクタ 243">
            <a:extLst>
              <a:ext uri="{FF2B5EF4-FFF2-40B4-BE49-F238E27FC236}">
                <a16:creationId xmlns:a16="http://schemas.microsoft.com/office/drawing/2014/main" id="{137A4D0E-D7B9-83EB-E15D-CDFFD619ABDB}"/>
              </a:ext>
            </a:extLst>
          </xdr:cNvPr>
          <xdr:cNvCxnSpPr/>
        </xdr:nvCxnSpPr>
        <xdr:spPr>
          <a:xfrm>
            <a:off x="11994375" y="6510339"/>
            <a:ext cx="64287"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45" name="直線コネクタ 244">
            <a:extLst>
              <a:ext uri="{FF2B5EF4-FFF2-40B4-BE49-F238E27FC236}">
                <a16:creationId xmlns:a16="http://schemas.microsoft.com/office/drawing/2014/main" id="{200AFAC4-E073-C444-76F7-3BB8EEA66083}"/>
              </a:ext>
            </a:extLst>
          </xdr:cNvPr>
          <xdr:cNvCxnSpPr/>
        </xdr:nvCxnSpPr>
        <xdr:spPr>
          <a:xfrm>
            <a:off x="12084867" y="6505576"/>
            <a:ext cx="5237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46" name="直線コネクタ 245">
            <a:extLst>
              <a:ext uri="{FF2B5EF4-FFF2-40B4-BE49-F238E27FC236}">
                <a16:creationId xmlns:a16="http://schemas.microsoft.com/office/drawing/2014/main" id="{6EE5CDA3-F260-A5B4-E55C-EED8D47A82CB}"/>
              </a:ext>
            </a:extLst>
          </xdr:cNvPr>
          <xdr:cNvCxnSpPr/>
        </xdr:nvCxnSpPr>
        <xdr:spPr>
          <a:xfrm>
            <a:off x="12084872" y="6341264"/>
            <a:ext cx="5237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47" name="直線コネクタ 246">
            <a:extLst>
              <a:ext uri="{FF2B5EF4-FFF2-40B4-BE49-F238E27FC236}">
                <a16:creationId xmlns:a16="http://schemas.microsoft.com/office/drawing/2014/main" id="{B6B3BC24-B8E6-94F7-5F40-ABB804C3163A}"/>
              </a:ext>
            </a:extLst>
          </xdr:cNvPr>
          <xdr:cNvCxnSpPr/>
        </xdr:nvCxnSpPr>
        <xdr:spPr>
          <a:xfrm>
            <a:off x="11915796" y="6505573"/>
            <a:ext cx="5237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48" name="直線コネクタ 247">
            <a:extLst>
              <a:ext uri="{FF2B5EF4-FFF2-40B4-BE49-F238E27FC236}">
                <a16:creationId xmlns:a16="http://schemas.microsoft.com/office/drawing/2014/main" id="{AAD9C1C7-F61E-63B8-6ED4-18BDDBE2EF97}"/>
              </a:ext>
            </a:extLst>
          </xdr:cNvPr>
          <xdr:cNvCxnSpPr/>
        </xdr:nvCxnSpPr>
        <xdr:spPr>
          <a:xfrm>
            <a:off x="11915801" y="6341261"/>
            <a:ext cx="5237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49" name="直線コネクタ 248">
            <a:extLst>
              <a:ext uri="{FF2B5EF4-FFF2-40B4-BE49-F238E27FC236}">
                <a16:creationId xmlns:a16="http://schemas.microsoft.com/office/drawing/2014/main" id="{48EEA944-9B0B-E8F5-85DA-70FB6C94A9BE}"/>
              </a:ext>
            </a:extLst>
          </xdr:cNvPr>
          <xdr:cNvCxnSpPr/>
        </xdr:nvCxnSpPr>
        <xdr:spPr>
          <a:xfrm>
            <a:off x="11863403" y="6979448"/>
            <a:ext cx="328612"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50" name="直線矢印コネクタ 249">
            <a:extLst>
              <a:ext uri="{FF2B5EF4-FFF2-40B4-BE49-F238E27FC236}">
                <a16:creationId xmlns:a16="http://schemas.microsoft.com/office/drawing/2014/main" id="{DAA02199-FDCF-5340-21AE-D59871A10438}"/>
              </a:ext>
            </a:extLst>
          </xdr:cNvPr>
          <xdr:cNvCxnSpPr/>
        </xdr:nvCxnSpPr>
        <xdr:spPr>
          <a:xfrm>
            <a:off x="12025082" y="5732859"/>
            <a:ext cx="0" cy="1388232"/>
          </a:xfrm>
          <a:prstGeom prst="straightConnector1">
            <a:avLst/>
          </a:prstGeom>
          <a:ln>
            <a:solidFill>
              <a:schemeClr val="bg1">
                <a:lumMod val="50000"/>
              </a:schemeClr>
            </a:solidFill>
            <a:prstDash val="lgDashDot"/>
            <a:headEnd type="none"/>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251" name="楕円 250">
            <a:extLst>
              <a:ext uri="{FF2B5EF4-FFF2-40B4-BE49-F238E27FC236}">
                <a16:creationId xmlns:a16="http://schemas.microsoft.com/office/drawing/2014/main" id="{BF10F0A4-ACAB-CB06-E3B3-48D12ADA6AEC}"/>
              </a:ext>
            </a:extLst>
          </xdr:cNvPr>
          <xdr:cNvSpPr/>
        </xdr:nvSpPr>
        <xdr:spPr>
          <a:xfrm rot="1800000">
            <a:off x="11871985" y="6980879"/>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252" name="楕円 251">
            <a:extLst>
              <a:ext uri="{FF2B5EF4-FFF2-40B4-BE49-F238E27FC236}">
                <a16:creationId xmlns:a16="http://schemas.microsoft.com/office/drawing/2014/main" id="{A6865083-953A-DB61-D4D0-7425F60517FC}"/>
              </a:ext>
            </a:extLst>
          </xdr:cNvPr>
          <xdr:cNvSpPr/>
        </xdr:nvSpPr>
        <xdr:spPr>
          <a:xfrm rot="1800000">
            <a:off x="11912467" y="6983260"/>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253" name="楕円 252">
            <a:extLst>
              <a:ext uri="{FF2B5EF4-FFF2-40B4-BE49-F238E27FC236}">
                <a16:creationId xmlns:a16="http://schemas.microsoft.com/office/drawing/2014/main" id="{CC55FAAB-ADC6-38DE-FABC-46473F4FAE30}"/>
              </a:ext>
            </a:extLst>
          </xdr:cNvPr>
          <xdr:cNvSpPr/>
        </xdr:nvSpPr>
        <xdr:spPr>
          <a:xfrm rot="1800000">
            <a:off x="11955328" y="6983260"/>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254" name="楕円 253">
            <a:extLst>
              <a:ext uri="{FF2B5EF4-FFF2-40B4-BE49-F238E27FC236}">
                <a16:creationId xmlns:a16="http://schemas.microsoft.com/office/drawing/2014/main" id="{18F2AA1B-1C7E-1F62-63B6-66C1BBFEF64C}"/>
              </a:ext>
            </a:extLst>
          </xdr:cNvPr>
          <xdr:cNvSpPr/>
        </xdr:nvSpPr>
        <xdr:spPr>
          <a:xfrm rot="1800000">
            <a:off x="12062481" y="6980877"/>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255" name="楕円 254">
            <a:extLst>
              <a:ext uri="{FF2B5EF4-FFF2-40B4-BE49-F238E27FC236}">
                <a16:creationId xmlns:a16="http://schemas.microsoft.com/office/drawing/2014/main" id="{499B3B2E-1C7C-FED0-5861-7EAC866E0406}"/>
              </a:ext>
            </a:extLst>
          </xdr:cNvPr>
          <xdr:cNvSpPr/>
        </xdr:nvSpPr>
        <xdr:spPr>
          <a:xfrm rot="1800000">
            <a:off x="12102963" y="6983258"/>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256" name="楕円 255">
            <a:extLst>
              <a:ext uri="{FF2B5EF4-FFF2-40B4-BE49-F238E27FC236}">
                <a16:creationId xmlns:a16="http://schemas.microsoft.com/office/drawing/2014/main" id="{0672F638-F3B8-53C6-34B8-8C4CC18D1325}"/>
              </a:ext>
            </a:extLst>
          </xdr:cNvPr>
          <xdr:cNvSpPr/>
        </xdr:nvSpPr>
        <xdr:spPr>
          <a:xfrm rot="1800000">
            <a:off x="12145824" y="6983258"/>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cxnSp macro="">
        <xdr:nvCxnSpPr>
          <xdr:cNvPr id="257" name="直線コネクタ 256">
            <a:extLst>
              <a:ext uri="{FF2B5EF4-FFF2-40B4-BE49-F238E27FC236}">
                <a16:creationId xmlns:a16="http://schemas.microsoft.com/office/drawing/2014/main" id="{9D7B3269-0C70-3F44-508B-398FCB984913}"/>
              </a:ext>
            </a:extLst>
          </xdr:cNvPr>
          <xdr:cNvCxnSpPr/>
        </xdr:nvCxnSpPr>
        <xdr:spPr>
          <a:xfrm>
            <a:off x="12027709" y="6150762"/>
            <a:ext cx="0" cy="121444"/>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58" name="直線コネクタ 257">
            <a:extLst>
              <a:ext uri="{FF2B5EF4-FFF2-40B4-BE49-F238E27FC236}">
                <a16:creationId xmlns:a16="http://schemas.microsoft.com/office/drawing/2014/main" id="{4FF5C711-C8BE-A30B-465D-137898C603D5}"/>
              </a:ext>
            </a:extLst>
          </xdr:cNvPr>
          <xdr:cNvCxnSpPr/>
        </xdr:nvCxnSpPr>
        <xdr:spPr>
          <a:xfrm>
            <a:off x="12108676" y="6210295"/>
            <a:ext cx="0" cy="59534"/>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59" name="直線コネクタ 258">
            <a:extLst>
              <a:ext uri="{FF2B5EF4-FFF2-40B4-BE49-F238E27FC236}">
                <a16:creationId xmlns:a16="http://schemas.microsoft.com/office/drawing/2014/main" id="{7E2EEF75-5E56-0986-10D1-7FA9A8390094}"/>
              </a:ext>
            </a:extLst>
          </xdr:cNvPr>
          <xdr:cNvCxnSpPr/>
        </xdr:nvCxnSpPr>
        <xdr:spPr>
          <a:xfrm>
            <a:off x="11946749" y="6210294"/>
            <a:ext cx="0" cy="59534"/>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60" name="直線コネクタ 259">
            <a:extLst>
              <a:ext uri="{FF2B5EF4-FFF2-40B4-BE49-F238E27FC236}">
                <a16:creationId xmlns:a16="http://schemas.microsoft.com/office/drawing/2014/main" id="{C197A0FF-1C05-8978-268A-090C5A69F362}"/>
              </a:ext>
            </a:extLst>
          </xdr:cNvPr>
          <xdr:cNvCxnSpPr/>
        </xdr:nvCxnSpPr>
        <xdr:spPr>
          <a:xfrm flipV="1">
            <a:off x="12011053" y="5717377"/>
            <a:ext cx="376237" cy="319087"/>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61" name="直線コネクタ 260">
            <a:extLst>
              <a:ext uri="{FF2B5EF4-FFF2-40B4-BE49-F238E27FC236}">
                <a16:creationId xmlns:a16="http://schemas.microsoft.com/office/drawing/2014/main" id="{BF9A1D70-BBD2-D251-4A6C-E064D28D8D6B}"/>
              </a:ext>
            </a:extLst>
          </xdr:cNvPr>
          <xdr:cNvCxnSpPr/>
        </xdr:nvCxnSpPr>
        <xdr:spPr>
          <a:xfrm flipV="1">
            <a:off x="12122976" y="5714992"/>
            <a:ext cx="376237" cy="319087"/>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62" name="直線矢印コネクタ 261">
            <a:extLst>
              <a:ext uri="{FF2B5EF4-FFF2-40B4-BE49-F238E27FC236}">
                <a16:creationId xmlns:a16="http://schemas.microsoft.com/office/drawing/2014/main" id="{5F558392-A944-4C57-7D03-719FD3F6AE90}"/>
              </a:ext>
            </a:extLst>
          </xdr:cNvPr>
          <xdr:cNvCxnSpPr/>
        </xdr:nvCxnSpPr>
        <xdr:spPr>
          <a:xfrm>
            <a:off x="12263465" y="5714995"/>
            <a:ext cx="123825" cy="0"/>
          </a:xfrm>
          <a:prstGeom prst="straightConnector1">
            <a:avLst/>
          </a:prstGeom>
          <a:ln>
            <a:solidFill>
              <a:schemeClr val="bg1">
                <a:lumMod val="50000"/>
              </a:schemeClr>
            </a:solidFill>
            <a:headEnd type="none"/>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263" name="直線矢印コネクタ 262">
            <a:extLst>
              <a:ext uri="{FF2B5EF4-FFF2-40B4-BE49-F238E27FC236}">
                <a16:creationId xmlns:a16="http://schemas.microsoft.com/office/drawing/2014/main" id="{8A74C423-AFC7-1E29-628A-063DF3AC6244}"/>
              </a:ext>
            </a:extLst>
          </xdr:cNvPr>
          <xdr:cNvCxnSpPr/>
        </xdr:nvCxnSpPr>
        <xdr:spPr>
          <a:xfrm>
            <a:off x="12496831" y="5714991"/>
            <a:ext cx="742947" cy="0"/>
          </a:xfrm>
          <a:prstGeom prst="straightConnector1">
            <a:avLst/>
          </a:prstGeom>
          <a:ln>
            <a:solidFill>
              <a:schemeClr val="bg1">
                <a:lumMod val="50000"/>
              </a:schemeClr>
            </a:solidFill>
            <a:headEnd type="stealth"/>
            <a:tailEnd type="none"/>
          </a:ln>
        </xdr:spPr>
        <xdr:style>
          <a:lnRef idx="1">
            <a:schemeClr val="accent1"/>
          </a:lnRef>
          <a:fillRef idx="0">
            <a:schemeClr val="accent1"/>
          </a:fillRef>
          <a:effectRef idx="0">
            <a:schemeClr val="accent1"/>
          </a:effectRef>
          <a:fontRef idx="minor">
            <a:schemeClr val="tx1"/>
          </a:fontRef>
        </xdr:style>
      </xdr:cxnSp>
      <xdr:cxnSp macro="">
        <xdr:nvCxnSpPr>
          <xdr:cNvPr id="264" name="直線コネクタ 263">
            <a:extLst>
              <a:ext uri="{FF2B5EF4-FFF2-40B4-BE49-F238E27FC236}">
                <a16:creationId xmlns:a16="http://schemas.microsoft.com/office/drawing/2014/main" id="{DC29A5B4-E403-D189-D839-5498F941FE64}"/>
              </a:ext>
            </a:extLst>
          </xdr:cNvPr>
          <xdr:cNvCxnSpPr/>
        </xdr:nvCxnSpPr>
        <xdr:spPr>
          <a:xfrm>
            <a:off x="12382528" y="5715002"/>
            <a:ext cx="121443"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265" name="テキスト ボックス 264">
            <a:extLst>
              <a:ext uri="{FF2B5EF4-FFF2-40B4-BE49-F238E27FC236}">
                <a16:creationId xmlns:a16="http://schemas.microsoft.com/office/drawing/2014/main" id="{2A9BA940-085D-36AA-0FBD-B20670DFC417}"/>
              </a:ext>
            </a:extLst>
          </xdr:cNvPr>
          <xdr:cNvSpPr txBox="1">
            <a:spLocks/>
          </xdr:cNvSpPr>
        </xdr:nvSpPr>
        <xdr:spPr>
          <a:xfrm>
            <a:off x="12670656" y="5474486"/>
            <a:ext cx="675057"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d4x4.0</a:t>
            </a:r>
            <a:endParaRPr kumimoji="1" lang="ja-JP" altLang="en-US" sz="1400"/>
          </a:p>
        </xdr:txBody>
      </xdr:sp>
      <xdr:sp macro="" textlink="">
        <xdr:nvSpPr>
          <xdr:cNvPr id="266" name="テキスト ボックス 265">
            <a:extLst>
              <a:ext uri="{FF2B5EF4-FFF2-40B4-BE49-F238E27FC236}">
                <a16:creationId xmlns:a16="http://schemas.microsoft.com/office/drawing/2014/main" id="{17618FE5-30D8-6C51-29C4-84B72790AE3B}"/>
              </a:ext>
            </a:extLst>
          </xdr:cNvPr>
          <xdr:cNvSpPr txBox="1">
            <a:spLocks/>
          </xdr:cNvSpPr>
        </xdr:nvSpPr>
        <xdr:spPr>
          <a:xfrm>
            <a:off x="12463492" y="5857864"/>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a:t>
            </a:r>
          </a:p>
        </xdr:txBody>
      </xdr:sp>
      <xdr:sp macro="" textlink="">
        <xdr:nvSpPr>
          <xdr:cNvPr id="267" name="テキスト ボックス 266">
            <a:extLst>
              <a:ext uri="{FF2B5EF4-FFF2-40B4-BE49-F238E27FC236}">
                <a16:creationId xmlns:a16="http://schemas.microsoft.com/office/drawing/2014/main" id="{D1E6ECC8-B076-3A7E-5A08-B2F5D4E6EFCB}"/>
              </a:ext>
            </a:extLst>
          </xdr:cNvPr>
          <xdr:cNvSpPr txBox="1">
            <a:spLocks/>
          </xdr:cNvSpPr>
        </xdr:nvSpPr>
        <xdr:spPr>
          <a:xfrm>
            <a:off x="12608749" y="5831675"/>
            <a:ext cx="418704"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G.L</a:t>
            </a:r>
            <a:endParaRPr kumimoji="1" lang="ja-JP" altLang="en-US" sz="1400"/>
          </a:p>
        </xdr:txBody>
      </xdr:sp>
      <xdr:sp macro="" textlink="">
        <xdr:nvSpPr>
          <xdr:cNvPr id="268" name="円弧 267">
            <a:extLst>
              <a:ext uri="{FF2B5EF4-FFF2-40B4-BE49-F238E27FC236}">
                <a16:creationId xmlns:a16="http://schemas.microsoft.com/office/drawing/2014/main" id="{972398A4-B00D-4EDE-D067-C7AE16A927AF}"/>
              </a:ext>
            </a:extLst>
          </xdr:cNvPr>
          <xdr:cNvSpPr/>
        </xdr:nvSpPr>
        <xdr:spPr>
          <a:xfrm rot="8100000">
            <a:off x="12007170" y="5720884"/>
            <a:ext cx="90621" cy="90621"/>
          </a:xfrm>
          <a:prstGeom prst="arc">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269" name="円弧 268">
            <a:extLst>
              <a:ext uri="{FF2B5EF4-FFF2-40B4-BE49-F238E27FC236}">
                <a16:creationId xmlns:a16="http://schemas.microsoft.com/office/drawing/2014/main" id="{B6874502-1E6C-6AF6-D809-93E320A4489C}"/>
              </a:ext>
            </a:extLst>
          </xdr:cNvPr>
          <xdr:cNvSpPr/>
        </xdr:nvSpPr>
        <xdr:spPr>
          <a:xfrm rot="18900000">
            <a:off x="11954780" y="5794699"/>
            <a:ext cx="90621" cy="90621"/>
          </a:xfrm>
          <a:prstGeom prst="arc">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270" name="円弧 269">
            <a:extLst>
              <a:ext uri="{FF2B5EF4-FFF2-40B4-BE49-F238E27FC236}">
                <a16:creationId xmlns:a16="http://schemas.microsoft.com/office/drawing/2014/main" id="{99ED74E9-8248-0976-8340-94A2D76FBB85}"/>
              </a:ext>
            </a:extLst>
          </xdr:cNvPr>
          <xdr:cNvSpPr/>
        </xdr:nvSpPr>
        <xdr:spPr>
          <a:xfrm rot="18900000">
            <a:off x="12004784" y="5789937"/>
            <a:ext cx="90621" cy="90621"/>
          </a:xfrm>
          <a:prstGeom prst="arc">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xnSp macro="">
        <xdr:nvCxnSpPr>
          <xdr:cNvPr id="271" name="直線コネクタ 270">
            <a:extLst>
              <a:ext uri="{FF2B5EF4-FFF2-40B4-BE49-F238E27FC236}">
                <a16:creationId xmlns:a16="http://schemas.microsoft.com/office/drawing/2014/main" id="{720B89A0-350B-924E-748E-7B25DE8DB4C7}"/>
              </a:ext>
            </a:extLst>
          </xdr:cNvPr>
          <xdr:cNvCxnSpPr/>
        </xdr:nvCxnSpPr>
        <xdr:spPr>
          <a:xfrm>
            <a:off x="11970541" y="5800725"/>
            <a:ext cx="0" cy="47625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72" name="直線コネクタ 271">
            <a:extLst>
              <a:ext uri="{FF2B5EF4-FFF2-40B4-BE49-F238E27FC236}">
                <a16:creationId xmlns:a16="http://schemas.microsoft.com/office/drawing/2014/main" id="{BF67FE6D-729C-AC03-1334-14D6C3EACCB0}"/>
              </a:ext>
            </a:extLst>
          </xdr:cNvPr>
          <xdr:cNvCxnSpPr/>
        </xdr:nvCxnSpPr>
        <xdr:spPr>
          <a:xfrm>
            <a:off x="12082464" y="5800729"/>
            <a:ext cx="0" cy="47625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73" name="直線コネクタ 272">
            <a:extLst>
              <a:ext uri="{FF2B5EF4-FFF2-40B4-BE49-F238E27FC236}">
                <a16:creationId xmlns:a16="http://schemas.microsoft.com/office/drawing/2014/main" id="{B1566741-9D26-D754-E149-B2460FAFAD50}"/>
              </a:ext>
            </a:extLst>
          </xdr:cNvPr>
          <xdr:cNvCxnSpPr/>
        </xdr:nvCxnSpPr>
        <xdr:spPr>
          <a:xfrm>
            <a:off x="11972929" y="6274598"/>
            <a:ext cx="111931"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74" name="直線コネクタ 273">
            <a:extLst>
              <a:ext uri="{FF2B5EF4-FFF2-40B4-BE49-F238E27FC236}">
                <a16:creationId xmlns:a16="http://schemas.microsoft.com/office/drawing/2014/main" id="{AC219F07-EBD2-04E5-B0C1-9DFF1BF5403A}"/>
              </a:ext>
            </a:extLst>
          </xdr:cNvPr>
          <xdr:cNvCxnSpPr/>
        </xdr:nvCxnSpPr>
        <xdr:spPr>
          <a:xfrm>
            <a:off x="11458575" y="6069807"/>
            <a:ext cx="61912" cy="61912"/>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75" name="直線コネクタ 274">
            <a:extLst>
              <a:ext uri="{FF2B5EF4-FFF2-40B4-BE49-F238E27FC236}">
                <a16:creationId xmlns:a16="http://schemas.microsoft.com/office/drawing/2014/main" id="{7FDC2A67-B64F-CCE3-6C36-C757EEF66FC0}"/>
              </a:ext>
            </a:extLst>
          </xdr:cNvPr>
          <xdr:cNvCxnSpPr/>
        </xdr:nvCxnSpPr>
        <xdr:spPr>
          <a:xfrm>
            <a:off x="11620500" y="6069803"/>
            <a:ext cx="61912" cy="61912"/>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76" name="直線コネクタ 275">
            <a:extLst>
              <a:ext uri="{FF2B5EF4-FFF2-40B4-BE49-F238E27FC236}">
                <a16:creationId xmlns:a16="http://schemas.microsoft.com/office/drawing/2014/main" id="{378A7C5E-3190-8B8D-91CA-B681B9D86A38}"/>
              </a:ext>
            </a:extLst>
          </xdr:cNvPr>
          <xdr:cNvCxnSpPr/>
        </xdr:nvCxnSpPr>
        <xdr:spPr>
          <a:xfrm>
            <a:off x="11777662" y="6069803"/>
            <a:ext cx="61912" cy="61912"/>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77" name="直線コネクタ 276">
            <a:extLst>
              <a:ext uri="{FF2B5EF4-FFF2-40B4-BE49-F238E27FC236}">
                <a16:creationId xmlns:a16="http://schemas.microsoft.com/office/drawing/2014/main" id="{93C30B2A-FFBB-A3C5-7094-59AD86F801E8}"/>
              </a:ext>
            </a:extLst>
          </xdr:cNvPr>
          <xdr:cNvCxnSpPr/>
        </xdr:nvCxnSpPr>
        <xdr:spPr>
          <a:xfrm>
            <a:off x="11520484" y="6072190"/>
            <a:ext cx="28579" cy="28579"/>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78" name="直線コネクタ 277">
            <a:extLst>
              <a:ext uri="{FF2B5EF4-FFF2-40B4-BE49-F238E27FC236}">
                <a16:creationId xmlns:a16="http://schemas.microsoft.com/office/drawing/2014/main" id="{B42DB13F-7711-C94E-693B-141B8EB8B2AC}"/>
              </a:ext>
            </a:extLst>
          </xdr:cNvPr>
          <xdr:cNvCxnSpPr/>
        </xdr:nvCxnSpPr>
        <xdr:spPr>
          <a:xfrm>
            <a:off x="11834811" y="6072193"/>
            <a:ext cx="28579" cy="28579"/>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79" name="直線コネクタ 278">
            <a:extLst>
              <a:ext uri="{FF2B5EF4-FFF2-40B4-BE49-F238E27FC236}">
                <a16:creationId xmlns:a16="http://schemas.microsoft.com/office/drawing/2014/main" id="{60ECFC83-1045-CD65-19A3-3A8CA554DBF6}"/>
              </a:ext>
            </a:extLst>
          </xdr:cNvPr>
          <xdr:cNvCxnSpPr/>
        </xdr:nvCxnSpPr>
        <xdr:spPr>
          <a:xfrm>
            <a:off x="11680027" y="6072188"/>
            <a:ext cx="28579" cy="28579"/>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80" name="直線コネクタ 279">
            <a:extLst>
              <a:ext uri="{FF2B5EF4-FFF2-40B4-BE49-F238E27FC236}">
                <a16:creationId xmlns:a16="http://schemas.microsoft.com/office/drawing/2014/main" id="{41F13224-753F-4E1D-F620-883CE69E50AA}"/>
              </a:ext>
            </a:extLst>
          </xdr:cNvPr>
          <xdr:cNvCxnSpPr/>
        </xdr:nvCxnSpPr>
        <xdr:spPr>
          <a:xfrm>
            <a:off x="11570493" y="6072192"/>
            <a:ext cx="80963" cy="80963"/>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81" name="直線コネクタ 280">
            <a:extLst>
              <a:ext uri="{FF2B5EF4-FFF2-40B4-BE49-F238E27FC236}">
                <a16:creationId xmlns:a16="http://schemas.microsoft.com/office/drawing/2014/main" id="{7446DDEA-2963-0B49-9A22-E6637C006F70}"/>
              </a:ext>
            </a:extLst>
          </xdr:cNvPr>
          <xdr:cNvCxnSpPr/>
        </xdr:nvCxnSpPr>
        <xdr:spPr>
          <a:xfrm>
            <a:off x="11722893" y="6072192"/>
            <a:ext cx="80963" cy="80963"/>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82" name="直線コネクタ 281">
            <a:extLst>
              <a:ext uri="{FF2B5EF4-FFF2-40B4-BE49-F238E27FC236}">
                <a16:creationId xmlns:a16="http://schemas.microsoft.com/office/drawing/2014/main" id="{D6123440-84E4-6D5F-F937-F7A6104DACCB}"/>
              </a:ext>
            </a:extLst>
          </xdr:cNvPr>
          <xdr:cNvCxnSpPr/>
        </xdr:nvCxnSpPr>
        <xdr:spPr>
          <a:xfrm flipH="1">
            <a:off x="11496675" y="6079331"/>
            <a:ext cx="76200" cy="7620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83" name="直線コネクタ 282">
            <a:extLst>
              <a:ext uri="{FF2B5EF4-FFF2-40B4-BE49-F238E27FC236}">
                <a16:creationId xmlns:a16="http://schemas.microsoft.com/office/drawing/2014/main" id="{9E0129AA-25A2-E3D2-F937-B08B6F696508}"/>
              </a:ext>
            </a:extLst>
          </xdr:cNvPr>
          <xdr:cNvCxnSpPr/>
        </xdr:nvCxnSpPr>
        <xdr:spPr>
          <a:xfrm flipH="1">
            <a:off x="11653837" y="6079334"/>
            <a:ext cx="76200" cy="7620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84" name="直線コネクタ 283">
            <a:extLst>
              <a:ext uri="{FF2B5EF4-FFF2-40B4-BE49-F238E27FC236}">
                <a16:creationId xmlns:a16="http://schemas.microsoft.com/office/drawing/2014/main" id="{1DFE51FB-17B7-4E33-3150-906B932B5B5B}"/>
              </a:ext>
            </a:extLst>
          </xdr:cNvPr>
          <xdr:cNvCxnSpPr/>
        </xdr:nvCxnSpPr>
        <xdr:spPr>
          <a:xfrm flipH="1">
            <a:off x="11551444" y="6100759"/>
            <a:ext cx="50005" cy="5000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85" name="直線コネクタ 284">
            <a:extLst>
              <a:ext uri="{FF2B5EF4-FFF2-40B4-BE49-F238E27FC236}">
                <a16:creationId xmlns:a16="http://schemas.microsoft.com/office/drawing/2014/main" id="{873D8A54-2121-7A78-EDE5-89A0C8FC6A8C}"/>
              </a:ext>
            </a:extLst>
          </xdr:cNvPr>
          <xdr:cNvCxnSpPr/>
        </xdr:nvCxnSpPr>
        <xdr:spPr>
          <a:xfrm flipH="1">
            <a:off x="11608594" y="6129334"/>
            <a:ext cx="21427" cy="21427"/>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86" name="直線コネクタ 285">
            <a:extLst>
              <a:ext uri="{FF2B5EF4-FFF2-40B4-BE49-F238E27FC236}">
                <a16:creationId xmlns:a16="http://schemas.microsoft.com/office/drawing/2014/main" id="{CD5028C0-93E5-9558-3900-79635F533EF2}"/>
              </a:ext>
            </a:extLst>
          </xdr:cNvPr>
          <xdr:cNvCxnSpPr/>
        </xdr:nvCxnSpPr>
        <xdr:spPr>
          <a:xfrm>
            <a:off x="12558727" y="6069803"/>
            <a:ext cx="61912" cy="61912"/>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87" name="直線コネクタ 286">
            <a:extLst>
              <a:ext uri="{FF2B5EF4-FFF2-40B4-BE49-F238E27FC236}">
                <a16:creationId xmlns:a16="http://schemas.microsoft.com/office/drawing/2014/main" id="{133BD823-0110-CC69-225C-0C4852BD80B3}"/>
              </a:ext>
            </a:extLst>
          </xdr:cNvPr>
          <xdr:cNvCxnSpPr/>
        </xdr:nvCxnSpPr>
        <xdr:spPr>
          <a:xfrm>
            <a:off x="12720652" y="6069799"/>
            <a:ext cx="61912" cy="61912"/>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88" name="直線コネクタ 287">
            <a:extLst>
              <a:ext uri="{FF2B5EF4-FFF2-40B4-BE49-F238E27FC236}">
                <a16:creationId xmlns:a16="http://schemas.microsoft.com/office/drawing/2014/main" id="{C4C48F1B-68CF-B6D0-9607-4EF6427FD353}"/>
              </a:ext>
            </a:extLst>
          </xdr:cNvPr>
          <xdr:cNvCxnSpPr/>
        </xdr:nvCxnSpPr>
        <xdr:spPr>
          <a:xfrm>
            <a:off x="12877814" y="6069799"/>
            <a:ext cx="61912" cy="61912"/>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89" name="直線コネクタ 288">
            <a:extLst>
              <a:ext uri="{FF2B5EF4-FFF2-40B4-BE49-F238E27FC236}">
                <a16:creationId xmlns:a16="http://schemas.microsoft.com/office/drawing/2014/main" id="{F4739D3E-BF87-CBCF-E1D9-0CA2FB6AC8A1}"/>
              </a:ext>
            </a:extLst>
          </xdr:cNvPr>
          <xdr:cNvCxnSpPr/>
        </xdr:nvCxnSpPr>
        <xdr:spPr>
          <a:xfrm>
            <a:off x="12620636" y="6072186"/>
            <a:ext cx="28579" cy="28579"/>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90" name="直線コネクタ 289">
            <a:extLst>
              <a:ext uri="{FF2B5EF4-FFF2-40B4-BE49-F238E27FC236}">
                <a16:creationId xmlns:a16="http://schemas.microsoft.com/office/drawing/2014/main" id="{4CD0A174-FBF8-9360-18E8-24F9BBF3815A}"/>
              </a:ext>
            </a:extLst>
          </xdr:cNvPr>
          <xdr:cNvCxnSpPr/>
        </xdr:nvCxnSpPr>
        <xdr:spPr>
          <a:xfrm>
            <a:off x="12934963" y="6072189"/>
            <a:ext cx="28579" cy="28579"/>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91" name="直線コネクタ 290">
            <a:extLst>
              <a:ext uri="{FF2B5EF4-FFF2-40B4-BE49-F238E27FC236}">
                <a16:creationId xmlns:a16="http://schemas.microsoft.com/office/drawing/2014/main" id="{5DFC9584-A2B9-74C8-5DAA-1ACA094A299F}"/>
              </a:ext>
            </a:extLst>
          </xdr:cNvPr>
          <xdr:cNvCxnSpPr/>
        </xdr:nvCxnSpPr>
        <xdr:spPr>
          <a:xfrm>
            <a:off x="12780179" y="6072184"/>
            <a:ext cx="28579" cy="28579"/>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92" name="直線コネクタ 291">
            <a:extLst>
              <a:ext uri="{FF2B5EF4-FFF2-40B4-BE49-F238E27FC236}">
                <a16:creationId xmlns:a16="http://schemas.microsoft.com/office/drawing/2014/main" id="{AE25F319-E1B8-DE52-90FE-DE7DDBA7251D}"/>
              </a:ext>
            </a:extLst>
          </xdr:cNvPr>
          <xdr:cNvCxnSpPr/>
        </xdr:nvCxnSpPr>
        <xdr:spPr>
          <a:xfrm>
            <a:off x="12670645" y="6072188"/>
            <a:ext cx="80963" cy="80963"/>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93" name="直線コネクタ 292">
            <a:extLst>
              <a:ext uri="{FF2B5EF4-FFF2-40B4-BE49-F238E27FC236}">
                <a16:creationId xmlns:a16="http://schemas.microsoft.com/office/drawing/2014/main" id="{2DE2787F-9ED0-BE2A-DBD5-A3BEF3848F0A}"/>
              </a:ext>
            </a:extLst>
          </xdr:cNvPr>
          <xdr:cNvCxnSpPr/>
        </xdr:nvCxnSpPr>
        <xdr:spPr>
          <a:xfrm>
            <a:off x="12823045" y="6072188"/>
            <a:ext cx="80963" cy="80963"/>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94" name="直線コネクタ 293">
            <a:extLst>
              <a:ext uri="{FF2B5EF4-FFF2-40B4-BE49-F238E27FC236}">
                <a16:creationId xmlns:a16="http://schemas.microsoft.com/office/drawing/2014/main" id="{5C51CE76-BB92-6222-A234-12CF5E6950FB}"/>
              </a:ext>
            </a:extLst>
          </xdr:cNvPr>
          <xdr:cNvCxnSpPr/>
        </xdr:nvCxnSpPr>
        <xdr:spPr>
          <a:xfrm flipH="1">
            <a:off x="12594446" y="6076945"/>
            <a:ext cx="76200" cy="7620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95" name="直線コネクタ 294">
            <a:extLst>
              <a:ext uri="{FF2B5EF4-FFF2-40B4-BE49-F238E27FC236}">
                <a16:creationId xmlns:a16="http://schemas.microsoft.com/office/drawing/2014/main" id="{0EF013EB-F54E-C0DF-757D-5A5E887D5C79}"/>
              </a:ext>
            </a:extLst>
          </xdr:cNvPr>
          <xdr:cNvCxnSpPr/>
        </xdr:nvCxnSpPr>
        <xdr:spPr>
          <a:xfrm flipH="1">
            <a:off x="12753989" y="6079330"/>
            <a:ext cx="76200" cy="7620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96" name="直線コネクタ 295">
            <a:extLst>
              <a:ext uri="{FF2B5EF4-FFF2-40B4-BE49-F238E27FC236}">
                <a16:creationId xmlns:a16="http://schemas.microsoft.com/office/drawing/2014/main" id="{2F1F059A-E565-85E0-4DC4-7046F07A188D}"/>
              </a:ext>
            </a:extLst>
          </xdr:cNvPr>
          <xdr:cNvCxnSpPr/>
        </xdr:nvCxnSpPr>
        <xdr:spPr>
          <a:xfrm flipH="1">
            <a:off x="12651596" y="6100755"/>
            <a:ext cx="50005" cy="5000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97" name="直線コネクタ 296">
            <a:extLst>
              <a:ext uri="{FF2B5EF4-FFF2-40B4-BE49-F238E27FC236}">
                <a16:creationId xmlns:a16="http://schemas.microsoft.com/office/drawing/2014/main" id="{B4AA63D2-402E-4D65-58F8-E5725009A621}"/>
              </a:ext>
            </a:extLst>
          </xdr:cNvPr>
          <xdr:cNvCxnSpPr/>
        </xdr:nvCxnSpPr>
        <xdr:spPr>
          <a:xfrm flipH="1">
            <a:off x="12708746" y="6129330"/>
            <a:ext cx="21427" cy="21427"/>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98" name="直線コネクタ 297">
            <a:extLst>
              <a:ext uri="{FF2B5EF4-FFF2-40B4-BE49-F238E27FC236}">
                <a16:creationId xmlns:a16="http://schemas.microsoft.com/office/drawing/2014/main" id="{161B9278-884F-0945-1EF8-30523C0D5E82}"/>
              </a:ext>
            </a:extLst>
          </xdr:cNvPr>
          <xdr:cNvCxnSpPr/>
        </xdr:nvCxnSpPr>
        <xdr:spPr>
          <a:xfrm>
            <a:off x="10044113" y="6072187"/>
            <a:ext cx="1819275" cy="204788"/>
          </a:xfrm>
          <a:prstGeom prst="line">
            <a:avLst/>
          </a:prstGeom>
          <a:ln>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299" name="直線コネクタ 298">
            <a:extLst>
              <a:ext uri="{FF2B5EF4-FFF2-40B4-BE49-F238E27FC236}">
                <a16:creationId xmlns:a16="http://schemas.microsoft.com/office/drawing/2014/main" id="{BD270B2E-910B-0504-4804-5A8F6351C82D}"/>
              </a:ext>
            </a:extLst>
          </xdr:cNvPr>
          <xdr:cNvCxnSpPr/>
        </xdr:nvCxnSpPr>
        <xdr:spPr>
          <a:xfrm>
            <a:off x="10044116" y="6777033"/>
            <a:ext cx="1819275" cy="204788"/>
          </a:xfrm>
          <a:prstGeom prst="line">
            <a:avLst/>
          </a:prstGeom>
          <a:ln>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300" name="テキスト ボックス 299">
            <a:extLst>
              <a:ext uri="{FF2B5EF4-FFF2-40B4-BE49-F238E27FC236}">
                <a16:creationId xmlns:a16="http://schemas.microsoft.com/office/drawing/2014/main" id="{4C04253D-35E2-7D6A-6B6D-9D5C7FCB23B4}"/>
              </a:ext>
            </a:extLst>
          </xdr:cNvPr>
          <xdr:cNvSpPr txBox="1">
            <a:spLocks/>
          </xdr:cNvSpPr>
        </xdr:nvSpPr>
        <xdr:spPr>
          <a:xfrm>
            <a:off x="9371345" y="7138541"/>
            <a:ext cx="1441420" cy="392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ベース式露出型</a:t>
            </a:r>
          </a:p>
        </xdr:txBody>
      </xdr:sp>
      <xdr:sp macro="" textlink="">
        <xdr:nvSpPr>
          <xdr:cNvPr id="301" name="テキスト ボックス 300">
            <a:extLst>
              <a:ext uri="{FF2B5EF4-FFF2-40B4-BE49-F238E27FC236}">
                <a16:creationId xmlns:a16="http://schemas.microsoft.com/office/drawing/2014/main" id="{6A8F0F7E-13B1-C779-D104-98D56F68295F}"/>
              </a:ext>
            </a:extLst>
          </xdr:cNvPr>
          <xdr:cNvSpPr txBox="1">
            <a:spLocks/>
          </xdr:cNvSpPr>
        </xdr:nvSpPr>
        <xdr:spPr>
          <a:xfrm>
            <a:off x="11556726" y="7138538"/>
            <a:ext cx="1441420" cy="392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ベース式埋設型</a:t>
            </a:r>
          </a:p>
        </xdr:txBody>
      </xdr:sp>
      <xdr:cxnSp macro="">
        <xdr:nvCxnSpPr>
          <xdr:cNvPr id="302" name="直線コネクタ 301">
            <a:extLst>
              <a:ext uri="{FF2B5EF4-FFF2-40B4-BE49-F238E27FC236}">
                <a16:creationId xmlns:a16="http://schemas.microsoft.com/office/drawing/2014/main" id="{B8D266B4-842A-7F46-7318-B4052370930F}"/>
              </a:ext>
            </a:extLst>
          </xdr:cNvPr>
          <xdr:cNvCxnSpPr/>
        </xdr:nvCxnSpPr>
        <xdr:spPr>
          <a:xfrm>
            <a:off x="9258300" y="7410450"/>
            <a:ext cx="124777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03" name="直線コネクタ 302">
            <a:extLst>
              <a:ext uri="{FF2B5EF4-FFF2-40B4-BE49-F238E27FC236}">
                <a16:creationId xmlns:a16="http://schemas.microsoft.com/office/drawing/2014/main" id="{ECD61A6B-189E-AEBC-2B84-CC15CDFEA8F3}"/>
              </a:ext>
            </a:extLst>
          </xdr:cNvPr>
          <xdr:cNvCxnSpPr/>
        </xdr:nvCxnSpPr>
        <xdr:spPr>
          <a:xfrm>
            <a:off x="11439525" y="7400925"/>
            <a:ext cx="124777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25</xdr:col>
      <xdr:colOff>0</xdr:colOff>
      <xdr:row>25</xdr:row>
      <xdr:rowOff>219075</xdr:rowOff>
    </xdr:from>
    <xdr:to>
      <xdr:col>35</xdr:col>
      <xdr:colOff>0</xdr:colOff>
      <xdr:row>27</xdr:row>
      <xdr:rowOff>15875</xdr:rowOff>
    </xdr:to>
    <xdr:sp macro="" textlink="">
      <xdr:nvSpPr>
        <xdr:cNvPr id="306" name="正方形/長方形 305">
          <a:extLst>
            <a:ext uri="{FF2B5EF4-FFF2-40B4-BE49-F238E27FC236}">
              <a16:creationId xmlns:a16="http://schemas.microsoft.com/office/drawing/2014/main" id="{139CC378-C419-45BE-9506-D1362A0CCDB1}"/>
            </a:ext>
          </a:extLst>
        </xdr:cNvPr>
        <xdr:cNvSpPr/>
      </xdr:nvSpPr>
      <xdr:spPr>
        <a:xfrm>
          <a:off x="16355786" y="6342289"/>
          <a:ext cx="5089071" cy="286657"/>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33</xdr:col>
      <xdr:colOff>476250</xdr:colOff>
      <xdr:row>1</xdr:row>
      <xdr:rowOff>228599</xdr:rowOff>
    </xdr:from>
    <xdr:to>
      <xdr:col>35</xdr:col>
      <xdr:colOff>3175</xdr:colOff>
      <xdr:row>27</xdr:row>
      <xdr:rowOff>19049</xdr:rowOff>
    </xdr:to>
    <xdr:sp macro="" textlink="">
      <xdr:nvSpPr>
        <xdr:cNvPr id="307" name="正方形/長方形 306">
          <a:extLst>
            <a:ext uri="{FF2B5EF4-FFF2-40B4-BE49-F238E27FC236}">
              <a16:creationId xmlns:a16="http://schemas.microsoft.com/office/drawing/2014/main" id="{FBFE8549-D6C4-43F8-82F3-DC96CE3D98B1}"/>
            </a:ext>
          </a:extLst>
        </xdr:cNvPr>
        <xdr:cNvSpPr/>
      </xdr:nvSpPr>
      <xdr:spPr>
        <a:xfrm>
          <a:off x="20941393" y="473528"/>
          <a:ext cx="506639" cy="6158592"/>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47</xdr:col>
      <xdr:colOff>16329</xdr:colOff>
      <xdr:row>2</xdr:row>
      <xdr:rowOff>13607</xdr:rowOff>
    </xdr:from>
    <xdr:to>
      <xdr:col>48</xdr:col>
      <xdr:colOff>33111</xdr:colOff>
      <xdr:row>19</xdr:row>
      <xdr:rowOff>27214</xdr:rowOff>
    </xdr:to>
    <xdr:sp macro="" textlink="">
      <xdr:nvSpPr>
        <xdr:cNvPr id="4" name="正方形/長方形 3">
          <a:extLst>
            <a:ext uri="{FF2B5EF4-FFF2-40B4-BE49-F238E27FC236}">
              <a16:creationId xmlns:a16="http://schemas.microsoft.com/office/drawing/2014/main" id="{92076158-F7E6-4639-B727-CF4282D59F17}"/>
            </a:ext>
          </a:extLst>
        </xdr:cNvPr>
        <xdr:cNvSpPr/>
      </xdr:nvSpPr>
      <xdr:spPr>
        <a:xfrm>
          <a:off x="26904043" y="503464"/>
          <a:ext cx="506639" cy="4177393"/>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42</xdr:col>
      <xdr:colOff>16330</xdr:colOff>
      <xdr:row>17</xdr:row>
      <xdr:rowOff>235404</xdr:rowOff>
    </xdr:from>
    <xdr:to>
      <xdr:col>48</xdr:col>
      <xdr:colOff>27216</xdr:colOff>
      <xdr:row>19</xdr:row>
      <xdr:rowOff>27215</xdr:rowOff>
    </xdr:to>
    <xdr:sp macro="" textlink="">
      <xdr:nvSpPr>
        <xdr:cNvPr id="5" name="正方形/長方形 4">
          <a:extLst>
            <a:ext uri="{FF2B5EF4-FFF2-40B4-BE49-F238E27FC236}">
              <a16:creationId xmlns:a16="http://schemas.microsoft.com/office/drawing/2014/main" id="{D4A6C805-FE17-425B-8F73-CEDD2938496D}"/>
            </a:ext>
          </a:extLst>
        </xdr:cNvPr>
        <xdr:cNvSpPr/>
      </xdr:nvSpPr>
      <xdr:spPr>
        <a:xfrm>
          <a:off x="24264259" y="4399190"/>
          <a:ext cx="3140528" cy="281668"/>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63</xdr:col>
      <xdr:colOff>4423</xdr:colOff>
      <xdr:row>2</xdr:row>
      <xdr:rowOff>13607</xdr:rowOff>
    </xdr:from>
    <xdr:to>
      <xdr:col>64</xdr:col>
      <xdr:colOff>21204</xdr:colOff>
      <xdr:row>15</xdr:row>
      <xdr:rowOff>47625</xdr:rowOff>
    </xdr:to>
    <xdr:sp macro="" textlink="">
      <xdr:nvSpPr>
        <xdr:cNvPr id="2" name="正方形/長方形 1">
          <a:extLst>
            <a:ext uri="{FF2B5EF4-FFF2-40B4-BE49-F238E27FC236}">
              <a16:creationId xmlns:a16="http://schemas.microsoft.com/office/drawing/2014/main" id="{35DC31D0-759A-4A8B-93C2-177CAD4D1AFE}"/>
            </a:ext>
          </a:extLst>
        </xdr:cNvPr>
        <xdr:cNvSpPr/>
      </xdr:nvSpPr>
      <xdr:spPr>
        <a:xfrm>
          <a:off x="34115829" y="501763"/>
          <a:ext cx="504938" cy="3129643"/>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59</xdr:col>
      <xdr:colOff>4424</xdr:colOff>
      <xdr:row>14</xdr:row>
      <xdr:rowOff>9185</xdr:rowOff>
    </xdr:from>
    <xdr:to>
      <xdr:col>64</xdr:col>
      <xdr:colOff>47624</xdr:colOff>
      <xdr:row>15</xdr:row>
      <xdr:rowOff>35719</xdr:rowOff>
    </xdr:to>
    <xdr:sp macro="" textlink="">
      <xdr:nvSpPr>
        <xdr:cNvPr id="3" name="正方形/長方形 2">
          <a:extLst>
            <a:ext uri="{FF2B5EF4-FFF2-40B4-BE49-F238E27FC236}">
              <a16:creationId xmlns:a16="http://schemas.microsoft.com/office/drawing/2014/main" id="{17A8D577-132F-45C2-BDCA-DE34AC6D8F21}"/>
            </a:ext>
          </a:extLst>
        </xdr:cNvPr>
        <xdr:cNvSpPr/>
      </xdr:nvSpPr>
      <xdr:spPr>
        <a:xfrm>
          <a:off x="31972705" y="3354841"/>
          <a:ext cx="2674482" cy="264659"/>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640768</xdr:colOff>
      <xdr:row>2</xdr:row>
      <xdr:rowOff>173178</xdr:rowOff>
    </xdr:from>
    <xdr:to>
      <xdr:col>22</xdr:col>
      <xdr:colOff>565529</xdr:colOff>
      <xdr:row>34</xdr:row>
      <xdr:rowOff>4526</xdr:rowOff>
    </xdr:to>
    <xdr:grpSp>
      <xdr:nvGrpSpPr>
        <xdr:cNvPr id="2" name="グループ化 1">
          <a:extLst>
            <a:ext uri="{FF2B5EF4-FFF2-40B4-BE49-F238E27FC236}">
              <a16:creationId xmlns:a16="http://schemas.microsoft.com/office/drawing/2014/main" id="{54EFEC5F-2BAF-4B8D-A314-84AEA35A13DB}"/>
            </a:ext>
          </a:extLst>
        </xdr:cNvPr>
        <xdr:cNvGrpSpPr/>
      </xdr:nvGrpSpPr>
      <xdr:grpSpPr>
        <a:xfrm>
          <a:off x="9022768" y="665303"/>
          <a:ext cx="6243011" cy="7467223"/>
          <a:chOff x="7944077" y="138387"/>
          <a:chExt cx="5401636" cy="7392954"/>
        </a:xfrm>
      </xdr:grpSpPr>
      <xdr:sp macro="" textlink="">
        <xdr:nvSpPr>
          <xdr:cNvPr id="3" name="フリーフォーム: 図形 2">
            <a:extLst>
              <a:ext uri="{FF2B5EF4-FFF2-40B4-BE49-F238E27FC236}">
                <a16:creationId xmlns:a16="http://schemas.microsoft.com/office/drawing/2014/main" id="{5A6E53CB-8FA8-121B-E0DC-65E21EB64BA9}"/>
              </a:ext>
            </a:extLst>
          </xdr:cNvPr>
          <xdr:cNvSpPr/>
        </xdr:nvSpPr>
        <xdr:spPr>
          <a:xfrm>
            <a:off x="9819706" y="737050"/>
            <a:ext cx="113628" cy="5332077"/>
          </a:xfrm>
          <a:custGeom>
            <a:avLst/>
            <a:gdLst>
              <a:gd name="connsiteX0" fmla="*/ 40821 w 122464"/>
              <a:gd name="connsiteY0" fmla="*/ 0 h 5497285"/>
              <a:gd name="connsiteX1" fmla="*/ 40821 w 122464"/>
              <a:gd name="connsiteY1" fmla="*/ 1034143 h 5497285"/>
              <a:gd name="connsiteX2" fmla="*/ 0 w 122464"/>
              <a:gd name="connsiteY2" fmla="*/ 4463143 h 5497285"/>
              <a:gd name="connsiteX3" fmla="*/ 0 w 122464"/>
              <a:gd name="connsiteY3" fmla="*/ 5497285 h 5497285"/>
              <a:gd name="connsiteX4" fmla="*/ 122464 w 122464"/>
              <a:gd name="connsiteY4" fmla="*/ 5497285 h 5497285"/>
              <a:gd name="connsiteX5" fmla="*/ 122464 w 122464"/>
              <a:gd name="connsiteY5" fmla="*/ 4449535 h 5497285"/>
              <a:gd name="connsiteX6" fmla="*/ 95250 w 122464"/>
              <a:gd name="connsiteY6" fmla="*/ 1034143 h 5497285"/>
              <a:gd name="connsiteX7" fmla="*/ 40821 w 122464"/>
              <a:gd name="connsiteY7" fmla="*/ 0 h 5497285"/>
              <a:gd name="connsiteX0" fmla="*/ 40821 w 122464"/>
              <a:gd name="connsiteY0" fmla="*/ 0 h 5497285"/>
              <a:gd name="connsiteX1" fmla="*/ 40821 w 122464"/>
              <a:gd name="connsiteY1" fmla="*/ 1034143 h 5497285"/>
              <a:gd name="connsiteX2" fmla="*/ 0 w 122464"/>
              <a:gd name="connsiteY2" fmla="*/ 4463143 h 5497285"/>
              <a:gd name="connsiteX3" fmla="*/ 0 w 122464"/>
              <a:gd name="connsiteY3" fmla="*/ 5497285 h 5497285"/>
              <a:gd name="connsiteX4" fmla="*/ 122464 w 122464"/>
              <a:gd name="connsiteY4" fmla="*/ 5497285 h 5497285"/>
              <a:gd name="connsiteX5" fmla="*/ 122464 w 122464"/>
              <a:gd name="connsiteY5" fmla="*/ 4449535 h 5497285"/>
              <a:gd name="connsiteX6" fmla="*/ 95250 w 122464"/>
              <a:gd name="connsiteY6" fmla="*/ 1034143 h 5497285"/>
              <a:gd name="connsiteX7" fmla="*/ 85940 w 122464"/>
              <a:gd name="connsiteY7" fmla="*/ 658013 h 5497285"/>
              <a:gd name="connsiteX8" fmla="*/ 40821 w 122464"/>
              <a:gd name="connsiteY8" fmla="*/ 0 h 5497285"/>
              <a:gd name="connsiteX0" fmla="*/ 40821 w 251374"/>
              <a:gd name="connsiteY0" fmla="*/ 0 h 5497285"/>
              <a:gd name="connsiteX1" fmla="*/ 40821 w 251374"/>
              <a:gd name="connsiteY1" fmla="*/ 1034143 h 5497285"/>
              <a:gd name="connsiteX2" fmla="*/ 0 w 251374"/>
              <a:gd name="connsiteY2" fmla="*/ 4463143 h 5497285"/>
              <a:gd name="connsiteX3" fmla="*/ 0 w 251374"/>
              <a:gd name="connsiteY3" fmla="*/ 5497285 h 5497285"/>
              <a:gd name="connsiteX4" fmla="*/ 122464 w 251374"/>
              <a:gd name="connsiteY4" fmla="*/ 5497285 h 5497285"/>
              <a:gd name="connsiteX5" fmla="*/ 122464 w 251374"/>
              <a:gd name="connsiteY5" fmla="*/ 4449535 h 5497285"/>
              <a:gd name="connsiteX6" fmla="*/ 95250 w 251374"/>
              <a:gd name="connsiteY6" fmla="*/ 1034143 h 5497285"/>
              <a:gd name="connsiteX7" fmla="*/ 251374 w 251374"/>
              <a:gd name="connsiteY7" fmla="*/ 81614 h 5497285"/>
              <a:gd name="connsiteX8" fmla="*/ 40821 w 251374"/>
              <a:gd name="connsiteY8" fmla="*/ 0 h 5497285"/>
              <a:gd name="connsiteX0" fmla="*/ 40821 w 122464"/>
              <a:gd name="connsiteY0" fmla="*/ 91816 h 5589101"/>
              <a:gd name="connsiteX1" fmla="*/ 40821 w 122464"/>
              <a:gd name="connsiteY1" fmla="*/ 1125959 h 5589101"/>
              <a:gd name="connsiteX2" fmla="*/ 0 w 122464"/>
              <a:gd name="connsiteY2" fmla="*/ 4554959 h 5589101"/>
              <a:gd name="connsiteX3" fmla="*/ 0 w 122464"/>
              <a:gd name="connsiteY3" fmla="*/ 5589101 h 5589101"/>
              <a:gd name="connsiteX4" fmla="*/ 122464 w 122464"/>
              <a:gd name="connsiteY4" fmla="*/ 5589101 h 5589101"/>
              <a:gd name="connsiteX5" fmla="*/ 122464 w 122464"/>
              <a:gd name="connsiteY5" fmla="*/ 4541351 h 5589101"/>
              <a:gd name="connsiteX6" fmla="*/ 95250 w 122464"/>
              <a:gd name="connsiteY6" fmla="*/ 1125959 h 5589101"/>
              <a:gd name="connsiteX7" fmla="*/ 95966 w 122464"/>
              <a:gd name="connsiteY7" fmla="*/ 0 h 5589101"/>
              <a:gd name="connsiteX8" fmla="*/ 40821 w 122464"/>
              <a:gd name="connsiteY8" fmla="*/ 91816 h 5589101"/>
              <a:gd name="connsiteX0" fmla="*/ 44631 w 122464"/>
              <a:gd name="connsiteY0" fmla="*/ 25746 h 5589101"/>
              <a:gd name="connsiteX1" fmla="*/ 40821 w 122464"/>
              <a:gd name="connsiteY1" fmla="*/ 1125959 h 5589101"/>
              <a:gd name="connsiteX2" fmla="*/ 0 w 122464"/>
              <a:gd name="connsiteY2" fmla="*/ 4554959 h 5589101"/>
              <a:gd name="connsiteX3" fmla="*/ 0 w 122464"/>
              <a:gd name="connsiteY3" fmla="*/ 5589101 h 5589101"/>
              <a:gd name="connsiteX4" fmla="*/ 122464 w 122464"/>
              <a:gd name="connsiteY4" fmla="*/ 5589101 h 5589101"/>
              <a:gd name="connsiteX5" fmla="*/ 122464 w 122464"/>
              <a:gd name="connsiteY5" fmla="*/ 4541351 h 5589101"/>
              <a:gd name="connsiteX6" fmla="*/ 95250 w 122464"/>
              <a:gd name="connsiteY6" fmla="*/ 1125959 h 5589101"/>
              <a:gd name="connsiteX7" fmla="*/ 95966 w 122464"/>
              <a:gd name="connsiteY7" fmla="*/ 0 h 5589101"/>
              <a:gd name="connsiteX8" fmla="*/ 44631 w 122464"/>
              <a:gd name="connsiteY8" fmla="*/ 25746 h 5589101"/>
              <a:gd name="connsiteX0" fmla="*/ 44631 w 122464"/>
              <a:gd name="connsiteY0" fmla="*/ 0 h 5563355"/>
              <a:gd name="connsiteX1" fmla="*/ 40821 w 122464"/>
              <a:gd name="connsiteY1" fmla="*/ 1100213 h 5563355"/>
              <a:gd name="connsiteX2" fmla="*/ 0 w 122464"/>
              <a:gd name="connsiteY2" fmla="*/ 4529213 h 5563355"/>
              <a:gd name="connsiteX3" fmla="*/ 0 w 122464"/>
              <a:gd name="connsiteY3" fmla="*/ 5563355 h 5563355"/>
              <a:gd name="connsiteX4" fmla="*/ 122464 w 122464"/>
              <a:gd name="connsiteY4" fmla="*/ 5563355 h 5563355"/>
              <a:gd name="connsiteX5" fmla="*/ 122464 w 122464"/>
              <a:gd name="connsiteY5" fmla="*/ 4515605 h 5563355"/>
              <a:gd name="connsiteX6" fmla="*/ 95250 w 122464"/>
              <a:gd name="connsiteY6" fmla="*/ 1100213 h 5563355"/>
              <a:gd name="connsiteX7" fmla="*/ 108257 w 122464"/>
              <a:gd name="connsiteY7" fmla="*/ 102957 h 5563355"/>
              <a:gd name="connsiteX8" fmla="*/ 44631 w 122464"/>
              <a:gd name="connsiteY8" fmla="*/ 0 h 5563355"/>
              <a:gd name="connsiteX0" fmla="*/ 0 w 234535"/>
              <a:gd name="connsiteY0" fmla="*/ 75971 h 5460398"/>
              <a:gd name="connsiteX1" fmla="*/ 152892 w 234535"/>
              <a:gd name="connsiteY1" fmla="*/ 997256 h 5460398"/>
              <a:gd name="connsiteX2" fmla="*/ 112071 w 234535"/>
              <a:gd name="connsiteY2" fmla="*/ 4426256 h 5460398"/>
              <a:gd name="connsiteX3" fmla="*/ 112071 w 234535"/>
              <a:gd name="connsiteY3" fmla="*/ 5460398 h 5460398"/>
              <a:gd name="connsiteX4" fmla="*/ 234535 w 234535"/>
              <a:gd name="connsiteY4" fmla="*/ 5460398 h 5460398"/>
              <a:gd name="connsiteX5" fmla="*/ 234535 w 234535"/>
              <a:gd name="connsiteY5" fmla="*/ 4412648 h 5460398"/>
              <a:gd name="connsiteX6" fmla="*/ 207321 w 234535"/>
              <a:gd name="connsiteY6" fmla="*/ 997256 h 5460398"/>
              <a:gd name="connsiteX7" fmla="*/ 220328 w 234535"/>
              <a:gd name="connsiteY7" fmla="*/ 0 h 5460398"/>
              <a:gd name="connsiteX8" fmla="*/ 0 w 234535"/>
              <a:gd name="connsiteY8" fmla="*/ 75971 h 5460398"/>
              <a:gd name="connsiteX0" fmla="*/ 0 w 234535"/>
              <a:gd name="connsiteY0" fmla="*/ 85389 h 5469816"/>
              <a:gd name="connsiteX1" fmla="*/ 152892 w 234535"/>
              <a:gd name="connsiteY1" fmla="*/ 1006674 h 5469816"/>
              <a:gd name="connsiteX2" fmla="*/ 112071 w 234535"/>
              <a:gd name="connsiteY2" fmla="*/ 4435674 h 5469816"/>
              <a:gd name="connsiteX3" fmla="*/ 112071 w 234535"/>
              <a:gd name="connsiteY3" fmla="*/ 5469816 h 5469816"/>
              <a:gd name="connsiteX4" fmla="*/ 234535 w 234535"/>
              <a:gd name="connsiteY4" fmla="*/ 5469816 h 5469816"/>
              <a:gd name="connsiteX5" fmla="*/ 234535 w 234535"/>
              <a:gd name="connsiteY5" fmla="*/ 4422066 h 5469816"/>
              <a:gd name="connsiteX6" fmla="*/ 207321 w 234535"/>
              <a:gd name="connsiteY6" fmla="*/ 1006674 h 5469816"/>
              <a:gd name="connsiteX7" fmla="*/ 220328 w 234535"/>
              <a:gd name="connsiteY7" fmla="*/ 0 h 5469816"/>
              <a:gd name="connsiteX8" fmla="*/ 0 w 234535"/>
              <a:gd name="connsiteY8" fmla="*/ 85389 h 5469816"/>
              <a:gd name="connsiteX0" fmla="*/ 56921 w 122464"/>
              <a:gd name="connsiteY0" fmla="*/ 0 h 5478599"/>
              <a:gd name="connsiteX1" fmla="*/ 40821 w 122464"/>
              <a:gd name="connsiteY1" fmla="*/ 1015457 h 5478599"/>
              <a:gd name="connsiteX2" fmla="*/ 0 w 122464"/>
              <a:gd name="connsiteY2" fmla="*/ 4444457 h 5478599"/>
              <a:gd name="connsiteX3" fmla="*/ 0 w 122464"/>
              <a:gd name="connsiteY3" fmla="*/ 5478599 h 5478599"/>
              <a:gd name="connsiteX4" fmla="*/ 122464 w 122464"/>
              <a:gd name="connsiteY4" fmla="*/ 5478599 h 5478599"/>
              <a:gd name="connsiteX5" fmla="*/ 122464 w 122464"/>
              <a:gd name="connsiteY5" fmla="*/ 4430849 h 5478599"/>
              <a:gd name="connsiteX6" fmla="*/ 95250 w 122464"/>
              <a:gd name="connsiteY6" fmla="*/ 1015457 h 5478599"/>
              <a:gd name="connsiteX7" fmla="*/ 108257 w 122464"/>
              <a:gd name="connsiteY7" fmla="*/ 8783 h 5478599"/>
              <a:gd name="connsiteX8" fmla="*/ 56921 w 122464"/>
              <a:gd name="connsiteY8" fmla="*/ 0 h 5478599"/>
              <a:gd name="connsiteX0" fmla="*/ 52158 w 122464"/>
              <a:gd name="connsiteY0" fmla="*/ 8355 h 5469816"/>
              <a:gd name="connsiteX1" fmla="*/ 40821 w 122464"/>
              <a:gd name="connsiteY1" fmla="*/ 1006674 h 5469816"/>
              <a:gd name="connsiteX2" fmla="*/ 0 w 122464"/>
              <a:gd name="connsiteY2" fmla="*/ 4435674 h 5469816"/>
              <a:gd name="connsiteX3" fmla="*/ 0 w 122464"/>
              <a:gd name="connsiteY3" fmla="*/ 5469816 h 5469816"/>
              <a:gd name="connsiteX4" fmla="*/ 122464 w 122464"/>
              <a:gd name="connsiteY4" fmla="*/ 5469816 h 5469816"/>
              <a:gd name="connsiteX5" fmla="*/ 122464 w 122464"/>
              <a:gd name="connsiteY5" fmla="*/ 4422066 h 5469816"/>
              <a:gd name="connsiteX6" fmla="*/ 95250 w 122464"/>
              <a:gd name="connsiteY6" fmla="*/ 1006674 h 5469816"/>
              <a:gd name="connsiteX7" fmla="*/ 108257 w 122464"/>
              <a:gd name="connsiteY7" fmla="*/ 0 h 5469816"/>
              <a:gd name="connsiteX8" fmla="*/ 52158 w 122464"/>
              <a:gd name="connsiteY8" fmla="*/ 8355 h 5469816"/>
              <a:gd name="connsiteX0" fmla="*/ 52158 w 122464"/>
              <a:gd name="connsiteY0" fmla="*/ 0 h 5473702"/>
              <a:gd name="connsiteX1" fmla="*/ 40821 w 122464"/>
              <a:gd name="connsiteY1" fmla="*/ 1010560 h 5473702"/>
              <a:gd name="connsiteX2" fmla="*/ 0 w 122464"/>
              <a:gd name="connsiteY2" fmla="*/ 4439560 h 5473702"/>
              <a:gd name="connsiteX3" fmla="*/ 0 w 122464"/>
              <a:gd name="connsiteY3" fmla="*/ 5473702 h 5473702"/>
              <a:gd name="connsiteX4" fmla="*/ 122464 w 122464"/>
              <a:gd name="connsiteY4" fmla="*/ 5473702 h 5473702"/>
              <a:gd name="connsiteX5" fmla="*/ 122464 w 122464"/>
              <a:gd name="connsiteY5" fmla="*/ 4425952 h 5473702"/>
              <a:gd name="connsiteX6" fmla="*/ 95250 w 122464"/>
              <a:gd name="connsiteY6" fmla="*/ 1010560 h 5473702"/>
              <a:gd name="connsiteX7" fmla="*/ 108257 w 122464"/>
              <a:gd name="connsiteY7" fmla="*/ 3886 h 5473702"/>
              <a:gd name="connsiteX8" fmla="*/ 52158 w 122464"/>
              <a:gd name="connsiteY8" fmla="*/ 0 h 5473702"/>
              <a:gd name="connsiteX0" fmla="*/ 52158 w 122464"/>
              <a:gd name="connsiteY0" fmla="*/ 5907 h 5479609"/>
              <a:gd name="connsiteX1" fmla="*/ 40821 w 122464"/>
              <a:gd name="connsiteY1" fmla="*/ 1016467 h 5479609"/>
              <a:gd name="connsiteX2" fmla="*/ 0 w 122464"/>
              <a:gd name="connsiteY2" fmla="*/ 4445467 h 5479609"/>
              <a:gd name="connsiteX3" fmla="*/ 0 w 122464"/>
              <a:gd name="connsiteY3" fmla="*/ 5479609 h 5479609"/>
              <a:gd name="connsiteX4" fmla="*/ 122464 w 122464"/>
              <a:gd name="connsiteY4" fmla="*/ 5479609 h 5479609"/>
              <a:gd name="connsiteX5" fmla="*/ 122464 w 122464"/>
              <a:gd name="connsiteY5" fmla="*/ 4431859 h 5479609"/>
              <a:gd name="connsiteX6" fmla="*/ 95250 w 122464"/>
              <a:gd name="connsiteY6" fmla="*/ 1016467 h 5479609"/>
              <a:gd name="connsiteX7" fmla="*/ 108257 w 122464"/>
              <a:gd name="connsiteY7" fmla="*/ 0 h 5479609"/>
              <a:gd name="connsiteX8" fmla="*/ 52158 w 122464"/>
              <a:gd name="connsiteY8" fmla="*/ 5907 h 5479609"/>
              <a:gd name="connsiteX0" fmla="*/ 52158 w 122464"/>
              <a:gd name="connsiteY0" fmla="*/ 3459 h 5477161"/>
              <a:gd name="connsiteX1" fmla="*/ 40821 w 122464"/>
              <a:gd name="connsiteY1" fmla="*/ 1014019 h 5477161"/>
              <a:gd name="connsiteX2" fmla="*/ 0 w 122464"/>
              <a:gd name="connsiteY2" fmla="*/ 4443019 h 5477161"/>
              <a:gd name="connsiteX3" fmla="*/ 0 w 122464"/>
              <a:gd name="connsiteY3" fmla="*/ 5477161 h 5477161"/>
              <a:gd name="connsiteX4" fmla="*/ 122464 w 122464"/>
              <a:gd name="connsiteY4" fmla="*/ 5477161 h 5477161"/>
              <a:gd name="connsiteX5" fmla="*/ 122464 w 122464"/>
              <a:gd name="connsiteY5" fmla="*/ 4429411 h 5477161"/>
              <a:gd name="connsiteX6" fmla="*/ 95250 w 122464"/>
              <a:gd name="connsiteY6" fmla="*/ 1014019 h 5477161"/>
              <a:gd name="connsiteX7" fmla="*/ 103495 w 122464"/>
              <a:gd name="connsiteY7" fmla="*/ 0 h 5477161"/>
              <a:gd name="connsiteX8" fmla="*/ 52158 w 122464"/>
              <a:gd name="connsiteY8" fmla="*/ 3459 h 5477161"/>
              <a:gd name="connsiteX0" fmla="*/ 52158 w 127227"/>
              <a:gd name="connsiteY0" fmla="*/ 3459 h 5477161"/>
              <a:gd name="connsiteX1" fmla="*/ 40821 w 127227"/>
              <a:gd name="connsiteY1" fmla="*/ 1014019 h 5477161"/>
              <a:gd name="connsiteX2" fmla="*/ 0 w 127227"/>
              <a:gd name="connsiteY2" fmla="*/ 4443019 h 5477161"/>
              <a:gd name="connsiteX3" fmla="*/ 0 w 127227"/>
              <a:gd name="connsiteY3" fmla="*/ 5477161 h 5477161"/>
              <a:gd name="connsiteX4" fmla="*/ 122464 w 127227"/>
              <a:gd name="connsiteY4" fmla="*/ 5477161 h 5477161"/>
              <a:gd name="connsiteX5" fmla="*/ 127227 w 127227"/>
              <a:gd name="connsiteY5" fmla="*/ 4439204 h 5477161"/>
              <a:gd name="connsiteX6" fmla="*/ 95250 w 127227"/>
              <a:gd name="connsiteY6" fmla="*/ 1014019 h 5477161"/>
              <a:gd name="connsiteX7" fmla="*/ 103495 w 127227"/>
              <a:gd name="connsiteY7" fmla="*/ 0 h 5477161"/>
              <a:gd name="connsiteX8" fmla="*/ 52158 w 127227"/>
              <a:gd name="connsiteY8" fmla="*/ 3459 h 5477161"/>
              <a:gd name="connsiteX0" fmla="*/ 52158 w 139134"/>
              <a:gd name="connsiteY0" fmla="*/ 3459 h 5477161"/>
              <a:gd name="connsiteX1" fmla="*/ 40821 w 139134"/>
              <a:gd name="connsiteY1" fmla="*/ 1014019 h 5477161"/>
              <a:gd name="connsiteX2" fmla="*/ 0 w 139134"/>
              <a:gd name="connsiteY2" fmla="*/ 4443019 h 5477161"/>
              <a:gd name="connsiteX3" fmla="*/ 0 w 139134"/>
              <a:gd name="connsiteY3" fmla="*/ 5477161 h 5477161"/>
              <a:gd name="connsiteX4" fmla="*/ 122464 w 139134"/>
              <a:gd name="connsiteY4" fmla="*/ 5477161 h 5477161"/>
              <a:gd name="connsiteX5" fmla="*/ 139134 w 139134"/>
              <a:gd name="connsiteY5" fmla="*/ 4444100 h 5477161"/>
              <a:gd name="connsiteX6" fmla="*/ 95250 w 139134"/>
              <a:gd name="connsiteY6" fmla="*/ 1014019 h 5477161"/>
              <a:gd name="connsiteX7" fmla="*/ 103495 w 139134"/>
              <a:gd name="connsiteY7" fmla="*/ 0 h 5477161"/>
              <a:gd name="connsiteX8" fmla="*/ 52158 w 139134"/>
              <a:gd name="connsiteY8" fmla="*/ 3459 h 5477161"/>
              <a:gd name="connsiteX0" fmla="*/ 52158 w 139591"/>
              <a:gd name="connsiteY0" fmla="*/ 3459 h 5482057"/>
              <a:gd name="connsiteX1" fmla="*/ 40821 w 139591"/>
              <a:gd name="connsiteY1" fmla="*/ 1014019 h 5482057"/>
              <a:gd name="connsiteX2" fmla="*/ 0 w 139591"/>
              <a:gd name="connsiteY2" fmla="*/ 4443019 h 5482057"/>
              <a:gd name="connsiteX3" fmla="*/ 0 w 139591"/>
              <a:gd name="connsiteY3" fmla="*/ 5477161 h 5482057"/>
              <a:gd name="connsiteX4" fmla="*/ 139133 w 139591"/>
              <a:gd name="connsiteY4" fmla="*/ 5482057 h 5482057"/>
              <a:gd name="connsiteX5" fmla="*/ 139134 w 139591"/>
              <a:gd name="connsiteY5" fmla="*/ 4444100 h 5482057"/>
              <a:gd name="connsiteX6" fmla="*/ 95250 w 139591"/>
              <a:gd name="connsiteY6" fmla="*/ 1014019 h 5482057"/>
              <a:gd name="connsiteX7" fmla="*/ 103495 w 139591"/>
              <a:gd name="connsiteY7" fmla="*/ 0 h 5482057"/>
              <a:gd name="connsiteX8" fmla="*/ 52158 w 139591"/>
              <a:gd name="connsiteY8" fmla="*/ 3459 h 5482057"/>
              <a:gd name="connsiteX0" fmla="*/ 52158 w 139591"/>
              <a:gd name="connsiteY0" fmla="*/ 3459 h 5482057"/>
              <a:gd name="connsiteX1" fmla="*/ 40821 w 139591"/>
              <a:gd name="connsiteY1" fmla="*/ 1014019 h 5482057"/>
              <a:gd name="connsiteX2" fmla="*/ 0 w 139591"/>
              <a:gd name="connsiteY2" fmla="*/ 4443019 h 5482057"/>
              <a:gd name="connsiteX3" fmla="*/ 0 w 139591"/>
              <a:gd name="connsiteY3" fmla="*/ 5477161 h 5482057"/>
              <a:gd name="connsiteX4" fmla="*/ 139133 w 139591"/>
              <a:gd name="connsiteY4" fmla="*/ 5482057 h 5482057"/>
              <a:gd name="connsiteX5" fmla="*/ 139134 w 139591"/>
              <a:gd name="connsiteY5" fmla="*/ 4444100 h 5482057"/>
              <a:gd name="connsiteX6" fmla="*/ 102394 w 139591"/>
              <a:gd name="connsiteY6" fmla="*/ 1021363 h 5482057"/>
              <a:gd name="connsiteX7" fmla="*/ 103495 w 139591"/>
              <a:gd name="connsiteY7" fmla="*/ 0 h 5482057"/>
              <a:gd name="connsiteX8" fmla="*/ 52158 w 139591"/>
              <a:gd name="connsiteY8" fmla="*/ 3459 h 5482057"/>
              <a:gd name="connsiteX0" fmla="*/ 52158 w 139591"/>
              <a:gd name="connsiteY0" fmla="*/ 3459 h 5482057"/>
              <a:gd name="connsiteX1" fmla="*/ 36059 w 139591"/>
              <a:gd name="connsiteY1" fmla="*/ 1028709 h 5482057"/>
              <a:gd name="connsiteX2" fmla="*/ 0 w 139591"/>
              <a:gd name="connsiteY2" fmla="*/ 4443019 h 5482057"/>
              <a:gd name="connsiteX3" fmla="*/ 0 w 139591"/>
              <a:gd name="connsiteY3" fmla="*/ 5477161 h 5482057"/>
              <a:gd name="connsiteX4" fmla="*/ 139133 w 139591"/>
              <a:gd name="connsiteY4" fmla="*/ 5482057 h 5482057"/>
              <a:gd name="connsiteX5" fmla="*/ 139134 w 139591"/>
              <a:gd name="connsiteY5" fmla="*/ 4444100 h 5482057"/>
              <a:gd name="connsiteX6" fmla="*/ 102394 w 139591"/>
              <a:gd name="connsiteY6" fmla="*/ 1021363 h 5482057"/>
              <a:gd name="connsiteX7" fmla="*/ 103495 w 139591"/>
              <a:gd name="connsiteY7" fmla="*/ 0 h 5482057"/>
              <a:gd name="connsiteX8" fmla="*/ 52158 w 139591"/>
              <a:gd name="connsiteY8" fmla="*/ 3459 h 5482057"/>
              <a:gd name="connsiteX0" fmla="*/ 52158 w 139591"/>
              <a:gd name="connsiteY0" fmla="*/ 3459 h 5482057"/>
              <a:gd name="connsiteX1" fmla="*/ 36059 w 139591"/>
              <a:gd name="connsiteY1" fmla="*/ 1028709 h 5482057"/>
              <a:gd name="connsiteX2" fmla="*/ 0 w 139591"/>
              <a:gd name="connsiteY2" fmla="*/ 4443019 h 5482057"/>
              <a:gd name="connsiteX3" fmla="*/ 0 w 139591"/>
              <a:gd name="connsiteY3" fmla="*/ 5477161 h 5482057"/>
              <a:gd name="connsiteX4" fmla="*/ 139133 w 139591"/>
              <a:gd name="connsiteY4" fmla="*/ 5482057 h 5482057"/>
              <a:gd name="connsiteX5" fmla="*/ 139134 w 139591"/>
              <a:gd name="connsiteY5" fmla="*/ 4444100 h 5482057"/>
              <a:gd name="connsiteX6" fmla="*/ 102394 w 139591"/>
              <a:gd name="connsiteY6" fmla="*/ 1028708 h 5482057"/>
              <a:gd name="connsiteX7" fmla="*/ 103495 w 139591"/>
              <a:gd name="connsiteY7" fmla="*/ 0 h 5482057"/>
              <a:gd name="connsiteX8" fmla="*/ 52158 w 139591"/>
              <a:gd name="connsiteY8" fmla="*/ 3459 h 5482057"/>
              <a:gd name="connsiteX0" fmla="*/ 52158 w 139591"/>
              <a:gd name="connsiteY0" fmla="*/ 1011 h 5479609"/>
              <a:gd name="connsiteX1" fmla="*/ 36059 w 139591"/>
              <a:gd name="connsiteY1" fmla="*/ 1026261 h 5479609"/>
              <a:gd name="connsiteX2" fmla="*/ 0 w 139591"/>
              <a:gd name="connsiteY2" fmla="*/ 4440571 h 5479609"/>
              <a:gd name="connsiteX3" fmla="*/ 0 w 139591"/>
              <a:gd name="connsiteY3" fmla="*/ 5474713 h 5479609"/>
              <a:gd name="connsiteX4" fmla="*/ 139133 w 139591"/>
              <a:gd name="connsiteY4" fmla="*/ 5479609 h 5479609"/>
              <a:gd name="connsiteX5" fmla="*/ 139134 w 139591"/>
              <a:gd name="connsiteY5" fmla="*/ 4441652 h 5479609"/>
              <a:gd name="connsiteX6" fmla="*/ 102394 w 139591"/>
              <a:gd name="connsiteY6" fmla="*/ 1026260 h 5479609"/>
              <a:gd name="connsiteX7" fmla="*/ 103495 w 139591"/>
              <a:gd name="connsiteY7" fmla="*/ 0 h 5479609"/>
              <a:gd name="connsiteX8" fmla="*/ 52158 w 139591"/>
              <a:gd name="connsiteY8" fmla="*/ 1011 h 5479609"/>
              <a:gd name="connsiteX0" fmla="*/ 52158 w 139591"/>
              <a:gd name="connsiteY0" fmla="*/ 1011 h 5482058"/>
              <a:gd name="connsiteX1" fmla="*/ 36059 w 139591"/>
              <a:gd name="connsiteY1" fmla="*/ 1026261 h 5482058"/>
              <a:gd name="connsiteX2" fmla="*/ 0 w 139591"/>
              <a:gd name="connsiteY2" fmla="*/ 4440571 h 5482058"/>
              <a:gd name="connsiteX3" fmla="*/ 0 w 139591"/>
              <a:gd name="connsiteY3" fmla="*/ 5482058 h 5482058"/>
              <a:gd name="connsiteX4" fmla="*/ 139133 w 139591"/>
              <a:gd name="connsiteY4" fmla="*/ 5479609 h 5482058"/>
              <a:gd name="connsiteX5" fmla="*/ 139134 w 139591"/>
              <a:gd name="connsiteY5" fmla="*/ 4441652 h 5482058"/>
              <a:gd name="connsiteX6" fmla="*/ 102394 w 139591"/>
              <a:gd name="connsiteY6" fmla="*/ 1026260 h 5482058"/>
              <a:gd name="connsiteX7" fmla="*/ 103495 w 139591"/>
              <a:gd name="connsiteY7" fmla="*/ 0 h 5482058"/>
              <a:gd name="connsiteX8" fmla="*/ 52158 w 139591"/>
              <a:gd name="connsiteY8" fmla="*/ 1011 h 5482058"/>
              <a:gd name="connsiteX0" fmla="*/ 52158 w 141802"/>
              <a:gd name="connsiteY0" fmla="*/ 1011 h 5482058"/>
              <a:gd name="connsiteX1" fmla="*/ 36059 w 141802"/>
              <a:gd name="connsiteY1" fmla="*/ 1026261 h 5482058"/>
              <a:gd name="connsiteX2" fmla="*/ 0 w 141802"/>
              <a:gd name="connsiteY2" fmla="*/ 4440571 h 5482058"/>
              <a:gd name="connsiteX3" fmla="*/ 0 w 141802"/>
              <a:gd name="connsiteY3" fmla="*/ 5482058 h 5482058"/>
              <a:gd name="connsiteX4" fmla="*/ 141514 w 141802"/>
              <a:gd name="connsiteY4" fmla="*/ 5479609 h 5482058"/>
              <a:gd name="connsiteX5" fmla="*/ 139134 w 141802"/>
              <a:gd name="connsiteY5" fmla="*/ 4441652 h 5482058"/>
              <a:gd name="connsiteX6" fmla="*/ 102394 w 141802"/>
              <a:gd name="connsiteY6" fmla="*/ 1026260 h 5482058"/>
              <a:gd name="connsiteX7" fmla="*/ 103495 w 141802"/>
              <a:gd name="connsiteY7" fmla="*/ 0 h 5482058"/>
              <a:gd name="connsiteX8" fmla="*/ 52158 w 141802"/>
              <a:gd name="connsiteY8" fmla="*/ 1011 h 5482058"/>
              <a:gd name="connsiteX0" fmla="*/ 52158 w 141802"/>
              <a:gd name="connsiteY0" fmla="*/ 1011 h 5482058"/>
              <a:gd name="connsiteX1" fmla="*/ 36059 w 141802"/>
              <a:gd name="connsiteY1" fmla="*/ 1026261 h 5482058"/>
              <a:gd name="connsiteX2" fmla="*/ 0 w 141802"/>
              <a:gd name="connsiteY2" fmla="*/ 4440571 h 5482058"/>
              <a:gd name="connsiteX3" fmla="*/ 0 w 141802"/>
              <a:gd name="connsiteY3" fmla="*/ 5482058 h 5482058"/>
              <a:gd name="connsiteX4" fmla="*/ 141514 w 141802"/>
              <a:gd name="connsiteY4" fmla="*/ 5482057 h 5482058"/>
              <a:gd name="connsiteX5" fmla="*/ 139134 w 141802"/>
              <a:gd name="connsiteY5" fmla="*/ 4441652 h 5482058"/>
              <a:gd name="connsiteX6" fmla="*/ 102394 w 141802"/>
              <a:gd name="connsiteY6" fmla="*/ 1026260 h 5482058"/>
              <a:gd name="connsiteX7" fmla="*/ 103495 w 141802"/>
              <a:gd name="connsiteY7" fmla="*/ 0 h 5482058"/>
              <a:gd name="connsiteX8" fmla="*/ 52158 w 141802"/>
              <a:gd name="connsiteY8" fmla="*/ 1011 h 5482058"/>
              <a:gd name="connsiteX0" fmla="*/ 52158 w 141802"/>
              <a:gd name="connsiteY0" fmla="*/ 1011 h 5482058"/>
              <a:gd name="connsiteX1" fmla="*/ 36059 w 141802"/>
              <a:gd name="connsiteY1" fmla="*/ 1026261 h 5482058"/>
              <a:gd name="connsiteX2" fmla="*/ 0 w 141802"/>
              <a:gd name="connsiteY2" fmla="*/ 4440571 h 5482058"/>
              <a:gd name="connsiteX3" fmla="*/ 21431 w 141802"/>
              <a:gd name="connsiteY3" fmla="*/ 5482058 h 5482058"/>
              <a:gd name="connsiteX4" fmla="*/ 141514 w 141802"/>
              <a:gd name="connsiteY4" fmla="*/ 5482057 h 5482058"/>
              <a:gd name="connsiteX5" fmla="*/ 139134 w 141802"/>
              <a:gd name="connsiteY5" fmla="*/ 4441652 h 5482058"/>
              <a:gd name="connsiteX6" fmla="*/ 102394 w 141802"/>
              <a:gd name="connsiteY6" fmla="*/ 1026260 h 5482058"/>
              <a:gd name="connsiteX7" fmla="*/ 103495 w 141802"/>
              <a:gd name="connsiteY7" fmla="*/ 0 h 5482058"/>
              <a:gd name="connsiteX8" fmla="*/ 52158 w 141802"/>
              <a:gd name="connsiteY8" fmla="*/ 1011 h 5482058"/>
              <a:gd name="connsiteX0" fmla="*/ 33108 w 122752"/>
              <a:gd name="connsiteY0" fmla="*/ 1011 h 5482058"/>
              <a:gd name="connsiteX1" fmla="*/ 17009 w 122752"/>
              <a:gd name="connsiteY1" fmla="*/ 1026261 h 5482058"/>
              <a:gd name="connsiteX2" fmla="*/ 0 w 122752"/>
              <a:gd name="connsiteY2" fmla="*/ 4452812 h 5482058"/>
              <a:gd name="connsiteX3" fmla="*/ 2381 w 122752"/>
              <a:gd name="connsiteY3" fmla="*/ 5482058 h 5482058"/>
              <a:gd name="connsiteX4" fmla="*/ 122464 w 122752"/>
              <a:gd name="connsiteY4" fmla="*/ 5482057 h 5482058"/>
              <a:gd name="connsiteX5" fmla="*/ 120084 w 122752"/>
              <a:gd name="connsiteY5" fmla="*/ 4441652 h 5482058"/>
              <a:gd name="connsiteX6" fmla="*/ 83344 w 122752"/>
              <a:gd name="connsiteY6" fmla="*/ 1026260 h 5482058"/>
              <a:gd name="connsiteX7" fmla="*/ 84445 w 122752"/>
              <a:gd name="connsiteY7" fmla="*/ 0 h 5482058"/>
              <a:gd name="connsiteX8" fmla="*/ 33108 w 122752"/>
              <a:gd name="connsiteY8" fmla="*/ 1011 h 5482058"/>
              <a:gd name="connsiteX0" fmla="*/ 33108 w 122675"/>
              <a:gd name="connsiteY0" fmla="*/ 1011 h 5482058"/>
              <a:gd name="connsiteX1" fmla="*/ 17009 w 122675"/>
              <a:gd name="connsiteY1" fmla="*/ 1026261 h 5482058"/>
              <a:gd name="connsiteX2" fmla="*/ 0 w 122675"/>
              <a:gd name="connsiteY2" fmla="*/ 4452812 h 5482058"/>
              <a:gd name="connsiteX3" fmla="*/ 2381 w 122675"/>
              <a:gd name="connsiteY3" fmla="*/ 5482058 h 5482058"/>
              <a:gd name="connsiteX4" fmla="*/ 122464 w 122675"/>
              <a:gd name="connsiteY4" fmla="*/ 5482057 h 5482058"/>
              <a:gd name="connsiteX5" fmla="*/ 117703 w 122675"/>
              <a:gd name="connsiteY5" fmla="*/ 4453893 h 5482058"/>
              <a:gd name="connsiteX6" fmla="*/ 83344 w 122675"/>
              <a:gd name="connsiteY6" fmla="*/ 1026260 h 5482058"/>
              <a:gd name="connsiteX7" fmla="*/ 84445 w 122675"/>
              <a:gd name="connsiteY7" fmla="*/ 0 h 5482058"/>
              <a:gd name="connsiteX8" fmla="*/ 33108 w 122675"/>
              <a:gd name="connsiteY8" fmla="*/ 1011 h 5482058"/>
              <a:gd name="connsiteX0" fmla="*/ 33108 w 117703"/>
              <a:gd name="connsiteY0" fmla="*/ 1011 h 5482058"/>
              <a:gd name="connsiteX1" fmla="*/ 17009 w 117703"/>
              <a:gd name="connsiteY1" fmla="*/ 1026261 h 5482058"/>
              <a:gd name="connsiteX2" fmla="*/ 0 w 117703"/>
              <a:gd name="connsiteY2" fmla="*/ 4452812 h 5482058"/>
              <a:gd name="connsiteX3" fmla="*/ 2381 w 117703"/>
              <a:gd name="connsiteY3" fmla="*/ 5482058 h 5482058"/>
              <a:gd name="connsiteX4" fmla="*/ 115321 w 117703"/>
              <a:gd name="connsiteY4" fmla="*/ 5482057 h 5482058"/>
              <a:gd name="connsiteX5" fmla="*/ 117703 w 117703"/>
              <a:gd name="connsiteY5" fmla="*/ 4453893 h 5482058"/>
              <a:gd name="connsiteX6" fmla="*/ 83344 w 117703"/>
              <a:gd name="connsiteY6" fmla="*/ 1026260 h 5482058"/>
              <a:gd name="connsiteX7" fmla="*/ 84445 w 117703"/>
              <a:gd name="connsiteY7" fmla="*/ 0 h 5482058"/>
              <a:gd name="connsiteX8" fmla="*/ 33108 w 117703"/>
              <a:gd name="connsiteY8" fmla="*/ 1011 h 5482058"/>
              <a:gd name="connsiteX0" fmla="*/ 33108 w 115532"/>
              <a:gd name="connsiteY0" fmla="*/ 1011 h 5482058"/>
              <a:gd name="connsiteX1" fmla="*/ 17009 w 115532"/>
              <a:gd name="connsiteY1" fmla="*/ 1026261 h 5482058"/>
              <a:gd name="connsiteX2" fmla="*/ 0 w 115532"/>
              <a:gd name="connsiteY2" fmla="*/ 4452812 h 5482058"/>
              <a:gd name="connsiteX3" fmla="*/ 2381 w 115532"/>
              <a:gd name="connsiteY3" fmla="*/ 5482058 h 5482058"/>
              <a:gd name="connsiteX4" fmla="*/ 115321 w 115532"/>
              <a:gd name="connsiteY4" fmla="*/ 5482057 h 5482058"/>
              <a:gd name="connsiteX5" fmla="*/ 110559 w 115532"/>
              <a:gd name="connsiteY5" fmla="*/ 4456341 h 5482058"/>
              <a:gd name="connsiteX6" fmla="*/ 83344 w 115532"/>
              <a:gd name="connsiteY6" fmla="*/ 1026260 h 5482058"/>
              <a:gd name="connsiteX7" fmla="*/ 84445 w 115532"/>
              <a:gd name="connsiteY7" fmla="*/ 0 h 5482058"/>
              <a:gd name="connsiteX8" fmla="*/ 33108 w 115532"/>
              <a:gd name="connsiteY8" fmla="*/ 1011 h 5482058"/>
              <a:gd name="connsiteX0" fmla="*/ 33108 w 127228"/>
              <a:gd name="connsiteY0" fmla="*/ 1011 h 5482058"/>
              <a:gd name="connsiteX1" fmla="*/ 17009 w 127228"/>
              <a:gd name="connsiteY1" fmla="*/ 1026261 h 5482058"/>
              <a:gd name="connsiteX2" fmla="*/ 0 w 127228"/>
              <a:gd name="connsiteY2" fmla="*/ 4452812 h 5482058"/>
              <a:gd name="connsiteX3" fmla="*/ 2381 w 127228"/>
              <a:gd name="connsiteY3" fmla="*/ 5482058 h 5482058"/>
              <a:gd name="connsiteX4" fmla="*/ 115321 w 127228"/>
              <a:gd name="connsiteY4" fmla="*/ 5482057 h 5482058"/>
              <a:gd name="connsiteX5" fmla="*/ 127228 w 127228"/>
              <a:gd name="connsiteY5" fmla="*/ 4453893 h 5482058"/>
              <a:gd name="connsiteX6" fmla="*/ 83344 w 127228"/>
              <a:gd name="connsiteY6" fmla="*/ 1026260 h 5482058"/>
              <a:gd name="connsiteX7" fmla="*/ 84445 w 127228"/>
              <a:gd name="connsiteY7" fmla="*/ 0 h 5482058"/>
              <a:gd name="connsiteX8" fmla="*/ 33108 w 127228"/>
              <a:gd name="connsiteY8" fmla="*/ 1011 h 5482058"/>
              <a:gd name="connsiteX0" fmla="*/ 33108 w 115779"/>
              <a:gd name="connsiteY0" fmla="*/ 1011 h 5482058"/>
              <a:gd name="connsiteX1" fmla="*/ 17009 w 115779"/>
              <a:gd name="connsiteY1" fmla="*/ 1026261 h 5482058"/>
              <a:gd name="connsiteX2" fmla="*/ 0 w 115779"/>
              <a:gd name="connsiteY2" fmla="*/ 4452812 h 5482058"/>
              <a:gd name="connsiteX3" fmla="*/ 2381 w 115779"/>
              <a:gd name="connsiteY3" fmla="*/ 5482058 h 5482058"/>
              <a:gd name="connsiteX4" fmla="*/ 115321 w 115779"/>
              <a:gd name="connsiteY4" fmla="*/ 5482057 h 5482058"/>
              <a:gd name="connsiteX5" fmla="*/ 115322 w 115779"/>
              <a:gd name="connsiteY5" fmla="*/ 4453893 h 5482058"/>
              <a:gd name="connsiteX6" fmla="*/ 83344 w 115779"/>
              <a:gd name="connsiteY6" fmla="*/ 1026260 h 5482058"/>
              <a:gd name="connsiteX7" fmla="*/ 84445 w 115779"/>
              <a:gd name="connsiteY7" fmla="*/ 0 h 5482058"/>
              <a:gd name="connsiteX8" fmla="*/ 33108 w 115779"/>
              <a:gd name="connsiteY8" fmla="*/ 1011 h 5482058"/>
              <a:gd name="connsiteX0" fmla="*/ 45014 w 127685"/>
              <a:gd name="connsiteY0" fmla="*/ 1011 h 5482058"/>
              <a:gd name="connsiteX1" fmla="*/ 28915 w 127685"/>
              <a:gd name="connsiteY1" fmla="*/ 1026261 h 5482058"/>
              <a:gd name="connsiteX2" fmla="*/ 0 w 127685"/>
              <a:gd name="connsiteY2" fmla="*/ 4452812 h 5482058"/>
              <a:gd name="connsiteX3" fmla="*/ 14287 w 127685"/>
              <a:gd name="connsiteY3" fmla="*/ 5482058 h 5482058"/>
              <a:gd name="connsiteX4" fmla="*/ 127227 w 127685"/>
              <a:gd name="connsiteY4" fmla="*/ 5482057 h 5482058"/>
              <a:gd name="connsiteX5" fmla="*/ 127228 w 127685"/>
              <a:gd name="connsiteY5" fmla="*/ 4453893 h 5482058"/>
              <a:gd name="connsiteX6" fmla="*/ 95250 w 127685"/>
              <a:gd name="connsiteY6" fmla="*/ 1026260 h 5482058"/>
              <a:gd name="connsiteX7" fmla="*/ 96351 w 127685"/>
              <a:gd name="connsiteY7" fmla="*/ 0 h 5482058"/>
              <a:gd name="connsiteX8" fmla="*/ 45014 w 127685"/>
              <a:gd name="connsiteY8" fmla="*/ 1011 h 5482058"/>
              <a:gd name="connsiteX0" fmla="*/ 30957 w 113628"/>
              <a:gd name="connsiteY0" fmla="*/ 1011 h 5482058"/>
              <a:gd name="connsiteX1" fmla="*/ 14858 w 113628"/>
              <a:gd name="connsiteY1" fmla="*/ 1026261 h 5482058"/>
              <a:gd name="connsiteX2" fmla="*/ 231 w 113628"/>
              <a:gd name="connsiteY2" fmla="*/ 4452812 h 5482058"/>
              <a:gd name="connsiteX3" fmla="*/ 230 w 113628"/>
              <a:gd name="connsiteY3" fmla="*/ 5482058 h 5482058"/>
              <a:gd name="connsiteX4" fmla="*/ 113170 w 113628"/>
              <a:gd name="connsiteY4" fmla="*/ 5482057 h 5482058"/>
              <a:gd name="connsiteX5" fmla="*/ 113171 w 113628"/>
              <a:gd name="connsiteY5" fmla="*/ 4453893 h 5482058"/>
              <a:gd name="connsiteX6" fmla="*/ 81193 w 113628"/>
              <a:gd name="connsiteY6" fmla="*/ 1026260 h 5482058"/>
              <a:gd name="connsiteX7" fmla="*/ 82294 w 113628"/>
              <a:gd name="connsiteY7" fmla="*/ 0 h 5482058"/>
              <a:gd name="connsiteX8" fmla="*/ 30957 w 113628"/>
              <a:gd name="connsiteY8" fmla="*/ 1011 h 5482058"/>
              <a:gd name="connsiteX0" fmla="*/ 30957 w 113628"/>
              <a:gd name="connsiteY0" fmla="*/ 1011 h 5482058"/>
              <a:gd name="connsiteX1" fmla="*/ 31527 w 113628"/>
              <a:gd name="connsiteY1" fmla="*/ 1031157 h 5482058"/>
              <a:gd name="connsiteX2" fmla="*/ 231 w 113628"/>
              <a:gd name="connsiteY2" fmla="*/ 4452812 h 5482058"/>
              <a:gd name="connsiteX3" fmla="*/ 230 w 113628"/>
              <a:gd name="connsiteY3" fmla="*/ 5482058 h 5482058"/>
              <a:gd name="connsiteX4" fmla="*/ 113170 w 113628"/>
              <a:gd name="connsiteY4" fmla="*/ 5482057 h 5482058"/>
              <a:gd name="connsiteX5" fmla="*/ 113171 w 113628"/>
              <a:gd name="connsiteY5" fmla="*/ 4453893 h 5482058"/>
              <a:gd name="connsiteX6" fmla="*/ 81193 w 113628"/>
              <a:gd name="connsiteY6" fmla="*/ 1026260 h 5482058"/>
              <a:gd name="connsiteX7" fmla="*/ 82294 w 113628"/>
              <a:gd name="connsiteY7" fmla="*/ 0 h 5482058"/>
              <a:gd name="connsiteX8" fmla="*/ 30957 w 113628"/>
              <a:gd name="connsiteY8" fmla="*/ 1011 h 54820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13628" h="5482058">
                <a:moveTo>
                  <a:pt x="30957" y="1011"/>
                </a:moveTo>
                <a:lnTo>
                  <a:pt x="31527" y="1031157"/>
                </a:lnTo>
                <a:cubicBezTo>
                  <a:pt x="25857" y="2173341"/>
                  <a:pt x="5901" y="3310628"/>
                  <a:pt x="231" y="4452812"/>
                </a:cubicBezTo>
                <a:cubicBezTo>
                  <a:pt x="1025" y="4795894"/>
                  <a:pt x="-564" y="5138976"/>
                  <a:pt x="230" y="5482058"/>
                </a:cubicBezTo>
                <a:lnTo>
                  <a:pt x="113170" y="5482057"/>
                </a:lnTo>
                <a:cubicBezTo>
                  <a:pt x="114758" y="5136071"/>
                  <a:pt x="111583" y="4799879"/>
                  <a:pt x="113171" y="4453893"/>
                </a:cubicBezTo>
                <a:lnTo>
                  <a:pt x="81193" y="1026260"/>
                </a:lnTo>
                <a:cubicBezTo>
                  <a:pt x="81432" y="650940"/>
                  <a:pt x="82055" y="375320"/>
                  <a:pt x="82294" y="0"/>
                </a:cubicBezTo>
                <a:lnTo>
                  <a:pt x="30957" y="1011"/>
                </a:lnTo>
                <a:close/>
              </a:path>
            </a:pathLst>
          </a:cu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06568A7B-D539-90AE-358A-7047CEAE5E6F}"/>
              </a:ext>
            </a:extLst>
          </xdr:cNvPr>
          <xdr:cNvSpPr/>
        </xdr:nvSpPr>
        <xdr:spPr>
          <a:xfrm>
            <a:off x="9858374" y="654844"/>
            <a:ext cx="36000" cy="78581"/>
          </a:xfrm>
          <a:prstGeom prst="rect">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16FDDAEE-99FC-5F17-4103-BFD7FB1EFC9D}"/>
              </a:ext>
            </a:extLst>
          </xdr:cNvPr>
          <xdr:cNvSpPr/>
        </xdr:nvSpPr>
        <xdr:spPr>
          <a:xfrm>
            <a:off x="9710738" y="6074569"/>
            <a:ext cx="328612" cy="759619"/>
          </a:xfrm>
          <a:prstGeom prst="rect">
            <a:avLst/>
          </a:prstGeom>
          <a:noFill/>
          <a:ln w="1270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6" name="直線コネクタ 5">
            <a:extLst>
              <a:ext uri="{FF2B5EF4-FFF2-40B4-BE49-F238E27FC236}">
                <a16:creationId xmlns:a16="http://schemas.microsoft.com/office/drawing/2014/main" id="{7913F4B9-D11A-F2DF-2D4E-13724F193E1D}"/>
              </a:ext>
            </a:extLst>
          </xdr:cNvPr>
          <xdr:cNvCxnSpPr/>
        </xdr:nvCxnSpPr>
        <xdr:spPr>
          <a:xfrm flipV="1">
            <a:off x="9865519" y="5717382"/>
            <a:ext cx="376237" cy="319087"/>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7" name="直線コネクタ 6">
            <a:extLst>
              <a:ext uri="{FF2B5EF4-FFF2-40B4-BE49-F238E27FC236}">
                <a16:creationId xmlns:a16="http://schemas.microsoft.com/office/drawing/2014/main" id="{F4B33EDC-7F66-4F27-3009-4EBB3E035538}"/>
              </a:ext>
            </a:extLst>
          </xdr:cNvPr>
          <xdr:cNvCxnSpPr/>
        </xdr:nvCxnSpPr>
        <xdr:spPr>
          <a:xfrm flipV="1">
            <a:off x="9977442" y="5714997"/>
            <a:ext cx="376237" cy="319087"/>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8" name="直線矢印コネクタ 7">
            <a:extLst>
              <a:ext uri="{FF2B5EF4-FFF2-40B4-BE49-F238E27FC236}">
                <a16:creationId xmlns:a16="http://schemas.microsoft.com/office/drawing/2014/main" id="{F81A60A7-D43E-94CC-1FC8-EE6C9DCFB303}"/>
              </a:ext>
            </a:extLst>
          </xdr:cNvPr>
          <xdr:cNvCxnSpPr/>
        </xdr:nvCxnSpPr>
        <xdr:spPr>
          <a:xfrm>
            <a:off x="10117931" y="5715000"/>
            <a:ext cx="123825" cy="0"/>
          </a:xfrm>
          <a:prstGeom prst="straightConnector1">
            <a:avLst/>
          </a:prstGeom>
          <a:ln>
            <a:solidFill>
              <a:schemeClr val="bg1">
                <a:lumMod val="50000"/>
              </a:schemeClr>
            </a:solidFill>
            <a:headEnd type="none"/>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9" name="直線矢印コネクタ 8">
            <a:extLst>
              <a:ext uri="{FF2B5EF4-FFF2-40B4-BE49-F238E27FC236}">
                <a16:creationId xmlns:a16="http://schemas.microsoft.com/office/drawing/2014/main" id="{025D5A38-87F7-C82C-9BA8-827AF355C4DF}"/>
              </a:ext>
            </a:extLst>
          </xdr:cNvPr>
          <xdr:cNvCxnSpPr/>
        </xdr:nvCxnSpPr>
        <xdr:spPr>
          <a:xfrm>
            <a:off x="10351297" y="5714996"/>
            <a:ext cx="742947" cy="0"/>
          </a:xfrm>
          <a:prstGeom prst="straightConnector1">
            <a:avLst/>
          </a:prstGeom>
          <a:ln>
            <a:solidFill>
              <a:schemeClr val="bg1">
                <a:lumMod val="50000"/>
              </a:schemeClr>
            </a:solidFill>
            <a:headEnd type="stealth"/>
            <a:tailEnd type="none"/>
          </a:ln>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a:extLst>
              <a:ext uri="{FF2B5EF4-FFF2-40B4-BE49-F238E27FC236}">
                <a16:creationId xmlns:a16="http://schemas.microsoft.com/office/drawing/2014/main" id="{008D47A0-3249-AABA-52B2-BBDEF97AB300}"/>
              </a:ext>
            </a:extLst>
          </xdr:cNvPr>
          <xdr:cNvCxnSpPr/>
        </xdr:nvCxnSpPr>
        <xdr:spPr>
          <a:xfrm>
            <a:off x="10236994" y="5715007"/>
            <a:ext cx="121443"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D87BD11F-6015-4005-DB61-8F57A15F1639}"/>
              </a:ext>
            </a:extLst>
          </xdr:cNvPr>
          <xdr:cNvCxnSpPr/>
        </xdr:nvCxnSpPr>
        <xdr:spPr>
          <a:xfrm>
            <a:off x="8717756" y="5572125"/>
            <a:ext cx="954882"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a:extLst>
              <a:ext uri="{FF2B5EF4-FFF2-40B4-BE49-F238E27FC236}">
                <a16:creationId xmlns:a16="http://schemas.microsoft.com/office/drawing/2014/main" id="{1C1EB706-AC75-AA44-49CF-42C5495C277E}"/>
              </a:ext>
            </a:extLst>
          </xdr:cNvPr>
          <xdr:cNvCxnSpPr/>
        </xdr:nvCxnSpPr>
        <xdr:spPr>
          <a:xfrm>
            <a:off x="8179594" y="6074568"/>
            <a:ext cx="1493042"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矢印コネクタ 12">
            <a:extLst>
              <a:ext uri="{FF2B5EF4-FFF2-40B4-BE49-F238E27FC236}">
                <a16:creationId xmlns:a16="http://schemas.microsoft.com/office/drawing/2014/main" id="{09C66A5F-F5AA-C87B-4883-B46A55C4FA18}"/>
              </a:ext>
            </a:extLst>
          </xdr:cNvPr>
          <xdr:cNvCxnSpPr/>
        </xdr:nvCxnSpPr>
        <xdr:spPr>
          <a:xfrm>
            <a:off x="8717757" y="5574508"/>
            <a:ext cx="0" cy="500061"/>
          </a:xfrm>
          <a:prstGeom prst="straightConnector1">
            <a:avLst/>
          </a:prstGeom>
          <a:ln>
            <a:solidFill>
              <a:schemeClr val="bg1">
                <a:lumMod val="50000"/>
              </a:schemeClr>
            </a:solidFill>
            <a:headEnd type="stealth"/>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14" name="テキスト ボックス 13">
            <a:extLst>
              <a:ext uri="{FF2B5EF4-FFF2-40B4-BE49-F238E27FC236}">
                <a16:creationId xmlns:a16="http://schemas.microsoft.com/office/drawing/2014/main" id="{4261DD72-A4A3-8F3D-EBA6-CA6078EE16D6}"/>
              </a:ext>
            </a:extLst>
          </xdr:cNvPr>
          <xdr:cNvSpPr txBox="1">
            <a:spLocks/>
          </xdr:cNvSpPr>
        </xdr:nvSpPr>
        <xdr:spPr>
          <a:xfrm>
            <a:off x="10525122" y="5474491"/>
            <a:ext cx="675057"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d4x4.0</a:t>
            </a:r>
            <a:endParaRPr kumimoji="1" lang="ja-JP" altLang="en-US" sz="1400"/>
          </a:p>
        </xdr:txBody>
      </xdr:sp>
      <xdr:sp macro="" textlink="">
        <xdr:nvSpPr>
          <xdr:cNvPr id="15" name="テキスト ボックス 14">
            <a:extLst>
              <a:ext uri="{FF2B5EF4-FFF2-40B4-BE49-F238E27FC236}">
                <a16:creationId xmlns:a16="http://schemas.microsoft.com/office/drawing/2014/main" id="{E5DAF9B8-EEAA-BB77-1043-B12E106343CE}"/>
              </a:ext>
            </a:extLst>
          </xdr:cNvPr>
          <xdr:cNvSpPr txBox="1">
            <a:spLocks/>
          </xdr:cNvSpPr>
        </xdr:nvSpPr>
        <xdr:spPr>
          <a:xfrm rot="16200000">
            <a:off x="8390699" y="5636418"/>
            <a:ext cx="457626"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750</a:t>
            </a:r>
            <a:endParaRPr kumimoji="1" lang="ja-JP" altLang="en-US" sz="1400"/>
          </a:p>
        </xdr:txBody>
      </xdr:sp>
      <xdr:cxnSp macro="">
        <xdr:nvCxnSpPr>
          <xdr:cNvPr id="16" name="直線コネクタ 15">
            <a:extLst>
              <a:ext uri="{FF2B5EF4-FFF2-40B4-BE49-F238E27FC236}">
                <a16:creationId xmlns:a16="http://schemas.microsoft.com/office/drawing/2014/main" id="{8461B726-272C-4F98-8541-7951A770FD65}"/>
              </a:ext>
            </a:extLst>
          </xdr:cNvPr>
          <xdr:cNvCxnSpPr/>
        </xdr:nvCxnSpPr>
        <xdr:spPr>
          <a:xfrm flipV="1">
            <a:off x="9862344" y="4711959"/>
            <a:ext cx="376237" cy="319087"/>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7" name="直線コネクタ 16">
            <a:extLst>
              <a:ext uri="{FF2B5EF4-FFF2-40B4-BE49-F238E27FC236}">
                <a16:creationId xmlns:a16="http://schemas.microsoft.com/office/drawing/2014/main" id="{4AC12FDB-50BD-F45B-6E6E-88D58CD13AD8}"/>
              </a:ext>
            </a:extLst>
          </xdr:cNvPr>
          <xdr:cNvCxnSpPr/>
        </xdr:nvCxnSpPr>
        <xdr:spPr>
          <a:xfrm flipV="1">
            <a:off x="9974267" y="4711955"/>
            <a:ext cx="376237" cy="319087"/>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8" name="直線矢印コネクタ 17">
            <a:extLst>
              <a:ext uri="{FF2B5EF4-FFF2-40B4-BE49-F238E27FC236}">
                <a16:creationId xmlns:a16="http://schemas.microsoft.com/office/drawing/2014/main" id="{FAAA5D8C-4FB2-F406-51D8-7CA128307271}"/>
              </a:ext>
            </a:extLst>
          </xdr:cNvPr>
          <xdr:cNvCxnSpPr/>
        </xdr:nvCxnSpPr>
        <xdr:spPr>
          <a:xfrm>
            <a:off x="10114756" y="4709577"/>
            <a:ext cx="123825" cy="0"/>
          </a:xfrm>
          <a:prstGeom prst="straightConnector1">
            <a:avLst/>
          </a:prstGeom>
          <a:ln>
            <a:solidFill>
              <a:schemeClr val="bg1">
                <a:lumMod val="50000"/>
              </a:schemeClr>
            </a:solidFill>
            <a:headEnd type="none"/>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19" name="直線矢印コネクタ 18">
            <a:extLst>
              <a:ext uri="{FF2B5EF4-FFF2-40B4-BE49-F238E27FC236}">
                <a16:creationId xmlns:a16="http://schemas.microsoft.com/office/drawing/2014/main" id="{E04FA3AC-F9AD-700A-6E69-019C6618F8A1}"/>
              </a:ext>
            </a:extLst>
          </xdr:cNvPr>
          <xdr:cNvCxnSpPr/>
        </xdr:nvCxnSpPr>
        <xdr:spPr>
          <a:xfrm>
            <a:off x="10348122" y="4709573"/>
            <a:ext cx="742947" cy="0"/>
          </a:xfrm>
          <a:prstGeom prst="straightConnector1">
            <a:avLst/>
          </a:prstGeom>
          <a:ln>
            <a:solidFill>
              <a:schemeClr val="bg1">
                <a:lumMod val="50000"/>
              </a:schemeClr>
            </a:solidFill>
            <a:headEnd type="stealth"/>
            <a:tailEnd type="none"/>
          </a:ln>
        </xdr:spPr>
        <xdr:style>
          <a:lnRef idx="1">
            <a:schemeClr val="accent1"/>
          </a:lnRef>
          <a:fillRef idx="0">
            <a:schemeClr val="accent1"/>
          </a:fillRef>
          <a:effectRef idx="0">
            <a:schemeClr val="accent1"/>
          </a:effectRef>
          <a:fontRef idx="minor">
            <a:schemeClr val="tx1"/>
          </a:fontRef>
        </xdr:style>
      </xdr:cxnSp>
      <xdr:cxnSp macro="">
        <xdr:nvCxnSpPr>
          <xdr:cNvPr id="20" name="直線コネクタ 19">
            <a:extLst>
              <a:ext uri="{FF2B5EF4-FFF2-40B4-BE49-F238E27FC236}">
                <a16:creationId xmlns:a16="http://schemas.microsoft.com/office/drawing/2014/main" id="{9FFDD29D-A7DE-DF38-4777-D5733FF35128}"/>
              </a:ext>
            </a:extLst>
          </xdr:cNvPr>
          <xdr:cNvCxnSpPr/>
        </xdr:nvCxnSpPr>
        <xdr:spPr>
          <a:xfrm>
            <a:off x="10233819" y="4709584"/>
            <a:ext cx="121443"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21" name="テキスト ボックス 20">
            <a:extLst>
              <a:ext uri="{FF2B5EF4-FFF2-40B4-BE49-F238E27FC236}">
                <a16:creationId xmlns:a16="http://schemas.microsoft.com/office/drawing/2014/main" id="{A3A92737-77A4-C100-0FBB-01ACEE339204}"/>
              </a:ext>
            </a:extLst>
          </xdr:cNvPr>
          <xdr:cNvSpPr txBox="1">
            <a:spLocks/>
          </xdr:cNvSpPr>
        </xdr:nvSpPr>
        <xdr:spPr>
          <a:xfrm>
            <a:off x="10462421" y="4471449"/>
            <a:ext cx="672940"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d3x4.0</a:t>
            </a:r>
            <a:endParaRPr kumimoji="1" lang="ja-JP" altLang="en-US" sz="1400"/>
          </a:p>
        </xdr:txBody>
      </xdr:sp>
      <xdr:cxnSp macro="">
        <xdr:nvCxnSpPr>
          <xdr:cNvPr id="22" name="直線コネクタ 21">
            <a:extLst>
              <a:ext uri="{FF2B5EF4-FFF2-40B4-BE49-F238E27FC236}">
                <a16:creationId xmlns:a16="http://schemas.microsoft.com/office/drawing/2014/main" id="{4BDD4014-06AD-7AE1-97C3-5A5BC8E3E054}"/>
              </a:ext>
            </a:extLst>
          </xdr:cNvPr>
          <xdr:cNvCxnSpPr/>
        </xdr:nvCxnSpPr>
        <xdr:spPr>
          <a:xfrm flipV="1">
            <a:off x="9884732" y="1385532"/>
            <a:ext cx="376237" cy="319087"/>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3" name="直線コネクタ 22">
            <a:extLst>
              <a:ext uri="{FF2B5EF4-FFF2-40B4-BE49-F238E27FC236}">
                <a16:creationId xmlns:a16="http://schemas.microsoft.com/office/drawing/2014/main" id="{4CD98CD6-2B7C-ECB6-D8BC-2D0F929A4EE4}"/>
              </a:ext>
            </a:extLst>
          </xdr:cNvPr>
          <xdr:cNvCxnSpPr/>
        </xdr:nvCxnSpPr>
        <xdr:spPr>
          <a:xfrm flipV="1">
            <a:off x="9933151" y="1385528"/>
            <a:ext cx="375330" cy="319087"/>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4" name="直線矢印コネクタ 23">
            <a:extLst>
              <a:ext uri="{FF2B5EF4-FFF2-40B4-BE49-F238E27FC236}">
                <a16:creationId xmlns:a16="http://schemas.microsoft.com/office/drawing/2014/main" id="{C2C7BFC9-DC19-D597-A5B7-01B8FF0473A0}"/>
              </a:ext>
            </a:extLst>
          </xdr:cNvPr>
          <xdr:cNvCxnSpPr/>
        </xdr:nvCxnSpPr>
        <xdr:spPr>
          <a:xfrm>
            <a:off x="10134763" y="1380769"/>
            <a:ext cx="123825" cy="0"/>
          </a:xfrm>
          <a:prstGeom prst="straightConnector1">
            <a:avLst/>
          </a:prstGeom>
          <a:ln>
            <a:solidFill>
              <a:schemeClr val="bg1">
                <a:lumMod val="50000"/>
              </a:schemeClr>
            </a:solidFill>
            <a:headEnd type="none"/>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25" name="直線矢印コネクタ 24">
            <a:extLst>
              <a:ext uri="{FF2B5EF4-FFF2-40B4-BE49-F238E27FC236}">
                <a16:creationId xmlns:a16="http://schemas.microsoft.com/office/drawing/2014/main" id="{0971D576-5CF8-8597-E19B-2B5C5A907885}"/>
              </a:ext>
            </a:extLst>
          </xdr:cNvPr>
          <xdr:cNvCxnSpPr/>
        </xdr:nvCxnSpPr>
        <xdr:spPr>
          <a:xfrm>
            <a:off x="10324243" y="1383146"/>
            <a:ext cx="743854" cy="0"/>
          </a:xfrm>
          <a:prstGeom prst="straightConnector1">
            <a:avLst/>
          </a:prstGeom>
          <a:ln>
            <a:solidFill>
              <a:schemeClr val="bg1">
                <a:lumMod val="50000"/>
              </a:schemeClr>
            </a:solidFill>
            <a:headEnd type="stealth"/>
            <a:tailEnd type="none"/>
          </a:ln>
        </xdr:spPr>
        <xdr:style>
          <a:lnRef idx="1">
            <a:schemeClr val="accent1"/>
          </a:lnRef>
          <a:fillRef idx="0">
            <a:schemeClr val="accent1"/>
          </a:fillRef>
          <a:effectRef idx="0">
            <a:schemeClr val="accent1"/>
          </a:effectRef>
          <a:fontRef idx="minor">
            <a:schemeClr val="tx1"/>
          </a:fontRef>
        </xdr:style>
      </xdr:cxnSp>
      <xdr:cxnSp macro="">
        <xdr:nvCxnSpPr>
          <xdr:cNvPr id="26" name="直線コネクタ 25">
            <a:extLst>
              <a:ext uri="{FF2B5EF4-FFF2-40B4-BE49-F238E27FC236}">
                <a16:creationId xmlns:a16="http://schemas.microsoft.com/office/drawing/2014/main" id="{7DE7FA88-7917-2B19-B87E-E4C183CE8E20}"/>
              </a:ext>
            </a:extLst>
          </xdr:cNvPr>
          <xdr:cNvCxnSpPr/>
        </xdr:nvCxnSpPr>
        <xdr:spPr>
          <a:xfrm>
            <a:off x="10251445" y="1383157"/>
            <a:ext cx="121443"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27" name="テキスト ボックス 26">
            <a:extLst>
              <a:ext uri="{FF2B5EF4-FFF2-40B4-BE49-F238E27FC236}">
                <a16:creationId xmlns:a16="http://schemas.microsoft.com/office/drawing/2014/main" id="{0C963492-7E95-FE2A-0141-E53E618F366C}"/>
              </a:ext>
            </a:extLst>
          </xdr:cNvPr>
          <xdr:cNvSpPr txBox="1">
            <a:spLocks/>
          </xdr:cNvSpPr>
        </xdr:nvSpPr>
        <xdr:spPr>
          <a:xfrm>
            <a:off x="10430935" y="1140259"/>
            <a:ext cx="675964" cy="3069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d2x4.0</a:t>
            </a:r>
            <a:endParaRPr kumimoji="1" lang="ja-JP" altLang="en-US" sz="1400"/>
          </a:p>
        </xdr:txBody>
      </xdr:sp>
      <xdr:cxnSp macro="">
        <xdr:nvCxnSpPr>
          <xdr:cNvPr id="28" name="直線コネクタ 27">
            <a:extLst>
              <a:ext uri="{FF2B5EF4-FFF2-40B4-BE49-F238E27FC236}">
                <a16:creationId xmlns:a16="http://schemas.microsoft.com/office/drawing/2014/main" id="{C5EC4517-2FD6-DB31-39A8-7EB53F5C9AC2}"/>
              </a:ext>
            </a:extLst>
          </xdr:cNvPr>
          <xdr:cNvCxnSpPr/>
        </xdr:nvCxnSpPr>
        <xdr:spPr>
          <a:xfrm flipV="1">
            <a:off x="9904178" y="378898"/>
            <a:ext cx="376237" cy="321158"/>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9" name="直線コネクタ 28">
            <a:extLst>
              <a:ext uri="{FF2B5EF4-FFF2-40B4-BE49-F238E27FC236}">
                <a16:creationId xmlns:a16="http://schemas.microsoft.com/office/drawing/2014/main" id="{10FFAA87-7DA4-D211-8CCB-170ED2F8F6BD}"/>
              </a:ext>
            </a:extLst>
          </xdr:cNvPr>
          <xdr:cNvCxnSpPr/>
        </xdr:nvCxnSpPr>
        <xdr:spPr>
          <a:xfrm flipV="1">
            <a:off x="9952597" y="378894"/>
            <a:ext cx="375330" cy="321158"/>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30" name="直線矢印コネクタ 29">
            <a:extLst>
              <a:ext uri="{FF2B5EF4-FFF2-40B4-BE49-F238E27FC236}">
                <a16:creationId xmlns:a16="http://schemas.microsoft.com/office/drawing/2014/main" id="{1D97C979-AE62-CCC6-BE9B-312B77F1D747}"/>
              </a:ext>
            </a:extLst>
          </xdr:cNvPr>
          <xdr:cNvCxnSpPr/>
        </xdr:nvCxnSpPr>
        <xdr:spPr>
          <a:xfrm>
            <a:off x="10156590" y="374135"/>
            <a:ext cx="123825" cy="0"/>
          </a:xfrm>
          <a:prstGeom prst="straightConnector1">
            <a:avLst/>
          </a:prstGeom>
          <a:ln>
            <a:solidFill>
              <a:schemeClr val="bg1">
                <a:lumMod val="50000"/>
              </a:schemeClr>
            </a:solidFill>
            <a:headEnd type="none"/>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31" name="直線矢印コネクタ 30">
            <a:extLst>
              <a:ext uri="{FF2B5EF4-FFF2-40B4-BE49-F238E27FC236}">
                <a16:creationId xmlns:a16="http://schemas.microsoft.com/office/drawing/2014/main" id="{AC0BED6C-1FE1-3188-2E07-F0FE73402671}"/>
              </a:ext>
            </a:extLst>
          </xdr:cNvPr>
          <xdr:cNvCxnSpPr/>
        </xdr:nvCxnSpPr>
        <xdr:spPr>
          <a:xfrm>
            <a:off x="10333483" y="376512"/>
            <a:ext cx="743854" cy="0"/>
          </a:xfrm>
          <a:prstGeom prst="straightConnector1">
            <a:avLst/>
          </a:prstGeom>
          <a:ln>
            <a:solidFill>
              <a:schemeClr val="bg1">
                <a:lumMod val="50000"/>
              </a:schemeClr>
            </a:solidFill>
            <a:headEnd type="stealth"/>
            <a:tailEnd type="none"/>
          </a:ln>
        </xdr:spPr>
        <xdr:style>
          <a:lnRef idx="1">
            <a:schemeClr val="accent1"/>
          </a:lnRef>
          <a:fillRef idx="0">
            <a:schemeClr val="accent1"/>
          </a:fillRef>
          <a:effectRef idx="0">
            <a:schemeClr val="accent1"/>
          </a:effectRef>
          <a:fontRef idx="minor">
            <a:schemeClr val="tx1"/>
          </a:fontRef>
        </xdr:style>
      </xdr:cxnSp>
      <xdr:cxnSp macro="">
        <xdr:nvCxnSpPr>
          <xdr:cNvPr id="32" name="直線コネクタ 31">
            <a:extLst>
              <a:ext uri="{FF2B5EF4-FFF2-40B4-BE49-F238E27FC236}">
                <a16:creationId xmlns:a16="http://schemas.microsoft.com/office/drawing/2014/main" id="{4E09A260-78D7-D549-C75B-A765C1FEF887}"/>
              </a:ext>
            </a:extLst>
          </xdr:cNvPr>
          <xdr:cNvCxnSpPr/>
        </xdr:nvCxnSpPr>
        <xdr:spPr>
          <a:xfrm>
            <a:off x="10270891" y="376523"/>
            <a:ext cx="87547"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33" name="テキスト ボックス 32">
            <a:extLst>
              <a:ext uri="{FF2B5EF4-FFF2-40B4-BE49-F238E27FC236}">
                <a16:creationId xmlns:a16="http://schemas.microsoft.com/office/drawing/2014/main" id="{EF5D462C-9AAE-657D-0D59-9B337F08845D}"/>
              </a:ext>
            </a:extLst>
          </xdr:cNvPr>
          <xdr:cNvSpPr txBox="1">
            <a:spLocks/>
          </xdr:cNvSpPr>
        </xdr:nvSpPr>
        <xdr:spPr>
          <a:xfrm>
            <a:off x="10433714" y="138387"/>
            <a:ext cx="673697"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d1x4.0</a:t>
            </a:r>
            <a:endParaRPr kumimoji="1" lang="ja-JP" altLang="en-US" sz="1400"/>
          </a:p>
        </xdr:txBody>
      </xdr:sp>
      <xdr:cxnSp macro="">
        <xdr:nvCxnSpPr>
          <xdr:cNvPr id="34" name="直線矢印コネクタ 33">
            <a:extLst>
              <a:ext uri="{FF2B5EF4-FFF2-40B4-BE49-F238E27FC236}">
                <a16:creationId xmlns:a16="http://schemas.microsoft.com/office/drawing/2014/main" id="{EC0D4BB1-A805-4F61-9F1E-89662F22513F}"/>
              </a:ext>
            </a:extLst>
          </xdr:cNvPr>
          <xdr:cNvCxnSpPr/>
        </xdr:nvCxnSpPr>
        <xdr:spPr>
          <a:xfrm>
            <a:off x="8451786" y="5069010"/>
            <a:ext cx="0" cy="1006777"/>
          </a:xfrm>
          <a:prstGeom prst="straightConnector1">
            <a:avLst/>
          </a:prstGeom>
          <a:ln>
            <a:solidFill>
              <a:schemeClr val="bg1">
                <a:lumMod val="50000"/>
              </a:schemeClr>
            </a:solidFill>
            <a:headEnd type="stealth"/>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35" name="直線矢印コネクタ 34">
            <a:extLst>
              <a:ext uri="{FF2B5EF4-FFF2-40B4-BE49-F238E27FC236}">
                <a16:creationId xmlns:a16="http://schemas.microsoft.com/office/drawing/2014/main" id="{4630F448-4999-C399-15A6-9207B0773FD5}"/>
              </a:ext>
            </a:extLst>
          </xdr:cNvPr>
          <xdr:cNvCxnSpPr/>
        </xdr:nvCxnSpPr>
        <xdr:spPr>
          <a:xfrm>
            <a:off x="8187042" y="736356"/>
            <a:ext cx="0" cy="5337968"/>
          </a:xfrm>
          <a:prstGeom prst="straightConnector1">
            <a:avLst/>
          </a:prstGeom>
          <a:ln>
            <a:solidFill>
              <a:schemeClr val="bg1">
                <a:lumMod val="50000"/>
              </a:schemeClr>
            </a:solidFill>
            <a:headEnd type="stealth"/>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36" name="直線矢印コネクタ 35">
            <a:extLst>
              <a:ext uri="{FF2B5EF4-FFF2-40B4-BE49-F238E27FC236}">
                <a16:creationId xmlns:a16="http://schemas.microsoft.com/office/drawing/2014/main" id="{B039F4C9-2A19-E6F1-0CBD-80992B05F641}"/>
              </a:ext>
            </a:extLst>
          </xdr:cNvPr>
          <xdr:cNvCxnSpPr/>
        </xdr:nvCxnSpPr>
        <xdr:spPr>
          <a:xfrm>
            <a:off x="8452396" y="1740958"/>
            <a:ext cx="0" cy="3328588"/>
          </a:xfrm>
          <a:prstGeom prst="straightConnector1">
            <a:avLst/>
          </a:prstGeom>
          <a:ln>
            <a:solidFill>
              <a:schemeClr val="bg1">
                <a:lumMod val="50000"/>
              </a:schemeClr>
            </a:solidFill>
            <a:headEnd type="stealth"/>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37" name="直線矢印コネクタ 36">
            <a:extLst>
              <a:ext uri="{FF2B5EF4-FFF2-40B4-BE49-F238E27FC236}">
                <a16:creationId xmlns:a16="http://schemas.microsoft.com/office/drawing/2014/main" id="{70C9DDBE-7ABC-61F9-45A3-58CD9CAD2E50}"/>
              </a:ext>
            </a:extLst>
          </xdr:cNvPr>
          <xdr:cNvCxnSpPr/>
        </xdr:nvCxnSpPr>
        <xdr:spPr>
          <a:xfrm>
            <a:off x="8452397" y="736687"/>
            <a:ext cx="0" cy="1006777"/>
          </a:xfrm>
          <a:prstGeom prst="straightConnector1">
            <a:avLst/>
          </a:prstGeom>
          <a:ln>
            <a:solidFill>
              <a:schemeClr val="bg1">
                <a:lumMod val="50000"/>
              </a:schemeClr>
            </a:solidFill>
            <a:headEnd type="stealth"/>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38" name="直線コネクタ 37">
            <a:extLst>
              <a:ext uri="{FF2B5EF4-FFF2-40B4-BE49-F238E27FC236}">
                <a16:creationId xmlns:a16="http://schemas.microsoft.com/office/drawing/2014/main" id="{FBAE2632-C01A-91F2-3164-0F8E4DC8A57D}"/>
              </a:ext>
            </a:extLst>
          </xdr:cNvPr>
          <xdr:cNvCxnSpPr/>
        </xdr:nvCxnSpPr>
        <xdr:spPr>
          <a:xfrm>
            <a:off x="8454229" y="5072059"/>
            <a:ext cx="1332180"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2F842B52-973C-61C0-6E51-8AEB475F0025}"/>
              </a:ext>
            </a:extLst>
          </xdr:cNvPr>
          <xdr:cNvCxnSpPr/>
        </xdr:nvCxnSpPr>
        <xdr:spPr>
          <a:xfrm>
            <a:off x="8450034" y="1741055"/>
            <a:ext cx="1368581"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40" name="直線コネクタ 39">
            <a:extLst>
              <a:ext uri="{FF2B5EF4-FFF2-40B4-BE49-F238E27FC236}">
                <a16:creationId xmlns:a16="http://schemas.microsoft.com/office/drawing/2014/main" id="{E2B68BFF-E480-E7F7-9A7B-06B4FF9BC65D}"/>
              </a:ext>
            </a:extLst>
          </xdr:cNvPr>
          <xdr:cNvCxnSpPr/>
        </xdr:nvCxnSpPr>
        <xdr:spPr>
          <a:xfrm>
            <a:off x="8182691" y="741802"/>
            <a:ext cx="1630657"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41" name="テキスト ボックス 40">
            <a:extLst>
              <a:ext uri="{FF2B5EF4-FFF2-40B4-BE49-F238E27FC236}">
                <a16:creationId xmlns:a16="http://schemas.microsoft.com/office/drawing/2014/main" id="{50F9F132-922C-263A-F6CD-2A647243CAC2}"/>
              </a:ext>
            </a:extLst>
          </xdr:cNvPr>
          <xdr:cNvSpPr txBox="1">
            <a:spLocks/>
          </xdr:cNvSpPr>
        </xdr:nvSpPr>
        <xdr:spPr>
          <a:xfrm rot="16200000">
            <a:off x="8178792" y="5414741"/>
            <a:ext cx="367087" cy="31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h3</a:t>
            </a:r>
            <a:endParaRPr kumimoji="1" lang="ja-JP" altLang="en-US" sz="1400"/>
          </a:p>
        </xdr:txBody>
      </xdr:sp>
      <xdr:sp macro="" textlink="">
        <xdr:nvSpPr>
          <xdr:cNvPr id="42" name="テキスト ボックス 41">
            <a:extLst>
              <a:ext uri="{FF2B5EF4-FFF2-40B4-BE49-F238E27FC236}">
                <a16:creationId xmlns:a16="http://schemas.microsoft.com/office/drawing/2014/main" id="{1E8FFC48-8DF7-C07D-96EA-EABCA68E153C}"/>
              </a:ext>
            </a:extLst>
          </xdr:cNvPr>
          <xdr:cNvSpPr txBox="1">
            <a:spLocks/>
          </xdr:cNvSpPr>
        </xdr:nvSpPr>
        <xdr:spPr>
          <a:xfrm rot="16200000">
            <a:off x="8169127" y="3236469"/>
            <a:ext cx="369973" cy="308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h2</a:t>
            </a:r>
            <a:endParaRPr kumimoji="1" lang="ja-JP" altLang="en-US" sz="1400"/>
          </a:p>
        </xdr:txBody>
      </xdr:sp>
      <xdr:sp macro="" textlink="">
        <xdr:nvSpPr>
          <xdr:cNvPr id="43" name="テキスト ボックス 42">
            <a:extLst>
              <a:ext uri="{FF2B5EF4-FFF2-40B4-BE49-F238E27FC236}">
                <a16:creationId xmlns:a16="http://schemas.microsoft.com/office/drawing/2014/main" id="{EE6DA58A-EA1B-26A1-9FD7-DB942382A8F5}"/>
              </a:ext>
            </a:extLst>
          </xdr:cNvPr>
          <xdr:cNvSpPr txBox="1">
            <a:spLocks/>
          </xdr:cNvSpPr>
        </xdr:nvSpPr>
        <xdr:spPr>
          <a:xfrm rot="16200000">
            <a:off x="7703378" y="2994599"/>
            <a:ext cx="792893"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a:t>路面高</a:t>
            </a:r>
            <a:endParaRPr kumimoji="1" lang="en-US" altLang="ja-JP" sz="1400"/>
          </a:p>
        </xdr:txBody>
      </xdr:sp>
      <xdr:sp macro="" textlink="">
        <xdr:nvSpPr>
          <xdr:cNvPr id="44" name="テキスト ボックス 43">
            <a:extLst>
              <a:ext uri="{FF2B5EF4-FFF2-40B4-BE49-F238E27FC236}">
                <a16:creationId xmlns:a16="http://schemas.microsoft.com/office/drawing/2014/main" id="{7BE9CB41-782F-9D4A-BA01-F2297E2F7671}"/>
              </a:ext>
            </a:extLst>
          </xdr:cNvPr>
          <xdr:cNvSpPr txBox="1">
            <a:spLocks/>
          </xdr:cNvSpPr>
        </xdr:nvSpPr>
        <xdr:spPr>
          <a:xfrm rot="16200000">
            <a:off x="8176958" y="1058643"/>
            <a:ext cx="369973" cy="308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h1</a:t>
            </a:r>
            <a:endParaRPr kumimoji="1" lang="ja-JP" altLang="en-US" sz="1400"/>
          </a:p>
        </xdr:txBody>
      </xdr:sp>
      <xdr:sp macro="" textlink="">
        <xdr:nvSpPr>
          <xdr:cNvPr id="45" name="テキスト ボックス 44">
            <a:extLst>
              <a:ext uri="{FF2B5EF4-FFF2-40B4-BE49-F238E27FC236}">
                <a16:creationId xmlns:a16="http://schemas.microsoft.com/office/drawing/2014/main" id="{E4B97DBC-BDF9-0CAD-9DCA-73000F7A2603}"/>
              </a:ext>
            </a:extLst>
          </xdr:cNvPr>
          <xdr:cNvSpPr txBox="1">
            <a:spLocks/>
          </xdr:cNvSpPr>
        </xdr:nvSpPr>
        <xdr:spPr>
          <a:xfrm>
            <a:off x="8444191" y="5064343"/>
            <a:ext cx="1170961" cy="3269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制御装置取付用</a:t>
            </a:r>
            <a:endParaRPr kumimoji="1" lang="en-US" altLang="ja-JP" sz="1100"/>
          </a:p>
        </xdr:txBody>
      </xdr:sp>
      <xdr:sp macro="" textlink="">
        <xdr:nvSpPr>
          <xdr:cNvPr id="46" name="テキスト ボックス 45">
            <a:extLst>
              <a:ext uri="{FF2B5EF4-FFF2-40B4-BE49-F238E27FC236}">
                <a16:creationId xmlns:a16="http://schemas.microsoft.com/office/drawing/2014/main" id="{79F2E83F-BAEA-AF74-50AD-74614BDEEB22}"/>
              </a:ext>
            </a:extLst>
          </xdr:cNvPr>
          <xdr:cNvSpPr txBox="1">
            <a:spLocks/>
          </xdr:cNvSpPr>
        </xdr:nvSpPr>
        <xdr:spPr>
          <a:xfrm>
            <a:off x="8443603" y="5239833"/>
            <a:ext cx="606704" cy="3255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開口部</a:t>
            </a:r>
          </a:p>
        </xdr:txBody>
      </xdr:sp>
      <xdr:cxnSp macro="">
        <xdr:nvCxnSpPr>
          <xdr:cNvPr id="47" name="直線コネクタ 46">
            <a:extLst>
              <a:ext uri="{FF2B5EF4-FFF2-40B4-BE49-F238E27FC236}">
                <a16:creationId xmlns:a16="http://schemas.microsoft.com/office/drawing/2014/main" id="{3D654D63-3872-FC2F-791E-093E4C8D47FD}"/>
              </a:ext>
            </a:extLst>
          </xdr:cNvPr>
          <xdr:cNvCxnSpPr/>
        </xdr:nvCxnSpPr>
        <xdr:spPr>
          <a:xfrm>
            <a:off x="8520113" y="5311623"/>
            <a:ext cx="988435"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48" name="直線コネクタ 47">
            <a:extLst>
              <a:ext uri="{FF2B5EF4-FFF2-40B4-BE49-F238E27FC236}">
                <a16:creationId xmlns:a16="http://schemas.microsoft.com/office/drawing/2014/main" id="{E949004E-7CB6-1328-0B2B-40350F2E85EC}"/>
              </a:ext>
            </a:extLst>
          </xdr:cNvPr>
          <xdr:cNvCxnSpPr/>
        </xdr:nvCxnSpPr>
        <xdr:spPr>
          <a:xfrm flipH="1" flipV="1">
            <a:off x="9505661" y="5311353"/>
            <a:ext cx="298956" cy="257474"/>
          </a:xfrm>
          <a:prstGeom prst="line">
            <a:avLst/>
          </a:prstGeom>
          <a:ln>
            <a:solidFill>
              <a:schemeClr val="bg1">
                <a:lumMod val="50000"/>
              </a:schemeClr>
            </a:solidFill>
            <a:headEnd type="stealth"/>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49" name="正方形/長方形 48">
            <a:extLst>
              <a:ext uri="{FF2B5EF4-FFF2-40B4-BE49-F238E27FC236}">
                <a16:creationId xmlns:a16="http://schemas.microsoft.com/office/drawing/2014/main" id="{B6EEA994-4685-4110-72F1-77ED6A712E15}"/>
              </a:ext>
            </a:extLst>
          </xdr:cNvPr>
          <xdr:cNvSpPr/>
        </xdr:nvSpPr>
        <xdr:spPr>
          <a:xfrm>
            <a:off x="9802628" y="5343710"/>
            <a:ext cx="53731" cy="454269"/>
          </a:xfrm>
          <a:prstGeom prst="rect">
            <a:avLst/>
          </a:prstGeom>
          <a:noFill/>
          <a:ln>
            <a:solidFill>
              <a:schemeClr val="tx1"/>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sp macro="" textlink="">
        <xdr:nvSpPr>
          <xdr:cNvPr id="50" name="直角三角形 49">
            <a:extLst>
              <a:ext uri="{FF2B5EF4-FFF2-40B4-BE49-F238E27FC236}">
                <a16:creationId xmlns:a16="http://schemas.microsoft.com/office/drawing/2014/main" id="{E8117ADA-22FC-B7A6-F0DC-5A795BF2E345}"/>
              </a:ext>
            </a:extLst>
          </xdr:cNvPr>
          <xdr:cNvSpPr/>
        </xdr:nvSpPr>
        <xdr:spPr>
          <a:xfrm>
            <a:off x="9932191" y="5931694"/>
            <a:ext cx="64298" cy="142877"/>
          </a:xfrm>
          <a:prstGeom prst="rtTriangl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1" name="直角三角形 50">
            <a:extLst>
              <a:ext uri="{FF2B5EF4-FFF2-40B4-BE49-F238E27FC236}">
                <a16:creationId xmlns:a16="http://schemas.microsoft.com/office/drawing/2014/main" id="{B743BF73-DBF9-050D-E3F8-B456E7807B90}"/>
              </a:ext>
            </a:extLst>
          </xdr:cNvPr>
          <xdr:cNvSpPr/>
        </xdr:nvSpPr>
        <xdr:spPr>
          <a:xfrm flipH="1">
            <a:off x="9755982" y="5929317"/>
            <a:ext cx="64286" cy="142877"/>
          </a:xfrm>
          <a:prstGeom prst="rtTriangl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2" name="矢印: 折線 51">
            <a:extLst>
              <a:ext uri="{FF2B5EF4-FFF2-40B4-BE49-F238E27FC236}">
                <a16:creationId xmlns:a16="http://schemas.microsoft.com/office/drawing/2014/main" id="{9C39CBD0-738F-7FB0-F032-EFE3D59AE78C}"/>
              </a:ext>
            </a:extLst>
          </xdr:cNvPr>
          <xdr:cNvSpPr/>
        </xdr:nvSpPr>
        <xdr:spPr>
          <a:xfrm rot="16200000">
            <a:off x="9755981" y="6334121"/>
            <a:ext cx="109538" cy="57157"/>
          </a:xfrm>
          <a:prstGeom prst="bentArrow">
            <a:avLst>
              <a:gd name="adj1" fmla="val 25000"/>
              <a:gd name="adj2" fmla="val 20098"/>
              <a:gd name="adj3" fmla="val 0"/>
              <a:gd name="adj4" fmla="val 77750"/>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53" name="矢印: 折線 52">
            <a:extLst>
              <a:ext uri="{FF2B5EF4-FFF2-40B4-BE49-F238E27FC236}">
                <a16:creationId xmlns:a16="http://schemas.microsoft.com/office/drawing/2014/main" id="{3C45394C-3DF7-2302-E878-1F46DEBF8C8B}"/>
              </a:ext>
            </a:extLst>
          </xdr:cNvPr>
          <xdr:cNvSpPr/>
        </xdr:nvSpPr>
        <xdr:spPr>
          <a:xfrm rot="16200000" flipV="1">
            <a:off x="9888142" y="6335317"/>
            <a:ext cx="109538" cy="54760"/>
          </a:xfrm>
          <a:prstGeom prst="bentArrow">
            <a:avLst>
              <a:gd name="adj1" fmla="val 25000"/>
              <a:gd name="adj2" fmla="val 20098"/>
              <a:gd name="adj3" fmla="val 0"/>
              <a:gd name="adj4" fmla="val 77750"/>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cxnSp macro="">
        <xdr:nvCxnSpPr>
          <xdr:cNvPr id="54" name="直線コネクタ 53">
            <a:extLst>
              <a:ext uri="{FF2B5EF4-FFF2-40B4-BE49-F238E27FC236}">
                <a16:creationId xmlns:a16="http://schemas.microsoft.com/office/drawing/2014/main" id="{78B43693-F8E6-F006-7286-641E03DD635E}"/>
              </a:ext>
            </a:extLst>
          </xdr:cNvPr>
          <xdr:cNvCxnSpPr/>
        </xdr:nvCxnSpPr>
        <xdr:spPr>
          <a:xfrm flipV="1">
            <a:off x="9786938" y="6074569"/>
            <a:ext cx="0" cy="20240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5" name="直線コネクタ 54">
            <a:extLst>
              <a:ext uri="{FF2B5EF4-FFF2-40B4-BE49-F238E27FC236}">
                <a16:creationId xmlns:a16="http://schemas.microsoft.com/office/drawing/2014/main" id="{DDF4C2FA-E4FB-F60F-DD15-7144E3B811F5}"/>
              </a:ext>
            </a:extLst>
          </xdr:cNvPr>
          <xdr:cNvCxnSpPr/>
        </xdr:nvCxnSpPr>
        <xdr:spPr>
          <a:xfrm flipV="1">
            <a:off x="9803607" y="6074569"/>
            <a:ext cx="0" cy="20240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6" name="直線コネクタ 55">
            <a:extLst>
              <a:ext uri="{FF2B5EF4-FFF2-40B4-BE49-F238E27FC236}">
                <a16:creationId xmlns:a16="http://schemas.microsoft.com/office/drawing/2014/main" id="{D75D130F-8A64-65E6-E349-B9207549A913}"/>
              </a:ext>
            </a:extLst>
          </xdr:cNvPr>
          <xdr:cNvCxnSpPr/>
        </xdr:nvCxnSpPr>
        <xdr:spPr>
          <a:xfrm flipV="1">
            <a:off x="9951243" y="6074569"/>
            <a:ext cx="0" cy="20240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7" name="直線コネクタ 56">
            <a:extLst>
              <a:ext uri="{FF2B5EF4-FFF2-40B4-BE49-F238E27FC236}">
                <a16:creationId xmlns:a16="http://schemas.microsoft.com/office/drawing/2014/main" id="{68AFE541-0064-7458-00A4-8C10935E076C}"/>
              </a:ext>
            </a:extLst>
          </xdr:cNvPr>
          <xdr:cNvCxnSpPr/>
        </xdr:nvCxnSpPr>
        <xdr:spPr>
          <a:xfrm flipV="1">
            <a:off x="9967912" y="6074569"/>
            <a:ext cx="0" cy="20240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8" name="直線コネクタ 57">
            <a:extLst>
              <a:ext uri="{FF2B5EF4-FFF2-40B4-BE49-F238E27FC236}">
                <a16:creationId xmlns:a16="http://schemas.microsoft.com/office/drawing/2014/main" id="{3CCBEABF-A7D5-A8F4-A6F1-797F5E12C793}"/>
              </a:ext>
            </a:extLst>
          </xdr:cNvPr>
          <xdr:cNvCxnSpPr/>
        </xdr:nvCxnSpPr>
        <xdr:spPr>
          <a:xfrm>
            <a:off x="9844095" y="6141252"/>
            <a:ext cx="64287"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9" name="直線コネクタ 58">
            <a:extLst>
              <a:ext uri="{FF2B5EF4-FFF2-40B4-BE49-F238E27FC236}">
                <a16:creationId xmlns:a16="http://schemas.microsoft.com/office/drawing/2014/main" id="{3C21B3FD-4C8D-88DE-D5DA-2FC7CC16371B}"/>
              </a:ext>
            </a:extLst>
          </xdr:cNvPr>
          <xdr:cNvCxnSpPr/>
        </xdr:nvCxnSpPr>
        <xdr:spPr>
          <a:xfrm>
            <a:off x="9844091" y="6310319"/>
            <a:ext cx="64287"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60" name="直線コネクタ 59">
            <a:extLst>
              <a:ext uri="{FF2B5EF4-FFF2-40B4-BE49-F238E27FC236}">
                <a16:creationId xmlns:a16="http://schemas.microsoft.com/office/drawing/2014/main" id="{CB23ECCA-42AE-54EB-4E34-CCB9DD355786}"/>
              </a:ext>
            </a:extLst>
          </xdr:cNvPr>
          <xdr:cNvCxnSpPr/>
        </xdr:nvCxnSpPr>
        <xdr:spPr>
          <a:xfrm>
            <a:off x="9934583" y="6305556"/>
            <a:ext cx="5237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1" name="直線コネクタ 60">
            <a:extLst>
              <a:ext uri="{FF2B5EF4-FFF2-40B4-BE49-F238E27FC236}">
                <a16:creationId xmlns:a16="http://schemas.microsoft.com/office/drawing/2014/main" id="{9F2632BB-2463-F241-51F7-4CBB2B379C80}"/>
              </a:ext>
            </a:extLst>
          </xdr:cNvPr>
          <xdr:cNvCxnSpPr/>
        </xdr:nvCxnSpPr>
        <xdr:spPr>
          <a:xfrm>
            <a:off x="9934588" y="6141244"/>
            <a:ext cx="5237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2" name="直線コネクタ 61">
            <a:extLst>
              <a:ext uri="{FF2B5EF4-FFF2-40B4-BE49-F238E27FC236}">
                <a16:creationId xmlns:a16="http://schemas.microsoft.com/office/drawing/2014/main" id="{5B8A0636-3D40-41F0-60EF-E6D8E06D351C}"/>
              </a:ext>
            </a:extLst>
          </xdr:cNvPr>
          <xdr:cNvCxnSpPr/>
        </xdr:nvCxnSpPr>
        <xdr:spPr>
          <a:xfrm>
            <a:off x="9765512" y="6305553"/>
            <a:ext cx="5237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3" name="直線コネクタ 62">
            <a:extLst>
              <a:ext uri="{FF2B5EF4-FFF2-40B4-BE49-F238E27FC236}">
                <a16:creationId xmlns:a16="http://schemas.microsoft.com/office/drawing/2014/main" id="{C1792DA7-D441-CD58-A9D0-FA19D5917160}"/>
              </a:ext>
            </a:extLst>
          </xdr:cNvPr>
          <xdr:cNvCxnSpPr/>
        </xdr:nvCxnSpPr>
        <xdr:spPr>
          <a:xfrm>
            <a:off x="9765517" y="6141241"/>
            <a:ext cx="5237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4" name="直線コネクタ 63">
            <a:extLst>
              <a:ext uri="{FF2B5EF4-FFF2-40B4-BE49-F238E27FC236}">
                <a16:creationId xmlns:a16="http://schemas.microsoft.com/office/drawing/2014/main" id="{E359778E-5D56-F7A8-D0AE-AF637A960EE3}"/>
              </a:ext>
            </a:extLst>
          </xdr:cNvPr>
          <xdr:cNvCxnSpPr/>
        </xdr:nvCxnSpPr>
        <xdr:spPr>
          <a:xfrm>
            <a:off x="9713119" y="6779428"/>
            <a:ext cx="328612"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5" name="直線矢印コネクタ 64">
            <a:extLst>
              <a:ext uri="{FF2B5EF4-FFF2-40B4-BE49-F238E27FC236}">
                <a16:creationId xmlns:a16="http://schemas.microsoft.com/office/drawing/2014/main" id="{54B7DB74-89E5-29F2-131B-F003DD8747E8}"/>
              </a:ext>
            </a:extLst>
          </xdr:cNvPr>
          <xdr:cNvCxnSpPr/>
        </xdr:nvCxnSpPr>
        <xdr:spPr>
          <a:xfrm flipH="1">
            <a:off x="9874798" y="600075"/>
            <a:ext cx="2627" cy="6320996"/>
          </a:xfrm>
          <a:prstGeom prst="straightConnector1">
            <a:avLst/>
          </a:prstGeom>
          <a:ln>
            <a:solidFill>
              <a:schemeClr val="bg1">
                <a:lumMod val="50000"/>
              </a:schemeClr>
            </a:solidFill>
            <a:prstDash val="lgDashDot"/>
            <a:headEnd type="none"/>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66" name="楕円 65">
            <a:extLst>
              <a:ext uri="{FF2B5EF4-FFF2-40B4-BE49-F238E27FC236}">
                <a16:creationId xmlns:a16="http://schemas.microsoft.com/office/drawing/2014/main" id="{6F040FC3-FD88-BEFD-47D5-6AB7BD7B8B75}"/>
              </a:ext>
            </a:extLst>
          </xdr:cNvPr>
          <xdr:cNvSpPr/>
        </xdr:nvSpPr>
        <xdr:spPr>
          <a:xfrm rot="1800000">
            <a:off x="9721701" y="6780859"/>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67" name="楕円 66">
            <a:extLst>
              <a:ext uri="{FF2B5EF4-FFF2-40B4-BE49-F238E27FC236}">
                <a16:creationId xmlns:a16="http://schemas.microsoft.com/office/drawing/2014/main" id="{52ECA6A0-30D1-5575-79E1-44FE907DC8BC}"/>
              </a:ext>
            </a:extLst>
          </xdr:cNvPr>
          <xdr:cNvSpPr/>
        </xdr:nvSpPr>
        <xdr:spPr>
          <a:xfrm rot="1800000">
            <a:off x="9762183" y="6783240"/>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68" name="楕円 67">
            <a:extLst>
              <a:ext uri="{FF2B5EF4-FFF2-40B4-BE49-F238E27FC236}">
                <a16:creationId xmlns:a16="http://schemas.microsoft.com/office/drawing/2014/main" id="{47143667-E02A-1EBD-59EA-50F2E5B386E9}"/>
              </a:ext>
            </a:extLst>
          </xdr:cNvPr>
          <xdr:cNvSpPr/>
        </xdr:nvSpPr>
        <xdr:spPr>
          <a:xfrm rot="1800000">
            <a:off x="9805044" y="6783240"/>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69" name="楕円 68">
            <a:extLst>
              <a:ext uri="{FF2B5EF4-FFF2-40B4-BE49-F238E27FC236}">
                <a16:creationId xmlns:a16="http://schemas.microsoft.com/office/drawing/2014/main" id="{80F74A9B-6403-A662-8D60-F617ADDF4AA4}"/>
              </a:ext>
            </a:extLst>
          </xdr:cNvPr>
          <xdr:cNvSpPr/>
        </xdr:nvSpPr>
        <xdr:spPr>
          <a:xfrm rot="1800000">
            <a:off x="9912197" y="6780857"/>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70" name="楕円 69">
            <a:extLst>
              <a:ext uri="{FF2B5EF4-FFF2-40B4-BE49-F238E27FC236}">
                <a16:creationId xmlns:a16="http://schemas.microsoft.com/office/drawing/2014/main" id="{0E99D4F3-E7AB-3644-A4EB-907A22FB0AC1}"/>
              </a:ext>
            </a:extLst>
          </xdr:cNvPr>
          <xdr:cNvSpPr/>
        </xdr:nvSpPr>
        <xdr:spPr>
          <a:xfrm rot="1800000">
            <a:off x="9952679" y="6783238"/>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71" name="楕円 70">
            <a:extLst>
              <a:ext uri="{FF2B5EF4-FFF2-40B4-BE49-F238E27FC236}">
                <a16:creationId xmlns:a16="http://schemas.microsoft.com/office/drawing/2014/main" id="{EE5C0C24-55C5-AF4A-4303-49FC0E946F2F}"/>
              </a:ext>
            </a:extLst>
          </xdr:cNvPr>
          <xdr:cNvSpPr/>
        </xdr:nvSpPr>
        <xdr:spPr>
          <a:xfrm rot="1800000">
            <a:off x="9995540" y="6783238"/>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72" name="テキスト ボックス 71">
            <a:extLst>
              <a:ext uri="{FF2B5EF4-FFF2-40B4-BE49-F238E27FC236}">
                <a16:creationId xmlns:a16="http://schemas.microsoft.com/office/drawing/2014/main" id="{76592E4E-EAE6-2512-3459-42CBFB454666}"/>
              </a:ext>
            </a:extLst>
          </xdr:cNvPr>
          <xdr:cNvSpPr txBox="1">
            <a:spLocks/>
          </xdr:cNvSpPr>
        </xdr:nvSpPr>
        <xdr:spPr>
          <a:xfrm>
            <a:off x="10477493" y="585787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a:t>
            </a:r>
          </a:p>
        </xdr:txBody>
      </xdr:sp>
      <xdr:sp macro="" textlink="">
        <xdr:nvSpPr>
          <xdr:cNvPr id="73" name="テキスト ボックス 72">
            <a:extLst>
              <a:ext uri="{FF2B5EF4-FFF2-40B4-BE49-F238E27FC236}">
                <a16:creationId xmlns:a16="http://schemas.microsoft.com/office/drawing/2014/main" id="{9F7F5D9A-6E46-C2AD-24E3-7656DFFAE074}"/>
              </a:ext>
            </a:extLst>
          </xdr:cNvPr>
          <xdr:cNvSpPr txBox="1">
            <a:spLocks/>
          </xdr:cNvSpPr>
        </xdr:nvSpPr>
        <xdr:spPr>
          <a:xfrm>
            <a:off x="10622750" y="5831681"/>
            <a:ext cx="418704"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G.L</a:t>
            </a:r>
            <a:endParaRPr kumimoji="1" lang="ja-JP" altLang="en-US" sz="1400"/>
          </a:p>
        </xdr:txBody>
      </xdr:sp>
      <xdr:cxnSp macro="">
        <xdr:nvCxnSpPr>
          <xdr:cNvPr id="74" name="直線コネクタ 73">
            <a:extLst>
              <a:ext uri="{FF2B5EF4-FFF2-40B4-BE49-F238E27FC236}">
                <a16:creationId xmlns:a16="http://schemas.microsoft.com/office/drawing/2014/main" id="{32983451-544C-243D-0A01-E33B59C946AF}"/>
              </a:ext>
            </a:extLst>
          </xdr:cNvPr>
          <xdr:cNvCxnSpPr/>
        </xdr:nvCxnSpPr>
        <xdr:spPr>
          <a:xfrm>
            <a:off x="10017916" y="6072195"/>
            <a:ext cx="3086103"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75" name="直線コネクタ 74">
            <a:extLst>
              <a:ext uri="{FF2B5EF4-FFF2-40B4-BE49-F238E27FC236}">
                <a16:creationId xmlns:a16="http://schemas.microsoft.com/office/drawing/2014/main" id="{DE35FD38-3F7E-BF2A-FA0A-311EE32F178D}"/>
              </a:ext>
            </a:extLst>
          </xdr:cNvPr>
          <xdr:cNvCxnSpPr/>
        </xdr:nvCxnSpPr>
        <xdr:spPr>
          <a:xfrm>
            <a:off x="9877425" y="5943599"/>
            <a:ext cx="0" cy="121444"/>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6" name="直線コネクタ 75">
            <a:extLst>
              <a:ext uri="{FF2B5EF4-FFF2-40B4-BE49-F238E27FC236}">
                <a16:creationId xmlns:a16="http://schemas.microsoft.com/office/drawing/2014/main" id="{1DFED50B-22E2-B5D4-9267-4F57D444D134}"/>
              </a:ext>
            </a:extLst>
          </xdr:cNvPr>
          <xdr:cNvCxnSpPr/>
        </xdr:nvCxnSpPr>
        <xdr:spPr>
          <a:xfrm>
            <a:off x="9958392" y="6010275"/>
            <a:ext cx="0" cy="59534"/>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7" name="直線コネクタ 76">
            <a:extLst>
              <a:ext uri="{FF2B5EF4-FFF2-40B4-BE49-F238E27FC236}">
                <a16:creationId xmlns:a16="http://schemas.microsoft.com/office/drawing/2014/main" id="{AE94B8DA-DB8C-7A1A-091F-99B8229B9B58}"/>
              </a:ext>
            </a:extLst>
          </xdr:cNvPr>
          <xdr:cNvCxnSpPr/>
        </xdr:nvCxnSpPr>
        <xdr:spPr>
          <a:xfrm>
            <a:off x="9796465" y="6010274"/>
            <a:ext cx="0" cy="59534"/>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8" name="テキスト ボックス 77">
            <a:extLst>
              <a:ext uri="{FF2B5EF4-FFF2-40B4-BE49-F238E27FC236}">
                <a16:creationId xmlns:a16="http://schemas.microsoft.com/office/drawing/2014/main" id="{C6ACB1C0-F4D3-B004-B9A2-13D9DDA3CB3A}"/>
              </a:ext>
            </a:extLst>
          </xdr:cNvPr>
          <xdr:cNvSpPr txBox="1">
            <a:spLocks/>
          </xdr:cNvSpPr>
        </xdr:nvSpPr>
        <xdr:spPr>
          <a:xfrm rot="16200000">
            <a:off x="12779819" y="6364128"/>
            <a:ext cx="453816"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300</a:t>
            </a:r>
            <a:endParaRPr kumimoji="1" lang="ja-JP" altLang="en-US" sz="1400"/>
          </a:p>
        </xdr:txBody>
      </xdr:sp>
      <xdr:cxnSp macro="">
        <xdr:nvCxnSpPr>
          <xdr:cNvPr id="79" name="直線矢印コネクタ 78">
            <a:extLst>
              <a:ext uri="{FF2B5EF4-FFF2-40B4-BE49-F238E27FC236}">
                <a16:creationId xmlns:a16="http://schemas.microsoft.com/office/drawing/2014/main" id="{813D14FC-EFD8-EBAD-7167-5189F0A42665}"/>
              </a:ext>
            </a:extLst>
          </xdr:cNvPr>
          <xdr:cNvCxnSpPr/>
        </xdr:nvCxnSpPr>
        <xdr:spPr>
          <a:xfrm>
            <a:off x="13099733" y="5932170"/>
            <a:ext cx="0" cy="140494"/>
          </a:xfrm>
          <a:prstGeom prst="straightConnector1">
            <a:avLst/>
          </a:prstGeom>
          <a:ln>
            <a:solidFill>
              <a:schemeClr val="bg1">
                <a:lumMod val="50000"/>
              </a:schemeClr>
            </a:solidFill>
            <a:headEnd type="none"/>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80" name="直線矢印コネクタ 79">
            <a:extLst>
              <a:ext uri="{FF2B5EF4-FFF2-40B4-BE49-F238E27FC236}">
                <a16:creationId xmlns:a16="http://schemas.microsoft.com/office/drawing/2014/main" id="{2344239F-56CA-416B-56D2-4C866C2726AC}"/>
              </a:ext>
            </a:extLst>
          </xdr:cNvPr>
          <xdr:cNvCxnSpPr/>
        </xdr:nvCxnSpPr>
        <xdr:spPr>
          <a:xfrm>
            <a:off x="13099733" y="6276499"/>
            <a:ext cx="0" cy="388620"/>
          </a:xfrm>
          <a:prstGeom prst="straightConnector1">
            <a:avLst/>
          </a:prstGeom>
          <a:ln>
            <a:solidFill>
              <a:schemeClr val="bg1">
                <a:lumMod val="50000"/>
              </a:schemeClr>
            </a:solidFill>
            <a:headEnd type="stealth"/>
            <a:tailEnd type="none"/>
          </a:ln>
        </xdr:spPr>
        <xdr:style>
          <a:lnRef idx="1">
            <a:schemeClr val="accent1"/>
          </a:lnRef>
          <a:fillRef idx="0">
            <a:schemeClr val="accent1"/>
          </a:fillRef>
          <a:effectRef idx="0">
            <a:schemeClr val="accent1"/>
          </a:effectRef>
          <a:fontRef idx="minor">
            <a:schemeClr val="tx1"/>
          </a:fontRef>
        </xdr:style>
      </xdr:cxnSp>
      <xdr:cxnSp macro="">
        <xdr:nvCxnSpPr>
          <xdr:cNvPr id="81" name="直線矢印コネクタ 80">
            <a:extLst>
              <a:ext uri="{FF2B5EF4-FFF2-40B4-BE49-F238E27FC236}">
                <a16:creationId xmlns:a16="http://schemas.microsoft.com/office/drawing/2014/main" id="{0761479E-FC0C-231A-A3DB-2F57DBB7C30B}"/>
              </a:ext>
            </a:extLst>
          </xdr:cNvPr>
          <xdr:cNvCxnSpPr/>
        </xdr:nvCxnSpPr>
        <xdr:spPr>
          <a:xfrm>
            <a:off x="13099733" y="6067425"/>
            <a:ext cx="0" cy="207645"/>
          </a:xfrm>
          <a:prstGeom prst="straightConnector1">
            <a:avLst/>
          </a:prstGeom>
          <a:ln>
            <a:solidFill>
              <a:schemeClr val="bg1">
                <a:lumMod val="50000"/>
              </a:schemeClr>
            </a:solidFill>
            <a:headEnd type="none"/>
            <a:tailEnd type="none"/>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7BE89302-8675-D662-89B4-2E5025FAE928}"/>
              </a:ext>
            </a:extLst>
          </xdr:cNvPr>
          <xdr:cNvCxnSpPr/>
        </xdr:nvCxnSpPr>
        <xdr:spPr>
          <a:xfrm>
            <a:off x="12224385" y="6275077"/>
            <a:ext cx="879157"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83" name="正方形/長方形 82">
            <a:extLst>
              <a:ext uri="{FF2B5EF4-FFF2-40B4-BE49-F238E27FC236}">
                <a16:creationId xmlns:a16="http://schemas.microsoft.com/office/drawing/2014/main" id="{F98B8C27-B075-CF8E-F98C-8AE5972A6C8D}"/>
              </a:ext>
            </a:extLst>
          </xdr:cNvPr>
          <xdr:cNvSpPr/>
        </xdr:nvSpPr>
        <xdr:spPr>
          <a:xfrm>
            <a:off x="11861022" y="6274589"/>
            <a:ext cx="328612" cy="759619"/>
          </a:xfrm>
          <a:prstGeom prst="rect">
            <a:avLst/>
          </a:prstGeom>
          <a:noFill/>
          <a:ln w="1270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4" name="直角三角形 83">
            <a:extLst>
              <a:ext uri="{FF2B5EF4-FFF2-40B4-BE49-F238E27FC236}">
                <a16:creationId xmlns:a16="http://schemas.microsoft.com/office/drawing/2014/main" id="{0C55B3A2-4CB8-ED5A-FD11-C1F83CF40A60}"/>
              </a:ext>
            </a:extLst>
          </xdr:cNvPr>
          <xdr:cNvSpPr/>
        </xdr:nvSpPr>
        <xdr:spPr>
          <a:xfrm>
            <a:off x="12082475" y="6131714"/>
            <a:ext cx="64298" cy="142877"/>
          </a:xfrm>
          <a:prstGeom prst="rtTriangl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5" name="直角三角形 84">
            <a:extLst>
              <a:ext uri="{FF2B5EF4-FFF2-40B4-BE49-F238E27FC236}">
                <a16:creationId xmlns:a16="http://schemas.microsoft.com/office/drawing/2014/main" id="{459CCBC0-A36F-2BA1-159B-7C464E05DBE5}"/>
              </a:ext>
            </a:extLst>
          </xdr:cNvPr>
          <xdr:cNvSpPr/>
        </xdr:nvSpPr>
        <xdr:spPr>
          <a:xfrm flipH="1">
            <a:off x="11906266" y="6129337"/>
            <a:ext cx="64286" cy="142877"/>
          </a:xfrm>
          <a:prstGeom prst="rtTriangl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6" name="矢印: 折線 85">
            <a:extLst>
              <a:ext uri="{FF2B5EF4-FFF2-40B4-BE49-F238E27FC236}">
                <a16:creationId xmlns:a16="http://schemas.microsoft.com/office/drawing/2014/main" id="{368962D5-67E7-EF11-B740-B7C190EC0D30}"/>
              </a:ext>
            </a:extLst>
          </xdr:cNvPr>
          <xdr:cNvSpPr/>
        </xdr:nvSpPr>
        <xdr:spPr>
          <a:xfrm rot="16200000">
            <a:off x="11906265" y="6534141"/>
            <a:ext cx="109538" cy="57157"/>
          </a:xfrm>
          <a:prstGeom prst="bentArrow">
            <a:avLst>
              <a:gd name="adj1" fmla="val 25000"/>
              <a:gd name="adj2" fmla="val 20098"/>
              <a:gd name="adj3" fmla="val 0"/>
              <a:gd name="adj4" fmla="val 77750"/>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87" name="矢印: 折線 86">
            <a:extLst>
              <a:ext uri="{FF2B5EF4-FFF2-40B4-BE49-F238E27FC236}">
                <a16:creationId xmlns:a16="http://schemas.microsoft.com/office/drawing/2014/main" id="{C4BA168C-C909-7188-F7C1-4C525E62C122}"/>
              </a:ext>
            </a:extLst>
          </xdr:cNvPr>
          <xdr:cNvSpPr/>
        </xdr:nvSpPr>
        <xdr:spPr>
          <a:xfrm rot="16200000" flipV="1">
            <a:off x="12038426" y="6535337"/>
            <a:ext cx="109538" cy="54760"/>
          </a:xfrm>
          <a:prstGeom prst="bentArrow">
            <a:avLst>
              <a:gd name="adj1" fmla="val 25000"/>
              <a:gd name="adj2" fmla="val 20098"/>
              <a:gd name="adj3" fmla="val 0"/>
              <a:gd name="adj4" fmla="val 77750"/>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cxnSp macro="">
        <xdr:nvCxnSpPr>
          <xdr:cNvPr id="88" name="直線コネクタ 87">
            <a:extLst>
              <a:ext uri="{FF2B5EF4-FFF2-40B4-BE49-F238E27FC236}">
                <a16:creationId xmlns:a16="http://schemas.microsoft.com/office/drawing/2014/main" id="{6E5738A2-B83E-512F-D715-BBAFBD438B72}"/>
              </a:ext>
            </a:extLst>
          </xdr:cNvPr>
          <xdr:cNvCxnSpPr/>
        </xdr:nvCxnSpPr>
        <xdr:spPr>
          <a:xfrm flipV="1">
            <a:off x="11937222" y="6274589"/>
            <a:ext cx="0" cy="20240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9" name="直線コネクタ 88">
            <a:extLst>
              <a:ext uri="{FF2B5EF4-FFF2-40B4-BE49-F238E27FC236}">
                <a16:creationId xmlns:a16="http://schemas.microsoft.com/office/drawing/2014/main" id="{CDD37D16-E628-EDC4-DB0A-515AB23FD94C}"/>
              </a:ext>
            </a:extLst>
          </xdr:cNvPr>
          <xdr:cNvCxnSpPr/>
        </xdr:nvCxnSpPr>
        <xdr:spPr>
          <a:xfrm flipV="1">
            <a:off x="11953891" y="6274589"/>
            <a:ext cx="0" cy="20240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0" name="直線コネクタ 89">
            <a:extLst>
              <a:ext uri="{FF2B5EF4-FFF2-40B4-BE49-F238E27FC236}">
                <a16:creationId xmlns:a16="http://schemas.microsoft.com/office/drawing/2014/main" id="{347B4D50-0E3A-548E-D96E-01CD75E3182F}"/>
              </a:ext>
            </a:extLst>
          </xdr:cNvPr>
          <xdr:cNvCxnSpPr/>
        </xdr:nvCxnSpPr>
        <xdr:spPr>
          <a:xfrm flipV="1">
            <a:off x="12101527" y="6274589"/>
            <a:ext cx="0" cy="20240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1" name="直線コネクタ 90">
            <a:extLst>
              <a:ext uri="{FF2B5EF4-FFF2-40B4-BE49-F238E27FC236}">
                <a16:creationId xmlns:a16="http://schemas.microsoft.com/office/drawing/2014/main" id="{C356FB04-EC50-6A1F-8EE7-A7510225FC62}"/>
              </a:ext>
            </a:extLst>
          </xdr:cNvPr>
          <xdr:cNvCxnSpPr/>
        </xdr:nvCxnSpPr>
        <xdr:spPr>
          <a:xfrm flipV="1">
            <a:off x="12118196" y="6274589"/>
            <a:ext cx="0" cy="20240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2" name="直線コネクタ 91">
            <a:extLst>
              <a:ext uri="{FF2B5EF4-FFF2-40B4-BE49-F238E27FC236}">
                <a16:creationId xmlns:a16="http://schemas.microsoft.com/office/drawing/2014/main" id="{2DFC45F2-2AE3-F5E8-F693-D4676BEF79DC}"/>
              </a:ext>
            </a:extLst>
          </xdr:cNvPr>
          <xdr:cNvCxnSpPr/>
        </xdr:nvCxnSpPr>
        <xdr:spPr>
          <a:xfrm>
            <a:off x="11994379" y="6341272"/>
            <a:ext cx="64287"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93" name="直線コネクタ 92">
            <a:extLst>
              <a:ext uri="{FF2B5EF4-FFF2-40B4-BE49-F238E27FC236}">
                <a16:creationId xmlns:a16="http://schemas.microsoft.com/office/drawing/2014/main" id="{5FE1D22D-F6C5-D360-4672-6AC2FB77C1DF}"/>
              </a:ext>
            </a:extLst>
          </xdr:cNvPr>
          <xdr:cNvCxnSpPr/>
        </xdr:nvCxnSpPr>
        <xdr:spPr>
          <a:xfrm>
            <a:off x="11994375" y="6510339"/>
            <a:ext cx="64287"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94" name="直線コネクタ 93">
            <a:extLst>
              <a:ext uri="{FF2B5EF4-FFF2-40B4-BE49-F238E27FC236}">
                <a16:creationId xmlns:a16="http://schemas.microsoft.com/office/drawing/2014/main" id="{573F442B-EFB8-7583-42D7-CA4C754FA64A}"/>
              </a:ext>
            </a:extLst>
          </xdr:cNvPr>
          <xdr:cNvCxnSpPr/>
        </xdr:nvCxnSpPr>
        <xdr:spPr>
          <a:xfrm>
            <a:off x="12084867" y="6505576"/>
            <a:ext cx="5237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5" name="直線コネクタ 94">
            <a:extLst>
              <a:ext uri="{FF2B5EF4-FFF2-40B4-BE49-F238E27FC236}">
                <a16:creationId xmlns:a16="http://schemas.microsoft.com/office/drawing/2014/main" id="{BA9E2D09-918A-05B7-4D82-3E038CDECB22}"/>
              </a:ext>
            </a:extLst>
          </xdr:cNvPr>
          <xdr:cNvCxnSpPr/>
        </xdr:nvCxnSpPr>
        <xdr:spPr>
          <a:xfrm>
            <a:off x="12084872" y="6341264"/>
            <a:ext cx="5237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6" name="直線コネクタ 95">
            <a:extLst>
              <a:ext uri="{FF2B5EF4-FFF2-40B4-BE49-F238E27FC236}">
                <a16:creationId xmlns:a16="http://schemas.microsoft.com/office/drawing/2014/main" id="{54D99D1F-DC0F-2901-734E-514F2D52F2AF}"/>
              </a:ext>
            </a:extLst>
          </xdr:cNvPr>
          <xdr:cNvCxnSpPr/>
        </xdr:nvCxnSpPr>
        <xdr:spPr>
          <a:xfrm>
            <a:off x="11915796" y="6505573"/>
            <a:ext cx="5237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7" name="直線コネクタ 96">
            <a:extLst>
              <a:ext uri="{FF2B5EF4-FFF2-40B4-BE49-F238E27FC236}">
                <a16:creationId xmlns:a16="http://schemas.microsoft.com/office/drawing/2014/main" id="{5BCBD34D-4FE0-EDFA-4A0A-9D80D7898E36}"/>
              </a:ext>
            </a:extLst>
          </xdr:cNvPr>
          <xdr:cNvCxnSpPr/>
        </xdr:nvCxnSpPr>
        <xdr:spPr>
          <a:xfrm>
            <a:off x="11915801" y="6341261"/>
            <a:ext cx="5237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8" name="直線コネクタ 97">
            <a:extLst>
              <a:ext uri="{FF2B5EF4-FFF2-40B4-BE49-F238E27FC236}">
                <a16:creationId xmlns:a16="http://schemas.microsoft.com/office/drawing/2014/main" id="{2A8D7170-6752-A096-D202-2F4C9B1D60FC}"/>
              </a:ext>
            </a:extLst>
          </xdr:cNvPr>
          <xdr:cNvCxnSpPr/>
        </xdr:nvCxnSpPr>
        <xdr:spPr>
          <a:xfrm>
            <a:off x="11863403" y="6979448"/>
            <a:ext cx="328612"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9" name="直線矢印コネクタ 98">
            <a:extLst>
              <a:ext uri="{FF2B5EF4-FFF2-40B4-BE49-F238E27FC236}">
                <a16:creationId xmlns:a16="http://schemas.microsoft.com/office/drawing/2014/main" id="{96A95F9D-064B-0C62-E2D4-748E3DB3BCF4}"/>
              </a:ext>
            </a:extLst>
          </xdr:cNvPr>
          <xdr:cNvCxnSpPr/>
        </xdr:nvCxnSpPr>
        <xdr:spPr>
          <a:xfrm>
            <a:off x="12025082" y="5732859"/>
            <a:ext cx="0" cy="1388232"/>
          </a:xfrm>
          <a:prstGeom prst="straightConnector1">
            <a:avLst/>
          </a:prstGeom>
          <a:ln>
            <a:solidFill>
              <a:schemeClr val="bg1">
                <a:lumMod val="50000"/>
              </a:schemeClr>
            </a:solidFill>
            <a:prstDash val="lgDashDot"/>
            <a:headEnd type="none"/>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100" name="楕円 99">
            <a:extLst>
              <a:ext uri="{FF2B5EF4-FFF2-40B4-BE49-F238E27FC236}">
                <a16:creationId xmlns:a16="http://schemas.microsoft.com/office/drawing/2014/main" id="{64D71DF4-7EEE-6B72-2E38-EE361FA7BCC8}"/>
              </a:ext>
            </a:extLst>
          </xdr:cNvPr>
          <xdr:cNvSpPr/>
        </xdr:nvSpPr>
        <xdr:spPr>
          <a:xfrm rot="1800000">
            <a:off x="11871985" y="6980879"/>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101" name="楕円 100">
            <a:extLst>
              <a:ext uri="{FF2B5EF4-FFF2-40B4-BE49-F238E27FC236}">
                <a16:creationId xmlns:a16="http://schemas.microsoft.com/office/drawing/2014/main" id="{BA0BBC66-FFD6-9345-02D4-9EF7ACBA2C6B}"/>
              </a:ext>
            </a:extLst>
          </xdr:cNvPr>
          <xdr:cNvSpPr/>
        </xdr:nvSpPr>
        <xdr:spPr>
          <a:xfrm rot="1800000">
            <a:off x="11912467" y="6983260"/>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102" name="楕円 101">
            <a:extLst>
              <a:ext uri="{FF2B5EF4-FFF2-40B4-BE49-F238E27FC236}">
                <a16:creationId xmlns:a16="http://schemas.microsoft.com/office/drawing/2014/main" id="{0DA34429-D583-506C-6C08-0591DF67456D}"/>
              </a:ext>
            </a:extLst>
          </xdr:cNvPr>
          <xdr:cNvSpPr/>
        </xdr:nvSpPr>
        <xdr:spPr>
          <a:xfrm rot="1800000">
            <a:off x="11955328" y="6983260"/>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103" name="楕円 102">
            <a:extLst>
              <a:ext uri="{FF2B5EF4-FFF2-40B4-BE49-F238E27FC236}">
                <a16:creationId xmlns:a16="http://schemas.microsoft.com/office/drawing/2014/main" id="{9321CC5D-39E1-AA6E-E360-10D9EE6FFDC8}"/>
              </a:ext>
            </a:extLst>
          </xdr:cNvPr>
          <xdr:cNvSpPr/>
        </xdr:nvSpPr>
        <xdr:spPr>
          <a:xfrm rot="1800000">
            <a:off x="12062481" y="6980877"/>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104" name="楕円 103">
            <a:extLst>
              <a:ext uri="{FF2B5EF4-FFF2-40B4-BE49-F238E27FC236}">
                <a16:creationId xmlns:a16="http://schemas.microsoft.com/office/drawing/2014/main" id="{891CE527-8F8C-F960-0895-382059551343}"/>
              </a:ext>
            </a:extLst>
          </xdr:cNvPr>
          <xdr:cNvSpPr/>
        </xdr:nvSpPr>
        <xdr:spPr>
          <a:xfrm rot="1800000">
            <a:off x="12102963" y="6983258"/>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105" name="楕円 104">
            <a:extLst>
              <a:ext uri="{FF2B5EF4-FFF2-40B4-BE49-F238E27FC236}">
                <a16:creationId xmlns:a16="http://schemas.microsoft.com/office/drawing/2014/main" id="{41FB9F00-3047-E912-F927-4F3AC977BB8E}"/>
              </a:ext>
            </a:extLst>
          </xdr:cNvPr>
          <xdr:cNvSpPr/>
        </xdr:nvSpPr>
        <xdr:spPr>
          <a:xfrm rot="1800000">
            <a:off x="12145824" y="6983258"/>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cxnSp macro="">
        <xdr:nvCxnSpPr>
          <xdr:cNvPr id="106" name="直線コネクタ 105">
            <a:extLst>
              <a:ext uri="{FF2B5EF4-FFF2-40B4-BE49-F238E27FC236}">
                <a16:creationId xmlns:a16="http://schemas.microsoft.com/office/drawing/2014/main" id="{A7BC0D19-E466-1D4A-0289-C3BB6B9F5BFB}"/>
              </a:ext>
            </a:extLst>
          </xdr:cNvPr>
          <xdr:cNvCxnSpPr/>
        </xdr:nvCxnSpPr>
        <xdr:spPr>
          <a:xfrm>
            <a:off x="12027709" y="6150762"/>
            <a:ext cx="0" cy="121444"/>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7" name="直線コネクタ 106">
            <a:extLst>
              <a:ext uri="{FF2B5EF4-FFF2-40B4-BE49-F238E27FC236}">
                <a16:creationId xmlns:a16="http://schemas.microsoft.com/office/drawing/2014/main" id="{AF2D887B-6985-1D91-4A22-7F220C6B4B1E}"/>
              </a:ext>
            </a:extLst>
          </xdr:cNvPr>
          <xdr:cNvCxnSpPr/>
        </xdr:nvCxnSpPr>
        <xdr:spPr>
          <a:xfrm>
            <a:off x="12108676" y="6210295"/>
            <a:ext cx="0" cy="59534"/>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8" name="直線コネクタ 107">
            <a:extLst>
              <a:ext uri="{FF2B5EF4-FFF2-40B4-BE49-F238E27FC236}">
                <a16:creationId xmlns:a16="http://schemas.microsoft.com/office/drawing/2014/main" id="{BCB9DEC1-E5BA-3B2B-D292-4E359513BFF3}"/>
              </a:ext>
            </a:extLst>
          </xdr:cNvPr>
          <xdr:cNvCxnSpPr/>
        </xdr:nvCxnSpPr>
        <xdr:spPr>
          <a:xfrm>
            <a:off x="11946749" y="6210294"/>
            <a:ext cx="0" cy="59534"/>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9" name="直線コネクタ 108">
            <a:extLst>
              <a:ext uri="{FF2B5EF4-FFF2-40B4-BE49-F238E27FC236}">
                <a16:creationId xmlns:a16="http://schemas.microsoft.com/office/drawing/2014/main" id="{F7678859-378D-D47E-0492-AD5D8AEC6381}"/>
              </a:ext>
            </a:extLst>
          </xdr:cNvPr>
          <xdr:cNvCxnSpPr/>
        </xdr:nvCxnSpPr>
        <xdr:spPr>
          <a:xfrm flipV="1">
            <a:off x="12011053" y="5717377"/>
            <a:ext cx="376237" cy="319087"/>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10" name="直線コネクタ 109">
            <a:extLst>
              <a:ext uri="{FF2B5EF4-FFF2-40B4-BE49-F238E27FC236}">
                <a16:creationId xmlns:a16="http://schemas.microsoft.com/office/drawing/2014/main" id="{8021B87E-3C04-CBB0-8FBA-FFAE741CE4C5}"/>
              </a:ext>
            </a:extLst>
          </xdr:cNvPr>
          <xdr:cNvCxnSpPr/>
        </xdr:nvCxnSpPr>
        <xdr:spPr>
          <a:xfrm flipV="1">
            <a:off x="12122976" y="5714992"/>
            <a:ext cx="376237" cy="319087"/>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11" name="直線矢印コネクタ 110">
            <a:extLst>
              <a:ext uri="{FF2B5EF4-FFF2-40B4-BE49-F238E27FC236}">
                <a16:creationId xmlns:a16="http://schemas.microsoft.com/office/drawing/2014/main" id="{B7BDD309-9497-4D67-3D1C-9A53BF73A702}"/>
              </a:ext>
            </a:extLst>
          </xdr:cNvPr>
          <xdr:cNvCxnSpPr/>
        </xdr:nvCxnSpPr>
        <xdr:spPr>
          <a:xfrm>
            <a:off x="12263465" y="5714995"/>
            <a:ext cx="123825" cy="0"/>
          </a:xfrm>
          <a:prstGeom prst="straightConnector1">
            <a:avLst/>
          </a:prstGeom>
          <a:ln>
            <a:solidFill>
              <a:schemeClr val="bg1">
                <a:lumMod val="50000"/>
              </a:schemeClr>
            </a:solidFill>
            <a:headEnd type="none"/>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112" name="直線矢印コネクタ 111">
            <a:extLst>
              <a:ext uri="{FF2B5EF4-FFF2-40B4-BE49-F238E27FC236}">
                <a16:creationId xmlns:a16="http://schemas.microsoft.com/office/drawing/2014/main" id="{2E7428AE-4FCE-247B-C98E-F37136089226}"/>
              </a:ext>
            </a:extLst>
          </xdr:cNvPr>
          <xdr:cNvCxnSpPr/>
        </xdr:nvCxnSpPr>
        <xdr:spPr>
          <a:xfrm>
            <a:off x="12496831" y="5714991"/>
            <a:ext cx="742947" cy="0"/>
          </a:xfrm>
          <a:prstGeom prst="straightConnector1">
            <a:avLst/>
          </a:prstGeom>
          <a:ln>
            <a:solidFill>
              <a:schemeClr val="bg1">
                <a:lumMod val="50000"/>
              </a:schemeClr>
            </a:solidFill>
            <a:headEnd type="stealth"/>
            <a:tailEnd type="none"/>
          </a:ln>
        </xdr:spPr>
        <xdr:style>
          <a:lnRef idx="1">
            <a:schemeClr val="accent1"/>
          </a:lnRef>
          <a:fillRef idx="0">
            <a:schemeClr val="accent1"/>
          </a:fillRef>
          <a:effectRef idx="0">
            <a:schemeClr val="accent1"/>
          </a:effectRef>
          <a:fontRef idx="minor">
            <a:schemeClr val="tx1"/>
          </a:fontRef>
        </xdr:style>
      </xdr:cxnSp>
      <xdr:cxnSp macro="">
        <xdr:nvCxnSpPr>
          <xdr:cNvPr id="113" name="直線コネクタ 112">
            <a:extLst>
              <a:ext uri="{FF2B5EF4-FFF2-40B4-BE49-F238E27FC236}">
                <a16:creationId xmlns:a16="http://schemas.microsoft.com/office/drawing/2014/main" id="{702AC3B4-C95C-65D5-E291-E7C1406FACA3}"/>
              </a:ext>
            </a:extLst>
          </xdr:cNvPr>
          <xdr:cNvCxnSpPr/>
        </xdr:nvCxnSpPr>
        <xdr:spPr>
          <a:xfrm>
            <a:off x="12382528" y="5715002"/>
            <a:ext cx="121443"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114" name="テキスト ボックス 113">
            <a:extLst>
              <a:ext uri="{FF2B5EF4-FFF2-40B4-BE49-F238E27FC236}">
                <a16:creationId xmlns:a16="http://schemas.microsoft.com/office/drawing/2014/main" id="{1B39F43A-F253-F854-7020-7C44B9F02BDE}"/>
              </a:ext>
            </a:extLst>
          </xdr:cNvPr>
          <xdr:cNvSpPr txBox="1">
            <a:spLocks/>
          </xdr:cNvSpPr>
        </xdr:nvSpPr>
        <xdr:spPr>
          <a:xfrm>
            <a:off x="12670656" y="5474486"/>
            <a:ext cx="675057"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d4x4.0</a:t>
            </a:r>
            <a:endParaRPr kumimoji="1" lang="ja-JP" altLang="en-US" sz="1400"/>
          </a:p>
        </xdr:txBody>
      </xdr:sp>
      <xdr:sp macro="" textlink="">
        <xdr:nvSpPr>
          <xdr:cNvPr id="115" name="テキスト ボックス 114">
            <a:extLst>
              <a:ext uri="{FF2B5EF4-FFF2-40B4-BE49-F238E27FC236}">
                <a16:creationId xmlns:a16="http://schemas.microsoft.com/office/drawing/2014/main" id="{BAD75B79-18B5-FBA7-8F72-0F10CD9C7749}"/>
              </a:ext>
            </a:extLst>
          </xdr:cNvPr>
          <xdr:cNvSpPr txBox="1">
            <a:spLocks/>
          </xdr:cNvSpPr>
        </xdr:nvSpPr>
        <xdr:spPr>
          <a:xfrm>
            <a:off x="12463492" y="5857864"/>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a:t>
            </a:r>
          </a:p>
        </xdr:txBody>
      </xdr:sp>
      <xdr:sp macro="" textlink="">
        <xdr:nvSpPr>
          <xdr:cNvPr id="116" name="テキスト ボックス 115">
            <a:extLst>
              <a:ext uri="{FF2B5EF4-FFF2-40B4-BE49-F238E27FC236}">
                <a16:creationId xmlns:a16="http://schemas.microsoft.com/office/drawing/2014/main" id="{AA8EF4F9-50E2-35B5-C441-554724528C70}"/>
              </a:ext>
            </a:extLst>
          </xdr:cNvPr>
          <xdr:cNvSpPr txBox="1">
            <a:spLocks/>
          </xdr:cNvSpPr>
        </xdr:nvSpPr>
        <xdr:spPr>
          <a:xfrm>
            <a:off x="12608749" y="5831675"/>
            <a:ext cx="418704"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G.L</a:t>
            </a:r>
            <a:endParaRPr kumimoji="1" lang="ja-JP" altLang="en-US" sz="1400"/>
          </a:p>
        </xdr:txBody>
      </xdr:sp>
      <xdr:sp macro="" textlink="">
        <xdr:nvSpPr>
          <xdr:cNvPr id="117" name="円弧 116">
            <a:extLst>
              <a:ext uri="{FF2B5EF4-FFF2-40B4-BE49-F238E27FC236}">
                <a16:creationId xmlns:a16="http://schemas.microsoft.com/office/drawing/2014/main" id="{D6647A35-4A21-F149-E0AD-F8A275A8615A}"/>
              </a:ext>
            </a:extLst>
          </xdr:cNvPr>
          <xdr:cNvSpPr/>
        </xdr:nvSpPr>
        <xdr:spPr>
          <a:xfrm rot="8100000">
            <a:off x="12007170" y="5720884"/>
            <a:ext cx="90621" cy="90621"/>
          </a:xfrm>
          <a:prstGeom prst="arc">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118" name="円弧 117">
            <a:extLst>
              <a:ext uri="{FF2B5EF4-FFF2-40B4-BE49-F238E27FC236}">
                <a16:creationId xmlns:a16="http://schemas.microsoft.com/office/drawing/2014/main" id="{3D4D5F89-868C-33BF-B87A-D0ECF48D2A28}"/>
              </a:ext>
            </a:extLst>
          </xdr:cNvPr>
          <xdr:cNvSpPr/>
        </xdr:nvSpPr>
        <xdr:spPr>
          <a:xfrm rot="18900000">
            <a:off x="11954780" y="5794699"/>
            <a:ext cx="90621" cy="90621"/>
          </a:xfrm>
          <a:prstGeom prst="arc">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119" name="円弧 118">
            <a:extLst>
              <a:ext uri="{FF2B5EF4-FFF2-40B4-BE49-F238E27FC236}">
                <a16:creationId xmlns:a16="http://schemas.microsoft.com/office/drawing/2014/main" id="{5D2196FE-45EC-34D7-6E67-8D70C3B8E2EA}"/>
              </a:ext>
            </a:extLst>
          </xdr:cNvPr>
          <xdr:cNvSpPr/>
        </xdr:nvSpPr>
        <xdr:spPr>
          <a:xfrm rot="18900000">
            <a:off x="12004784" y="5789937"/>
            <a:ext cx="90621" cy="90621"/>
          </a:xfrm>
          <a:prstGeom prst="arc">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xnSp macro="">
        <xdr:nvCxnSpPr>
          <xdr:cNvPr id="120" name="直線コネクタ 119">
            <a:extLst>
              <a:ext uri="{FF2B5EF4-FFF2-40B4-BE49-F238E27FC236}">
                <a16:creationId xmlns:a16="http://schemas.microsoft.com/office/drawing/2014/main" id="{F7319BA6-7298-7D4E-C5A3-1CC9ACFE7086}"/>
              </a:ext>
            </a:extLst>
          </xdr:cNvPr>
          <xdr:cNvCxnSpPr/>
        </xdr:nvCxnSpPr>
        <xdr:spPr>
          <a:xfrm>
            <a:off x="11970541" y="5800725"/>
            <a:ext cx="0" cy="47625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1" name="直線コネクタ 120">
            <a:extLst>
              <a:ext uri="{FF2B5EF4-FFF2-40B4-BE49-F238E27FC236}">
                <a16:creationId xmlns:a16="http://schemas.microsoft.com/office/drawing/2014/main" id="{F6A260C1-B216-064B-DF4D-F18A754F9499}"/>
              </a:ext>
            </a:extLst>
          </xdr:cNvPr>
          <xdr:cNvCxnSpPr/>
        </xdr:nvCxnSpPr>
        <xdr:spPr>
          <a:xfrm>
            <a:off x="12082464" y="5800729"/>
            <a:ext cx="0" cy="47625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2" name="直線コネクタ 121">
            <a:extLst>
              <a:ext uri="{FF2B5EF4-FFF2-40B4-BE49-F238E27FC236}">
                <a16:creationId xmlns:a16="http://schemas.microsoft.com/office/drawing/2014/main" id="{49849BB2-6573-BEEF-7752-DE5BCB43FF67}"/>
              </a:ext>
            </a:extLst>
          </xdr:cNvPr>
          <xdr:cNvCxnSpPr/>
        </xdr:nvCxnSpPr>
        <xdr:spPr>
          <a:xfrm>
            <a:off x="11972929" y="6274598"/>
            <a:ext cx="111931"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3" name="直線コネクタ 122">
            <a:extLst>
              <a:ext uri="{FF2B5EF4-FFF2-40B4-BE49-F238E27FC236}">
                <a16:creationId xmlns:a16="http://schemas.microsoft.com/office/drawing/2014/main" id="{DA215B5F-319B-02C5-8F0C-7A09200B578D}"/>
              </a:ext>
            </a:extLst>
          </xdr:cNvPr>
          <xdr:cNvCxnSpPr/>
        </xdr:nvCxnSpPr>
        <xdr:spPr>
          <a:xfrm>
            <a:off x="11458575" y="6069807"/>
            <a:ext cx="61912" cy="61912"/>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4" name="直線コネクタ 123">
            <a:extLst>
              <a:ext uri="{FF2B5EF4-FFF2-40B4-BE49-F238E27FC236}">
                <a16:creationId xmlns:a16="http://schemas.microsoft.com/office/drawing/2014/main" id="{8EB398EA-0BAF-570F-ECFC-26AE8B297090}"/>
              </a:ext>
            </a:extLst>
          </xdr:cNvPr>
          <xdr:cNvCxnSpPr/>
        </xdr:nvCxnSpPr>
        <xdr:spPr>
          <a:xfrm>
            <a:off x="11620500" y="6069803"/>
            <a:ext cx="61912" cy="61912"/>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5" name="直線コネクタ 124">
            <a:extLst>
              <a:ext uri="{FF2B5EF4-FFF2-40B4-BE49-F238E27FC236}">
                <a16:creationId xmlns:a16="http://schemas.microsoft.com/office/drawing/2014/main" id="{EA28B51F-3287-1D17-DF67-C2E180FEE8C2}"/>
              </a:ext>
            </a:extLst>
          </xdr:cNvPr>
          <xdr:cNvCxnSpPr/>
        </xdr:nvCxnSpPr>
        <xdr:spPr>
          <a:xfrm>
            <a:off x="11777662" y="6069803"/>
            <a:ext cx="61912" cy="61912"/>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6" name="直線コネクタ 125">
            <a:extLst>
              <a:ext uri="{FF2B5EF4-FFF2-40B4-BE49-F238E27FC236}">
                <a16:creationId xmlns:a16="http://schemas.microsoft.com/office/drawing/2014/main" id="{0E79B300-BB4F-77EB-E30F-8503150C7778}"/>
              </a:ext>
            </a:extLst>
          </xdr:cNvPr>
          <xdr:cNvCxnSpPr/>
        </xdr:nvCxnSpPr>
        <xdr:spPr>
          <a:xfrm>
            <a:off x="11520484" y="6072190"/>
            <a:ext cx="28579" cy="28579"/>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7" name="直線コネクタ 126">
            <a:extLst>
              <a:ext uri="{FF2B5EF4-FFF2-40B4-BE49-F238E27FC236}">
                <a16:creationId xmlns:a16="http://schemas.microsoft.com/office/drawing/2014/main" id="{8C6FBAD7-702A-4BA8-41F7-063EFCC8B4A2}"/>
              </a:ext>
            </a:extLst>
          </xdr:cNvPr>
          <xdr:cNvCxnSpPr/>
        </xdr:nvCxnSpPr>
        <xdr:spPr>
          <a:xfrm>
            <a:off x="11834811" y="6072193"/>
            <a:ext cx="28579" cy="28579"/>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8" name="直線コネクタ 127">
            <a:extLst>
              <a:ext uri="{FF2B5EF4-FFF2-40B4-BE49-F238E27FC236}">
                <a16:creationId xmlns:a16="http://schemas.microsoft.com/office/drawing/2014/main" id="{B05685BF-EF17-0A8F-50DA-A7F5EE0F149A}"/>
              </a:ext>
            </a:extLst>
          </xdr:cNvPr>
          <xdr:cNvCxnSpPr/>
        </xdr:nvCxnSpPr>
        <xdr:spPr>
          <a:xfrm>
            <a:off x="11680027" y="6072188"/>
            <a:ext cx="28579" cy="28579"/>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9" name="直線コネクタ 128">
            <a:extLst>
              <a:ext uri="{FF2B5EF4-FFF2-40B4-BE49-F238E27FC236}">
                <a16:creationId xmlns:a16="http://schemas.microsoft.com/office/drawing/2014/main" id="{D989FC95-5E73-B19B-A0EA-5BF1B4C8143D}"/>
              </a:ext>
            </a:extLst>
          </xdr:cNvPr>
          <xdr:cNvCxnSpPr/>
        </xdr:nvCxnSpPr>
        <xdr:spPr>
          <a:xfrm>
            <a:off x="11570493" y="6072192"/>
            <a:ext cx="80963" cy="80963"/>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0" name="直線コネクタ 129">
            <a:extLst>
              <a:ext uri="{FF2B5EF4-FFF2-40B4-BE49-F238E27FC236}">
                <a16:creationId xmlns:a16="http://schemas.microsoft.com/office/drawing/2014/main" id="{73E54E2E-14DB-03F4-07EC-1AEFF0220092}"/>
              </a:ext>
            </a:extLst>
          </xdr:cNvPr>
          <xdr:cNvCxnSpPr/>
        </xdr:nvCxnSpPr>
        <xdr:spPr>
          <a:xfrm>
            <a:off x="11722893" y="6072192"/>
            <a:ext cx="80963" cy="80963"/>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1" name="直線コネクタ 130">
            <a:extLst>
              <a:ext uri="{FF2B5EF4-FFF2-40B4-BE49-F238E27FC236}">
                <a16:creationId xmlns:a16="http://schemas.microsoft.com/office/drawing/2014/main" id="{BAF9B679-480C-EDF7-E167-092B6669CAD8}"/>
              </a:ext>
            </a:extLst>
          </xdr:cNvPr>
          <xdr:cNvCxnSpPr/>
        </xdr:nvCxnSpPr>
        <xdr:spPr>
          <a:xfrm flipH="1">
            <a:off x="11496675" y="6079331"/>
            <a:ext cx="76200" cy="7620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2" name="直線コネクタ 131">
            <a:extLst>
              <a:ext uri="{FF2B5EF4-FFF2-40B4-BE49-F238E27FC236}">
                <a16:creationId xmlns:a16="http://schemas.microsoft.com/office/drawing/2014/main" id="{9574C7F7-21E1-67FF-46DF-FE624D13FD7B}"/>
              </a:ext>
            </a:extLst>
          </xdr:cNvPr>
          <xdr:cNvCxnSpPr/>
        </xdr:nvCxnSpPr>
        <xdr:spPr>
          <a:xfrm flipH="1">
            <a:off x="11653837" y="6079334"/>
            <a:ext cx="76200" cy="7620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3" name="直線コネクタ 132">
            <a:extLst>
              <a:ext uri="{FF2B5EF4-FFF2-40B4-BE49-F238E27FC236}">
                <a16:creationId xmlns:a16="http://schemas.microsoft.com/office/drawing/2014/main" id="{450D058D-7A3A-734F-8685-61535308DD36}"/>
              </a:ext>
            </a:extLst>
          </xdr:cNvPr>
          <xdr:cNvCxnSpPr/>
        </xdr:nvCxnSpPr>
        <xdr:spPr>
          <a:xfrm flipH="1">
            <a:off x="11551444" y="6100759"/>
            <a:ext cx="50005" cy="5000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4" name="直線コネクタ 133">
            <a:extLst>
              <a:ext uri="{FF2B5EF4-FFF2-40B4-BE49-F238E27FC236}">
                <a16:creationId xmlns:a16="http://schemas.microsoft.com/office/drawing/2014/main" id="{B5A58701-D8A1-C724-2A66-ED3BDFFD99FF}"/>
              </a:ext>
            </a:extLst>
          </xdr:cNvPr>
          <xdr:cNvCxnSpPr/>
        </xdr:nvCxnSpPr>
        <xdr:spPr>
          <a:xfrm flipH="1">
            <a:off x="11608594" y="6129334"/>
            <a:ext cx="21427" cy="21427"/>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5" name="直線コネクタ 134">
            <a:extLst>
              <a:ext uri="{FF2B5EF4-FFF2-40B4-BE49-F238E27FC236}">
                <a16:creationId xmlns:a16="http://schemas.microsoft.com/office/drawing/2014/main" id="{EC6B8405-777E-C51B-972A-39F5D3BE5CAC}"/>
              </a:ext>
            </a:extLst>
          </xdr:cNvPr>
          <xdr:cNvCxnSpPr/>
        </xdr:nvCxnSpPr>
        <xdr:spPr>
          <a:xfrm>
            <a:off x="12558727" y="6069803"/>
            <a:ext cx="61912" cy="61912"/>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6" name="直線コネクタ 135">
            <a:extLst>
              <a:ext uri="{FF2B5EF4-FFF2-40B4-BE49-F238E27FC236}">
                <a16:creationId xmlns:a16="http://schemas.microsoft.com/office/drawing/2014/main" id="{CD23E33C-FD2F-EC8F-9EE9-BCA1D32B0E95}"/>
              </a:ext>
            </a:extLst>
          </xdr:cNvPr>
          <xdr:cNvCxnSpPr/>
        </xdr:nvCxnSpPr>
        <xdr:spPr>
          <a:xfrm>
            <a:off x="12720652" y="6069799"/>
            <a:ext cx="61912" cy="61912"/>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7" name="直線コネクタ 136">
            <a:extLst>
              <a:ext uri="{FF2B5EF4-FFF2-40B4-BE49-F238E27FC236}">
                <a16:creationId xmlns:a16="http://schemas.microsoft.com/office/drawing/2014/main" id="{1ED33FBB-1BB4-1E2C-F6E3-D974D8B2AF27}"/>
              </a:ext>
            </a:extLst>
          </xdr:cNvPr>
          <xdr:cNvCxnSpPr/>
        </xdr:nvCxnSpPr>
        <xdr:spPr>
          <a:xfrm>
            <a:off x="12877814" y="6069799"/>
            <a:ext cx="61912" cy="61912"/>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8" name="直線コネクタ 137">
            <a:extLst>
              <a:ext uri="{FF2B5EF4-FFF2-40B4-BE49-F238E27FC236}">
                <a16:creationId xmlns:a16="http://schemas.microsoft.com/office/drawing/2014/main" id="{8864D566-1613-9872-5860-D3DAB2C5FF3C}"/>
              </a:ext>
            </a:extLst>
          </xdr:cNvPr>
          <xdr:cNvCxnSpPr/>
        </xdr:nvCxnSpPr>
        <xdr:spPr>
          <a:xfrm>
            <a:off x="12620636" y="6072186"/>
            <a:ext cx="28579" cy="28579"/>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9" name="直線コネクタ 138">
            <a:extLst>
              <a:ext uri="{FF2B5EF4-FFF2-40B4-BE49-F238E27FC236}">
                <a16:creationId xmlns:a16="http://schemas.microsoft.com/office/drawing/2014/main" id="{FDE97936-EF19-AAA2-9AAF-B1A7A91E674E}"/>
              </a:ext>
            </a:extLst>
          </xdr:cNvPr>
          <xdr:cNvCxnSpPr/>
        </xdr:nvCxnSpPr>
        <xdr:spPr>
          <a:xfrm>
            <a:off x="12934963" y="6072189"/>
            <a:ext cx="28579" cy="28579"/>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40" name="直線コネクタ 139">
            <a:extLst>
              <a:ext uri="{FF2B5EF4-FFF2-40B4-BE49-F238E27FC236}">
                <a16:creationId xmlns:a16="http://schemas.microsoft.com/office/drawing/2014/main" id="{693B5FA1-10D8-EE07-F26B-895103F3EF0D}"/>
              </a:ext>
            </a:extLst>
          </xdr:cNvPr>
          <xdr:cNvCxnSpPr/>
        </xdr:nvCxnSpPr>
        <xdr:spPr>
          <a:xfrm>
            <a:off x="12780179" y="6072184"/>
            <a:ext cx="28579" cy="28579"/>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41" name="直線コネクタ 140">
            <a:extLst>
              <a:ext uri="{FF2B5EF4-FFF2-40B4-BE49-F238E27FC236}">
                <a16:creationId xmlns:a16="http://schemas.microsoft.com/office/drawing/2014/main" id="{A95A3C67-C0B8-CD19-B96E-B33693AA8A86}"/>
              </a:ext>
            </a:extLst>
          </xdr:cNvPr>
          <xdr:cNvCxnSpPr/>
        </xdr:nvCxnSpPr>
        <xdr:spPr>
          <a:xfrm>
            <a:off x="12670645" y="6072188"/>
            <a:ext cx="80963" cy="80963"/>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42" name="直線コネクタ 141">
            <a:extLst>
              <a:ext uri="{FF2B5EF4-FFF2-40B4-BE49-F238E27FC236}">
                <a16:creationId xmlns:a16="http://schemas.microsoft.com/office/drawing/2014/main" id="{5C8A25F3-9719-D1DC-CC7A-578B5AD64F85}"/>
              </a:ext>
            </a:extLst>
          </xdr:cNvPr>
          <xdr:cNvCxnSpPr/>
        </xdr:nvCxnSpPr>
        <xdr:spPr>
          <a:xfrm>
            <a:off x="12823045" y="6072188"/>
            <a:ext cx="80963" cy="80963"/>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43" name="直線コネクタ 142">
            <a:extLst>
              <a:ext uri="{FF2B5EF4-FFF2-40B4-BE49-F238E27FC236}">
                <a16:creationId xmlns:a16="http://schemas.microsoft.com/office/drawing/2014/main" id="{75BFBB34-78C0-D2D7-1861-DBC698B8426A}"/>
              </a:ext>
            </a:extLst>
          </xdr:cNvPr>
          <xdr:cNvCxnSpPr/>
        </xdr:nvCxnSpPr>
        <xdr:spPr>
          <a:xfrm flipH="1">
            <a:off x="12594446" y="6076945"/>
            <a:ext cx="76200" cy="7620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44" name="直線コネクタ 143">
            <a:extLst>
              <a:ext uri="{FF2B5EF4-FFF2-40B4-BE49-F238E27FC236}">
                <a16:creationId xmlns:a16="http://schemas.microsoft.com/office/drawing/2014/main" id="{0FD12442-5AE6-5540-9351-253B69E15B00}"/>
              </a:ext>
            </a:extLst>
          </xdr:cNvPr>
          <xdr:cNvCxnSpPr/>
        </xdr:nvCxnSpPr>
        <xdr:spPr>
          <a:xfrm flipH="1">
            <a:off x="12753989" y="6079330"/>
            <a:ext cx="76200" cy="7620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45" name="直線コネクタ 144">
            <a:extLst>
              <a:ext uri="{FF2B5EF4-FFF2-40B4-BE49-F238E27FC236}">
                <a16:creationId xmlns:a16="http://schemas.microsoft.com/office/drawing/2014/main" id="{88E504ED-DD1E-7563-25F6-00F0176CF599}"/>
              </a:ext>
            </a:extLst>
          </xdr:cNvPr>
          <xdr:cNvCxnSpPr/>
        </xdr:nvCxnSpPr>
        <xdr:spPr>
          <a:xfrm flipH="1">
            <a:off x="12651596" y="6100755"/>
            <a:ext cx="50005" cy="5000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46" name="直線コネクタ 145">
            <a:extLst>
              <a:ext uri="{FF2B5EF4-FFF2-40B4-BE49-F238E27FC236}">
                <a16:creationId xmlns:a16="http://schemas.microsoft.com/office/drawing/2014/main" id="{9D5CD63F-FC6A-DA3D-D312-D84AD3D8764C}"/>
              </a:ext>
            </a:extLst>
          </xdr:cNvPr>
          <xdr:cNvCxnSpPr/>
        </xdr:nvCxnSpPr>
        <xdr:spPr>
          <a:xfrm flipH="1">
            <a:off x="12708746" y="6129330"/>
            <a:ext cx="21427" cy="21427"/>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47" name="直線コネクタ 146">
            <a:extLst>
              <a:ext uri="{FF2B5EF4-FFF2-40B4-BE49-F238E27FC236}">
                <a16:creationId xmlns:a16="http://schemas.microsoft.com/office/drawing/2014/main" id="{B9AE5619-877F-5161-C19B-A308825434D9}"/>
              </a:ext>
            </a:extLst>
          </xdr:cNvPr>
          <xdr:cNvCxnSpPr/>
        </xdr:nvCxnSpPr>
        <xdr:spPr>
          <a:xfrm>
            <a:off x="10044113" y="6072187"/>
            <a:ext cx="1819275" cy="204788"/>
          </a:xfrm>
          <a:prstGeom prst="line">
            <a:avLst/>
          </a:prstGeom>
          <a:ln>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48" name="直線コネクタ 147">
            <a:extLst>
              <a:ext uri="{FF2B5EF4-FFF2-40B4-BE49-F238E27FC236}">
                <a16:creationId xmlns:a16="http://schemas.microsoft.com/office/drawing/2014/main" id="{65A88921-1D1C-1755-4ED8-12A54675358F}"/>
              </a:ext>
            </a:extLst>
          </xdr:cNvPr>
          <xdr:cNvCxnSpPr/>
        </xdr:nvCxnSpPr>
        <xdr:spPr>
          <a:xfrm>
            <a:off x="10044116" y="6777033"/>
            <a:ext cx="1819275" cy="204788"/>
          </a:xfrm>
          <a:prstGeom prst="line">
            <a:avLst/>
          </a:prstGeom>
          <a:ln>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149" name="テキスト ボックス 148">
            <a:extLst>
              <a:ext uri="{FF2B5EF4-FFF2-40B4-BE49-F238E27FC236}">
                <a16:creationId xmlns:a16="http://schemas.microsoft.com/office/drawing/2014/main" id="{4E96EA71-426E-7CFB-3229-556775E5FCC9}"/>
              </a:ext>
            </a:extLst>
          </xdr:cNvPr>
          <xdr:cNvSpPr txBox="1">
            <a:spLocks/>
          </xdr:cNvSpPr>
        </xdr:nvSpPr>
        <xdr:spPr>
          <a:xfrm>
            <a:off x="9371345" y="7138541"/>
            <a:ext cx="1441420" cy="392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ベース式露出型</a:t>
            </a:r>
          </a:p>
        </xdr:txBody>
      </xdr:sp>
      <xdr:sp macro="" textlink="">
        <xdr:nvSpPr>
          <xdr:cNvPr id="150" name="テキスト ボックス 149">
            <a:extLst>
              <a:ext uri="{FF2B5EF4-FFF2-40B4-BE49-F238E27FC236}">
                <a16:creationId xmlns:a16="http://schemas.microsoft.com/office/drawing/2014/main" id="{5EC967B0-E586-154B-4AEE-D0124B27BF27}"/>
              </a:ext>
            </a:extLst>
          </xdr:cNvPr>
          <xdr:cNvSpPr txBox="1">
            <a:spLocks/>
          </xdr:cNvSpPr>
        </xdr:nvSpPr>
        <xdr:spPr>
          <a:xfrm>
            <a:off x="11556726" y="7138538"/>
            <a:ext cx="1441420" cy="392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ベース式埋設型</a:t>
            </a:r>
          </a:p>
        </xdr:txBody>
      </xdr:sp>
      <xdr:cxnSp macro="">
        <xdr:nvCxnSpPr>
          <xdr:cNvPr id="151" name="直線コネクタ 150">
            <a:extLst>
              <a:ext uri="{FF2B5EF4-FFF2-40B4-BE49-F238E27FC236}">
                <a16:creationId xmlns:a16="http://schemas.microsoft.com/office/drawing/2014/main" id="{9D90D019-BAFB-66F4-438A-3C655431D8E7}"/>
              </a:ext>
            </a:extLst>
          </xdr:cNvPr>
          <xdr:cNvCxnSpPr/>
        </xdr:nvCxnSpPr>
        <xdr:spPr>
          <a:xfrm>
            <a:off x="9258300" y="7410450"/>
            <a:ext cx="124777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2" name="直線コネクタ 151">
            <a:extLst>
              <a:ext uri="{FF2B5EF4-FFF2-40B4-BE49-F238E27FC236}">
                <a16:creationId xmlns:a16="http://schemas.microsoft.com/office/drawing/2014/main" id="{FE9DD6B2-D2C9-CD6A-FACF-84BA073F0C61}"/>
              </a:ext>
            </a:extLst>
          </xdr:cNvPr>
          <xdr:cNvCxnSpPr/>
        </xdr:nvCxnSpPr>
        <xdr:spPr>
          <a:xfrm>
            <a:off x="11439525" y="7400925"/>
            <a:ext cx="124777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28</xdr:col>
      <xdr:colOff>0</xdr:colOff>
      <xdr:row>27</xdr:row>
      <xdr:rowOff>19050</xdr:rowOff>
    </xdr:from>
    <xdr:to>
      <xdr:col>29</xdr:col>
      <xdr:colOff>9525</xdr:colOff>
      <xdr:row>29</xdr:row>
      <xdr:rowOff>0</xdr:rowOff>
    </xdr:to>
    <xdr:sp macro="" textlink="">
      <xdr:nvSpPr>
        <xdr:cNvPr id="154" name="AutoShape 1">
          <a:extLst>
            <a:ext uri="{FF2B5EF4-FFF2-40B4-BE49-F238E27FC236}">
              <a16:creationId xmlns:a16="http://schemas.microsoft.com/office/drawing/2014/main" id="{3197B4D9-BCCF-42F6-99E7-F02A7EE081C6}"/>
            </a:ext>
          </a:extLst>
        </xdr:cNvPr>
        <xdr:cNvSpPr>
          <a:spLocks noChangeArrowheads="1"/>
        </xdr:cNvSpPr>
      </xdr:nvSpPr>
      <xdr:spPr bwMode="auto">
        <a:xfrm>
          <a:off x="8686800" y="5105400"/>
          <a:ext cx="609600" cy="4000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29</xdr:col>
      <xdr:colOff>9525</xdr:colOff>
      <xdr:row>41</xdr:row>
      <xdr:rowOff>0</xdr:rowOff>
    </xdr:from>
    <xdr:to>
      <xdr:col>30</xdr:col>
      <xdr:colOff>9525</xdr:colOff>
      <xdr:row>41</xdr:row>
      <xdr:rowOff>0</xdr:rowOff>
    </xdr:to>
    <xdr:sp macro="" textlink="">
      <xdr:nvSpPr>
        <xdr:cNvPr id="155" name="Line 2">
          <a:extLst>
            <a:ext uri="{FF2B5EF4-FFF2-40B4-BE49-F238E27FC236}">
              <a16:creationId xmlns:a16="http://schemas.microsoft.com/office/drawing/2014/main" id="{7F4AA758-BB22-46F7-949D-9AE35B0FBDD0}"/>
            </a:ext>
          </a:extLst>
        </xdr:cNvPr>
        <xdr:cNvSpPr>
          <a:spLocks noChangeShapeType="1"/>
        </xdr:cNvSpPr>
      </xdr:nvSpPr>
      <xdr:spPr bwMode="auto">
        <a:xfrm>
          <a:off x="8696325" y="8229600"/>
          <a:ext cx="6000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408217</xdr:colOff>
      <xdr:row>49</xdr:row>
      <xdr:rowOff>9525</xdr:rowOff>
    </xdr:from>
    <xdr:to>
      <xdr:col>29</xdr:col>
      <xdr:colOff>439511</xdr:colOff>
      <xdr:row>49</xdr:row>
      <xdr:rowOff>209550</xdr:rowOff>
    </xdr:to>
    <xdr:grpSp>
      <xdr:nvGrpSpPr>
        <xdr:cNvPr id="268" name="グループ化 267">
          <a:extLst>
            <a:ext uri="{FF2B5EF4-FFF2-40B4-BE49-F238E27FC236}">
              <a16:creationId xmlns:a16="http://schemas.microsoft.com/office/drawing/2014/main" id="{5400EA7C-454C-0EA1-356C-ADACD5C64ABA}"/>
            </a:ext>
          </a:extLst>
        </xdr:cNvPr>
        <xdr:cNvGrpSpPr/>
      </xdr:nvGrpSpPr>
      <xdr:grpSpPr>
        <a:xfrm>
          <a:off x="18569217" y="11757025"/>
          <a:ext cx="634544" cy="200025"/>
          <a:chOff x="17848489" y="10591800"/>
          <a:chExt cx="1054554" cy="200025"/>
        </a:xfrm>
      </xdr:grpSpPr>
      <xdr:sp macro="" textlink="">
        <xdr:nvSpPr>
          <xdr:cNvPr id="156" name="Line 3">
            <a:extLst>
              <a:ext uri="{FF2B5EF4-FFF2-40B4-BE49-F238E27FC236}">
                <a16:creationId xmlns:a16="http://schemas.microsoft.com/office/drawing/2014/main" id="{E9F778FC-E998-499D-AB73-9DAFACCB813F}"/>
              </a:ext>
            </a:extLst>
          </xdr:cNvPr>
          <xdr:cNvSpPr>
            <a:spLocks noChangeShapeType="1"/>
          </xdr:cNvSpPr>
        </xdr:nvSpPr>
        <xdr:spPr bwMode="auto">
          <a:xfrm flipV="1">
            <a:off x="17848489" y="10677525"/>
            <a:ext cx="38100" cy="666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57" name="Line 4">
            <a:extLst>
              <a:ext uri="{FF2B5EF4-FFF2-40B4-BE49-F238E27FC236}">
                <a16:creationId xmlns:a16="http://schemas.microsoft.com/office/drawing/2014/main" id="{C0EE31ED-49C7-441F-A4F9-0F3ECDC482EE}"/>
              </a:ext>
            </a:extLst>
          </xdr:cNvPr>
          <xdr:cNvSpPr>
            <a:spLocks noChangeShapeType="1"/>
          </xdr:cNvSpPr>
        </xdr:nvSpPr>
        <xdr:spPr bwMode="auto">
          <a:xfrm>
            <a:off x="17886589" y="10668000"/>
            <a:ext cx="95250" cy="123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58" name="Line 5">
            <a:extLst>
              <a:ext uri="{FF2B5EF4-FFF2-40B4-BE49-F238E27FC236}">
                <a16:creationId xmlns:a16="http://schemas.microsoft.com/office/drawing/2014/main" id="{41D1B520-50FC-44F9-A61A-B617380A6D57}"/>
              </a:ext>
            </a:extLst>
          </xdr:cNvPr>
          <xdr:cNvSpPr>
            <a:spLocks noChangeShapeType="1"/>
          </xdr:cNvSpPr>
        </xdr:nvSpPr>
        <xdr:spPr bwMode="auto">
          <a:xfrm flipV="1">
            <a:off x="17981839" y="10591800"/>
            <a:ext cx="17009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59" name="Line 6">
            <a:extLst>
              <a:ext uri="{FF2B5EF4-FFF2-40B4-BE49-F238E27FC236}">
                <a16:creationId xmlns:a16="http://schemas.microsoft.com/office/drawing/2014/main" id="{89D4D280-E7EA-4507-80A9-73A0AACA29AA}"/>
              </a:ext>
            </a:extLst>
          </xdr:cNvPr>
          <xdr:cNvSpPr>
            <a:spLocks noChangeShapeType="1"/>
          </xdr:cNvSpPr>
        </xdr:nvSpPr>
        <xdr:spPr bwMode="auto">
          <a:xfrm>
            <a:off x="18151929" y="10591800"/>
            <a:ext cx="75111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editAs="absolute">
    <xdr:from>
      <xdr:col>32</xdr:col>
      <xdr:colOff>529399</xdr:colOff>
      <xdr:row>17</xdr:row>
      <xdr:rowOff>179982</xdr:rowOff>
    </xdr:from>
    <xdr:to>
      <xdr:col>34</xdr:col>
      <xdr:colOff>166783</xdr:colOff>
      <xdr:row>19</xdr:row>
      <xdr:rowOff>20667</xdr:rowOff>
    </xdr:to>
    <xdr:sp macro="" textlink="">
      <xdr:nvSpPr>
        <xdr:cNvPr id="201" name="テキスト ボックス 200">
          <a:extLst>
            <a:ext uri="{FF2B5EF4-FFF2-40B4-BE49-F238E27FC236}">
              <a16:creationId xmlns:a16="http://schemas.microsoft.com/office/drawing/2014/main" id="{5C2ABAAF-C074-319A-CD9B-BC37707A8F04}"/>
            </a:ext>
          </a:extLst>
        </xdr:cNvPr>
        <xdr:cNvSpPr txBox="1">
          <a:spLocks/>
        </xdr:cNvSpPr>
      </xdr:nvSpPr>
      <xdr:spPr>
        <a:xfrm>
          <a:off x="21044278" y="4213327"/>
          <a:ext cx="832936" cy="313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L = </a:t>
          </a:r>
          <a:endParaRPr kumimoji="1" lang="ja-JP" altLang="en-US" sz="1400"/>
        </a:p>
      </xdr:txBody>
    </xdr:sp>
    <xdr:clientData/>
  </xdr:twoCellAnchor>
  <xdr:twoCellAnchor editAs="absolute">
    <xdr:from>
      <xdr:col>35</xdr:col>
      <xdr:colOff>94933</xdr:colOff>
      <xdr:row>13</xdr:row>
      <xdr:rowOff>188689</xdr:rowOff>
    </xdr:from>
    <xdr:to>
      <xdr:col>36</xdr:col>
      <xdr:colOff>431815</xdr:colOff>
      <xdr:row>15</xdr:row>
      <xdr:rowOff>25301</xdr:rowOff>
    </xdr:to>
    <xdr:sp macro="" textlink="">
      <xdr:nvSpPr>
        <xdr:cNvPr id="202" name="テキスト ボックス 201">
          <a:extLst>
            <a:ext uri="{FF2B5EF4-FFF2-40B4-BE49-F238E27FC236}">
              <a16:creationId xmlns:a16="http://schemas.microsoft.com/office/drawing/2014/main" id="{7921486F-2656-4132-B11F-6F8B9DAFBA93}"/>
            </a:ext>
          </a:extLst>
        </xdr:cNvPr>
        <xdr:cNvSpPr txBox="1">
          <a:spLocks/>
        </xdr:cNvSpPr>
      </xdr:nvSpPr>
      <xdr:spPr>
        <a:xfrm>
          <a:off x="22498390" y="3276103"/>
          <a:ext cx="848714" cy="3095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Df = </a:t>
          </a:r>
          <a:endParaRPr kumimoji="1" lang="ja-JP" altLang="en-US" sz="1400"/>
        </a:p>
      </xdr:txBody>
    </xdr:sp>
    <xdr:clientData/>
  </xdr:twoCellAnchor>
  <xdr:twoCellAnchor editAs="absolute">
    <xdr:from>
      <xdr:col>33</xdr:col>
      <xdr:colOff>157089</xdr:colOff>
      <xdr:row>8</xdr:row>
      <xdr:rowOff>182158</xdr:rowOff>
    </xdr:from>
    <xdr:to>
      <xdr:col>34</xdr:col>
      <xdr:colOff>36819</xdr:colOff>
      <xdr:row>10</xdr:row>
      <xdr:rowOff>22842</xdr:rowOff>
    </xdr:to>
    <xdr:sp macro="" textlink="">
      <xdr:nvSpPr>
        <xdr:cNvPr id="205" name="テキスト ボックス 204">
          <a:extLst>
            <a:ext uri="{FF2B5EF4-FFF2-40B4-BE49-F238E27FC236}">
              <a16:creationId xmlns:a16="http://schemas.microsoft.com/office/drawing/2014/main" id="{45D1484C-84BB-3E9A-6C2C-434D5CBE33AC}"/>
            </a:ext>
          </a:extLst>
        </xdr:cNvPr>
        <xdr:cNvSpPr txBox="1">
          <a:spLocks/>
        </xdr:cNvSpPr>
      </xdr:nvSpPr>
      <xdr:spPr>
        <a:xfrm>
          <a:off x="21269744" y="2087158"/>
          <a:ext cx="477506" cy="313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N1</a:t>
          </a:r>
          <a:endParaRPr kumimoji="1" lang="ja-JP" altLang="en-US" sz="1400"/>
        </a:p>
      </xdr:txBody>
    </xdr:sp>
    <xdr:clientData/>
  </xdr:twoCellAnchor>
  <xdr:twoCellAnchor editAs="absolute">
    <xdr:from>
      <xdr:col>32</xdr:col>
      <xdr:colOff>248889</xdr:colOff>
      <xdr:row>12</xdr:row>
      <xdr:rowOff>119767</xdr:rowOff>
    </xdr:from>
    <xdr:to>
      <xdr:col>34</xdr:col>
      <xdr:colOff>400246</xdr:colOff>
      <xdr:row>16</xdr:row>
      <xdr:rowOff>145208</xdr:rowOff>
    </xdr:to>
    <xdr:sp macro="" textlink="">
      <xdr:nvSpPr>
        <xdr:cNvPr id="153" name="Rectangle 70">
          <a:extLst>
            <a:ext uri="{FF2B5EF4-FFF2-40B4-BE49-F238E27FC236}">
              <a16:creationId xmlns:a16="http://schemas.microsoft.com/office/drawing/2014/main" id="{1947B8E8-38AE-4B1C-BDBF-7D405103185F}"/>
            </a:ext>
          </a:extLst>
        </xdr:cNvPr>
        <xdr:cNvSpPr>
          <a:spLocks noChangeArrowheads="1"/>
        </xdr:cNvSpPr>
      </xdr:nvSpPr>
      <xdr:spPr bwMode="auto">
        <a:xfrm>
          <a:off x="20763768" y="2970698"/>
          <a:ext cx="1346909" cy="97137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absolute">
    <xdr:from>
      <xdr:col>33</xdr:col>
      <xdr:colOff>324568</xdr:colOff>
      <xdr:row>12</xdr:row>
      <xdr:rowOff>48566</xdr:rowOff>
    </xdr:from>
    <xdr:to>
      <xdr:col>33</xdr:col>
      <xdr:colOff>324568</xdr:colOff>
      <xdr:row>16</xdr:row>
      <xdr:rowOff>127409</xdr:rowOff>
    </xdr:to>
    <xdr:sp macro="" textlink="">
      <xdr:nvSpPr>
        <xdr:cNvPr id="163" name="Line 29">
          <a:extLst>
            <a:ext uri="{FF2B5EF4-FFF2-40B4-BE49-F238E27FC236}">
              <a16:creationId xmlns:a16="http://schemas.microsoft.com/office/drawing/2014/main" id="{4894B182-0F14-4B45-89CE-3DC54511545D}"/>
            </a:ext>
          </a:extLst>
        </xdr:cNvPr>
        <xdr:cNvSpPr>
          <a:spLocks noChangeShapeType="1"/>
        </xdr:cNvSpPr>
      </xdr:nvSpPr>
      <xdr:spPr bwMode="auto">
        <a:xfrm>
          <a:off x="21437223" y="2899497"/>
          <a:ext cx="0" cy="1024774"/>
        </a:xfrm>
        <a:prstGeom prst="line">
          <a:avLst/>
        </a:prstGeom>
        <a:noFill/>
        <a:ln w="952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twoCellAnchor editAs="absolute">
    <xdr:from>
      <xdr:col>34</xdr:col>
      <xdr:colOff>580431</xdr:colOff>
      <xdr:row>12</xdr:row>
      <xdr:rowOff>113834</xdr:rowOff>
    </xdr:from>
    <xdr:to>
      <xdr:col>35</xdr:col>
      <xdr:colOff>200487</xdr:colOff>
      <xdr:row>12</xdr:row>
      <xdr:rowOff>113834</xdr:rowOff>
    </xdr:to>
    <xdr:sp macro="" textlink="">
      <xdr:nvSpPr>
        <xdr:cNvPr id="169" name="Line 39">
          <a:extLst>
            <a:ext uri="{FF2B5EF4-FFF2-40B4-BE49-F238E27FC236}">
              <a16:creationId xmlns:a16="http://schemas.microsoft.com/office/drawing/2014/main" id="{E984D83E-2F4E-46BD-AEC2-8A17BACAF7B1}"/>
            </a:ext>
          </a:extLst>
        </xdr:cNvPr>
        <xdr:cNvSpPr>
          <a:spLocks noChangeShapeType="1"/>
        </xdr:cNvSpPr>
      </xdr:nvSpPr>
      <xdr:spPr bwMode="auto">
        <a:xfrm>
          <a:off x="22290862" y="2964765"/>
          <a:ext cx="313082" cy="0"/>
        </a:xfrm>
        <a:prstGeom prst="line">
          <a:avLst/>
        </a:prstGeom>
        <a:noFill/>
        <a:ln w="6350">
          <a:solidFill>
            <a:schemeClr val="bg1">
              <a:lumMod val="50000"/>
            </a:schemeClr>
          </a:solidFill>
          <a:round/>
          <a:headEnd/>
          <a:tailEnd/>
        </a:ln>
        <a:extLst>
          <a:ext uri="{909E8E84-426E-40DD-AFC4-6F175D3DCCD1}">
            <a14:hiddenFill xmlns:a14="http://schemas.microsoft.com/office/drawing/2010/main">
              <a:noFill/>
            </a14:hiddenFill>
          </a:ext>
        </a:extLst>
      </xdr:spPr>
    </xdr:sp>
    <xdr:clientData/>
  </xdr:twoCellAnchor>
  <xdr:twoCellAnchor editAs="absolute">
    <xdr:from>
      <xdr:col>35</xdr:col>
      <xdr:colOff>146433</xdr:colOff>
      <xdr:row>12</xdr:row>
      <xdr:rowOff>113834</xdr:rowOff>
    </xdr:from>
    <xdr:to>
      <xdr:col>35</xdr:col>
      <xdr:colOff>146433</xdr:colOff>
      <xdr:row>16</xdr:row>
      <xdr:rowOff>133342</xdr:rowOff>
    </xdr:to>
    <xdr:sp macro="" textlink="">
      <xdr:nvSpPr>
        <xdr:cNvPr id="170" name="Line 41">
          <a:extLst>
            <a:ext uri="{FF2B5EF4-FFF2-40B4-BE49-F238E27FC236}">
              <a16:creationId xmlns:a16="http://schemas.microsoft.com/office/drawing/2014/main" id="{ACC4C08E-703D-4107-8FFA-46564C443C21}"/>
            </a:ext>
          </a:extLst>
        </xdr:cNvPr>
        <xdr:cNvSpPr>
          <a:spLocks noChangeShapeType="1"/>
        </xdr:cNvSpPr>
      </xdr:nvSpPr>
      <xdr:spPr bwMode="auto">
        <a:xfrm>
          <a:off x="22549890" y="2964765"/>
          <a:ext cx="0" cy="965439"/>
        </a:xfrm>
        <a:prstGeom prst="line">
          <a:avLst/>
        </a:prstGeom>
        <a:noFill/>
        <a:ln w="6350">
          <a:solidFill>
            <a:schemeClr val="bg1">
              <a:lumMod val="50000"/>
            </a:schemeClr>
          </a:solidFill>
          <a:round/>
          <a:headEnd type="stealth" w="med" len="med"/>
          <a:tailEnd type="stealth" w="med" len="med"/>
        </a:ln>
        <a:extLst>
          <a:ext uri="{909E8E84-426E-40DD-AFC4-6F175D3DCCD1}">
            <a14:hiddenFill xmlns:a14="http://schemas.microsoft.com/office/drawing/2010/main">
              <a:noFill/>
            </a14:hiddenFill>
          </a:ext>
        </a:extLst>
      </xdr:spPr>
    </xdr:sp>
    <xdr:clientData/>
  </xdr:twoCellAnchor>
  <xdr:twoCellAnchor editAs="absolute">
    <xdr:from>
      <xdr:col>34</xdr:col>
      <xdr:colOff>394240</xdr:colOff>
      <xdr:row>17</xdr:row>
      <xdr:rowOff>19946</xdr:rowOff>
    </xdr:from>
    <xdr:to>
      <xdr:col>34</xdr:col>
      <xdr:colOff>394240</xdr:colOff>
      <xdr:row>18</xdr:row>
      <xdr:rowOff>66336</xdr:rowOff>
    </xdr:to>
    <xdr:sp macro="" textlink="">
      <xdr:nvSpPr>
        <xdr:cNvPr id="183" name="Line 57">
          <a:extLst>
            <a:ext uri="{FF2B5EF4-FFF2-40B4-BE49-F238E27FC236}">
              <a16:creationId xmlns:a16="http://schemas.microsoft.com/office/drawing/2014/main" id="{F7999A26-CC66-4F05-BB8A-1078EFC79A3A}"/>
            </a:ext>
          </a:extLst>
        </xdr:cNvPr>
        <xdr:cNvSpPr>
          <a:spLocks noChangeShapeType="1"/>
        </xdr:cNvSpPr>
      </xdr:nvSpPr>
      <xdr:spPr bwMode="auto">
        <a:xfrm>
          <a:off x="22104671" y="4053291"/>
          <a:ext cx="0" cy="282873"/>
        </a:xfrm>
        <a:prstGeom prst="line">
          <a:avLst/>
        </a:prstGeom>
        <a:noFill/>
        <a:ln w="6350">
          <a:solidFill>
            <a:schemeClr val="bg1">
              <a:lumMod val="50000"/>
            </a:schemeClr>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editAs="absolute">
    <xdr:from>
      <xdr:col>32</xdr:col>
      <xdr:colOff>248889</xdr:colOff>
      <xdr:row>18</xdr:row>
      <xdr:rowOff>17943</xdr:rowOff>
    </xdr:from>
    <xdr:to>
      <xdr:col>34</xdr:col>
      <xdr:colOff>400246</xdr:colOff>
      <xdr:row>18</xdr:row>
      <xdr:rowOff>17943</xdr:rowOff>
    </xdr:to>
    <xdr:sp macro="" textlink="">
      <xdr:nvSpPr>
        <xdr:cNvPr id="184" name="Line 58">
          <a:extLst>
            <a:ext uri="{FF2B5EF4-FFF2-40B4-BE49-F238E27FC236}">
              <a16:creationId xmlns:a16="http://schemas.microsoft.com/office/drawing/2014/main" id="{DE50050C-F96B-4849-B9AE-A70EDE474E47}"/>
            </a:ext>
          </a:extLst>
        </xdr:cNvPr>
        <xdr:cNvSpPr>
          <a:spLocks noChangeShapeType="1"/>
        </xdr:cNvSpPr>
      </xdr:nvSpPr>
      <xdr:spPr bwMode="auto">
        <a:xfrm>
          <a:off x="20763768" y="4287771"/>
          <a:ext cx="1346909" cy="0"/>
        </a:xfrm>
        <a:prstGeom prst="line">
          <a:avLst/>
        </a:prstGeom>
        <a:noFill/>
        <a:ln w="6350">
          <a:solidFill>
            <a:schemeClr val="bg1">
              <a:lumMod val="50000"/>
            </a:schemeClr>
          </a:solidFill>
          <a:round/>
          <a:headEnd type="stealth" w="med" len="med"/>
          <a:tailEnd type="stealth" w="med" len="med"/>
        </a:ln>
        <a:extLst>
          <a:ext uri="{909E8E84-426E-40DD-AFC4-6F175D3DCCD1}">
            <a14:hiddenFill xmlns:a14="http://schemas.microsoft.com/office/drawing/2010/main">
              <a:noFill/>
            </a14:hiddenFill>
          </a:ext>
        </a:extLst>
      </xdr:spPr>
    </xdr:sp>
    <xdr:clientData/>
  </xdr:twoCellAnchor>
  <xdr:twoCellAnchor editAs="absolute">
    <xdr:from>
      <xdr:col>34</xdr:col>
      <xdr:colOff>592444</xdr:colOff>
      <xdr:row>16</xdr:row>
      <xdr:rowOff>133342</xdr:rowOff>
    </xdr:from>
    <xdr:to>
      <xdr:col>35</xdr:col>
      <xdr:colOff>212500</xdr:colOff>
      <xdr:row>16</xdr:row>
      <xdr:rowOff>133342</xdr:rowOff>
    </xdr:to>
    <xdr:sp macro="" textlink="">
      <xdr:nvSpPr>
        <xdr:cNvPr id="186" name="Line 60">
          <a:extLst>
            <a:ext uri="{FF2B5EF4-FFF2-40B4-BE49-F238E27FC236}">
              <a16:creationId xmlns:a16="http://schemas.microsoft.com/office/drawing/2014/main" id="{6E7D21DA-A24C-4119-AB18-6F1D18B490C3}"/>
            </a:ext>
          </a:extLst>
        </xdr:cNvPr>
        <xdr:cNvSpPr>
          <a:spLocks noChangeShapeType="1"/>
        </xdr:cNvSpPr>
      </xdr:nvSpPr>
      <xdr:spPr bwMode="auto">
        <a:xfrm>
          <a:off x="22302875" y="3930204"/>
          <a:ext cx="313082" cy="0"/>
        </a:xfrm>
        <a:prstGeom prst="line">
          <a:avLst/>
        </a:prstGeom>
        <a:noFill/>
        <a:ln w="6350">
          <a:solidFill>
            <a:schemeClr val="bg1">
              <a:lumMod val="50000"/>
            </a:schemeClr>
          </a:solidFill>
          <a:round/>
          <a:headEnd/>
          <a:tailEnd/>
        </a:ln>
        <a:extLst>
          <a:ext uri="{909E8E84-426E-40DD-AFC4-6F175D3DCCD1}">
            <a14:hiddenFill xmlns:a14="http://schemas.microsoft.com/office/drawing/2010/main">
              <a:noFill/>
            </a14:hiddenFill>
          </a:ext>
        </a:extLst>
      </xdr:spPr>
    </xdr:sp>
    <xdr:clientData/>
  </xdr:twoCellAnchor>
  <xdr:twoCellAnchor editAs="absolute">
    <xdr:from>
      <xdr:col>32</xdr:col>
      <xdr:colOff>158796</xdr:colOff>
      <xdr:row>16</xdr:row>
      <xdr:rowOff>145208</xdr:rowOff>
    </xdr:from>
    <xdr:to>
      <xdr:col>34</xdr:col>
      <xdr:colOff>490339</xdr:colOff>
      <xdr:row>16</xdr:row>
      <xdr:rowOff>216409</xdr:rowOff>
    </xdr:to>
    <xdr:sp macro="" textlink="">
      <xdr:nvSpPr>
        <xdr:cNvPr id="188" name="Rectangle 71">
          <a:extLst>
            <a:ext uri="{FF2B5EF4-FFF2-40B4-BE49-F238E27FC236}">
              <a16:creationId xmlns:a16="http://schemas.microsoft.com/office/drawing/2014/main" id="{C8473A27-DCAD-4E33-85CA-19CE9AE2C17B}"/>
            </a:ext>
          </a:extLst>
        </xdr:cNvPr>
        <xdr:cNvSpPr>
          <a:spLocks noChangeArrowheads="1"/>
        </xdr:cNvSpPr>
      </xdr:nvSpPr>
      <xdr:spPr bwMode="auto">
        <a:xfrm>
          <a:off x="20673675" y="3942070"/>
          <a:ext cx="1527095" cy="71201"/>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absolute">
    <xdr:from>
      <xdr:col>33</xdr:col>
      <xdr:colOff>324568</xdr:colOff>
      <xdr:row>9</xdr:row>
      <xdr:rowOff>231222</xdr:rowOff>
    </xdr:from>
    <xdr:to>
      <xdr:col>33</xdr:col>
      <xdr:colOff>324568</xdr:colOff>
      <xdr:row>12</xdr:row>
      <xdr:rowOff>18898</xdr:rowOff>
    </xdr:to>
    <xdr:sp macro="" textlink="">
      <xdr:nvSpPr>
        <xdr:cNvPr id="203" name="Line 30">
          <a:extLst>
            <a:ext uri="{FF2B5EF4-FFF2-40B4-BE49-F238E27FC236}">
              <a16:creationId xmlns:a16="http://schemas.microsoft.com/office/drawing/2014/main" id="{BCED70AE-6C9A-24E4-D84D-1C68D0ED50E7}"/>
            </a:ext>
          </a:extLst>
        </xdr:cNvPr>
        <xdr:cNvSpPr>
          <a:spLocks noChangeShapeType="1"/>
        </xdr:cNvSpPr>
      </xdr:nvSpPr>
      <xdr:spPr bwMode="auto">
        <a:xfrm>
          <a:off x="21437223" y="2372705"/>
          <a:ext cx="0" cy="497124"/>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absolute">
    <xdr:from>
      <xdr:col>32</xdr:col>
      <xdr:colOff>7880</xdr:colOff>
      <xdr:row>12</xdr:row>
      <xdr:rowOff>60433</xdr:rowOff>
    </xdr:from>
    <xdr:to>
      <xdr:col>32</xdr:col>
      <xdr:colOff>585235</xdr:colOff>
      <xdr:row>12</xdr:row>
      <xdr:rowOff>60433</xdr:rowOff>
    </xdr:to>
    <xdr:sp macro="" textlink="">
      <xdr:nvSpPr>
        <xdr:cNvPr id="204" name="Line 46">
          <a:extLst>
            <a:ext uri="{FF2B5EF4-FFF2-40B4-BE49-F238E27FC236}">
              <a16:creationId xmlns:a16="http://schemas.microsoft.com/office/drawing/2014/main" id="{D16ECB16-C959-C1D6-13C2-DEDB2B962876}"/>
            </a:ext>
          </a:extLst>
        </xdr:cNvPr>
        <xdr:cNvSpPr>
          <a:spLocks noChangeShapeType="1"/>
        </xdr:cNvSpPr>
      </xdr:nvSpPr>
      <xdr:spPr bwMode="auto">
        <a:xfrm flipH="1">
          <a:off x="20522759" y="2911364"/>
          <a:ext cx="577355"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type="triangle" w="med" len="med"/>
          <a:tailEnd/>
        </a:ln>
        <a:extLst>
          <a:ext uri="{909E8E84-426E-40DD-AFC4-6F175D3DCCD1}">
            <a14:hiddenFill xmlns:a14="http://schemas.microsoft.com/office/drawing/2010/main">
              <a:noFill/>
            </a14:hiddenFill>
          </a:ext>
        </a:extLst>
      </xdr:spPr>
    </xdr:sp>
    <xdr:clientData/>
  </xdr:twoCellAnchor>
  <xdr:twoCellAnchor editAs="absolute">
    <xdr:from>
      <xdr:col>33</xdr:col>
      <xdr:colOff>59534</xdr:colOff>
      <xdr:row>10</xdr:row>
      <xdr:rowOff>208396</xdr:rowOff>
    </xdr:from>
    <xdr:to>
      <xdr:col>34</xdr:col>
      <xdr:colOff>33107</xdr:colOff>
      <xdr:row>13</xdr:row>
      <xdr:rowOff>67273</xdr:rowOff>
    </xdr:to>
    <xdr:sp macro="" textlink="">
      <xdr:nvSpPr>
        <xdr:cNvPr id="206" name="円弧 205">
          <a:extLst>
            <a:ext uri="{FF2B5EF4-FFF2-40B4-BE49-F238E27FC236}">
              <a16:creationId xmlns:a16="http://schemas.microsoft.com/office/drawing/2014/main" id="{B5354B67-BF98-3555-DB5A-2AA49569D68F}"/>
            </a:ext>
          </a:extLst>
        </xdr:cNvPr>
        <xdr:cNvSpPr/>
      </xdr:nvSpPr>
      <xdr:spPr>
        <a:xfrm rot="12553646">
          <a:off x="21172189" y="2586362"/>
          <a:ext cx="571349" cy="568325"/>
        </a:xfrm>
        <a:prstGeom prst="arc">
          <a:avLst>
            <a:gd name="adj1" fmla="val 16200000"/>
            <a:gd name="adj2" fmla="val 12979610"/>
          </a:avLst>
        </a:prstGeom>
        <a:ln w="38100">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absolute">
    <xdr:from>
      <xdr:col>33</xdr:col>
      <xdr:colOff>577294</xdr:colOff>
      <xdr:row>12</xdr:row>
      <xdr:rowOff>106246</xdr:rowOff>
    </xdr:from>
    <xdr:to>
      <xdr:col>34</xdr:col>
      <xdr:colOff>453287</xdr:colOff>
      <xdr:row>13</xdr:row>
      <xdr:rowOff>181376</xdr:rowOff>
    </xdr:to>
    <xdr:sp macro="" textlink="">
      <xdr:nvSpPr>
        <xdr:cNvPr id="207" name="テキスト ボックス 206">
          <a:extLst>
            <a:ext uri="{FF2B5EF4-FFF2-40B4-BE49-F238E27FC236}">
              <a16:creationId xmlns:a16="http://schemas.microsoft.com/office/drawing/2014/main" id="{0EBAD76C-4141-EA1B-0061-4A0D24B1620B}"/>
            </a:ext>
          </a:extLst>
        </xdr:cNvPr>
        <xdr:cNvSpPr txBox="1">
          <a:spLocks/>
        </xdr:cNvSpPr>
      </xdr:nvSpPr>
      <xdr:spPr>
        <a:xfrm>
          <a:off x="21689949" y="2957177"/>
          <a:ext cx="473769" cy="3116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My</a:t>
          </a:r>
          <a:endParaRPr kumimoji="1" lang="ja-JP" altLang="en-US" sz="1400"/>
        </a:p>
      </xdr:txBody>
    </xdr:sp>
    <xdr:clientData/>
  </xdr:twoCellAnchor>
  <xdr:twoCellAnchor editAs="absolute">
    <xdr:from>
      <xdr:col>32</xdr:col>
      <xdr:colOff>137845</xdr:colOff>
      <xdr:row>10</xdr:row>
      <xdr:rowOff>191042</xdr:rowOff>
    </xdr:from>
    <xdr:to>
      <xdr:col>33</xdr:col>
      <xdr:colOff>17575</xdr:colOff>
      <xdr:row>12</xdr:row>
      <xdr:rowOff>31728</xdr:rowOff>
    </xdr:to>
    <xdr:sp macro="" textlink="">
      <xdr:nvSpPr>
        <xdr:cNvPr id="208" name="テキスト ボックス 207">
          <a:extLst>
            <a:ext uri="{FF2B5EF4-FFF2-40B4-BE49-F238E27FC236}">
              <a16:creationId xmlns:a16="http://schemas.microsoft.com/office/drawing/2014/main" id="{E55258B7-3EC2-EE82-EC60-71B468B61F55}"/>
            </a:ext>
          </a:extLst>
        </xdr:cNvPr>
        <xdr:cNvSpPr txBox="1">
          <a:spLocks/>
        </xdr:cNvSpPr>
      </xdr:nvSpPr>
      <xdr:spPr>
        <a:xfrm>
          <a:off x="20652724" y="2569008"/>
          <a:ext cx="477506" cy="313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Hy</a:t>
          </a:r>
          <a:endParaRPr kumimoji="1" lang="ja-JP" altLang="en-US" sz="1400"/>
        </a:p>
      </xdr:txBody>
    </xdr:sp>
    <xdr:clientData/>
  </xdr:twoCellAnchor>
  <xdr:twoCellAnchor editAs="absolute">
    <xdr:from>
      <xdr:col>32</xdr:col>
      <xdr:colOff>248187</xdr:colOff>
      <xdr:row>17</xdr:row>
      <xdr:rowOff>19946</xdr:rowOff>
    </xdr:from>
    <xdr:to>
      <xdr:col>32</xdr:col>
      <xdr:colOff>248187</xdr:colOff>
      <xdr:row>18</xdr:row>
      <xdr:rowOff>66336</xdr:rowOff>
    </xdr:to>
    <xdr:sp macro="" textlink="">
      <xdr:nvSpPr>
        <xdr:cNvPr id="210" name="Line 57">
          <a:extLst>
            <a:ext uri="{FF2B5EF4-FFF2-40B4-BE49-F238E27FC236}">
              <a16:creationId xmlns:a16="http://schemas.microsoft.com/office/drawing/2014/main" id="{69122AB1-E6E1-C806-F84A-48F810653A9B}"/>
            </a:ext>
          </a:extLst>
        </xdr:cNvPr>
        <xdr:cNvSpPr>
          <a:spLocks noChangeShapeType="1"/>
        </xdr:cNvSpPr>
      </xdr:nvSpPr>
      <xdr:spPr bwMode="auto">
        <a:xfrm>
          <a:off x="20763066" y="4053291"/>
          <a:ext cx="0" cy="282873"/>
        </a:xfrm>
        <a:prstGeom prst="line">
          <a:avLst/>
        </a:prstGeom>
        <a:noFill/>
        <a:ln w="6350">
          <a:solidFill>
            <a:schemeClr val="bg1">
              <a:lumMod val="50000"/>
            </a:schemeClr>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editAs="absolute">
    <xdr:from>
      <xdr:col>26</xdr:col>
      <xdr:colOff>405852</xdr:colOff>
      <xdr:row>8</xdr:row>
      <xdr:rowOff>182158</xdr:rowOff>
    </xdr:from>
    <xdr:to>
      <xdr:col>30</xdr:col>
      <xdr:colOff>285755</xdr:colOff>
      <xdr:row>19</xdr:row>
      <xdr:rowOff>20667</xdr:rowOff>
    </xdr:to>
    <xdr:grpSp>
      <xdr:nvGrpSpPr>
        <xdr:cNvPr id="267" name="グループ化 266">
          <a:extLst>
            <a:ext uri="{FF2B5EF4-FFF2-40B4-BE49-F238E27FC236}">
              <a16:creationId xmlns:a16="http://schemas.microsoft.com/office/drawing/2014/main" id="{BDEEEA29-750A-0D34-D2A6-1F15AFCAF863}"/>
            </a:ext>
          </a:extLst>
        </xdr:cNvPr>
        <xdr:cNvGrpSpPr/>
      </xdr:nvGrpSpPr>
      <xdr:grpSpPr>
        <a:xfrm>
          <a:off x="17360352" y="2103033"/>
          <a:ext cx="2388153" cy="2457884"/>
          <a:chOff x="17194698" y="679174"/>
          <a:chExt cx="2360544" cy="2480661"/>
        </a:xfrm>
      </xdr:grpSpPr>
      <xdr:sp macro="" textlink="">
        <xdr:nvSpPr>
          <xdr:cNvPr id="249" name="テキスト ボックス 248">
            <a:extLst>
              <a:ext uri="{FF2B5EF4-FFF2-40B4-BE49-F238E27FC236}">
                <a16:creationId xmlns:a16="http://schemas.microsoft.com/office/drawing/2014/main" id="{75F5CF97-4D0E-95F4-D510-5B875622E931}"/>
              </a:ext>
            </a:extLst>
          </xdr:cNvPr>
          <xdr:cNvSpPr txBox="1">
            <a:spLocks/>
          </xdr:cNvSpPr>
        </xdr:nvSpPr>
        <xdr:spPr>
          <a:xfrm>
            <a:off x="17921505" y="2840935"/>
            <a:ext cx="830746" cy="318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B = </a:t>
            </a:r>
            <a:endParaRPr kumimoji="1" lang="ja-JP" altLang="en-US" sz="1400"/>
          </a:p>
        </xdr:txBody>
      </xdr:sp>
      <xdr:sp macro="" textlink="">
        <xdr:nvSpPr>
          <xdr:cNvPr id="251" name="テキスト ボックス 250">
            <a:extLst>
              <a:ext uri="{FF2B5EF4-FFF2-40B4-BE49-F238E27FC236}">
                <a16:creationId xmlns:a16="http://schemas.microsoft.com/office/drawing/2014/main" id="{E6F6E1AF-D381-CC63-AA1E-B06CE0A06881}"/>
              </a:ext>
            </a:extLst>
          </xdr:cNvPr>
          <xdr:cNvSpPr txBox="1">
            <a:spLocks/>
          </xdr:cNvSpPr>
        </xdr:nvSpPr>
        <xdr:spPr>
          <a:xfrm>
            <a:off x="18220927" y="679174"/>
            <a:ext cx="476250" cy="318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N1</a:t>
            </a:r>
            <a:endParaRPr kumimoji="1" lang="ja-JP" altLang="en-US" sz="1400"/>
          </a:p>
        </xdr:txBody>
      </xdr:sp>
      <xdr:sp macro="" textlink="">
        <xdr:nvSpPr>
          <xdr:cNvPr id="256" name="Line 57">
            <a:extLst>
              <a:ext uri="{FF2B5EF4-FFF2-40B4-BE49-F238E27FC236}">
                <a16:creationId xmlns:a16="http://schemas.microsoft.com/office/drawing/2014/main" id="{1F4BC6A6-474B-327F-159C-F598AF7486BD}"/>
              </a:ext>
            </a:extLst>
          </xdr:cNvPr>
          <xdr:cNvSpPr>
            <a:spLocks noChangeShapeType="1"/>
          </xdr:cNvSpPr>
        </xdr:nvSpPr>
        <xdr:spPr bwMode="auto">
          <a:xfrm>
            <a:off x="19459501" y="2678220"/>
            <a:ext cx="0" cy="287608"/>
          </a:xfrm>
          <a:prstGeom prst="line">
            <a:avLst/>
          </a:prstGeom>
          <a:noFill/>
          <a:ln w="6350">
            <a:solidFill>
              <a:schemeClr val="bg1">
                <a:lumMod val="50000"/>
              </a:schemeClr>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252" name="Rectangle 70">
            <a:extLst>
              <a:ext uri="{FF2B5EF4-FFF2-40B4-BE49-F238E27FC236}">
                <a16:creationId xmlns:a16="http://schemas.microsoft.com/office/drawing/2014/main" id="{736BA650-6508-54C5-4845-BD19D25CBE13}"/>
              </a:ext>
            </a:extLst>
          </xdr:cNvPr>
          <xdr:cNvSpPr>
            <a:spLocks noChangeArrowheads="1"/>
          </xdr:cNvSpPr>
        </xdr:nvSpPr>
        <xdr:spPr bwMode="auto">
          <a:xfrm>
            <a:off x="17301039" y="1577504"/>
            <a:ext cx="2147862" cy="98763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57" name="Line 58">
            <a:extLst>
              <a:ext uri="{FF2B5EF4-FFF2-40B4-BE49-F238E27FC236}">
                <a16:creationId xmlns:a16="http://schemas.microsoft.com/office/drawing/2014/main" id="{093661EB-4BC0-5984-7A8B-299FD4439E06}"/>
              </a:ext>
            </a:extLst>
          </xdr:cNvPr>
          <xdr:cNvSpPr>
            <a:spLocks noChangeShapeType="1"/>
          </xdr:cNvSpPr>
        </xdr:nvSpPr>
        <xdr:spPr bwMode="auto">
          <a:xfrm>
            <a:off x="17305233" y="2916625"/>
            <a:ext cx="2147862" cy="0"/>
          </a:xfrm>
          <a:prstGeom prst="line">
            <a:avLst/>
          </a:prstGeom>
          <a:noFill/>
          <a:ln w="6350">
            <a:solidFill>
              <a:schemeClr val="bg1">
                <a:lumMod val="50000"/>
              </a:schemeClr>
            </a:solidFill>
            <a:round/>
            <a:headEnd type="stealth" w="med" len="med"/>
            <a:tailEnd type="stealth" w="med" len="me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259" name="Rectangle 71">
            <a:extLst>
              <a:ext uri="{FF2B5EF4-FFF2-40B4-BE49-F238E27FC236}">
                <a16:creationId xmlns:a16="http://schemas.microsoft.com/office/drawing/2014/main" id="{D5D5B6AE-BBE4-BB8E-D985-9DFA430E9381}"/>
              </a:ext>
            </a:extLst>
          </xdr:cNvPr>
          <xdr:cNvSpPr>
            <a:spLocks noChangeArrowheads="1"/>
          </xdr:cNvSpPr>
        </xdr:nvSpPr>
        <xdr:spPr bwMode="auto">
          <a:xfrm>
            <a:off x="17194698" y="2565137"/>
            <a:ext cx="2360544" cy="7701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0" name="Line 30">
            <a:extLst>
              <a:ext uri="{FF2B5EF4-FFF2-40B4-BE49-F238E27FC236}">
                <a16:creationId xmlns:a16="http://schemas.microsoft.com/office/drawing/2014/main" id="{1CA6F27A-1790-388C-9C50-C6C80762A3E9}"/>
              </a:ext>
            </a:extLst>
          </xdr:cNvPr>
          <xdr:cNvSpPr>
            <a:spLocks noChangeShapeType="1"/>
          </xdr:cNvSpPr>
        </xdr:nvSpPr>
        <xdr:spPr bwMode="auto">
          <a:xfrm>
            <a:off x="18387965" y="969501"/>
            <a:ext cx="0" cy="505446"/>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61" name="Line 46">
            <a:extLst>
              <a:ext uri="{FF2B5EF4-FFF2-40B4-BE49-F238E27FC236}">
                <a16:creationId xmlns:a16="http://schemas.microsoft.com/office/drawing/2014/main" id="{3B4D3FA4-D13A-5A37-0C96-D705FCAD6F3E}"/>
              </a:ext>
            </a:extLst>
          </xdr:cNvPr>
          <xdr:cNvSpPr>
            <a:spLocks noChangeShapeType="1"/>
          </xdr:cNvSpPr>
        </xdr:nvSpPr>
        <xdr:spPr bwMode="auto">
          <a:xfrm flipH="1">
            <a:off x="17451057" y="1517177"/>
            <a:ext cx="575837"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type="triangle" w="med" len="med"/>
            <a:tailEnd/>
          </a:ln>
          <a:extLst>
            <a:ext uri="{909E8E84-426E-40DD-AFC4-6F175D3DCCD1}">
              <a14:hiddenFill xmlns:a14="http://schemas.microsoft.com/office/drawing/2010/main">
                <a:noFill/>
              </a14:hiddenFill>
            </a:ext>
          </a:extLst>
        </xdr:spPr>
      </xdr:sp>
      <xdr:sp macro="" textlink="">
        <xdr:nvSpPr>
          <xdr:cNvPr id="262" name="円弧 261">
            <a:extLst>
              <a:ext uri="{FF2B5EF4-FFF2-40B4-BE49-F238E27FC236}">
                <a16:creationId xmlns:a16="http://schemas.microsoft.com/office/drawing/2014/main" id="{4B59EB5A-5C01-246C-F9DC-551FB49C854E}"/>
              </a:ext>
            </a:extLst>
          </xdr:cNvPr>
          <xdr:cNvSpPr/>
        </xdr:nvSpPr>
        <xdr:spPr>
          <a:xfrm rot="12553646">
            <a:off x="18098779" y="1186735"/>
            <a:ext cx="569847" cy="577839"/>
          </a:xfrm>
          <a:prstGeom prst="arc">
            <a:avLst>
              <a:gd name="adj1" fmla="val 16200000"/>
              <a:gd name="adj2" fmla="val 12979610"/>
            </a:avLst>
          </a:prstGeom>
          <a:ln w="38100">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263" name="テキスト ボックス 262">
            <a:extLst>
              <a:ext uri="{FF2B5EF4-FFF2-40B4-BE49-F238E27FC236}">
                <a16:creationId xmlns:a16="http://schemas.microsoft.com/office/drawing/2014/main" id="{5134BDA3-4483-60F6-2A91-D970E5671E50}"/>
              </a:ext>
            </a:extLst>
          </xdr:cNvPr>
          <xdr:cNvSpPr txBox="1">
            <a:spLocks/>
          </xdr:cNvSpPr>
        </xdr:nvSpPr>
        <xdr:spPr>
          <a:xfrm>
            <a:off x="18573763" y="1563757"/>
            <a:ext cx="472523" cy="3168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Mx</a:t>
            </a:r>
            <a:endParaRPr kumimoji="1" lang="ja-JP" altLang="en-US" sz="1400"/>
          </a:p>
        </xdr:txBody>
      </xdr:sp>
      <xdr:sp macro="" textlink="">
        <xdr:nvSpPr>
          <xdr:cNvPr id="264" name="テキスト ボックス 263">
            <a:extLst>
              <a:ext uri="{FF2B5EF4-FFF2-40B4-BE49-F238E27FC236}">
                <a16:creationId xmlns:a16="http://schemas.microsoft.com/office/drawing/2014/main" id="{88897BF9-BA75-EC64-8A4D-37B92CBD445A}"/>
              </a:ext>
            </a:extLst>
          </xdr:cNvPr>
          <xdr:cNvSpPr txBox="1">
            <a:spLocks/>
          </xdr:cNvSpPr>
        </xdr:nvSpPr>
        <xdr:spPr>
          <a:xfrm>
            <a:off x="17580680" y="1169090"/>
            <a:ext cx="476250" cy="318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Hx</a:t>
            </a:r>
            <a:endParaRPr kumimoji="1" lang="ja-JP" altLang="en-US" sz="1400"/>
          </a:p>
        </xdr:txBody>
      </xdr:sp>
      <xdr:sp macro="" textlink="">
        <xdr:nvSpPr>
          <xdr:cNvPr id="265" name="Line 57">
            <a:extLst>
              <a:ext uri="{FF2B5EF4-FFF2-40B4-BE49-F238E27FC236}">
                <a16:creationId xmlns:a16="http://schemas.microsoft.com/office/drawing/2014/main" id="{2F206133-4EA4-71FC-3D41-7B96AA781D45}"/>
              </a:ext>
            </a:extLst>
          </xdr:cNvPr>
          <xdr:cNvSpPr>
            <a:spLocks noChangeShapeType="1"/>
          </xdr:cNvSpPr>
        </xdr:nvSpPr>
        <xdr:spPr bwMode="auto">
          <a:xfrm>
            <a:off x="17309729" y="2678220"/>
            <a:ext cx="0" cy="287608"/>
          </a:xfrm>
          <a:prstGeom prst="line">
            <a:avLst/>
          </a:prstGeom>
          <a:noFill/>
          <a:ln w="6350">
            <a:solidFill>
              <a:schemeClr val="bg1">
                <a:lumMod val="50000"/>
              </a:schemeClr>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253" name="Line 29">
            <a:extLst>
              <a:ext uri="{FF2B5EF4-FFF2-40B4-BE49-F238E27FC236}">
                <a16:creationId xmlns:a16="http://schemas.microsoft.com/office/drawing/2014/main" id="{BC152C86-9736-8742-7390-2FF7A7FE1675}"/>
              </a:ext>
            </a:extLst>
          </xdr:cNvPr>
          <xdr:cNvSpPr>
            <a:spLocks noChangeShapeType="1"/>
          </xdr:cNvSpPr>
        </xdr:nvSpPr>
        <xdr:spPr bwMode="auto">
          <a:xfrm>
            <a:off x="18374970" y="1505111"/>
            <a:ext cx="0" cy="1041928"/>
          </a:xfrm>
          <a:prstGeom prst="line">
            <a:avLst/>
          </a:prstGeom>
          <a:noFill/>
          <a:ln w="952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grpSp>
    <xdr:clientData/>
  </xdr:twoCellAnchor>
  <xdr:twoCellAnchor>
    <xdr:from>
      <xdr:col>42</xdr:col>
      <xdr:colOff>0</xdr:colOff>
      <xdr:row>2</xdr:row>
      <xdr:rowOff>19050</xdr:rowOff>
    </xdr:from>
    <xdr:to>
      <xdr:col>43</xdr:col>
      <xdr:colOff>9525</xdr:colOff>
      <xdr:row>4</xdr:row>
      <xdr:rowOff>0</xdr:rowOff>
    </xdr:to>
    <xdr:sp macro="" textlink="">
      <xdr:nvSpPr>
        <xdr:cNvPr id="160" name="AutoShape 7">
          <a:extLst>
            <a:ext uri="{FF2B5EF4-FFF2-40B4-BE49-F238E27FC236}">
              <a16:creationId xmlns:a16="http://schemas.microsoft.com/office/drawing/2014/main" id="{D36574BD-22E0-4762-BEE5-F8E8DF96CFD4}"/>
            </a:ext>
          </a:extLst>
        </xdr:cNvPr>
        <xdr:cNvSpPr>
          <a:spLocks noChangeArrowheads="1"/>
        </xdr:cNvSpPr>
      </xdr:nvSpPr>
      <xdr:spPr bwMode="auto">
        <a:xfrm>
          <a:off x="16506825" y="438150"/>
          <a:ext cx="619125" cy="4000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43</xdr:col>
      <xdr:colOff>9525</xdr:colOff>
      <xdr:row>16</xdr:row>
      <xdr:rowOff>0</xdr:rowOff>
    </xdr:from>
    <xdr:to>
      <xdr:col>44</xdr:col>
      <xdr:colOff>9525</xdr:colOff>
      <xdr:row>16</xdr:row>
      <xdr:rowOff>0</xdr:rowOff>
    </xdr:to>
    <xdr:sp macro="" textlink="">
      <xdr:nvSpPr>
        <xdr:cNvPr id="161" name="Line 8">
          <a:extLst>
            <a:ext uri="{FF2B5EF4-FFF2-40B4-BE49-F238E27FC236}">
              <a16:creationId xmlns:a16="http://schemas.microsoft.com/office/drawing/2014/main" id="{87F4FB91-3A34-4FE3-922E-783CD9B746FF}"/>
            </a:ext>
          </a:extLst>
        </xdr:cNvPr>
        <xdr:cNvSpPr>
          <a:spLocks noChangeShapeType="1"/>
        </xdr:cNvSpPr>
      </xdr:nvSpPr>
      <xdr:spPr bwMode="auto">
        <a:xfrm>
          <a:off x="26473150" y="4302125"/>
          <a:ext cx="6826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19050</xdr:colOff>
      <xdr:row>29</xdr:row>
      <xdr:rowOff>9525</xdr:rowOff>
    </xdr:from>
    <xdr:to>
      <xdr:col>42</xdr:col>
      <xdr:colOff>600075</xdr:colOff>
      <xdr:row>30</xdr:row>
      <xdr:rowOff>200025</xdr:rowOff>
    </xdr:to>
    <xdr:sp macro="" textlink="">
      <xdr:nvSpPr>
        <xdr:cNvPr id="167" name="AutoShape 13">
          <a:extLst>
            <a:ext uri="{FF2B5EF4-FFF2-40B4-BE49-F238E27FC236}">
              <a16:creationId xmlns:a16="http://schemas.microsoft.com/office/drawing/2014/main" id="{3A6A1769-56C5-4EAC-AC8C-888F48F67717}"/>
            </a:ext>
          </a:extLst>
        </xdr:cNvPr>
        <xdr:cNvSpPr>
          <a:spLocks noChangeArrowheads="1"/>
        </xdr:cNvSpPr>
      </xdr:nvSpPr>
      <xdr:spPr bwMode="auto">
        <a:xfrm>
          <a:off x="16525875" y="6772275"/>
          <a:ext cx="581025" cy="4000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43</xdr:col>
      <xdr:colOff>19050</xdr:colOff>
      <xdr:row>31</xdr:row>
      <xdr:rowOff>19050</xdr:rowOff>
    </xdr:from>
    <xdr:to>
      <xdr:col>43</xdr:col>
      <xdr:colOff>590550</xdr:colOff>
      <xdr:row>32</xdr:row>
      <xdr:rowOff>180975</xdr:rowOff>
    </xdr:to>
    <xdr:sp macro="" textlink="">
      <xdr:nvSpPr>
        <xdr:cNvPr id="171" name="AutoShape 15">
          <a:extLst>
            <a:ext uri="{FF2B5EF4-FFF2-40B4-BE49-F238E27FC236}">
              <a16:creationId xmlns:a16="http://schemas.microsoft.com/office/drawing/2014/main" id="{04A2EE51-A354-458C-A545-E364AA081468}"/>
            </a:ext>
          </a:extLst>
        </xdr:cNvPr>
        <xdr:cNvSpPr>
          <a:spLocks noChangeArrowheads="1"/>
        </xdr:cNvSpPr>
      </xdr:nvSpPr>
      <xdr:spPr bwMode="auto">
        <a:xfrm>
          <a:off x="17135475" y="7200900"/>
          <a:ext cx="571500" cy="3714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43</xdr:col>
      <xdr:colOff>9525</xdr:colOff>
      <xdr:row>16</xdr:row>
      <xdr:rowOff>0</xdr:rowOff>
    </xdr:from>
    <xdr:to>
      <xdr:col>44</xdr:col>
      <xdr:colOff>9525</xdr:colOff>
      <xdr:row>16</xdr:row>
      <xdr:rowOff>0</xdr:rowOff>
    </xdr:to>
    <xdr:sp macro="" textlink="">
      <xdr:nvSpPr>
        <xdr:cNvPr id="174" name="Line 2">
          <a:extLst>
            <a:ext uri="{FF2B5EF4-FFF2-40B4-BE49-F238E27FC236}">
              <a16:creationId xmlns:a16="http://schemas.microsoft.com/office/drawing/2014/main" id="{5C503C15-CDF7-4AAE-AAB5-6BA697DE33CB}"/>
            </a:ext>
          </a:extLst>
        </xdr:cNvPr>
        <xdr:cNvSpPr>
          <a:spLocks noChangeShapeType="1"/>
        </xdr:cNvSpPr>
      </xdr:nvSpPr>
      <xdr:spPr bwMode="auto">
        <a:xfrm>
          <a:off x="18773775" y="9334500"/>
          <a:ext cx="603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465367</xdr:colOff>
      <xdr:row>24</xdr:row>
      <xdr:rowOff>19050</xdr:rowOff>
    </xdr:from>
    <xdr:to>
      <xdr:col>43</xdr:col>
      <xdr:colOff>417286</xdr:colOff>
      <xdr:row>24</xdr:row>
      <xdr:rowOff>219075</xdr:rowOff>
    </xdr:to>
    <xdr:grpSp>
      <xdr:nvGrpSpPr>
        <xdr:cNvPr id="175" name="グループ化 174">
          <a:extLst>
            <a:ext uri="{FF2B5EF4-FFF2-40B4-BE49-F238E27FC236}">
              <a16:creationId xmlns:a16="http://schemas.microsoft.com/office/drawing/2014/main" id="{D0EA2E21-F1FB-4297-A342-1C6A99F1945F}"/>
            </a:ext>
          </a:extLst>
        </xdr:cNvPr>
        <xdr:cNvGrpSpPr/>
      </xdr:nvGrpSpPr>
      <xdr:grpSpPr>
        <a:xfrm>
          <a:off x="26944867" y="5749925"/>
          <a:ext cx="634544" cy="200025"/>
          <a:chOff x="17848489" y="10591800"/>
          <a:chExt cx="1054554" cy="200025"/>
        </a:xfrm>
      </xdr:grpSpPr>
      <xdr:sp macro="" textlink="">
        <xdr:nvSpPr>
          <xdr:cNvPr id="176" name="Line 3">
            <a:extLst>
              <a:ext uri="{FF2B5EF4-FFF2-40B4-BE49-F238E27FC236}">
                <a16:creationId xmlns:a16="http://schemas.microsoft.com/office/drawing/2014/main" id="{53E78718-A877-AAE7-2FAE-AB4329DF0950}"/>
              </a:ext>
            </a:extLst>
          </xdr:cNvPr>
          <xdr:cNvSpPr>
            <a:spLocks noChangeShapeType="1"/>
          </xdr:cNvSpPr>
        </xdr:nvSpPr>
        <xdr:spPr bwMode="auto">
          <a:xfrm flipV="1">
            <a:off x="17848489" y="10677525"/>
            <a:ext cx="38100" cy="666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7" name="Line 4">
            <a:extLst>
              <a:ext uri="{FF2B5EF4-FFF2-40B4-BE49-F238E27FC236}">
                <a16:creationId xmlns:a16="http://schemas.microsoft.com/office/drawing/2014/main" id="{19C6B2FD-A366-3230-1FD2-1E261191CB1C}"/>
              </a:ext>
            </a:extLst>
          </xdr:cNvPr>
          <xdr:cNvSpPr>
            <a:spLocks noChangeShapeType="1"/>
          </xdr:cNvSpPr>
        </xdr:nvSpPr>
        <xdr:spPr bwMode="auto">
          <a:xfrm>
            <a:off x="17886589" y="10668000"/>
            <a:ext cx="95250" cy="123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8" name="Line 5">
            <a:extLst>
              <a:ext uri="{FF2B5EF4-FFF2-40B4-BE49-F238E27FC236}">
                <a16:creationId xmlns:a16="http://schemas.microsoft.com/office/drawing/2014/main" id="{63BA8992-C4A6-DFC5-62F0-F65A3E7D2C0F}"/>
              </a:ext>
            </a:extLst>
          </xdr:cNvPr>
          <xdr:cNvSpPr>
            <a:spLocks noChangeShapeType="1"/>
          </xdr:cNvSpPr>
        </xdr:nvSpPr>
        <xdr:spPr bwMode="auto">
          <a:xfrm flipV="1">
            <a:off x="17981839" y="10591800"/>
            <a:ext cx="17009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9" name="Line 6">
            <a:extLst>
              <a:ext uri="{FF2B5EF4-FFF2-40B4-BE49-F238E27FC236}">
                <a16:creationId xmlns:a16="http://schemas.microsoft.com/office/drawing/2014/main" id="{F1F9C7D4-03BC-03E1-2907-F084F9C94970}"/>
              </a:ext>
            </a:extLst>
          </xdr:cNvPr>
          <xdr:cNvSpPr>
            <a:spLocks noChangeShapeType="1"/>
          </xdr:cNvSpPr>
        </xdr:nvSpPr>
        <xdr:spPr bwMode="auto">
          <a:xfrm>
            <a:off x="18151929" y="10591800"/>
            <a:ext cx="75111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54</xdr:col>
      <xdr:colOff>9525</xdr:colOff>
      <xdr:row>26</xdr:row>
      <xdr:rowOff>19050</xdr:rowOff>
    </xdr:from>
    <xdr:to>
      <xdr:col>55</xdr:col>
      <xdr:colOff>247650</xdr:colOff>
      <xdr:row>27</xdr:row>
      <xdr:rowOff>171450</xdr:rowOff>
    </xdr:to>
    <xdr:sp macro="" textlink="">
      <xdr:nvSpPr>
        <xdr:cNvPr id="165" name="AutoShape 20">
          <a:extLst>
            <a:ext uri="{FF2B5EF4-FFF2-40B4-BE49-F238E27FC236}">
              <a16:creationId xmlns:a16="http://schemas.microsoft.com/office/drawing/2014/main" id="{F62D5BCB-7E96-400E-8080-EB32EA2CB3F2}"/>
            </a:ext>
          </a:extLst>
        </xdr:cNvPr>
        <xdr:cNvSpPr>
          <a:spLocks noChangeArrowheads="1"/>
        </xdr:cNvSpPr>
      </xdr:nvSpPr>
      <xdr:spPr bwMode="auto">
        <a:xfrm>
          <a:off x="22612350" y="5524500"/>
          <a:ext cx="847725" cy="3619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54</xdr:col>
      <xdr:colOff>19050</xdr:colOff>
      <xdr:row>28</xdr:row>
      <xdr:rowOff>28575</xdr:rowOff>
    </xdr:from>
    <xdr:to>
      <xdr:col>55</xdr:col>
      <xdr:colOff>438150</xdr:colOff>
      <xdr:row>29</xdr:row>
      <xdr:rowOff>180975</xdr:rowOff>
    </xdr:to>
    <xdr:sp macro="" textlink="">
      <xdr:nvSpPr>
        <xdr:cNvPr id="166" name="AutoShape 21">
          <a:extLst>
            <a:ext uri="{FF2B5EF4-FFF2-40B4-BE49-F238E27FC236}">
              <a16:creationId xmlns:a16="http://schemas.microsoft.com/office/drawing/2014/main" id="{672D8B27-2C14-4EF3-98D4-63DD0859A19E}"/>
            </a:ext>
          </a:extLst>
        </xdr:cNvPr>
        <xdr:cNvSpPr>
          <a:spLocks noChangeArrowheads="1"/>
        </xdr:cNvSpPr>
      </xdr:nvSpPr>
      <xdr:spPr bwMode="auto">
        <a:xfrm>
          <a:off x="22621875" y="5953125"/>
          <a:ext cx="1028700" cy="3619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absolute">
    <xdr:from>
      <xdr:col>35</xdr:col>
      <xdr:colOff>96246</xdr:colOff>
      <xdr:row>10</xdr:row>
      <xdr:rowOff>203136</xdr:rowOff>
    </xdr:from>
    <xdr:to>
      <xdr:col>36</xdr:col>
      <xdr:colOff>433128</xdr:colOff>
      <xdr:row>12</xdr:row>
      <xdr:rowOff>39748</xdr:rowOff>
    </xdr:to>
    <xdr:sp macro="" textlink="">
      <xdr:nvSpPr>
        <xdr:cNvPr id="182" name="テキスト ボックス 181">
          <a:extLst>
            <a:ext uri="{FF2B5EF4-FFF2-40B4-BE49-F238E27FC236}">
              <a16:creationId xmlns:a16="http://schemas.microsoft.com/office/drawing/2014/main" id="{CA57262C-47C1-4203-BC36-AC449F680E8A}"/>
            </a:ext>
          </a:extLst>
        </xdr:cNvPr>
        <xdr:cNvSpPr txBox="1">
          <a:spLocks/>
        </xdr:cNvSpPr>
      </xdr:nvSpPr>
      <xdr:spPr>
        <a:xfrm>
          <a:off x="22499703" y="2581102"/>
          <a:ext cx="848714" cy="3095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Df'= </a:t>
          </a:r>
          <a:endParaRPr kumimoji="1" lang="ja-JP" altLang="en-US" sz="1400"/>
        </a:p>
      </xdr:txBody>
    </xdr:sp>
    <xdr:clientData/>
  </xdr:twoCellAnchor>
  <xdr:twoCellAnchor editAs="absolute">
    <xdr:from>
      <xdr:col>35</xdr:col>
      <xdr:colOff>147746</xdr:colOff>
      <xdr:row>10</xdr:row>
      <xdr:rowOff>223344</xdr:rowOff>
    </xdr:from>
    <xdr:to>
      <xdr:col>35</xdr:col>
      <xdr:colOff>147746</xdr:colOff>
      <xdr:row>12</xdr:row>
      <xdr:rowOff>101805</xdr:rowOff>
    </xdr:to>
    <xdr:sp macro="" textlink="">
      <xdr:nvSpPr>
        <xdr:cNvPr id="185" name="Line 41">
          <a:extLst>
            <a:ext uri="{FF2B5EF4-FFF2-40B4-BE49-F238E27FC236}">
              <a16:creationId xmlns:a16="http://schemas.microsoft.com/office/drawing/2014/main" id="{045608FC-B95D-462F-AC53-8BB271A944DC}"/>
            </a:ext>
          </a:extLst>
        </xdr:cNvPr>
        <xdr:cNvSpPr>
          <a:spLocks noChangeShapeType="1"/>
        </xdr:cNvSpPr>
      </xdr:nvSpPr>
      <xdr:spPr bwMode="auto">
        <a:xfrm>
          <a:off x="22551203" y="2601310"/>
          <a:ext cx="0" cy="351426"/>
        </a:xfrm>
        <a:prstGeom prst="line">
          <a:avLst/>
        </a:prstGeom>
        <a:noFill/>
        <a:ln w="6350">
          <a:solidFill>
            <a:schemeClr val="bg1">
              <a:lumMod val="50000"/>
            </a:schemeClr>
          </a:solidFill>
          <a:round/>
          <a:headEnd type="stealth" w="med" len="med"/>
          <a:tailEnd type="stealth" w="med" len="med"/>
        </a:ln>
        <a:extLst>
          <a:ext uri="{909E8E84-426E-40DD-AFC4-6F175D3DCCD1}">
            <a14:hiddenFill xmlns:a14="http://schemas.microsoft.com/office/drawing/2010/main">
              <a:noFill/>
            </a14:hiddenFill>
          </a:ext>
        </a:extLst>
      </xdr:spPr>
    </xdr:sp>
    <xdr:clientData/>
  </xdr:twoCellAnchor>
  <xdr:twoCellAnchor editAs="absolute">
    <xdr:from>
      <xdr:col>25</xdr:col>
      <xdr:colOff>420415</xdr:colOff>
      <xdr:row>10</xdr:row>
      <xdr:rowOff>220248</xdr:rowOff>
    </xdr:from>
    <xdr:to>
      <xdr:col>37</xdr:col>
      <xdr:colOff>306004</xdr:colOff>
      <xdr:row>10</xdr:row>
      <xdr:rowOff>220248</xdr:rowOff>
    </xdr:to>
    <xdr:sp macro="" textlink="">
      <xdr:nvSpPr>
        <xdr:cNvPr id="187" name="Line 39">
          <a:extLst>
            <a:ext uri="{FF2B5EF4-FFF2-40B4-BE49-F238E27FC236}">
              <a16:creationId xmlns:a16="http://schemas.microsoft.com/office/drawing/2014/main" id="{D1AC1783-74D4-43E5-95E1-7AAADC365F76}"/>
            </a:ext>
          </a:extLst>
        </xdr:cNvPr>
        <xdr:cNvSpPr>
          <a:spLocks noChangeShapeType="1"/>
        </xdr:cNvSpPr>
      </xdr:nvSpPr>
      <xdr:spPr bwMode="auto">
        <a:xfrm>
          <a:off x="16750863" y="2598214"/>
          <a:ext cx="7068206" cy="0"/>
        </a:xfrm>
        <a:prstGeom prst="line">
          <a:avLst/>
        </a:prstGeom>
        <a:noFill/>
        <a:ln w="6350">
          <a:solidFill>
            <a:schemeClr val="bg1">
              <a:lumMod val="50000"/>
            </a:schemeClr>
          </a:solidFill>
          <a:round/>
          <a:headEnd/>
          <a:tailEnd/>
        </a:ln>
        <a:extLst>
          <a:ext uri="{909E8E84-426E-40DD-AFC4-6F175D3DCCD1}">
            <a14:hiddenFill xmlns:a14="http://schemas.microsoft.com/office/drawing/2010/main">
              <a:noFill/>
            </a14:hiddenFill>
          </a:ext>
        </a:extLst>
      </xdr:spPr>
    </xdr:sp>
    <xdr:clientData/>
  </xdr:twoCellAnchor>
  <xdr:twoCellAnchor editAs="absolute">
    <xdr:from>
      <xdr:col>36</xdr:col>
      <xdr:colOff>497251</xdr:colOff>
      <xdr:row>9</xdr:row>
      <xdr:rowOff>222886</xdr:rowOff>
    </xdr:from>
    <xdr:to>
      <xdr:col>37</xdr:col>
      <xdr:colOff>376981</xdr:colOff>
      <xdr:row>11</xdr:row>
      <xdr:rowOff>63571</xdr:rowOff>
    </xdr:to>
    <xdr:sp macro="" textlink="">
      <xdr:nvSpPr>
        <xdr:cNvPr id="190" name="テキスト ボックス 189">
          <a:extLst>
            <a:ext uri="{FF2B5EF4-FFF2-40B4-BE49-F238E27FC236}">
              <a16:creationId xmlns:a16="http://schemas.microsoft.com/office/drawing/2014/main" id="{40A51C99-4863-4DD2-A819-67A2E2400763}"/>
            </a:ext>
          </a:extLst>
        </xdr:cNvPr>
        <xdr:cNvSpPr txBox="1">
          <a:spLocks/>
        </xdr:cNvSpPr>
      </xdr:nvSpPr>
      <xdr:spPr>
        <a:xfrm>
          <a:off x="23412540" y="2364369"/>
          <a:ext cx="477506" cy="313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G.L</a:t>
          </a:r>
          <a:endParaRPr kumimoji="1" lang="ja-JP" altLang="en-US" sz="1400"/>
        </a:p>
      </xdr:txBody>
    </xdr:sp>
    <xdr:clientData/>
  </xdr:twoCellAnchor>
  <xdr:twoCellAnchor editAs="absolute">
    <xdr:from>
      <xdr:col>36</xdr:col>
      <xdr:colOff>327770</xdr:colOff>
      <xdr:row>9</xdr:row>
      <xdr:rowOff>197923</xdr:rowOff>
    </xdr:from>
    <xdr:to>
      <xdr:col>37</xdr:col>
      <xdr:colOff>207500</xdr:colOff>
      <xdr:row>11</xdr:row>
      <xdr:rowOff>38608</xdr:rowOff>
    </xdr:to>
    <xdr:sp macro="" textlink="">
      <xdr:nvSpPr>
        <xdr:cNvPr id="191" name="テキスト ボックス 190">
          <a:extLst>
            <a:ext uri="{FF2B5EF4-FFF2-40B4-BE49-F238E27FC236}">
              <a16:creationId xmlns:a16="http://schemas.microsoft.com/office/drawing/2014/main" id="{B35EC748-1A8B-491E-B5E8-703CDD1E5938}"/>
            </a:ext>
          </a:extLst>
        </xdr:cNvPr>
        <xdr:cNvSpPr txBox="1">
          <a:spLocks/>
        </xdr:cNvSpPr>
      </xdr:nvSpPr>
      <xdr:spPr>
        <a:xfrm>
          <a:off x="23243059" y="2339406"/>
          <a:ext cx="477506" cy="313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a:t>▽</a:t>
          </a:r>
        </a:p>
      </xdr:txBody>
    </xdr:sp>
    <xdr:clientData/>
  </xdr:twoCellAnchor>
  <xdr:twoCellAnchor>
    <xdr:from>
      <xdr:col>31</xdr:col>
      <xdr:colOff>123165</xdr:colOff>
      <xdr:row>10</xdr:row>
      <xdr:rowOff>224557</xdr:rowOff>
    </xdr:from>
    <xdr:to>
      <xdr:col>31</xdr:col>
      <xdr:colOff>194827</xdr:colOff>
      <xdr:row>11</xdr:row>
      <xdr:rowOff>46326</xdr:rowOff>
    </xdr:to>
    <xdr:cxnSp macro="">
      <xdr:nvCxnSpPr>
        <xdr:cNvPr id="164" name="直線コネクタ 163">
          <a:extLst>
            <a:ext uri="{FF2B5EF4-FFF2-40B4-BE49-F238E27FC236}">
              <a16:creationId xmlns:a16="http://schemas.microsoft.com/office/drawing/2014/main" id="{1BE12006-8ABA-4A87-9516-D7D3394FA0EC}"/>
            </a:ext>
          </a:extLst>
        </xdr:cNvPr>
        <xdr:cNvCxnSpPr/>
      </xdr:nvCxnSpPr>
      <xdr:spPr>
        <a:xfrm>
          <a:off x="20090573" y="2635886"/>
          <a:ext cx="71662" cy="6240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310590</xdr:colOff>
      <xdr:row>10</xdr:row>
      <xdr:rowOff>224553</xdr:rowOff>
    </xdr:from>
    <xdr:to>
      <xdr:col>31</xdr:col>
      <xdr:colOff>388519</xdr:colOff>
      <xdr:row>11</xdr:row>
      <xdr:rowOff>46322</xdr:rowOff>
    </xdr:to>
    <xdr:cxnSp macro="">
      <xdr:nvCxnSpPr>
        <xdr:cNvPr id="189" name="直線コネクタ 188">
          <a:extLst>
            <a:ext uri="{FF2B5EF4-FFF2-40B4-BE49-F238E27FC236}">
              <a16:creationId xmlns:a16="http://schemas.microsoft.com/office/drawing/2014/main" id="{D6E2EE46-7386-4241-B35A-D5BC7E46AE39}"/>
            </a:ext>
          </a:extLst>
        </xdr:cNvPr>
        <xdr:cNvCxnSpPr/>
      </xdr:nvCxnSpPr>
      <xdr:spPr>
        <a:xfrm>
          <a:off x="20277998" y="2635882"/>
          <a:ext cx="77929" cy="6240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498769</xdr:colOff>
      <xdr:row>10</xdr:row>
      <xdr:rowOff>224553</xdr:rowOff>
    </xdr:from>
    <xdr:to>
      <xdr:col>31</xdr:col>
      <xdr:colOff>570431</xdr:colOff>
      <xdr:row>11</xdr:row>
      <xdr:rowOff>46322</xdr:rowOff>
    </xdr:to>
    <xdr:cxnSp macro="">
      <xdr:nvCxnSpPr>
        <xdr:cNvPr id="192" name="直線コネクタ 191">
          <a:extLst>
            <a:ext uri="{FF2B5EF4-FFF2-40B4-BE49-F238E27FC236}">
              <a16:creationId xmlns:a16="http://schemas.microsoft.com/office/drawing/2014/main" id="{FC440C9A-0E68-4959-B169-2DEC647348FC}"/>
            </a:ext>
          </a:extLst>
        </xdr:cNvPr>
        <xdr:cNvCxnSpPr/>
      </xdr:nvCxnSpPr>
      <xdr:spPr>
        <a:xfrm>
          <a:off x="20466177" y="2635882"/>
          <a:ext cx="71662" cy="6240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194823</xdr:colOff>
      <xdr:row>10</xdr:row>
      <xdr:rowOff>226959</xdr:rowOff>
    </xdr:from>
    <xdr:to>
      <xdr:col>31</xdr:col>
      <xdr:colOff>227903</xdr:colOff>
      <xdr:row>11</xdr:row>
      <xdr:rowOff>15132</xdr:rowOff>
    </xdr:to>
    <xdr:cxnSp macro="">
      <xdr:nvCxnSpPr>
        <xdr:cNvPr id="193" name="直線コネクタ 192">
          <a:extLst>
            <a:ext uri="{FF2B5EF4-FFF2-40B4-BE49-F238E27FC236}">
              <a16:creationId xmlns:a16="http://schemas.microsoft.com/office/drawing/2014/main" id="{227E3EEA-750D-4891-ADE9-45A82AF0AA9A}"/>
            </a:ext>
          </a:extLst>
        </xdr:cNvPr>
        <xdr:cNvCxnSpPr/>
      </xdr:nvCxnSpPr>
      <xdr:spPr>
        <a:xfrm>
          <a:off x="20162231" y="2638288"/>
          <a:ext cx="33080" cy="2880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564918</xdr:colOff>
      <xdr:row>10</xdr:row>
      <xdr:rowOff>226962</xdr:rowOff>
    </xdr:from>
    <xdr:to>
      <xdr:col>31</xdr:col>
      <xdr:colOff>597998</xdr:colOff>
      <xdr:row>11</xdr:row>
      <xdr:rowOff>15135</xdr:rowOff>
    </xdr:to>
    <xdr:cxnSp macro="">
      <xdr:nvCxnSpPr>
        <xdr:cNvPr id="194" name="直線コネクタ 193">
          <a:extLst>
            <a:ext uri="{FF2B5EF4-FFF2-40B4-BE49-F238E27FC236}">
              <a16:creationId xmlns:a16="http://schemas.microsoft.com/office/drawing/2014/main" id="{49D3EAEB-CEF2-4D77-88DD-D9C61B927970}"/>
            </a:ext>
          </a:extLst>
        </xdr:cNvPr>
        <xdr:cNvCxnSpPr/>
      </xdr:nvCxnSpPr>
      <xdr:spPr>
        <a:xfrm>
          <a:off x="20532326" y="2638291"/>
          <a:ext cx="33080" cy="2880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385758</xdr:colOff>
      <xdr:row>10</xdr:row>
      <xdr:rowOff>226957</xdr:rowOff>
    </xdr:from>
    <xdr:to>
      <xdr:col>31</xdr:col>
      <xdr:colOff>418838</xdr:colOff>
      <xdr:row>11</xdr:row>
      <xdr:rowOff>15130</xdr:rowOff>
    </xdr:to>
    <xdr:cxnSp macro="">
      <xdr:nvCxnSpPr>
        <xdr:cNvPr id="195" name="直線コネクタ 194">
          <a:extLst>
            <a:ext uri="{FF2B5EF4-FFF2-40B4-BE49-F238E27FC236}">
              <a16:creationId xmlns:a16="http://schemas.microsoft.com/office/drawing/2014/main" id="{87CF0EB5-A434-4A2D-9A47-F1A7B37731FE}"/>
            </a:ext>
          </a:extLst>
        </xdr:cNvPr>
        <xdr:cNvCxnSpPr/>
      </xdr:nvCxnSpPr>
      <xdr:spPr>
        <a:xfrm>
          <a:off x="20353166" y="2638286"/>
          <a:ext cx="33080" cy="2880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252707</xdr:colOff>
      <xdr:row>10</xdr:row>
      <xdr:rowOff>226961</xdr:rowOff>
    </xdr:from>
    <xdr:to>
      <xdr:col>31</xdr:col>
      <xdr:colOff>352687</xdr:colOff>
      <xdr:row>11</xdr:row>
      <xdr:rowOff>68664</xdr:rowOff>
    </xdr:to>
    <xdr:cxnSp macro="">
      <xdr:nvCxnSpPr>
        <xdr:cNvPr id="196" name="直線コネクタ 195">
          <a:extLst>
            <a:ext uri="{FF2B5EF4-FFF2-40B4-BE49-F238E27FC236}">
              <a16:creationId xmlns:a16="http://schemas.microsoft.com/office/drawing/2014/main" id="{37264CDF-3163-4154-A01B-E9E9D5B8D9F5}"/>
            </a:ext>
          </a:extLst>
        </xdr:cNvPr>
        <xdr:cNvCxnSpPr/>
      </xdr:nvCxnSpPr>
      <xdr:spPr>
        <a:xfrm>
          <a:off x="20220115" y="2638290"/>
          <a:ext cx="99980" cy="8233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435375</xdr:colOff>
      <xdr:row>10</xdr:row>
      <xdr:rowOff>226961</xdr:rowOff>
    </xdr:from>
    <xdr:to>
      <xdr:col>31</xdr:col>
      <xdr:colOff>529088</xdr:colOff>
      <xdr:row>11</xdr:row>
      <xdr:rowOff>68664</xdr:rowOff>
    </xdr:to>
    <xdr:cxnSp macro="">
      <xdr:nvCxnSpPr>
        <xdr:cNvPr id="197" name="直線コネクタ 196">
          <a:extLst>
            <a:ext uri="{FF2B5EF4-FFF2-40B4-BE49-F238E27FC236}">
              <a16:creationId xmlns:a16="http://schemas.microsoft.com/office/drawing/2014/main" id="{C85E8A70-EB59-45C8-A467-B3F644CA1982}"/>
            </a:ext>
          </a:extLst>
        </xdr:cNvPr>
        <xdr:cNvCxnSpPr/>
      </xdr:nvCxnSpPr>
      <xdr:spPr>
        <a:xfrm>
          <a:off x="20402783" y="2638290"/>
          <a:ext cx="93713" cy="8233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164509</xdr:colOff>
      <xdr:row>10</xdr:row>
      <xdr:rowOff>231755</xdr:rowOff>
    </xdr:from>
    <xdr:to>
      <xdr:col>31</xdr:col>
      <xdr:colOff>252709</xdr:colOff>
      <xdr:row>11</xdr:row>
      <xdr:rowOff>68658</xdr:rowOff>
    </xdr:to>
    <xdr:cxnSp macro="">
      <xdr:nvCxnSpPr>
        <xdr:cNvPr id="198" name="直線コネクタ 197">
          <a:extLst>
            <a:ext uri="{FF2B5EF4-FFF2-40B4-BE49-F238E27FC236}">
              <a16:creationId xmlns:a16="http://schemas.microsoft.com/office/drawing/2014/main" id="{90924344-FF09-43E9-B68A-1AA3C394A9E4}"/>
            </a:ext>
          </a:extLst>
        </xdr:cNvPr>
        <xdr:cNvCxnSpPr/>
      </xdr:nvCxnSpPr>
      <xdr:spPr>
        <a:xfrm flipH="1">
          <a:off x="20131917" y="2643084"/>
          <a:ext cx="88200" cy="7753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355444</xdr:colOff>
      <xdr:row>10</xdr:row>
      <xdr:rowOff>234159</xdr:rowOff>
    </xdr:from>
    <xdr:to>
      <xdr:col>31</xdr:col>
      <xdr:colOff>443644</xdr:colOff>
      <xdr:row>11</xdr:row>
      <xdr:rowOff>71062</xdr:rowOff>
    </xdr:to>
    <xdr:cxnSp macro="">
      <xdr:nvCxnSpPr>
        <xdr:cNvPr id="199" name="直線コネクタ 198">
          <a:extLst>
            <a:ext uri="{FF2B5EF4-FFF2-40B4-BE49-F238E27FC236}">
              <a16:creationId xmlns:a16="http://schemas.microsoft.com/office/drawing/2014/main" id="{CCE0C26A-44C7-40A2-BCA4-8243D0E8422B}"/>
            </a:ext>
          </a:extLst>
        </xdr:cNvPr>
        <xdr:cNvCxnSpPr/>
      </xdr:nvCxnSpPr>
      <xdr:spPr>
        <a:xfrm flipH="1">
          <a:off x="20322852" y="2645488"/>
          <a:ext cx="88200" cy="7753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230659</xdr:colOff>
      <xdr:row>11</xdr:row>
      <xdr:rowOff>15121</xdr:rowOff>
    </xdr:from>
    <xdr:to>
      <xdr:col>31</xdr:col>
      <xdr:colOff>288539</xdr:colOff>
      <xdr:row>11</xdr:row>
      <xdr:rowOff>66254</xdr:rowOff>
    </xdr:to>
    <xdr:cxnSp macro="">
      <xdr:nvCxnSpPr>
        <xdr:cNvPr id="200" name="直線コネクタ 199">
          <a:extLst>
            <a:ext uri="{FF2B5EF4-FFF2-40B4-BE49-F238E27FC236}">
              <a16:creationId xmlns:a16="http://schemas.microsoft.com/office/drawing/2014/main" id="{C5C40BAE-6015-4CB3-B06C-ECE60C5142B7}"/>
            </a:ext>
          </a:extLst>
        </xdr:cNvPr>
        <xdr:cNvCxnSpPr/>
      </xdr:nvCxnSpPr>
      <xdr:spPr>
        <a:xfrm flipH="1">
          <a:off x="20198067" y="2667082"/>
          <a:ext cx="57880" cy="51133"/>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296809</xdr:colOff>
      <xdr:row>11</xdr:row>
      <xdr:rowOff>43922</xdr:rowOff>
    </xdr:from>
    <xdr:to>
      <xdr:col>31</xdr:col>
      <xdr:colOff>321610</xdr:colOff>
      <xdr:row>11</xdr:row>
      <xdr:rowOff>66251</xdr:rowOff>
    </xdr:to>
    <xdr:cxnSp macro="">
      <xdr:nvCxnSpPr>
        <xdr:cNvPr id="209" name="直線コネクタ 208">
          <a:extLst>
            <a:ext uri="{FF2B5EF4-FFF2-40B4-BE49-F238E27FC236}">
              <a16:creationId xmlns:a16="http://schemas.microsoft.com/office/drawing/2014/main" id="{4FA13C43-5952-4F5D-8A17-A95B8E070DAC}"/>
            </a:ext>
          </a:extLst>
        </xdr:cNvPr>
        <xdr:cNvCxnSpPr/>
      </xdr:nvCxnSpPr>
      <xdr:spPr>
        <a:xfrm flipH="1">
          <a:off x="20264217" y="2695883"/>
          <a:ext cx="24801" cy="22329"/>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290615</xdr:colOff>
      <xdr:row>10</xdr:row>
      <xdr:rowOff>226565</xdr:rowOff>
    </xdr:from>
    <xdr:to>
      <xdr:col>36</xdr:col>
      <xdr:colOff>362277</xdr:colOff>
      <xdr:row>11</xdr:row>
      <xdr:rowOff>48334</xdr:rowOff>
    </xdr:to>
    <xdr:cxnSp macro="">
      <xdr:nvCxnSpPr>
        <xdr:cNvPr id="211" name="直線コネクタ 210">
          <a:extLst>
            <a:ext uri="{FF2B5EF4-FFF2-40B4-BE49-F238E27FC236}">
              <a16:creationId xmlns:a16="http://schemas.microsoft.com/office/drawing/2014/main" id="{362A2392-8BF3-499E-8C76-A8E9D090B7EF}"/>
            </a:ext>
          </a:extLst>
        </xdr:cNvPr>
        <xdr:cNvCxnSpPr/>
      </xdr:nvCxnSpPr>
      <xdr:spPr>
        <a:xfrm>
          <a:off x="23255891" y="2637894"/>
          <a:ext cx="71662" cy="6240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478040</xdr:colOff>
      <xdr:row>10</xdr:row>
      <xdr:rowOff>226561</xdr:rowOff>
    </xdr:from>
    <xdr:to>
      <xdr:col>36</xdr:col>
      <xdr:colOff>555969</xdr:colOff>
      <xdr:row>11</xdr:row>
      <xdr:rowOff>48330</xdr:rowOff>
    </xdr:to>
    <xdr:cxnSp macro="">
      <xdr:nvCxnSpPr>
        <xdr:cNvPr id="212" name="直線コネクタ 211">
          <a:extLst>
            <a:ext uri="{FF2B5EF4-FFF2-40B4-BE49-F238E27FC236}">
              <a16:creationId xmlns:a16="http://schemas.microsoft.com/office/drawing/2014/main" id="{CCC13D37-3F05-4754-9573-52D2E197109E}"/>
            </a:ext>
          </a:extLst>
        </xdr:cNvPr>
        <xdr:cNvCxnSpPr/>
      </xdr:nvCxnSpPr>
      <xdr:spPr>
        <a:xfrm>
          <a:off x="23443316" y="2637890"/>
          <a:ext cx="77929" cy="6240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64640</xdr:colOff>
      <xdr:row>10</xdr:row>
      <xdr:rowOff>226561</xdr:rowOff>
    </xdr:from>
    <xdr:to>
      <xdr:col>37</xdr:col>
      <xdr:colOff>136302</xdr:colOff>
      <xdr:row>11</xdr:row>
      <xdr:rowOff>48330</xdr:rowOff>
    </xdr:to>
    <xdr:cxnSp macro="">
      <xdr:nvCxnSpPr>
        <xdr:cNvPr id="213" name="直線コネクタ 212">
          <a:extLst>
            <a:ext uri="{FF2B5EF4-FFF2-40B4-BE49-F238E27FC236}">
              <a16:creationId xmlns:a16="http://schemas.microsoft.com/office/drawing/2014/main" id="{6F8C4B77-8813-4DB5-9253-66CC83D63F0D}"/>
            </a:ext>
          </a:extLst>
        </xdr:cNvPr>
        <xdr:cNvCxnSpPr/>
      </xdr:nvCxnSpPr>
      <xdr:spPr>
        <a:xfrm>
          <a:off x="23631495" y="2637890"/>
          <a:ext cx="71662" cy="6240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362273</xdr:colOff>
      <xdr:row>10</xdr:row>
      <xdr:rowOff>228967</xdr:rowOff>
    </xdr:from>
    <xdr:to>
      <xdr:col>36</xdr:col>
      <xdr:colOff>395353</xdr:colOff>
      <xdr:row>11</xdr:row>
      <xdr:rowOff>17140</xdr:rowOff>
    </xdr:to>
    <xdr:cxnSp macro="">
      <xdr:nvCxnSpPr>
        <xdr:cNvPr id="214" name="直線コネクタ 213">
          <a:extLst>
            <a:ext uri="{FF2B5EF4-FFF2-40B4-BE49-F238E27FC236}">
              <a16:creationId xmlns:a16="http://schemas.microsoft.com/office/drawing/2014/main" id="{AD3ABFDF-AF26-4E97-B794-7A66B299143C}"/>
            </a:ext>
          </a:extLst>
        </xdr:cNvPr>
        <xdr:cNvCxnSpPr/>
      </xdr:nvCxnSpPr>
      <xdr:spPr>
        <a:xfrm>
          <a:off x="23327549" y="2640296"/>
          <a:ext cx="33080" cy="2880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130789</xdr:colOff>
      <xdr:row>10</xdr:row>
      <xdr:rowOff>228970</xdr:rowOff>
    </xdr:from>
    <xdr:to>
      <xdr:col>37</xdr:col>
      <xdr:colOff>163869</xdr:colOff>
      <xdr:row>11</xdr:row>
      <xdr:rowOff>17143</xdr:rowOff>
    </xdr:to>
    <xdr:cxnSp macro="">
      <xdr:nvCxnSpPr>
        <xdr:cNvPr id="215" name="直線コネクタ 214">
          <a:extLst>
            <a:ext uri="{FF2B5EF4-FFF2-40B4-BE49-F238E27FC236}">
              <a16:creationId xmlns:a16="http://schemas.microsoft.com/office/drawing/2014/main" id="{33968D77-82CB-4B0A-B6F0-B72E8A60316B}"/>
            </a:ext>
          </a:extLst>
        </xdr:cNvPr>
        <xdr:cNvCxnSpPr/>
      </xdr:nvCxnSpPr>
      <xdr:spPr>
        <a:xfrm>
          <a:off x="23697644" y="2640299"/>
          <a:ext cx="33080" cy="2880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553208</xdr:colOff>
      <xdr:row>10</xdr:row>
      <xdr:rowOff>228965</xdr:rowOff>
    </xdr:from>
    <xdr:to>
      <xdr:col>36</xdr:col>
      <xdr:colOff>586288</xdr:colOff>
      <xdr:row>11</xdr:row>
      <xdr:rowOff>17138</xdr:rowOff>
    </xdr:to>
    <xdr:cxnSp macro="">
      <xdr:nvCxnSpPr>
        <xdr:cNvPr id="216" name="直線コネクタ 215">
          <a:extLst>
            <a:ext uri="{FF2B5EF4-FFF2-40B4-BE49-F238E27FC236}">
              <a16:creationId xmlns:a16="http://schemas.microsoft.com/office/drawing/2014/main" id="{E18D7FF2-3939-41F9-AF38-012789EDC1CE}"/>
            </a:ext>
          </a:extLst>
        </xdr:cNvPr>
        <xdr:cNvCxnSpPr/>
      </xdr:nvCxnSpPr>
      <xdr:spPr>
        <a:xfrm>
          <a:off x="23518484" y="2640294"/>
          <a:ext cx="33080" cy="2880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420157</xdr:colOff>
      <xdr:row>10</xdr:row>
      <xdr:rowOff>228969</xdr:rowOff>
    </xdr:from>
    <xdr:to>
      <xdr:col>36</xdr:col>
      <xdr:colOff>520137</xdr:colOff>
      <xdr:row>11</xdr:row>
      <xdr:rowOff>70672</xdr:rowOff>
    </xdr:to>
    <xdr:cxnSp macro="">
      <xdr:nvCxnSpPr>
        <xdr:cNvPr id="217" name="直線コネクタ 216">
          <a:extLst>
            <a:ext uri="{FF2B5EF4-FFF2-40B4-BE49-F238E27FC236}">
              <a16:creationId xmlns:a16="http://schemas.microsoft.com/office/drawing/2014/main" id="{907A4589-E495-4850-A4E4-7E663CEC9FEE}"/>
            </a:ext>
          </a:extLst>
        </xdr:cNvPr>
        <xdr:cNvCxnSpPr/>
      </xdr:nvCxnSpPr>
      <xdr:spPr>
        <a:xfrm>
          <a:off x="23385433" y="2640298"/>
          <a:ext cx="99980" cy="8233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1246</xdr:colOff>
      <xdr:row>10</xdr:row>
      <xdr:rowOff>228969</xdr:rowOff>
    </xdr:from>
    <xdr:to>
      <xdr:col>37</xdr:col>
      <xdr:colOff>94959</xdr:colOff>
      <xdr:row>11</xdr:row>
      <xdr:rowOff>70672</xdr:rowOff>
    </xdr:to>
    <xdr:cxnSp macro="">
      <xdr:nvCxnSpPr>
        <xdr:cNvPr id="218" name="直線コネクタ 217">
          <a:extLst>
            <a:ext uri="{FF2B5EF4-FFF2-40B4-BE49-F238E27FC236}">
              <a16:creationId xmlns:a16="http://schemas.microsoft.com/office/drawing/2014/main" id="{79B7EA11-69C8-4F05-979C-3696EF741C30}"/>
            </a:ext>
          </a:extLst>
        </xdr:cNvPr>
        <xdr:cNvCxnSpPr/>
      </xdr:nvCxnSpPr>
      <xdr:spPr>
        <a:xfrm>
          <a:off x="23568101" y="2640298"/>
          <a:ext cx="93713" cy="8233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331959</xdr:colOff>
      <xdr:row>10</xdr:row>
      <xdr:rowOff>233763</xdr:rowOff>
    </xdr:from>
    <xdr:to>
      <xdr:col>36</xdr:col>
      <xdr:colOff>420159</xdr:colOff>
      <xdr:row>11</xdr:row>
      <xdr:rowOff>70666</xdr:rowOff>
    </xdr:to>
    <xdr:cxnSp macro="">
      <xdr:nvCxnSpPr>
        <xdr:cNvPr id="219" name="直線コネクタ 218">
          <a:extLst>
            <a:ext uri="{FF2B5EF4-FFF2-40B4-BE49-F238E27FC236}">
              <a16:creationId xmlns:a16="http://schemas.microsoft.com/office/drawing/2014/main" id="{04D46D75-888F-40BE-B112-5146202DA3F5}"/>
            </a:ext>
          </a:extLst>
        </xdr:cNvPr>
        <xdr:cNvCxnSpPr/>
      </xdr:nvCxnSpPr>
      <xdr:spPr>
        <a:xfrm flipH="1">
          <a:off x="23297235" y="2645092"/>
          <a:ext cx="88200" cy="7753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522894</xdr:colOff>
      <xdr:row>10</xdr:row>
      <xdr:rowOff>236167</xdr:rowOff>
    </xdr:from>
    <xdr:to>
      <xdr:col>37</xdr:col>
      <xdr:colOff>9515</xdr:colOff>
      <xdr:row>11</xdr:row>
      <xdr:rowOff>73070</xdr:rowOff>
    </xdr:to>
    <xdr:cxnSp macro="">
      <xdr:nvCxnSpPr>
        <xdr:cNvPr id="220" name="直線コネクタ 219">
          <a:extLst>
            <a:ext uri="{FF2B5EF4-FFF2-40B4-BE49-F238E27FC236}">
              <a16:creationId xmlns:a16="http://schemas.microsoft.com/office/drawing/2014/main" id="{021AAC2C-4BCE-4805-BD21-9EFDD248B392}"/>
            </a:ext>
          </a:extLst>
        </xdr:cNvPr>
        <xdr:cNvCxnSpPr/>
      </xdr:nvCxnSpPr>
      <xdr:spPr>
        <a:xfrm flipH="1">
          <a:off x="23488170" y="2647496"/>
          <a:ext cx="88200" cy="7753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398109</xdr:colOff>
      <xdr:row>11</xdr:row>
      <xdr:rowOff>17129</xdr:rowOff>
    </xdr:from>
    <xdr:to>
      <xdr:col>36</xdr:col>
      <xdr:colOff>455989</xdr:colOff>
      <xdr:row>11</xdr:row>
      <xdr:rowOff>68262</xdr:rowOff>
    </xdr:to>
    <xdr:cxnSp macro="">
      <xdr:nvCxnSpPr>
        <xdr:cNvPr id="221" name="直線コネクタ 220">
          <a:extLst>
            <a:ext uri="{FF2B5EF4-FFF2-40B4-BE49-F238E27FC236}">
              <a16:creationId xmlns:a16="http://schemas.microsoft.com/office/drawing/2014/main" id="{07B3F486-72D6-4CA5-BDF1-3EC07D283843}"/>
            </a:ext>
          </a:extLst>
        </xdr:cNvPr>
        <xdr:cNvCxnSpPr/>
      </xdr:nvCxnSpPr>
      <xdr:spPr>
        <a:xfrm flipH="1">
          <a:off x="23363385" y="2669090"/>
          <a:ext cx="57880" cy="51133"/>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464259</xdr:colOff>
      <xdr:row>11</xdr:row>
      <xdr:rowOff>45930</xdr:rowOff>
    </xdr:from>
    <xdr:to>
      <xdr:col>36</xdr:col>
      <xdr:colOff>489060</xdr:colOff>
      <xdr:row>11</xdr:row>
      <xdr:rowOff>68259</xdr:rowOff>
    </xdr:to>
    <xdr:cxnSp macro="">
      <xdr:nvCxnSpPr>
        <xdr:cNvPr id="222" name="直線コネクタ 221">
          <a:extLst>
            <a:ext uri="{FF2B5EF4-FFF2-40B4-BE49-F238E27FC236}">
              <a16:creationId xmlns:a16="http://schemas.microsoft.com/office/drawing/2014/main" id="{190E249F-93C5-4ACC-8FB4-D4660E579623}"/>
            </a:ext>
          </a:extLst>
        </xdr:cNvPr>
        <xdr:cNvCxnSpPr/>
      </xdr:nvCxnSpPr>
      <xdr:spPr>
        <a:xfrm flipH="1">
          <a:off x="23429535" y="2697891"/>
          <a:ext cx="24801" cy="22329"/>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640768</xdr:colOff>
      <xdr:row>2</xdr:row>
      <xdr:rowOff>173178</xdr:rowOff>
    </xdr:from>
    <xdr:to>
      <xdr:col>22</xdr:col>
      <xdr:colOff>565529</xdr:colOff>
      <xdr:row>34</xdr:row>
      <xdr:rowOff>4526</xdr:rowOff>
    </xdr:to>
    <xdr:grpSp>
      <xdr:nvGrpSpPr>
        <xdr:cNvPr id="2" name="グループ化 1">
          <a:extLst>
            <a:ext uri="{FF2B5EF4-FFF2-40B4-BE49-F238E27FC236}">
              <a16:creationId xmlns:a16="http://schemas.microsoft.com/office/drawing/2014/main" id="{7BCE4977-8424-43EA-9CDD-CF0CAC71DCF0}"/>
            </a:ext>
          </a:extLst>
        </xdr:cNvPr>
        <xdr:cNvGrpSpPr/>
      </xdr:nvGrpSpPr>
      <xdr:grpSpPr>
        <a:xfrm>
          <a:off x="9022768" y="665303"/>
          <a:ext cx="6243011" cy="7467223"/>
          <a:chOff x="7944077" y="138387"/>
          <a:chExt cx="5401636" cy="7392954"/>
        </a:xfrm>
      </xdr:grpSpPr>
      <xdr:sp macro="" textlink="">
        <xdr:nvSpPr>
          <xdr:cNvPr id="3" name="フリーフォーム: 図形 2">
            <a:extLst>
              <a:ext uri="{FF2B5EF4-FFF2-40B4-BE49-F238E27FC236}">
                <a16:creationId xmlns:a16="http://schemas.microsoft.com/office/drawing/2014/main" id="{1E9DC6F5-3390-2451-FBE7-833DC995946D}"/>
              </a:ext>
            </a:extLst>
          </xdr:cNvPr>
          <xdr:cNvSpPr/>
        </xdr:nvSpPr>
        <xdr:spPr>
          <a:xfrm>
            <a:off x="9819706" y="737050"/>
            <a:ext cx="113628" cy="5332077"/>
          </a:xfrm>
          <a:custGeom>
            <a:avLst/>
            <a:gdLst>
              <a:gd name="connsiteX0" fmla="*/ 40821 w 122464"/>
              <a:gd name="connsiteY0" fmla="*/ 0 h 5497285"/>
              <a:gd name="connsiteX1" fmla="*/ 40821 w 122464"/>
              <a:gd name="connsiteY1" fmla="*/ 1034143 h 5497285"/>
              <a:gd name="connsiteX2" fmla="*/ 0 w 122464"/>
              <a:gd name="connsiteY2" fmla="*/ 4463143 h 5497285"/>
              <a:gd name="connsiteX3" fmla="*/ 0 w 122464"/>
              <a:gd name="connsiteY3" fmla="*/ 5497285 h 5497285"/>
              <a:gd name="connsiteX4" fmla="*/ 122464 w 122464"/>
              <a:gd name="connsiteY4" fmla="*/ 5497285 h 5497285"/>
              <a:gd name="connsiteX5" fmla="*/ 122464 w 122464"/>
              <a:gd name="connsiteY5" fmla="*/ 4449535 h 5497285"/>
              <a:gd name="connsiteX6" fmla="*/ 95250 w 122464"/>
              <a:gd name="connsiteY6" fmla="*/ 1034143 h 5497285"/>
              <a:gd name="connsiteX7" fmla="*/ 40821 w 122464"/>
              <a:gd name="connsiteY7" fmla="*/ 0 h 5497285"/>
              <a:gd name="connsiteX0" fmla="*/ 40821 w 122464"/>
              <a:gd name="connsiteY0" fmla="*/ 0 h 5497285"/>
              <a:gd name="connsiteX1" fmla="*/ 40821 w 122464"/>
              <a:gd name="connsiteY1" fmla="*/ 1034143 h 5497285"/>
              <a:gd name="connsiteX2" fmla="*/ 0 w 122464"/>
              <a:gd name="connsiteY2" fmla="*/ 4463143 h 5497285"/>
              <a:gd name="connsiteX3" fmla="*/ 0 w 122464"/>
              <a:gd name="connsiteY3" fmla="*/ 5497285 h 5497285"/>
              <a:gd name="connsiteX4" fmla="*/ 122464 w 122464"/>
              <a:gd name="connsiteY4" fmla="*/ 5497285 h 5497285"/>
              <a:gd name="connsiteX5" fmla="*/ 122464 w 122464"/>
              <a:gd name="connsiteY5" fmla="*/ 4449535 h 5497285"/>
              <a:gd name="connsiteX6" fmla="*/ 95250 w 122464"/>
              <a:gd name="connsiteY6" fmla="*/ 1034143 h 5497285"/>
              <a:gd name="connsiteX7" fmla="*/ 85940 w 122464"/>
              <a:gd name="connsiteY7" fmla="*/ 658013 h 5497285"/>
              <a:gd name="connsiteX8" fmla="*/ 40821 w 122464"/>
              <a:gd name="connsiteY8" fmla="*/ 0 h 5497285"/>
              <a:gd name="connsiteX0" fmla="*/ 40821 w 251374"/>
              <a:gd name="connsiteY0" fmla="*/ 0 h 5497285"/>
              <a:gd name="connsiteX1" fmla="*/ 40821 w 251374"/>
              <a:gd name="connsiteY1" fmla="*/ 1034143 h 5497285"/>
              <a:gd name="connsiteX2" fmla="*/ 0 w 251374"/>
              <a:gd name="connsiteY2" fmla="*/ 4463143 h 5497285"/>
              <a:gd name="connsiteX3" fmla="*/ 0 w 251374"/>
              <a:gd name="connsiteY3" fmla="*/ 5497285 h 5497285"/>
              <a:gd name="connsiteX4" fmla="*/ 122464 w 251374"/>
              <a:gd name="connsiteY4" fmla="*/ 5497285 h 5497285"/>
              <a:gd name="connsiteX5" fmla="*/ 122464 w 251374"/>
              <a:gd name="connsiteY5" fmla="*/ 4449535 h 5497285"/>
              <a:gd name="connsiteX6" fmla="*/ 95250 w 251374"/>
              <a:gd name="connsiteY6" fmla="*/ 1034143 h 5497285"/>
              <a:gd name="connsiteX7" fmla="*/ 251374 w 251374"/>
              <a:gd name="connsiteY7" fmla="*/ 81614 h 5497285"/>
              <a:gd name="connsiteX8" fmla="*/ 40821 w 251374"/>
              <a:gd name="connsiteY8" fmla="*/ 0 h 5497285"/>
              <a:gd name="connsiteX0" fmla="*/ 40821 w 122464"/>
              <a:gd name="connsiteY0" fmla="*/ 91816 h 5589101"/>
              <a:gd name="connsiteX1" fmla="*/ 40821 w 122464"/>
              <a:gd name="connsiteY1" fmla="*/ 1125959 h 5589101"/>
              <a:gd name="connsiteX2" fmla="*/ 0 w 122464"/>
              <a:gd name="connsiteY2" fmla="*/ 4554959 h 5589101"/>
              <a:gd name="connsiteX3" fmla="*/ 0 w 122464"/>
              <a:gd name="connsiteY3" fmla="*/ 5589101 h 5589101"/>
              <a:gd name="connsiteX4" fmla="*/ 122464 w 122464"/>
              <a:gd name="connsiteY4" fmla="*/ 5589101 h 5589101"/>
              <a:gd name="connsiteX5" fmla="*/ 122464 w 122464"/>
              <a:gd name="connsiteY5" fmla="*/ 4541351 h 5589101"/>
              <a:gd name="connsiteX6" fmla="*/ 95250 w 122464"/>
              <a:gd name="connsiteY6" fmla="*/ 1125959 h 5589101"/>
              <a:gd name="connsiteX7" fmla="*/ 95966 w 122464"/>
              <a:gd name="connsiteY7" fmla="*/ 0 h 5589101"/>
              <a:gd name="connsiteX8" fmla="*/ 40821 w 122464"/>
              <a:gd name="connsiteY8" fmla="*/ 91816 h 5589101"/>
              <a:gd name="connsiteX0" fmla="*/ 44631 w 122464"/>
              <a:gd name="connsiteY0" fmla="*/ 25746 h 5589101"/>
              <a:gd name="connsiteX1" fmla="*/ 40821 w 122464"/>
              <a:gd name="connsiteY1" fmla="*/ 1125959 h 5589101"/>
              <a:gd name="connsiteX2" fmla="*/ 0 w 122464"/>
              <a:gd name="connsiteY2" fmla="*/ 4554959 h 5589101"/>
              <a:gd name="connsiteX3" fmla="*/ 0 w 122464"/>
              <a:gd name="connsiteY3" fmla="*/ 5589101 h 5589101"/>
              <a:gd name="connsiteX4" fmla="*/ 122464 w 122464"/>
              <a:gd name="connsiteY4" fmla="*/ 5589101 h 5589101"/>
              <a:gd name="connsiteX5" fmla="*/ 122464 w 122464"/>
              <a:gd name="connsiteY5" fmla="*/ 4541351 h 5589101"/>
              <a:gd name="connsiteX6" fmla="*/ 95250 w 122464"/>
              <a:gd name="connsiteY6" fmla="*/ 1125959 h 5589101"/>
              <a:gd name="connsiteX7" fmla="*/ 95966 w 122464"/>
              <a:gd name="connsiteY7" fmla="*/ 0 h 5589101"/>
              <a:gd name="connsiteX8" fmla="*/ 44631 w 122464"/>
              <a:gd name="connsiteY8" fmla="*/ 25746 h 5589101"/>
              <a:gd name="connsiteX0" fmla="*/ 44631 w 122464"/>
              <a:gd name="connsiteY0" fmla="*/ 0 h 5563355"/>
              <a:gd name="connsiteX1" fmla="*/ 40821 w 122464"/>
              <a:gd name="connsiteY1" fmla="*/ 1100213 h 5563355"/>
              <a:gd name="connsiteX2" fmla="*/ 0 w 122464"/>
              <a:gd name="connsiteY2" fmla="*/ 4529213 h 5563355"/>
              <a:gd name="connsiteX3" fmla="*/ 0 w 122464"/>
              <a:gd name="connsiteY3" fmla="*/ 5563355 h 5563355"/>
              <a:gd name="connsiteX4" fmla="*/ 122464 w 122464"/>
              <a:gd name="connsiteY4" fmla="*/ 5563355 h 5563355"/>
              <a:gd name="connsiteX5" fmla="*/ 122464 w 122464"/>
              <a:gd name="connsiteY5" fmla="*/ 4515605 h 5563355"/>
              <a:gd name="connsiteX6" fmla="*/ 95250 w 122464"/>
              <a:gd name="connsiteY6" fmla="*/ 1100213 h 5563355"/>
              <a:gd name="connsiteX7" fmla="*/ 108257 w 122464"/>
              <a:gd name="connsiteY7" fmla="*/ 102957 h 5563355"/>
              <a:gd name="connsiteX8" fmla="*/ 44631 w 122464"/>
              <a:gd name="connsiteY8" fmla="*/ 0 h 5563355"/>
              <a:gd name="connsiteX0" fmla="*/ 0 w 234535"/>
              <a:gd name="connsiteY0" fmla="*/ 75971 h 5460398"/>
              <a:gd name="connsiteX1" fmla="*/ 152892 w 234535"/>
              <a:gd name="connsiteY1" fmla="*/ 997256 h 5460398"/>
              <a:gd name="connsiteX2" fmla="*/ 112071 w 234535"/>
              <a:gd name="connsiteY2" fmla="*/ 4426256 h 5460398"/>
              <a:gd name="connsiteX3" fmla="*/ 112071 w 234535"/>
              <a:gd name="connsiteY3" fmla="*/ 5460398 h 5460398"/>
              <a:gd name="connsiteX4" fmla="*/ 234535 w 234535"/>
              <a:gd name="connsiteY4" fmla="*/ 5460398 h 5460398"/>
              <a:gd name="connsiteX5" fmla="*/ 234535 w 234535"/>
              <a:gd name="connsiteY5" fmla="*/ 4412648 h 5460398"/>
              <a:gd name="connsiteX6" fmla="*/ 207321 w 234535"/>
              <a:gd name="connsiteY6" fmla="*/ 997256 h 5460398"/>
              <a:gd name="connsiteX7" fmla="*/ 220328 w 234535"/>
              <a:gd name="connsiteY7" fmla="*/ 0 h 5460398"/>
              <a:gd name="connsiteX8" fmla="*/ 0 w 234535"/>
              <a:gd name="connsiteY8" fmla="*/ 75971 h 5460398"/>
              <a:gd name="connsiteX0" fmla="*/ 0 w 234535"/>
              <a:gd name="connsiteY0" fmla="*/ 85389 h 5469816"/>
              <a:gd name="connsiteX1" fmla="*/ 152892 w 234535"/>
              <a:gd name="connsiteY1" fmla="*/ 1006674 h 5469816"/>
              <a:gd name="connsiteX2" fmla="*/ 112071 w 234535"/>
              <a:gd name="connsiteY2" fmla="*/ 4435674 h 5469816"/>
              <a:gd name="connsiteX3" fmla="*/ 112071 w 234535"/>
              <a:gd name="connsiteY3" fmla="*/ 5469816 h 5469816"/>
              <a:gd name="connsiteX4" fmla="*/ 234535 w 234535"/>
              <a:gd name="connsiteY4" fmla="*/ 5469816 h 5469816"/>
              <a:gd name="connsiteX5" fmla="*/ 234535 w 234535"/>
              <a:gd name="connsiteY5" fmla="*/ 4422066 h 5469816"/>
              <a:gd name="connsiteX6" fmla="*/ 207321 w 234535"/>
              <a:gd name="connsiteY6" fmla="*/ 1006674 h 5469816"/>
              <a:gd name="connsiteX7" fmla="*/ 220328 w 234535"/>
              <a:gd name="connsiteY7" fmla="*/ 0 h 5469816"/>
              <a:gd name="connsiteX8" fmla="*/ 0 w 234535"/>
              <a:gd name="connsiteY8" fmla="*/ 85389 h 5469816"/>
              <a:gd name="connsiteX0" fmla="*/ 56921 w 122464"/>
              <a:gd name="connsiteY0" fmla="*/ 0 h 5478599"/>
              <a:gd name="connsiteX1" fmla="*/ 40821 w 122464"/>
              <a:gd name="connsiteY1" fmla="*/ 1015457 h 5478599"/>
              <a:gd name="connsiteX2" fmla="*/ 0 w 122464"/>
              <a:gd name="connsiteY2" fmla="*/ 4444457 h 5478599"/>
              <a:gd name="connsiteX3" fmla="*/ 0 w 122464"/>
              <a:gd name="connsiteY3" fmla="*/ 5478599 h 5478599"/>
              <a:gd name="connsiteX4" fmla="*/ 122464 w 122464"/>
              <a:gd name="connsiteY4" fmla="*/ 5478599 h 5478599"/>
              <a:gd name="connsiteX5" fmla="*/ 122464 w 122464"/>
              <a:gd name="connsiteY5" fmla="*/ 4430849 h 5478599"/>
              <a:gd name="connsiteX6" fmla="*/ 95250 w 122464"/>
              <a:gd name="connsiteY6" fmla="*/ 1015457 h 5478599"/>
              <a:gd name="connsiteX7" fmla="*/ 108257 w 122464"/>
              <a:gd name="connsiteY7" fmla="*/ 8783 h 5478599"/>
              <a:gd name="connsiteX8" fmla="*/ 56921 w 122464"/>
              <a:gd name="connsiteY8" fmla="*/ 0 h 5478599"/>
              <a:gd name="connsiteX0" fmla="*/ 52158 w 122464"/>
              <a:gd name="connsiteY0" fmla="*/ 8355 h 5469816"/>
              <a:gd name="connsiteX1" fmla="*/ 40821 w 122464"/>
              <a:gd name="connsiteY1" fmla="*/ 1006674 h 5469816"/>
              <a:gd name="connsiteX2" fmla="*/ 0 w 122464"/>
              <a:gd name="connsiteY2" fmla="*/ 4435674 h 5469816"/>
              <a:gd name="connsiteX3" fmla="*/ 0 w 122464"/>
              <a:gd name="connsiteY3" fmla="*/ 5469816 h 5469816"/>
              <a:gd name="connsiteX4" fmla="*/ 122464 w 122464"/>
              <a:gd name="connsiteY4" fmla="*/ 5469816 h 5469816"/>
              <a:gd name="connsiteX5" fmla="*/ 122464 w 122464"/>
              <a:gd name="connsiteY5" fmla="*/ 4422066 h 5469816"/>
              <a:gd name="connsiteX6" fmla="*/ 95250 w 122464"/>
              <a:gd name="connsiteY6" fmla="*/ 1006674 h 5469816"/>
              <a:gd name="connsiteX7" fmla="*/ 108257 w 122464"/>
              <a:gd name="connsiteY7" fmla="*/ 0 h 5469816"/>
              <a:gd name="connsiteX8" fmla="*/ 52158 w 122464"/>
              <a:gd name="connsiteY8" fmla="*/ 8355 h 5469816"/>
              <a:gd name="connsiteX0" fmla="*/ 52158 w 122464"/>
              <a:gd name="connsiteY0" fmla="*/ 0 h 5473702"/>
              <a:gd name="connsiteX1" fmla="*/ 40821 w 122464"/>
              <a:gd name="connsiteY1" fmla="*/ 1010560 h 5473702"/>
              <a:gd name="connsiteX2" fmla="*/ 0 w 122464"/>
              <a:gd name="connsiteY2" fmla="*/ 4439560 h 5473702"/>
              <a:gd name="connsiteX3" fmla="*/ 0 w 122464"/>
              <a:gd name="connsiteY3" fmla="*/ 5473702 h 5473702"/>
              <a:gd name="connsiteX4" fmla="*/ 122464 w 122464"/>
              <a:gd name="connsiteY4" fmla="*/ 5473702 h 5473702"/>
              <a:gd name="connsiteX5" fmla="*/ 122464 w 122464"/>
              <a:gd name="connsiteY5" fmla="*/ 4425952 h 5473702"/>
              <a:gd name="connsiteX6" fmla="*/ 95250 w 122464"/>
              <a:gd name="connsiteY6" fmla="*/ 1010560 h 5473702"/>
              <a:gd name="connsiteX7" fmla="*/ 108257 w 122464"/>
              <a:gd name="connsiteY7" fmla="*/ 3886 h 5473702"/>
              <a:gd name="connsiteX8" fmla="*/ 52158 w 122464"/>
              <a:gd name="connsiteY8" fmla="*/ 0 h 5473702"/>
              <a:gd name="connsiteX0" fmla="*/ 52158 w 122464"/>
              <a:gd name="connsiteY0" fmla="*/ 5907 h 5479609"/>
              <a:gd name="connsiteX1" fmla="*/ 40821 w 122464"/>
              <a:gd name="connsiteY1" fmla="*/ 1016467 h 5479609"/>
              <a:gd name="connsiteX2" fmla="*/ 0 w 122464"/>
              <a:gd name="connsiteY2" fmla="*/ 4445467 h 5479609"/>
              <a:gd name="connsiteX3" fmla="*/ 0 w 122464"/>
              <a:gd name="connsiteY3" fmla="*/ 5479609 h 5479609"/>
              <a:gd name="connsiteX4" fmla="*/ 122464 w 122464"/>
              <a:gd name="connsiteY4" fmla="*/ 5479609 h 5479609"/>
              <a:gd name="connsiteX5" fmla="*/ 122464 w 122464"/>
              <a:gd name="connsiteY5" fmla="*/ 4431859 h 5479609"/>
              <a:gd name="connsiteX6" fmla="*/ 95250 w 122464"/>
              <a:gd name="connsiteY6" fmla="*/ 1016467 h 5479609"/>
              <a:gd name="connsiteX7" fmla="*/ 108257 w 122464"/>
              <a:gd name="connsiteY7" fmla="*/ 0 h 5479609"/>
              <a:gd name="connsiteX8" fmla="*/ 52158 w 122464"/>
              <a:gd name="connsiteY8" fmla="*/ 5907 h 5479609"/>
              <a:gd name="connsiteX0" fmla="*/ 52158 w 122464"/>
              <a:gd name="connsiteY0" fmla="*/ 3459 h 5477161"/>
              <a:gd name="connsiteX1" fmla="*/ 40821 w 122464"/>
              <a:gd name="connsiteY1" fmla="*/ 1014019 h 5477161"/>
              <a:gd name="connsiteX2" fmla="*/ 0 w 122464"/>
              <a:gd name="connsiteY2" fmla="*/ 4443019 h 5477161"/>
              <a:gd name="connsiteX3" fmla="*/ 0 w 122464"/>
              <a:gd name="connsiteY3" fmla="*/ 5477161 h 5477161"/>
              <a:gd name="connsiteX4" fmla="*/ 122464 w 122464"/>
              <a:gd name="connsiteY4" fmla="*/ 5477161 h 5477161"/>
              <a:gd name="connsiteX5" fmla="*/ 122464 w 122464"/>
              <a:gd name="connsiteY5" fmla="*/ 4429411 h 5477161"/>
              <a:gd name="connsiteX6" fmla="*/ 95250 w 122464"/>
              <a:gd name="connsiteY6" fmla="*/ 1014019 h 5477161"/>
              <a:gd name="connsiteX7" fmla="*/ 103495 w 122464"/>
              <a:gd name="connsiteY7" fmla="*/ 0 h 5477161"/>
              <a:gd name="connsiteX8" fmla="*/ 52158 w 122464"/>
              <a:gd name="connsiteY8" fmla="*/ 3459 h 5477161"/>
              <a:gd name="connsiteX0" fmla="*/ 52158 w 127227"/>
              <a:gd name="connsiteY0" fmla="*/ 3459 h 5477161"/>
              <a:gd name="connsiteX1" fmla="*/ 40821 w 127227"/>
              <a:gd name="connsiteY1" fmla="*/ 1014019 h 5477161"/>
              <a:gd name="connsiteX2" fmla="*/ 0 w 127227"/>
              <a:gd name="connsiteY2" fmla="*/ 4443019 h 5477161"/>
              <a:gd name="connsiteX3" fmla="*/ 0 w 127227"/>
              <a:gd name="connsiteY3" fmla="*/ 5477161 h 5477161"/>
              <a:gd name="connsiteX4" fmla="*/ 122464 w 127227"/>
              <a:gd name="connsiteY4" fmla="*/ 5477161 h 5477161"/>
              <a:gd name="connsiteX5" fmla="*/ 127227 w 127227"/>
              <a:gd name="connsiteY5" fmla="*/ 4439204 h 5477161"/>
              <a:gd name="connsiteX6" fmla="*/ 95250 w 127227"/>
              <a:gd name="connsiteY6" fmla="*/ 1014019 h 5477161"/>
              <a:gd name="connsiteX7" fmla="*/ 103495 w 127227"/>
              <a:gd name="connsiteY7" fmla="*/ 0 h 5477161"/>
              <a:gd name="connsiteX8" fmla="*/ 52158 w 127227"/>
              <a:gd name="connsiteY8" fmla="*/ 3459 h 5477161"/>
              <a:gd name="connsiteX0" fmla="*/ 52158 w 139134"/>
              <a:gd name="connsiteY0" fmla="*/ 3459 h 5477161"/>
              <a:gd name="connsiteX1" fmla="*/ 40821 w 139134"/>
              <a:gd name="connsiteY1" fmla="*/ 1014019 h 5477161"/>
              <a:gd name="connsiteX2" fmla="*/ 0 w 139134"/>
              <a:gd name="connsiteY2" fmla="*/ 4443019 h 5477161"/>
              <a:gd name="connsiteX3" fmla="*/ 0 w 139134"/>
              <a:gd name="connsiteY3" fmla="*/ 5477161 h 5477161"/>
              <a:gd name="connsiteX4" fmla="*/ 122464 w 139134"/>
              <a:gd name="connsiteY4" fmla="*/ 5477161 h 5477161"/>
              <a:gd name="connsiteX5" fmla="*/ 139134 w 139134"/>
              <a:gd name="connsiteY5" fmla="*/ 4444100 h 5477161"/>
              <a:gd name="connsiteX6" fmla="*/ 95250 w 139134"/>
              <a:gd name="connsiteY6" fmla="*/ 1014019 h 5477161"/>
              <a:gd name="connsiteX7" fmla="*/ 103495 w 139134"/>
              <a:gd name="connsiteY7" fmla="*/ 0 h 5477161"/>
              <a:gd name="connsiteX8" fmla="*/ 52158 w 139134"/>
              <a:gd name="connsiteY8" fmla="*/ 3459 h 5477161"/>
              <a:gd name="connsiteX0" fmla="*/ 52158 w 139591"/>
              <a:gd name="connsiteY0" fmla="*/ 3459 h 5482057"/>
              <a:gd name="connsiteX1" fmla="*/ 40821 w 139591"/>
              <a:gd name="connsiteY1" fmla="*/ 1014019 h 5482057"/>
              <a:gd name="connsiteX2" fmla="*/ 0 w 139591"/>
              <a:gd name="connsiteY2" fmla="*/ 4443019 h 5482057"/>
              <a:gd name="connsiteX3" fmla="*/ 0 w 139591"/>
              <a:gd name="connsiteY3" fmla="*/ 5477161 h 5482057"/>
              <a:gd name="connsiteX4" fmla="*/ 139133 w 139591"/>
              <a:gd name="connsiteY4" fmla="*/ 5482057 h 5482057"/>
              <a:gd name="connsiteX5" fmla="*/ 139134 w 139591"/>
              <a:gd name="connsiteY5" fmla="*/ 4444100 h 5482057"/>
              <a:gd name="connsiteX6" fmla="*/ 95250 w 139591"/>
              <a:gd name="connsiteY6" fmla="*/ 1014019 h 5482057"/>
              <a:gd name="connsiteX7" fmla="*/ 103495 w 139591"/>
              <a:gd name="connsiteY7" fmla="*/ 0 h 5482057"/>
              <a:gd name="connsiteX8" fmla="*/ 52158 w 139591"/>
              <a:gd name="connsiteY8" fmla="*/ 3459 h 5482057"/>
              <a:gd name="connsiteX0" fmla="*/ 52158 w 139591"/>
              <a:gd name="connsiteY0" fmla="*/ 3459 h 5482057"/>
              <a:gd name="connsiteX1" fmla="*/ 40821 w 139591"/>
              <a:gd name="connsiteY1" fmla="*/ 1014019 h 5482057"/>
              <a:gd name="connsiteX2" fmla="*/ 0 w 139591"/>
              <a:gd name="connsiteY2" fmla="*/ 4443019 h 5482057"/>
              <a:gd name="connsiteX3" fmla="*/ 0 w 139591"/>
              <a:gd name="connsiteY3" fmla="*/ 5477161 h 5482057"/>
              <a:gd name="connsiteX4" fmla="*/ 139133 w 139591"/>
              <a:gd name="connsiteY4" fmla="*/ 5482057 h 5482057"/>
              <a:gd name="connsiteX5" fmla="*/ 139134 w 139591"/>
              <a:gd name="connsiteY5" fmla="*/ 4444100 h 5482057"/>
              <a:gd name="connsiteX6" fmla="*/ 102394 w 139591"/>
              <a:gd name="connsiteY6" fmla="*/ 1021363 h 5482057"/>
              <a:gd name="connsiteX7" fmla="*/ 103495 w 139591"/>
              <a:gd name="connsiteY7" fmla="*/ 0 h 5482057"/>
              <a:gd name="connsiteX8" fmla="*/ 52158 w 139591"/>
              <a:gd name="connsiteY8" fmla="*/ 3459 h 5482057"/>
              <a:gd name="connsiteX0" fmla="*/ 52158 w 139591"/>
              <a:gd name="connsiteY0" fmla="*/ 3459 h 5482057"/>
              <a:gd name="connsiteX1" fmla="*/ 36059 w 139591"/>
              <a:gd name="connsiteY1" fmla="*/ 1028709 h 5482057"/>
              <a:gd name="connsiteX2" fmla="*/ 0 w 139591"/>
              <a:gd name="connsiteY2" fmla="*/ 4443019 h 5482057"/>
              <a:gd name="connsiteX3" fmla="*/ 0 w 139591"/>
              <a:gd name="connsiteY3" fmla="*/ 5477161 h 5482057"/>
              <a:gd name="connsiteX4" fmla="*/ 139133 w 139591"/>
              <a:gd name="connsiteY4" fmla="*/ 5482057 h 5482057"/>
              <a:gd name="connsiteX5" fmla="*/ 139134 w 139591"/>
              <a:gd name="connsiteY5" fmla="*/ 4444100 h 5482057"/>
              <a:gd name="connsiteX6" fmla="*/ 102394 w 139591"/>
              <a:gd name="connsiteY6" fmla="*/ 1021363 h 5482057"/>
              <a:gd name="connsiteX7" fmla="*/ 103495 w 139591"/>
              <a:gd name="connsiteY7" fmla="*/ 0 h 5482057"/>
              <a:gd name="connsiteX8" fmla="*/ 52158 w 139591"/>
              <a:gd name="connsiteY8" fmla="*/ 3459 h 5482057"/>
              <a:gd name="connsiteX0" fmla="*/ 52158 w 139591"/>
              <a:gd name="connsiteY0" fmla="*/ 3459 h 5482057"/>
              <a:gd name="connsiteX1" fmla="*/ 36059 w 139591"/>
              <a:gd name="connsiteY1" fmla="*/ 1028709 h 5482057"/>
              <a:gd name="connsiteX2" fmla="*/ 0 w 139591"/>
              <a:gd name="connsiteY2" fmla="*/ 4443019 h 5482057"/>
              <a:gd name="connsiteX3" fmla="*/ 0 w 139591"/>
              <a:gd name="connsiteY3" fmla="*/ 5477161 h 5482057"/>
              <a:gd name="connsiteX4" fmla="*/ 139133 w 139591"/>
              <a:gd name="connsiteY4" fmla="*/ 5482057 h 5482057"/>
              <a:gd name="connsiteX5" fmla="*/ 139134 w 139591"/>
              <a:gd name="connsiteY5" fmla="*/ 4444100 h 5482057"/>
              <a:gd name="connsiteX6" fmla="*/ 102394 w 139591"/>
              <a:gd name="connsiteY6" fmla="*/ 1028708 h 5482057"/>
              <a:gd name="connsiteX7" fmla="*/ 103495 w 139591"/>
              <a:gd name="connsiteY7" fmla="*/ 0 h 5482057"/>
              <a:gd name="connsiteX8" fmla="*/ 52158 w 139591"/>
              <a:gd name="connsiteY8" fmla="*/ 3459 h 5482057"/>
              <a:gd name="connsiteX0" fmla="*/ 52158 w 139591"/>
              <a:gd name="connsiteY0" fmla="*/ 1011 h 5479609"/>
              <a:gd name="connsiteX1" fmla="*/ 36059 w 139591"/>
              <a:gd name="connsiteY1" fmla="*/ 1026261 h 5479609"/>
              <a:gd name="connsiteX2" fmla="*/ 0 w 139591"/>
              <a:gd name="connsiteY2" fmla="*/ 4440571 h 5479609"/>
              <a:gd name="connsiteX3" fmla="*/ 0 w 139591"/>
              <a:gd name="connsiteY3" fmla="*/ 5474713 h 5479609"/>
              <a:gd name="connsiteX4" fmla="*/ 139133 w 139591"/>
              <a:gd name="connsiteY4" fmla="*/ 5479609 h 5479609"/>
              <a:gd name="connsiteX5" fmla="*/ 139134 w 139591"/>
              <a:gd name="connsiteY5" fmla="*/ 4441652 h 5479609"/>
              <a:gd name="connsiteX6" fmla="*/ 102394 w 139591"/>
              <a:gd name="connsiteY6" fmla="*/ 1026260 h 5479609"/>
              <a:gd name="connsiteX7" fmla="*/ 103495 w 139591"/>
              <a:gd name="connsiteY7" fmla="*/ 0 h 5479609"/>
              <a:gd name="connsiteX8" fmla="*/ 52158 w 139591"/>
              <a:gd name="connsiteY8" fmla="*/ 1011 h 5479609"/>
              <a:gd name="connsiteX0" fmla="*/ 52158 w 139591"/>
              <a:gd name="connsiteY0" fmla="*/ 1011 h 5482058"/>
              <a:gd name="connsiteX1" fmla="*/ 36059 w 139591"/>
              <a:gd name="connsiteY1" fmla="*/ 1026261 h 5482058"/>
              <a:gd name="connsiteX2" fmla="*/ 0 w 139591"/>
              <a:gd name="connsiteY2" fmla="*/ 4440571 h 5482058"/>
              <a:gd name="connsiteX3" fmla="*/ 0 w 139591"/>
              <a:gd name="connsiteY3" fmla="*/ 5482058 h 5482058"/>
              <a:gd name="connsiteX4" fmla="*/ 139133 w 139591"/>
              <a:gd name="connsiteY4" fmla="*/ 5479609 h 5482058"/>
              <a:gd name="connsiteX5" fmla="*/ 139134 w 139591"/>
              <a:gd name="connsiteY5" fmla="*/ 4441652 h 5482058"/>
              <a:gd name="connsiteX6" fmla="*/ 102394 w 139591"/>
              <a:gd name="connsiteY6" fmla="*/ 1026260 h 5482058"/>
              <a:gd name="connsiteX7" fmla="*/ 103495 w 139591"/>
              <a:gd name="connsiteY7" fmla="*/ 0 h 5482058"/>
              <a:gd name="connsiteX8" fmla="*/ 52158 w 139591"/>
              <a:gd name="connsiteY8" fmla="*/ 1011 h 5482058"/>
              <a:gd name="connsiteX0" fmla="*/ 52158 w 141802"/>
              <a:gd name="connsiteY0" fmla="*/ 1011 h 5482058"/>
              <a:gd name="connsiteX1" fmla="*/ 36059 w 141802"/>
              <a:gd name="connsiteY1" fmla="*/ 1026261 h 5482058"/>
              <a:gd name="connsiteX2" fmla="*/ 0 w 141802"/>
              <a:gd name="connsiteY2" fmla="*/ 4440571 h 5482058"/>
              <a:gd name="connsiteX3" fmla="*/ 0 w 141802"/>
              <a:gd name="connsiteY3" fmla="*/ 5482058 h 5482058"/>
              <a:gd name="connsiteX4" fmla="*/ 141514 w 141802"/>
              <a:gd name="connsiteY4" fmla="*/ 5479609 h 5482058"/>
              <a:gd name="connsiteX5" fmla="*/ 139134 w 141802"/>
              <a:gd name="connsiteY5" fmla="*/ 4441652 h 5482058"/>
              <a:gd name="connsiteX6" fmla="*/ 102394 w 141802"/>
              <a:gd name="connsiteY6" fmla="*/ 1026260 h 5482058"/>
              <a:gd name="connsiteX7" fmla="*/ 103495 w 141802"/>
              <a:gd name="connsiteY7" fmla="*/ 0 h 5482058"/>
              <a:gd name="connsiteX8" fmla="*/ 52158 w 141802"/>
              <a:gd name="connsiteY8" fmla="*/ 1011 h 5482058"/>
              <a:gd name="connsiteX0" fmla="*/ 52158 w 141802"/>
              <a:gd name="connsiteY0" fmla="*/ 1011 h 5482058"/>
              <a:gd name="connsiteX1" fmla="*/ 36059 w 141802"/>
              <a:gd name="connsiteY1" fmla="*/ 1026261 h 5482058"/>
              <a:gd name="connsiteX2" fmla="*/ 0 w 141802"/>
              <a:gd name="connsiteY2" fmla="*/ 4440571 h 5482058"/>
              <a:gd name="connsiteX3" fmla="*/ 0 w 141802"/>
              <a:gd name="connsiteY3" fmla="*/ 5482058 h 5482058"/>
              <a:gd name="connsiteX4" fmla="*/ 141514 w 141802"/>
              <a:gd name="connsiteY4" fmla="*/ 5482057 h 5482058"/>
              <a:gd name="connsiteX5" fmla="*/ 139134 w 141802"/>
              <a:gd name="connsiteY5" fmla="*/ 4441652 h 5482058"/>
              <a:gd name="connsiteX6" fmla="*/ 102394 w 141802"/>
              <a:gd name="connsiteY6" fmla="*/ 1026260 h 5482058"/>
              <a:gd name="connsiteX7" fmla="*/ 103495 w 141802"/>
              <a:gd name="connsiteY7" fmla="*/ 0 h 5482058"/>
              <a:gd name="connsiteX8" fmla="*/ 52158 w 141802"/>
              <a:gd name="connsiteY8" fmla="*/ 1011 h 5482058"/>
              <a:gd name="connsiteX0" fmla="*/ 52158 w 141802"/>
              <a:gd name="connsiteY0" fmla="*/ 1011 h 5482058"/>
              <a:gd name="connsiteX1" fmla="*/ 36059 w 141802"/>
              <a:gd name="connsiteY1" fmla="*/ 1026261 h 5482058"/>
              <a:gd name="connsiteX2" fmla="*/ 0 w 141802"/>
              <a:gd name="connsiteY2" fmla="*/ 4440571 h 5482058"/>
              <a:gd name="connsiteX3" fmla="*/ 21431 w 141802"/>
              <a:gd name="connsiteY3" fmla="*/ 5482058 h 5482058"/>
              <a:gd name="connsiteX4" fmla="*/ 141514 w 141802"/>
              <a:gd name="connsiteY4" fmla="*/ 5482057 h 5482058"/>
              <a:gd name="connsiteX5" fmla="*/ 139134 w 141802"/>
              <a:gd name="connsiteY5" fmla="*/ 4441652 h 5482058"/>
              <a:gd name="connsiteX6" fmla="*/ 102394 w 141802"/>
              <a:gd name="connsiteY6" fmla="*/ 1026260 h 5482058"/>
              <a:gd name="connsiteX7" fmla="*/ 103495 w 141802"/>
              <a:gd name="connsiteY7" fmla="*/ 0 h 5482058"/>
              <a:gd name="connsiteX8" fmla="*/ 52158 w 141802"/>
              <a:gd name="connsiteY8" fmla="*/ 1011 h 5482058"/>
              <a:gd name="connsiteX0" fmla="*/ 33108 w 122752"/>
              <a:gd name="connsiteY0" fmla="*/ 1011 h 5482058"/>
              <a:gd name="connsiteX1" fmla="*/ 17009 w 122752"/>
              <a:gd name="connsiteY1" fmla="*/ 1026261 h 5482058"/>
              <a:gd name="connsiteX2" fmla="*/ 0 w 122752"/>
              <a:gd name="connsiteY2" fmla="*/ 4452812 h 5482058"/>
              <a:gd name="connsiteX3" fmla="*/ 2381 w 122752"/>
              <a:gd name="connsiteY3" fmla="*/ 5482058 h 5482058"/>
              <a:gd name="connsiteX4" fmla="*/ 122464 w 122752"/>
              <a:gd name="connsiteY4" fmla="*/ 5482057 h 5482058"/>
              <a:gd name="connsiteX5" fmla="*/ 120084 w 122752"/>
              <a:gd name="connsiteY5" fmla="*/ 4441652 h 5482058"/>
              <a:gd name="connsiteX6" fmla="*/ 83344 w 122752"/>
              <a:gd name="connsiteY6" fmla="*/ 1026260 h 5482058"/>
              <a:gd name="connsiteX7" fmla="*/ 84445 w 122752"/>
              <a:gd name="connsiteY7" fmla="*/ 0 h 5482058"/>
              <a:gd name="connsiteX8" fmla="*/ 33108 w 122752"/>
              <a:gd name="connsiteY8" fmla="*/ 1011 h 5482058"/>
              <a:gd name="connsiteX0" fmla="*/ 33108 w 122675"/>
              <a:gd name="connsiteY0" fmla="*/ 1011 h 5482058"/>
              <a:gd name="connsiteX1" fmla="*/ 17009 w 122675"/>
              <a:gd name="connsiteY1" fmla="*/ 1026261 h 5482058"/>
              <a:gd name="connsiteX2" fmla="*/ 0 w 122675"/>
              <a:gd name="connsiteY2" fmla="*/ 4452812 h 5482058"/>
              <a:gd name="connsiteX3" fmla="*/ 2381 w 122675"/>
              <a:gd name="connsiteY3" fmla="*/ 5482058 h 5482058"/>
              <a:gd name="connsiteX4" fmla="*/ 122464 w 122675"/>
              <a:gd name="connsiteY4" fmla="*/ 5482057 h 5482058"/>
              <a:gd name="connsiteX5" fmla="*/ 117703 w 122675"/>
              <a:gd name="connsiteY5" fmla="*/ 4453893 h 5482058"/>
              <a:gd name="connsiteX6" fmla="*/ 83344 w 122675"/>
              <a:gd name="connsiteY6" fmla="*/ 1026260 h 5482058"/>
              <a:gd name="connsiteX7" fmla="*/ 84445 w 122675"/>
              <a:gd name="connsiteY7" fmla="*/ 0 h 5482058"/>
              <a:gd name="connsiteX8" fmla="*/ 33108 w 122675"/>
              <a:gd name="connsiteY8" fmla="*/ 1011 h 5482058"/>
              <a:gd name="connsiteX0" fmla="*/ 33108 w 117703"/>
              <a:gd name="connsiteY0" fmla="*/ 1011 h 5482058"/>
              <a:gd name="connsiteX1" fmla="*/ 17009 w 117703"/>
              <a:gd name="connsiteY1" fmla="*/ 1026261 h 5482058"/>
              <a:gd name="connsiteX2" fmla="*/ 0 w 117703"/>
              <a:gd name="connsiteY2" fmla="*/ 4452812 h 5482058"/>
              <a:gd name="connsiteX3" fmla="*/ 2381 w 117703"/>
              <a:gd name="connsiteY3" fmla="*/ 5482058 h 5482058"/>
              <a:gd name="connsiteX4" fmla="*/ 115321 w 117703"/>
              <a:gd name="connsiteY4" fmla="*/ 5482057 h 5482058"/>
              <a:gd name="connsiteX5" fmla="*/ 117703 w 117703"/>
              <a:gd name="connsiteY5" fmla="*/ 4453893 h 5482058"/>
              <a:gd name="connsiteX6" fmla="*/ 83344 w 117703"/>
              <a:gd name="connsiteY6" fmla="*/ 1026260 h 5482058"/>
              <a:gd name="connsiteX7" fmla="*/ 84445 w 117703"/>
              <a:gd name="connsiteY7" fmla="*/ 0 h 5482058"/>
              <a:gd name="connsiteX8" fmla="*/ 33108 w 117703"/>
              <a:gd name="connsiteY8" fmla="*/ 1011 h 5482058"/>
              <a:gd name="connsiteX0" fmla="*/ 33108 w 115532"/>
              <a:gd name="connsiteY0" fmla="*/ 1011 h 5482058"/>
              <a:gd name="connsiteX1" fmla="*/ 17009 w 115532"/>
              <a:gd name="connsiteY1" fmla="*/ 1026261 h 5482058"/>
              <a:gd name="connsiteX2" fmla="*/ 0 w 115532"/>
              <a:gd name="connsiteY2" fmla="*/ 4452812 h 5482058"/>
              <a:gd name="connsiteX3" fmla="*/ 2381 w 115532"/>
              <a:gd name="connsiteY3" fmla="*/ 5482058 h 5482058"/>
              <a:gd name="connsiteX4" fmla="*/ 115321 w 115532"/>
              <a:gd name="connsiteY4" fmla="*/ 5482057 h 5482058"/>
              <a:gd name="connsiteX5" fmla="*/ 110559 w 115532"/>
              <a:gd name="connsiteY5" fmla="*/ 4456341 h 5482058"/>
              <a:gd name="connsiteX6" fmla="*/ 83344 w 115532"/>
              <a:gd name="connsiteY6" fmla="*/ 1026260 h 5482058"/>
              <a:gd name="connsiteX7" fmla="*/ 84445 w 115532"/>
              <a:gd name="connsiteY7" fmla="*/ 0 h 5482058"/>
              <a:gd name="connsiteX8" fmla="*/ 33108 w 115532"/>
              <a:gd name="connsiteY8" fmla="*/ 1011 h 5482058"/>
              <a:gd name="connsiteX0" fmla="*/ 33108 w 127228"/>
              <a:gd name="connsiteY0" fmla="*/ 1011 h 5482058"/>
              <a:gd name="connsiteX1" fmla="*/ 17009 w 127228"/>
              <a:gd name="connsiteY1" fmla="*/ 1026261 h 5482058"/>
              <a:gd name="connsiteX2" fmla="*/ 0 w 127228"/>
              <a:gd name="connsiteY2" fmla="*/ 4452812 h 5482058"/>
              <a:gd name="connsiteX3" fmla="*/ 2381 w 127228"/>
              <a:gd name="connsiteY3" fmla="*/ 5482058 h 5482058"/>
              <a:gd name="connsiteX4" fmla="*/ 115321 w 127228"/>
              <a:gd name="connsiteY4" fmla="*/ 5482057 h 5482058"/>
              <a:gd name="connsiteX5" fmla="*/ 127228 w 127228"/>
              <a:gd name="connsiteY5" fmla="*/ 4453893 h 5482058"/>
              <a:gd name="connsiteX6" fmla="*/ 83344 w 127228"/>
              <a:gd name="connsiteY6" fmla="*/ 1026260 h 5482058"/>
              <a:gd name="connsiteX7" fmla="*/ 84445 w 127228"/>
              <a:gd name="connsiteY7" fmla="*/ 0 h 5482058"/>
              <a:gd name="connsiteX8" fmla="*/ 33108 w 127228"/>
              <a:gd name="connsiteY8" fmla="*/ 1011 h 5482058"/>
              <a:gd name="connsiteX0" fmla="*/ 33108 w 115779"/>
              <a:gd name="connsiteY0" fmla="*/ 1011 h 5482058"/>
              <a:gd name="connsiteX1" fmla="*/ 17009 w 115779"/>
              <a:gd name="connsiteY1" fmla="*/ 1026261 h 5482058"/>
              <a:gd name="connsiteX2" fmla="*/ 0 w 115779"/>
              <a:gd name="connsiteY2" fmla="*/ 4452812 h 5482058"/>
              <a:gd name="connsiteX3" fmla="*/ 2381 w 115779"/>
              <a:gd name="connsiteY3" fmla="*/ 5482058 h 5482058"/>
              <a:gd name="connsiteX4" fmla="*/ 115321 w 115779"/>
              <a:gd name="connsiteY4" fmla="*/ 5482057 h 5482058"/>
              <a:gd name="connsiteX5" fmla="*/ 115322 w 115779"/>
              <a:gd name="connsiteY5" fmla="*/ 4453893 h 5482058"/>
              <a:gd name="connsiteX6" fmla="*/ 83344 w 115779"/>
              <a:gd name="connsiteY6" fmla="*/ 1026260 h 5482058"/>
              <a:gd name="connsiteX7" fmla="*/ 84445 w 115779"/>
              <a:gd name="connsiteY7" fmla="*/ 0 h 5482058"/>
              <a:gd name="connsiteX8" fmla="*/ 33108 w 115779"/>
              <a:gd name="connsiteY8" fmla="*/ 1011 h 5482058"/>
              <a:gd name="connsiteX0" fmla="*/ 45014 w 127685"/>
              <a:gd name="connsiteY0" fmla="*/ 1011 h 5482058"/>
              <a:gd name="connsiteX1" fmla="*/ 28915 w 127685"/>
              <a:gd name="connsiteY1" fmla="*/ 1026261 h 5482058"/>
              <a:gd name="connsiteX2" fmla="*/ 0 w 127685"/>
              <a:gd name="connsiteY2" fmla="*/ 4452812 h 5482058"/>
              <a:gd name="connsiteX3" fmla="*/ 14287 w 127685"/>
              <a:gd name="connsiteY3" fmla="*/ 5482058 h 5482058"/>
              <a:gd name="connsiteX4" fmla="*/ 127227 w 127685"/>
              <a:gd name="connsiteY4" fmla="*/ 5482057 h 5482058"/>
              <a:gd name="connsiteX5" fmla="*/ 127228 w 127685"/>
              <a:gd name="connsiteY5" fmla="*/ 4453893 h 5482058"/>
              <a:gd name="connsiteX6" fmla="*/ 95250 w 127685"/>
              <a:gd name="connsiteY6" fmla="*/ 1026260 h 5482058"/>
              <a:gd name="connsiteX7" fmla="*/ 96351 w 127685"/>
              <a:gd name="connsiteY7" fmla="*/ 0 h 5482058"/>
              <a:gd name="connsiteX8" fmla="*/ 45014 w 127685"/>
              <a:gd name="connsiteY8" fmla="*/ 1011 h 5482058"/>
              <a:gd name="connsiteX0" fmla="*/ 30957 w 113628"/>
              <a:gd name="connsiteY0" fmla="*/ 1011 h 5482058"/>
              <a:gd name="connsiteX1" fmla="*/ 14858 w 113628"/>
              <a:gd name="connsiteY1" fmla="*/ 1026261 h 5482058"/>
              <a:gd name="connsiteX2" fmla="*/ 231 w 113628"/>
              <a:gd name="connsiteY2" fmla="*/ 4452812 h 5482058"/>
              <a:gd name="connsiteX3" fmla="*/ 230 w 113628"/>
              <a:gd name="connsiteY3" fmla="*/ 5482058 h 5482058"/>
              <a:gd name="connsiteX4" fmla="*/ 113170 w 113628"/>
              <a:gd name="connsiteY4" fmla="*/ 5482057 h 5482058"/>
              <a:gd name="connsiteX5" fmla="*/ 113171 w 113628"/>
              <a:gd name="connsiteY5" fmla="*/ 4453893 h 5482058"/>
              <a:gd name="connsiteX6" fmla="*/ 81193 w 113628"/>
              <a:gd name="connsiteY6" fmla="*/ 1026260 h 5482058"/>
              <a:gd name="connsiteX7" fmla="*/ 82294 w 113628"/>
              <a:gd name="connsiteY7" fmla="*/ 0 h 5482058"/>
              <a:gd name="connsiteX8" fmla="*/ 30957 w 113628"/>
              <a:gd name="connsiteY8" fmla="*/ 1011 h 5482058"/>
              <a:gd name="connsiteX0" fmla="*/ 30957 w 113628"/>
              <a:gd name="connsiteY0" fmla="*/ 1011 h 5482058"/>
              <a:gd name="connsiteX1" fmla="*/ 31527 w 113628"/>
              <a:gd name="connsiteY1" fmla="*/ 1031157 h 5482058"/>
              <a:gd name="connsiteX2" fmla="*/ 231 w 113628"/>
              <a:gd name="connsiteY2" fmla="*/ 4452812 h 5482058"/>
              <a:gd name="connsiteX3" fmla="*/ 230 w 113628"/>
              <a:gd name="connsiteY3" fmla="*/ 5482058 h 5482058"/>
              <a:gd name="connsiteX4" fmla="*/ 113170 w 113628"/>
              <a:gd name="connsiteY4" fmla="*/ 5482057 h 5482058"/>
              <a:gd name="connsiteX5" fmla="*/ 113171 w 113628"/>
              <a:gd name="connsiteY5" fmla="*/ 4453893 h 5482058"/>
              <a:gd name="connsiteX6" fmla="*/ 81193 w 113628"/>
              <a:gd name="connsiteY6" fmla="*/ 1026260 h 5482058"/>
              <a:gd name="connsiteX7" fmla="*/ 82294 w 113628"/>
              <a:gd name="connsiteY7" fmla="*/ 0 h 5482058"/>
              <a:gd name="connsiteX8" fmla="*/ 30957 w 113628"/>
              <a:gd name="connsiteY8" fmla="*/ 1011 h 54820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13628" h="5482058">
                <a:moveTo>
                  <a:pt x="30957" y="1011"/>
                </a:moveTo>
                <a:lnTo>
                  <a:pt x="31527" y="1031157"/>
                </a:lnTo>
                <a:cubicBezTo>
                  <a:pt x="25857" y="2173341"/>
                  <a:pt x="5901" y="3310628"/>
                  <a:pt x="231" y="4452812"/>
                </a:cubicBezTo>
                <a:cubicBezTo>
                  <a:pt x="1025" y="4795894"/>
                  <a:pt x="-564" y="5138976"/>
                  <a:pt x="230" y="5482058"/>
                </a:cubicBezTo>
                <a:lnTo>
                  <a:pt x="113170" y="5482057"/>
                </a:lnTo>
                <a:cubicBezTo>
                  <a:pt x="114758" y="5136071"/>
                  <a:pt x="111583" y="4799879"/>
                  <a:pt x="113171" y="4453893"/>
                </a:cubicBezTo>
                <a:lnTo>
                  <a:pt x="81193" y="1026260"/>
                </a:lnTo>
                <a:cubicBezTo>
                  <a:pt x="81432" y="650940"/>
                  <a:pt x="82055" y="375320"/>
                  <a:pt x="82294" y="0"/>
                </a:cubicBezTo>
                <a:lnTo>
                  <a:pt x="30957" y="1011"/>
                </a:lnTo>
                <a:close/>
              </a:path>
            </a:pathLst>
          </a:cu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0A0D320A-43D6-3A93-C3C2-E7BD0802A2AE}"/>
              </a:ext>
            </a:extLst>
          </xdr:cNvPr>
          <xdr:cNvSpPr/>
        </xdr:nvSpPr>
        <xdr:spPr>
          <a:xfrm>
            <a:off x="9858374" y="654844"/>
            <a:ext cx="36000" cy="78581"/>
          </a:xfrm>
          <a:prstGeom prst="rect">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D7190774-BF3B-BE38-5FE3-F35080951B05}"/>
              </a:ext>
            </a:extLst>
          </xdr:cNvPr>
          <xdr:cNvSpPr/>
        </xdr:nvSpPr>
        <xdr:spPr>
          <a:xfrm>
            <a:off x="9710738" y="6074569"/>
            <a:ext cx="328612" cy="759619"/>
          </a:xfrm>
          <a:prstGeom prst="rect">
            <a:avLst/>
          </a:prstGeom>
          <a:noFill/>
          <a:ln w="1270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6" name="直線コネクタ 5">
            <a:extLst>
              <a:ext uri="{FF2B5EF4-FFF2-40B4-BE49-F238E27FC236}">
                <a16:creationId xmlns:a16="http://schemas.microsoft.com/office/drawing/2014/main" id="{1CCB7475-B796-401F-A4FF-2AA79147B54C}"/>
              </a:ext>
            </a:extLst>
          </xdr:cNvPr>
          <xdr:cNvCxnSpPr/>
        </xdr:nvCxnSpPr>
        <xdr:spPr>
          <a:xfrm flipV="1">
            <a:off x="9865519" y="5717382"/>
            <a:ext cx="376237" cy="319087"/>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7" name="直線コネクタ 6">
            <a:extLst>
              <a:ext uri="{FF2B5EF4-FFF2-40B4-BE49-F238E27FC236}">
                <a16:creationId xmlns:a16="http://schemas.microsoft.com/office/drawing/2014/main" id="{123A7C71-B9BC-0627-CB36-AEA79257D7F8}"/>
              </a:ext>
            </a:extLst>
          </xdr:cNvPr>
          <xdr:cNvCxnSpPr/>
        </xdr:nvCxnSpPr>
        <xdr:spPr>
          <a:xfrm flipV="1">
            <a:off x="9977442" y="5714997"/>
            <a:ext cx="376237" cy="319087"/>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8" name="直線矢印コネクタ 7">
            <a:extLst>
              <a:ext uri="{FF2B5EF4-FFF2-40B4-BE49-F238E27FC236}">
                <a16:creationId xmlns:a16="http://schemas.microsoft.com/office/drawing/2014/main" id="{D7E527AE-2557-E31E-02FB-DBAE53D476D3}"/>
              </a:ext>
            </a:extLst>
          </xdr:cNvPr>
          <xdr:cNvCxnSpPr/>
        </xdr:nvCxnSpPr>
        <xdr:spPr>
          <a:xfrm>
            <a:off x="10117931" y="5715000"/>
            <a:ext cx="123825" cy="0"/>
          </a:xfrm>
          <a:prstGeom prst="straightConnector1">
            <a:avLst/>
          </a:prstGeom>
          <a:ln>
            <a:solidFill>
              <a:schemeClr val="bg1">
                <a:lumMod val="50000"/>
              </a:schemeClr>
            </a:solidFill>
            <a:headEnd type="none"/>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9" name="直線矢印コネクタ 8">
            <a:extLst>
              <a:ext uri="{FF2B5EF4-FFF2-40B4-BE49-F238E27FC236}">
                <a16:creationId xmlns:a16="http://schemas.microsoft.com/office/drawing/2014/main" id="{0BC36995-CDF4-582B-8349-C09A0BD487C7}"/>
              </a:ext>
            </a:extLst>
          </xdr:cNvPr>
          <xdr:cNvCxnSpPr/>
        </xdr:nvCxnSpPr>
        <xdr:spPr>
          <a:xfrm>
            <a:off x="10351297" y="5714996"/>
            <a:ext cx="742947" cy="0"/>
          </a:xfrm>
          <a:prstGeom prst="straightConnector1">
            <a:avLst/>
          </a:prstGeom>
          <a:ln>
            <a:solidFill>
              <a:schemeClr val="bg1">
                <a:lumMod val="50000"/>
              </a:schemeClr>
            </a:solidFill>
            <a:headEnd type="stealth"/>
            <a:tailEnd type="none"/>
          </a:ln>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a:extLst>
              <a:ext uri="{FF2B5EF4-FFF2-40B4-BE49-F238E27FC236}">
                <a16:creationId xmlns:a16="http://schemas.microsoft.com/office/drawing/2014/main" id="{3B2292DF-0E13-C2F2-4414-AE12B819DD59}"/>
              </a:ext>
            </a:extLst>
          </xdr:cNvPr>
          <xdr:cNvCxnSpPr/>
        </xdr:nvCxnSpPr>
        <xdr:spPr>
          <a:xfrm>
            <a:off x="10236994" y="5715007"/>
            <a:ext cx="121443"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A09A7030-BD04-A521-E8F5-2058A5B2CB45}"/>
              </a:ext>
            </a:extLst>
          </xdr:cNvPr>
          <xdr:cNvCxnSpPr/>
        </xdr:nvCxnSpPr>
        <xdr:spPr>
          <a:xfrm>
            <a:off x="8717756" y="5572125"/>
            <a:ext cx="954882"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a:extLst>
              <a:ext uri="{FF2B5EF4-FFF2-40B4-BE49-F238E27FC236}">
                <a16:creationId xmlns:a16="http://schemas.microsoft.com/office/drawing/2014/main" id="{67A60D40-19DB-B028-E36E-F9118F124E6B}"/>
              </a:ext>
            </a:extLst>
          </xdr:cNvPr>
          <xdr:cNvCxnSpPr/>
        </xdr:nvCxnSpPr>
        <xdr:spPr>
          <a:xfrm>
            <a:off x="8179594" y="6074568"/>
            <a:ext cx="1493042"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矢印コネクタ 12">
            <a:extLst>
              <a:ext uri="{FF2B5EF4-FFF2-40B4-BE49-F238E27FC236}">
                <a16:creationId xmlns:a16="http://schemas.microsoft.com/office/drawing/2014/main" id="{E6278A13-3536-11DA-4FBF-01F6A154CB7F}"/>
              </a:ext>
            </a:extLst>
          </xdr:cNvPr>
          <xdr:cNvCxnSpPr/>
        </xdr:nvCxnSpPr>
        <xdr:spPr>
          <a:xfrm>
            <a:off x="8717757" y="5574508"/>
            <a:ext cx="0" cy="500061"/>
          </a:xfrm>
          <a:prstGeom prst="straightConnector1">
            <a:avLst/>
          </a:prstGeom>
          <a:ln>
            <a:solidFill>
              <a:schemeClr val="bg1">
                <a:lumMod val="50000"/>
              </a:schemeClr>
            </a:solidFill>
            <a:headEnd type="stealth"/>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14" name="テキスト ボックス 13">
            <a:extLst>
              <a:ext uri="{FF2B5EF4-FFF2-40B4-BE49-F238E27FC236}">
                <a16:creationId xmlns:a16="http://schemas.microsoft.com/office/drawing/2014/main" id="{787FA0B0-AB8F-E659-ADF4-36D1665CF080}"/>
              </a:ext>
            </a:extLst>
          </xdr:cNvPr>
          <xdr:cNvSpPr txBox="1">
            <a:spLocks/>
          </xdr:cNvSpPr>
        </xdr:nvSpPr>
        <xdr:spPr>
          <a:xfrm>
            <a:off x="10525122" y="5474491"/>
            <a:ext cx="675057"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d4x4.0</a:t>
            </a:r>
            <a:endParaRPr kumimoji="1" lang="ja-JP" altLang="en-US" sz="1400"/>
          </a:p>
        </xdr:txBody>
      </xdr:sp>
      <xdr:sp macro="" textlink="">
        <xdr:nvSpPr>
          <xdr:cNvPr id="15" name="テキスト ボックス 14">
            <a:extLst>
              <a:ext uri="{FF2B5EF4-FFF2-40B4-BE49-F238E27FC236}">
                <a16:creationId xmlns:a16="http://schemas.microsoft.com/office/drawing/2014/main" id="{C26653BE-77F8-C84F-3B39-823B0AB47C15}"/>
              </a:ext>
            </a:extLst>
          </xdr:cNvPr>
          <xdr:cNvSpPr txBox="1">
            <a:spLocks/>
          </xdr:cNvSpPr>
        </xdr:nvSpPr>
        <xdr:spPr>
          <a:xfrm rot="16200000">
            <a:off x="8390699" y="5636418"/>
            <a:ext cx="457626"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750</a:t>
            </a:r>
            <a:endParaRPr kumimoji="1" lang="ja-JP" altLang="en-US" sz="1400"/>
          </a:p>
        </xdr:txBody>
      </xdr:sp>
      <xdr:cxnSp macro="">
        <xdr:nvCxnSpPr>
          <xdr:cNvPr id="16" name="直線コネクタ 15">
            <a:extLst>
              <a:ext uri="{FF2B5EF4-FFF2-40B4-BE49-F238E27FC236}">
                <a16:creationId xmlns:a16="http://schemas.microsoft.com/office/drawing/2014/main" id="{18997142-DBA2-C2F4-B6AE-67141714AFB9}"/>
              </a:ext>
            </a:extLst>
          </xdr:cNvPr>
          <xdr:cNvCxnSpPr/>
        </xdr:nvCxnSpPr>
        <xdr:spPr>
          <a:xfrm flipV="1">
            <a:off x="9862344" y="4711959"/>
            <a:ext cx="376237" cy="319087"/>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7" name="直線コネクタ 16">
            <a:extLst>
              <a:ext uri="{FF2B5EF4-FFF2-40B4-BE49-F238E27FC236}">
                <a16:creationId xmlns:a16="http://schemas.microsoft.com/office/drawing/2014/main" id="{23396B46-D0D8-AF5D-2075-D3921414B97D}"/>
              </a:ext>
            </a:extLst>
          </xdr:cNvPr>
          <xdr:cNvCxnSpPr/>
        </xdr:nvCxnSpPr>
        <xdr:spPr>
          <a:xfrm flipV="1">
            <a:off x="9974267" y="4711955"/>
            <a:ext cx="376237" cy="319087"/>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8" name="直線矢印コネクタ 17">
            <a:extLst>
              <a:ext uri="{FF2B5EF4-FFF2-40B4-BE49-F238E27FC236}">
                <a16:creationId xmlns:a16="http://schemas.microsoft.com/office/drawing/2014/main" id="{DA7C1EED-5048-BFEC-564B-134FB4F2934B}"/>
              </a:ext>
            </a:extLst>
          </xdr:cNvPr>
          <xdr:cNvCxnSpPr/>
        </xdr:nvCxnSpPr>
        <xdr:spPr>
          <a:xfrm>
            <a:off x="10114756" y="4709577"/>
            <a:ext cx="123825" cy="0"/>
          </a:xfrm>
          <a:prstGeom prst="straightConnector1">
            <a:avLst/>
          </a:prstGeom>
          <a:ln>
            <a:solidFill>
              <a:schemeClr val="bg1">
                <a:lumMod val="50000"/>
              </a:schemeClr>
            </a:solidFill>
            <a:headEnd type="none"/>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19" name="直線矢印コネクタ 18">
            <a:extLst>
              <a:ext uri="{FF2B5EF4-FFF2-40B4-BE49-F238E27FC236}">
                <a16:creationId xmlns:a16="http://schemas.microsoft.com/office/drawing/2014/main" id="{90D16B0E-6EB2-5ACD-A11F-11311B10CAE4}"/>
              </a:ext>
            </a:extLst>
          </xdr:cNvPr>
          <xdr:cNvCxnSpPr/>
        </xdr:nvCxnSpPr>
        <xdr:spPr>
          <a:xfrm>
            <a:off x="10348122" y="4709573"/>
            <a:ext cx="742947" cy="0"/>
          </a:xfrm>
          <a:prstGeom prst="straightConnector1">
            <a:avLst/>
          </a:prstGeom>
          <a:ln>
            <a:solidFill>
              <a:schemeClr val="bg1">
                <a:lumMod val="50000"/>
              </a:schemeClr>
            </a:solidFill>
            <a:headEnd type="stealth"/>
            <a:tailEnd type="none"/>
          </a:ln>
        </xdr:spPr>
        <xdr:style>
          <a:lnRef idx="1">
            <a:schemeClr val="accent1"/>
          </a:lnRef>
          <a:fillRef idx="0">
            <a:schemeClr val="accent1"/>
          </a:fillRef>
          <a:effectRef idx="0">
            <a:schemeClr val="accent1"/>
          </a:effectRef>
          <a:fontRef idx="minor">
            <a:schemeClr val="tx1"/>
          </a:fontRef>
        </xdr:style>
      </xdr:cxnSp>
      <xdr:cxnSp macro="">
        <xdr:nvCxnSpPr>
          <xdr:cNvPr id="20" name="直線コネクタ 19">
            <a:extLst>
              <a:ext uri="{FF2B5EF4-FFF2-40B4-BE49-F238E27FC236}">
                <a16:creationId xmlns:a16="http://schemas.microsoft.com/office/drawing/2014/main" id="{41999E4F-186E-B8C1-32F3-A3ACAF316FC1}"/>
              </a:ext>
            </a:extLst>
          </xdr:cNvPr>
          <xdr:cNvCxnSpPr/>
        </xdr:nvCxnSpPr>
        <xdr:spPr>
          <a:xfrm>
            <a:off x="10233819" y="4709584"/>
            <a:ext cx="121443"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21" name="テキスト ボックス 20">
            <a:extLst>
              <a:ext uri="{FF2B5EF4-FFF2-40B4-BE49-F238E27FC236}">
                <a16:creationId xmlns:a16="http://schemas.microsoft.com/office/drawing/2014/main" id="{EDF68CB6-338F-0D3A-8AC6-43DAA2519A52}"/>
              </a:ext>
            </a:extLst>
          </xdr:cNvPr>
          <xdr:cNvSpPr txBox="1">
            <a:spLocks/>
          </xdr:cNvSpPr>
        </xdr:nvSpPr>
        <xdr:spPr>
          <a:xfrm>
            <a:off x="10462421" y="4471449"/>
            <a:ext cx="672940"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d3x4.0</a:t>
            </a:r>
            <a:endParaRPr kumimoji="1" lang="ja-JP" altLang="en-US" sz="1400"/>
          </a:p>
        </xdr:txBody>
      </xdr:sp>
      <xdr:cxnSp macro="">
        <xdr:nvCxnSpPr>
          <xdr:cNvPr id="22" name="直線コネクタ 21">
            <a:extLst>
              <a:ext uri="{FF2B5EF4-FFF2-40B4-BE49-F238E27FC236}">
                <a16:creationId xmlns:a16="http://schemas.microsoft.com/office/drawing/2014/main" id="{E562CBE3-91C3-9894-A847-E13403CD26DA}"/>
              </a:ext>
            </a:extLst>
          </xdr:cNvPr>
          <xdr:cNvCxnSpPr/>
        </xdr:nvCxnSpPr>
        <xdr:spPr>
          <a:xfrm flipV="1">
            <a:off x="9884732" y="1385532"/>
            <a:ext cx="376237" cy="319087"/>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3" name="直線コネクタ 22">
            <a:extLst>
              <a:ext uri="{FF2B5EF4-FFF2-40B4-BE49-F238E27FC236}">
                <a16:creationId xmlns:a16="http://schemas.microsoft.com/office/drawing/2014/main" id="{C87B3368-1237-4CAC-084F-89516522FA1B}"/>
              </a:ext>
            </a:extLst>
          </xdr:cNvPr>
          <xdr:cNvCxnSpPr/>
        </xdr:nvCxnSpPr>
        <xdr:spPr>
          <a:xfrm flipV="1">
            <a:off x="9933151" y="1385528"/>
            <a:ext cx="375330" cy="319087"/>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4" name="直線矢印コネクタ 23">
            <a:extLst>
              <a:ext uri="{FF2B5EF4-FFF2-40B4-BE49-F238E27FC236}">
                <a16:creationId xmlns:a16="http://schemas.microsoft.com/office/drawing/2014/main" id="{1A942396-7F26-3576-2CBC-3DB11E03FF76}"/>
              </a:ext>
            </a:extLst>
          </xdr:cNvPr>
          <xdr:cNvCxnSpPr/>
        </xdr:nvCxnSpPr>
        <xdr:spPr>
          <a:xfrm>
            <a:off x="10134763" y="1380769"/>
            <a:ext cx="123825" cy="0"/>
          </a:xfrm>
          <a:prstGeom prst="straightConnector1">
            <a:avLst/>
          </a:prstGeom>
          <a:ln>
            <a:solidFill>
              <a:schemeClr val="bg1">
                <a:lumMod val="50000"/>
              </a:schemeClr>
            </a:solidFill>
            <a:headEnd type="none"/>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25" name="直線矢印コネクタ 24">
            <a:extLst>
              <a:ext uri="{FF2B5EF4-FFF2-40B4-BE49-F238E27FC236}">
                <a16:creationId xmlns:a16="http://schemas.microsoft.com/office/drawing/2014/main" id="{F4C4DC3A-45D6-3285-718B-8C8C00898D21}"/>
              </a:ext>
            </a:extLst>
          </xdr:cNvPr>
          <xdr:cNvCxnSpPr/>
        </xdr:nvCxnSpPr>
        <xdr:spPr>
          <a:xfrm>
            <a:off x="10324243" y="1383146"/>
            <a:ext cx="743854" cy="0"/>
          </a:xfrm>
          <a:prstGeom prst="straightConnector1">
            <a:avLst/>
          </a:prstGeom>
          <a:ln>
            <a:solidFill>
              <a:schemeClr val="bg1">
                <a:lumMod val="50000"/>
              </a:schemeClr>
            </a:solidFill>
            <a:headEnd type="stealth"/>
            <a:tailEnd type="none"/>
          </a:ln>
        </xdr:spPr>
        <xdr:style>
          <a:lnRef idx="1">
            <a:schemeClr val="accent1"/>
          </a:lnRef>
          <a:fillRef idx="0">
            <a:schemeClr val="accent1"/>
          </a:fillRef>
          <a:effectRef idx="0">
            <a:schemeClr val="accent1"/>
          </a:effectRef>
          <a:fontRef idx="minor">
            <a:schemeClr val="tx1"/>
          </a:fontRef>
        </xdr:style>
      </xdr:cxnSp>
      <xdr:cxnSp macro="">
        <xdr:nvCxnSpPr>
          <xdr:cNvPr id="26" name="直線コネクタ 25">
            <a:extLst>
              <a:ext uri="{FF2B5EF4-FFF2-40B4-BE49-F238E27FC236}">
                <a16:creationId xmlns:a16="http://schemas.microsoft.com/office/drawing/2014/main" id="{0C788EC0-E60F-912C-4A8D-BDF9B31B155F}"/>
              </a:ext>
            </a:extLst>
          </xdr:cNvPr>
          <xdr:cNvCxnSpPr/>
        </xdr:nvCxnSpPr>
        <xdr:spPr>
          <a:xfrm>
            <a:off x="10251445" y="1383157"/>
            <a:ext cx="121443"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27" name="テキスト ボックス 26">
            <a:extLst>
              <a:ext uri="{FF2B5EF4-FFF2-40B4-BE49-F238E27FC236}">
                <a16:creationId xmlns:a16="http://schemas.microsoft.com/office/drawing/2014/main" id="{7F91CB27-4F05-2370-4AB8-E2244E38D63D}"/>
              </a:ext>
            </a:extLst>
          </xdr:cNvPr>
          <xdr:cNvSpPr txBox="1">
            <a:spLocks/>
          </xdr:cNvSpPr>
        </xdr:nvSpPr>
        <xdr:spPr>
          <a:xfrm>
            <a:off x="10430935" y="1140259"/>
            <a:ext cx="675964" cy="3069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d2x4.0</a:t>
            </a:r>
            <a:endParaRPr kumimoji="1" lang="ja-JP" altLang="en-US" sz="1400"/>
          </a:p>
        </xdr:txBody>
      </xdr:sp>
      <xdr:cxnSp macro="">
        <xdr:nvCxnSpPr>
          <xdr:cNvPr id="28" name="直線コネクタ 27">
            <a:extLst>
              <a:ext uri="{FF2B5EF4-FFF2-40B4-BE49-F238E27FC236}">
                <a16:creationId xmlns:a16="http://schemas.microsoft.com/office/drawing/2014/main" id="{ABCFD6A8-95D6-CC73-2ADA-8A940C91DCE9}"/>
              </a:ext>
            </a:extLst>
          </xdr:cNvPr>
          <xdr:cNvCxnSpPr/>
        </xdr:nvCxnSpPr>
        <xdr:spPr>
          <a:xfrm flipV="1">
            <a:off x="9904178" y="378898"/>
            <a:ext cx="376237" cy="321158"/>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9" name="直線コネクタ 28">
            <a:extLst>
              <a:ext uri="{FF2B5EF4-FFF2-40B4-BE49-F238E27FC236}">
                <a16:creationId xmlns:a16="http://schemas.microsoft.com/office/drawing/2014/main" id="{B02A867F-9EF9-6182-E399-4F4C288D03A2}"/>
              </a:ext>
            </a:extLst>
          </xdr:cNvPr>
          <xdr:cNvCxnSpPr/>
        </xdr:nvCxnSpPr>
        <xdr:spPr>
          <a:xfrm flipV="1">
            <a:off x="9952597" y="378894"/>
            <a:ext cx="375330" cy="321158"/>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30" name="直線矢印コネクタ 29">
            <a:extLst>
              <a:ext uri="{FF2B5EF4-FFF2-40B4-BE49-F238E27FC236}">
                <a16:creationId xmlns:a16="http://schemas.microsoft.com/office/drawing/2014/main" id="{9E91D402-DC7B-16E5-0C46-56A82CAAC115}"/>
              </a:ext>
            </a:extLst>
          </xdr:cNvPr>
          <xdr:cNvCxnSpPr/>
        </xdr:nvCxnSpPr>
        <xdr:spPr>
          <a:xfrm>
            <a:off x="10156590" y="374135"/>
            <a:ext cx="123825" cy="0"/>
          </a:xfrm>
          <a:prstGeom prst="straightConnector1">
            <a:avLst/>
          </a:prstGeom>
          <a:ln>
            <a:solidFill>
              <a:schemeClr val="bg1">
                <a:lumMod val="50000"/>
              </a:schemeClr>
            </a:solidFill>
            <a:headEnd type="none"/>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31" name="直線矢印コネクタ 30">
            <a:extLst>
              <a:ext uri="{FF2B5EF4-FFF2-40B4-BE49-F238E27FC236}">
                <a16:creationId xmlns:a16="http://schemas.microsoft.com/office/drawing/2014/main" id="{529317AF-7F63-8B51-8B2C-3EAEEACFDA02}"/>
              </a:ext>
            </a:extLst>
          </xdr:cNvPr>
          <xdr:cNvCxnSpPr/>
        </xdr:nvCxnSpPr>
        <xdr:spPr>
          <a:xfrm>
            <a:off x="10333483" y="376512"/>
            <a:ext cx="743854" cy="0"/>
          </a:xfrm>
          <a:prstGeom prst="straightConnector1">
            <a:avLst/>
          </a:prstGeom>
          <a:ln>
            <a:solidFill>
              <a:schemeClr val="bg1">
                <a:lumMod val="50000"/>
              </a:schemeClr>
            </a:solidFill>
            <a:headEnd type="stealth"/>
            <a:tailEnd type="none"/>
          </a:ln>
        </xdr:spPr>
        <xdr:style>
          <a:lnRef idx="1">
            <a:schemeClr val="accent1"/>
          </a:lnRef>
          <a:fillRef idx="0">
            <a:schemeClr val="accent1"/>
          </a:fillRef>
          <a:effectRef idx="0">
            <a:schemeClr val="accent1"/>
          </a:effectRef>
          <a:fontRef idx="minor">
            <a:schemeClr val="tx1"/>
          </a:fontRef>
        </xdr:style>
      </xdr:cxnSp>
      <xdr:cxnSp macro="">
        <xdr:nvCxnSpPr>
          <xdr:cNvPr id="32" name="直線コネクタ 31">
            <a:extLst>
              <a:ext uri="{FF2B5EF4-FFF2-40B4-BE49-F238E27FC236}">
                <a16:creationId xmlns:a16="http://schemas.microsoft.com/office/drawing/2014/main" id="{87EEEEC4-8B80-0E57-965B-F1BA75D8736D}"/>
              </a:ext>
            </a:extLst>
          </xdr:cNvPr>
          <xdr:cNvCxnSpPr/>
        </xdr:nvCxnSpPr>
        <xdr:spPr>
          <a:xfrm>
            <a:off x="10270891" y="376523"/>
            <a:ext cx="87547"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33" name="テキスト ボックス 32">
            <a:extLst>
              <a:ext uri="{FF2B5EF4-FFF2-40B4-BE49-F238E27FC236}">
                <a16:creationId xmlns:a16="http://schemas.microsoft.com/office/drawing/2014/main" id="{16BDC788-B106-D9C4-F29E-EFA1A05298E0}"/>
              </a:ext>
            </a:extLst>
          </xdr:cNvPr>
          <xdr:cNvSpPr txBox="1">
            <a:spLocks/>
          </xdr:cNvSpPr>
        </xdr:nvSpPr>
        <xdr:spPr>
          <a:xfrm>
            <a:off x="10433714" y="138387"/>
            <a:ext cx="673697"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d1x4.0</a:t>
            </a:r>
            <a:endParaRPr kumimoji="1" lang="ja-JP" altLang="en-US" sz="1400"/>
          </a:p>
        </xdr:txBody>
      </xdr:sp>
      <xdr:cxnSp macro="">
        <xdr:nvCxnSpPr>
          <xdr:cNvPr id="34" name="直線矢印コネクタ 33">
            <a:extLst>
              <a:ext uri="{FF2B5EF4-FFF2-40B4-BE49-F238E27FC236}">
                <a16:creationId xmlns:a16="http://schemas.microsoft.com/office/drawing/2014/main" id="{2F21181A-8C8F-3712-3FF4-40C8A56F6FAD}"/>
              </a:ext>
            </a:extLst>
          </xdr:cNvPr>
          <xdr:cNvCxnSpPr/>
        </xdr:nvCxnSpPr>
        <xdr:spPr>
          <a:xfrm>
            <a:off x="8451786" y="5069010"/>
            <a:ext cx="0" cy="1006777"/>
          </a:xfrm>
          <a:prstGeom prst="straightConnector1">
            <a:avLst/>
          </a:prstGeom>
          <a:ln>
            <a:solidFill>
              <a:schemeClr val="bg1">
                <a:lumMod val="50000"/>
              </a:schemeClr>
            </a:solidFill>
            <a:headEnd type="stealth"/>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35" name="直線矢印コネクタ 34">
            <a:extLst>
              <a:ext uri="{FF2B5EF4-FFF2-40B4-BE49-F238E27FC236}">
                <a16:creationId xmlns:a16="http://schemas.microsoft.com/office/drawing/2014/main" id="{9F6E1B46-1D41-FC7D-199B-B954044A02BB}"/>
              </a:ext>
            </a:extLst>
          </xdr:cNvPr>
          <xdr:cNvCxnSpPr/>
        </xdr:nvCxnSpPr>
        <xdr:spPr>
          <a:xfrm>
            <a:off x="8187042" y="736356"/>
            <a:ext cx="0" cy="5337968"/>
          </a:xfrm>
          <a:prstGeom prst="straightConnector1">
            <a:avLst/>
          </a:prstGeom>
          <a:ln>
            <a:solidFill>
              <a:schemeClr val="bg1">
                <a:lumMod val="50000"/>
              </a:schemeClr>
            </a:solidFill>
            <a:headEnd type="stealth"/>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36" name="直線矢印コネクタ 35">
            <a:extLst>
              <a:ext uri="{FF2B5EF4-FFF2-40B4-BE49-F238E27FC236}">
                <a16:creationId xmlns:a16="http://schemas.microsoft.com/office/drawing/2014/main" id="{6123F675-FC7E-1C9D-C744-FCE63E9A9EEB}"/>
              </a:ext>
            </a:extLst>
          </xdr:cNvPr>
          <xdr:cNvCxnSpPr/>
        </xdr:nvCxnSpPr>
        <xdr:spPr>
          <a:xfrm>
            <a:off x="8452396" y="1740958"/>
            <a:ext cx="0" cy="3328588"/>
          </a:xfrm>
          <a:prstGeom prst="straightConnector1">
            <a:avLst/>
          </a:prstGeom>
          <a:ln>
            <a:solidFill>
              <a:schemeClr val="bg1">
                <a:lumMod val="50000"/>
              </a:schemeClr>
            </a:solidFill>
            <a:headEnd type="stealth"/>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37" name="直線矢印コネクタ 36">
            <a:extLst>
              <a:ext uri="{FF2B5EF4-FFF2-40B4-BE49-F238E27FC236}">
                <a16:creationId xmlns:a16="http://schemas.microsoft.com/office/drawing/2014/main" id="{C1F04132-A019-F2E7-FB6A-F1E01BC4D0DE}"/>
              </a:ext>
            </a:extLst>
          </xdr:cNvPr>
          <xdr:cNvCxnSpPr/>
        </xdr:nvCxnSpPr>
        <xdr:spPr>
          <a:xfrm>
            <a:off x="8452397" y="736687"/>
            <a:ext cx="0" cy="1006777"/>
          </a:xfrm>
          <a:prstGeom prst="straightConnector1">
            <a:avLst/>
          </a:prstGeom>
          <a:ln>
            <a:solidFill>
              <a:schemeClr val="bg1">
                <a:lumMod val="50000"/>
              </a:schemeClr>
            </a:solidFill>
            <a:headEnd type="stealth"/>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38" name="直線コネクタ 37">
            <a:extLst>
              <a:ext uri="{FF2B5EF4-FFF2-40B4-BE49-F238E27FC236}">
                <a16:creationId xmlns:a16="http://schemas.microsoft.com/office/drawing/2014/main" id="{1CCF2C3D-E3B3-09AB-C840-5BD3F5D3E659}"/>
              </a:ext>
            </a:extLst>
          </xdr:cNvPr>
          <xdr:cNvCxnSpPr/>
        </xdr:nvCxnSpPr>
        <xdr:spPr>
          <a:xfrm>
            <a:off x="8454229" y="5072059"/>
            <a:ext cx="1332180"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5F7C1724-418C-ADD9-A25A-0107663BB5D8}"/>
              </a:ext>
            </a:extLst>
          </xdr:cNvPr>
          <xdr:cNvCxnSpPr/>
        </xdr:nvCxnSpPr>
        <xdr:spPr>
          <a:xfrm>
            <a:off x="8450034" y="1741055"/>
            <a:ext cx="1368581"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40" name="直線コネクタ 39">
            <a:extLst>
              <a:ext uri="{FF2B5EF4-FFF2-40B4-BE49-F238E27FC236}">
                <a16:creationId xmlns:a16="http://schemas.microsoft.com/office/drawing/2014/main" id="{20ED4AD9-326D-0F5D-B362-6FB310A59586}"/>
              </a:ext>
            </a:extLst>
          </xdr:cNvPr>
          <xdr:cNvCxnSpPr/>
        </xdr:nvCxnSpPr>
        <xdr:spPr>
          <a:xfrm>
            <a:off x="8182691" y="741802"/>
            <a:ext cx="1630657"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41" name="テキスト ボックス 40">
            <a:extLst>
              <a:ext uri="{FF2B5EF4-FFF2-40B4-BE49-F238E27FC236}">
                <a16:creationId xmlns:a16="http://schemas.microsoft.com/office/drawing/2014/main" id="{09E51759-27B1-E487-4F95-5AAE4E186D1E}"/>
              </a:ext>
            </a:extLst>
          </xdr:cNvPr>
          <xdr:cNvSpPr txBox="1">
            <a:spLocks/>
          </xdr:cNvSpPr>
        </xdr:nvSpPr>
        <xdr:spPr>
          <a:xfrm rot="16200000">
            <a:off x="8178792" y="5414741"/>
            <a:ext cx="367087" cy="31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h3</a:t>
            </a:r>
            <a:endParaRPr kumimoji="1" lang="ja-JP" altLang="en-US" sz="1400"/>
          </a:p>
        </xdr:txBody>
      </xdr:sp>
      <xdr:sp macro="" textlink="">
        <xdr:nvSpPr>
          <xdr:cNvPr id="42" name="テキスト ボックス 41">
            <a:extLst>
              <a:ext uri="{FF2B5EF4-FFF2-40B4-BE49-F238E27FC236}">
                <a16:creationId xmlns:a16="http://schemas.microsoft.com/office/drawing/2014/main" id="{9FBE215A-6F06-31BA-7BEB-3583CB33FDFB}"/>
              </a:ext>
            </a:extLst>
          </xdr:cNvPr>
          <xdr:cNvSpPr txBox="1">
            <a:spLocks/>
          </xdr:cNvSpPr>
        </xdr:nvSpPr>
        <xdr:spPr>
          <a:xfrm rot="16200000">
            <a:off x="8169127" y="3236469"/>
            <a:ext cx="369973" cy="308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h2</a:t>
            </a:r>
            <a:endParaRPr kumimoji="1" lang="ja-JP" altLang="en-US" sz="1400"/>
          </a:p>
        </xdr:txBody>
      </xdr:sp>
      <xdr:sp macro="" textlink="">
        <xdr:nvSpPr>
          <xdr:cNvPr id="43" name="テキスト ボックス 42">
            <a:extLst>
              <a:ext uri="{FF2B5EF4-FFF2-40B4-BE49-F238E27FC236}">
                <a16:creationId xmlns:a16="http://schemas.microsoft.com/office/drawing/2014/main" id="{071D351C-E2D2-6F49-8135-1A888B0A94DF}"/>
              </a:ext>
            </a:extLst>
          </xdr:cNvPr>
          <xdr:cNvSpPr txBox="1">
            <a:spLocks/>
          </xdr:cNvSpPr>
        </xdr:nvSpPr>
        <xdr:spPr>
          <a:xfrm rot="16200000">
            <a:off x="7703378" y="2994599"/>
            <a:ext cx="792893"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a:t>路面高</a:t>
            </a:r>
            <a:endParaRPr kumimoji="1" lang="en-US" altLang="ja-JP" sz="1400"/>
          </a:p>
        </xdr:txBody>
      </xdr:sp>
      <xdr:sp macro="" textlink="">
        <xdr:nvSpPr>
          <xdr:cNvPr id="44" name="テキスト ボックス 43">
            <a:extLst>
              <a:ext uri="{FF2B5EF4-FFF2-40B4-BE49-F238E27FC236}">
                <a16:creationId xmlns:a16="http://schemas.microsoft.com/office/drawing/2014/main" id="{76D12C0A-16AB-1C20-D95C-6B463769FB53}"/>
              </a:ext>
            </a:extLst>
          </xdr:cNvPr>
          <xdr:cNvSpPr txBox="1">
            <a:spLocks/>
          </xdr:cNvSpPr>
        </xdr:nvSpPr>
        <xdr:spPr>
          <a:xfrm rot="16200000">
            <a:off x="8176958" y="1058643"/>
            <a:ext cx="369973" cy="308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h1</a:t>
            </a:r>
            <a:endParaRPr kumimoji="1" lang="ja-JP" altLang="en-US" sz="1400"/>
          </a:p>
        </xdr:txBody>
      </xdr:sp>
      <xdr:sp macro="" textlink="">
        <xdr:nvSpPr>
          <xdr:cNvPr id="45" name="テキスト ボックス 44">
            <a:extLst>
              <a:ext uri="{FF2B5EF4-FFF2-40B4-BE49-F238E27FC236}">
                <a16:creationId xmlns:a16="http://schemas.microsoft.com/office/drawing/2014/main" id="{9C2E7BE2-824F-68E6-479D-E8369360F32A}"/>
              </a:ext>
            </a:extLst>
          </xdr:cNvPr>
          <xdr:cNvSpPr txBox="1">
            <a:spLocks/>
          </xdr:cNvSpPr>
        </xdr:nvSpPr>
        <xdr:spPr>
          <a:xfrm>
            <a:off x="8444191" y="5064343"/>
            <a:ext cx="1170961" cy="3269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制御装置取付用</a:t>
            </a:r>
            <a:endParaRPr kumimoji="1" lang="en-US" altLang="ja-JP" sz="1100"/>
          </a:p>
        </xdr:txBody>
      </xdr:sp>
      <xdr:sp macro="" textlink="">
        <xdr:nvSpPr>
          <xdr:cNvPr id="46" name="テキスト ボックス 45">
            <a:extLst>
              <a:ext uri="{FF2B5EF4-FFF2-40B4-BE49-F238E27FC236}">
                <a16:creationId xmlns:a16="http://schemas.microsoft.com/office/drawing/2014/main" id="{9DB04CBB-1E7E-0339-9AD8-E4691A5BCF54}"/>
              </a:ext>
            </a:extLst>
          </xdr:cNvPr>
          <xdr:cNvSpPr txBox="1">
            <a:spLocks/>
          </xdr:cNvSpPr>
        </xdr:nvSpPr>
        <xdr:spPr>
          <a:xfrm>
            <a:off x="8443603" y="5239833"/>
            <a:ext cx="606704" cy="3255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開口部</a:t>
            </a:r>
          </a:p>
        </xdr:txBody>
      </xdr:sp>
      <xdr:cxnSp macro="">
        <xdr:nvCxnSpPr>
          <xdr:cNvPr id="47" name="直線コネクタ 46">
            <a:extLst>
              <a:ext uri="{FF2B5EF4-FFF2-40B4-BE49-F238E27FC236}">
                <a16:creationId xmlns:a16="http://schemas.microsoft.com/office/drawing/2014/main" id="{0900CB8B-54DA-83E0-D9FF-B622453063E9}"/>
              </a:ext>
            </a:extLst>
          </xdr:cNvPr>
          <xdr:cNvCxnSpPr/>
        </xdr:nvCxnSpPr>
        <xdr:spPr>
          <a:xfrm>
            <a:off x="8520113" y="5311623"/>
            <a:ext cx="988435"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48" name="直線コネクタ 47">
            <a:extLst>
              <a:ext uri="{FF2B5EF4-FFF2-40B4-BE49-F238E27FC236}">
                <a16:creationId xmlns:a16="http://schemas.microsoft.com/office/drawing/2014/main" id="{072D19C7-A116-286C-CD7C-E483D0C9E552}"/>
              </a:ext>
            </a:extLst>
          </xdr:cNvPr>
          <xdr:cNvCxnSpPr/>
        </xdr:nvCxnSpPr>
        <xdr:spPr>
          <a:xfrm flipH="1" flipV="1">
            <a:off x="9505661" y="5311353"/>
            <a:ext cx="298956" cy="257474"/>
          </a:xfrm>
          <a:prstGeom prst="line">
            <a:avLst/>
          </a:prstGeom>
          <a:ln>
            <a:solidFill>
              <a:schemeClr val="bg1">
                <a:lumMod val="50000"/>
              </a:schemeClr>
            </a:solidFill>
            <a:headEnd type="stealth"/>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49" name="正方形/長方形 48">
            <a:extLst>
              <a:ext uri="{FF2B5EF4-FFF2-40B4-BE49-F238E27FC236}">
                <a16:creationId xmlns:a16="http://schemas.microsoft.com/office/drawing/2014/main" id="{784AADF5-8801-EB06-2202-5B3D8FD87962}"/>
              </a:ext>
            </a:extLst>
          </xdr:cNvPr>
          <xdr:cNvSpPr/>
        </xdr:nvSpPr>
        <xdr:spPr>
          <a:xfrm>
            <a:off x="9802628" y="5343710"/>
            <a:ext cx="53731" cy="454269"/>
          </a:xfrm>
          <a:prstGeom prst="rect">
            <a:avLst/>
          </a:prstGeom>
          <a:noFill/>
          <a:ln>
            <a:solidFill>
              <a:schemeClr val="tx1"/>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sp macro="" textlink="">
        <xdr:nvSpPr>
          <xdr:cNvPr id="50" name="直角三角形 49">
            <a:extLst>
              <a:ext uri="{FF2B5EF4-FFF2-40B4-BE49-F238E27FC236}">
                <a16:creationId xmlns:a16="http://schemas.microsoft.com/office/drawing/2014/main" id="{836F59D3-1E8A-AE22-66DC-C57B0E64FC40}"/>
              </a:ext>
            </a:extLst>
          </xdr:cNvPr>
          <xdr:cNvSpPr/>
        </xdr:nvSpPr>
        <xdr:spPr>
          <a:xfrm>
            <a:off x="9932191" y="5931694"/>
            <a:ext cx="64298" cy="142877"/>
          </a:xfrm>
          <a:prstGeom prst="rtTriangl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1" name="直角三角形 50">
            <a:extLst>
              <a:ext uri="{FF2B5EF4-FFF2-40B4-BE49-F238E27FC236}">
                <a16:creationId xmlns:a16="http://schemas.microsoft.com/office/drawing/2014/main" id="{7354DAB4-D7FF-2A4E-68EF-72532413C8AE}"/>
              </a:ext>
            </a:extLst>
          </xdr:cNvPr>
          <xdr:cNvSpPr/>
        </xdr:nvSpPr>
        <xdr:spPr>
          <a:xfrm flipH="1">
            <a:off x="9755982" y="5929317"/>
            <a:ext cx="64286" cy="142877"/>
          </a:xfrm>
          <a:prstGeom prst="rtTriangl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2" name="矢印: 折線 51">
            <a:extLst>
              <a:ext uri="{FF2B5EF4-FFF2-40B4-BE49-F238E27FC236}">
                <a16:creationId xmlns:a16="http://schemas.microsoft.com/office/drawing/2014/main" id="{D365B3B5-4886-20CA-8FAB-934B6D594266}"/>
              </a:ext>
            </a:extLst>
          </xdr:cNvPr>
          <xdr:cNvSpPr/>
        </xdr:nvSpPr>
        <xdr:spPr>
          <a:xfrm rot="16200000">
            <a:off x="9755981" y="6334121"/>
            <a:ext cx="109538" cy="57157"/>
          </a:xfrm>
          <a:prstGeom prst="bentArrow">
            <a:avLst>
              <a:gd name="adj1" fmla="val 25000"/>
              <a:gd name="adj2" fmla="val 20098"/>
              <a:gd name="adj3" fmla="val 0"/>
              <a:gd name="adj4" fmla="val 77750"/>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53" name="矢印: 折線 52">
            <a:extLst>
              <a:ext uri="{FF2B5EF4-FFF2-40B4-BE49-F238E27FC236}">
                <a16:creationId xmlns:a16="http://schemas.microsoft.com/office/drawing/2014/main" id="{42BEF156-8132-D19E-346A-CE1AA5B164C2}"/>
              </a:ext>
            </a:extLst>
          </xdr:cNvPr>
          <xdr:cNvSpPr/>
        </xdr:nvSpPr>
        <xdr:spPr>
          <a:xfrm rot="16200000" flipV="1">
            <a:off x="9888142" y="6335317"/>
            <a:ext cx="109538" cy="54760"/>
          </a:xfrm>
          <a:prstGeom prst="bentArrow">
            <a:avLst>
              <a:gd name="adj1" fmla="val 25000"/>
              <a:gd name="adj2" fmla="val 20098"/>
              <a:gd name="adj3" fmla="val 0"/>
              <a:gd name="adj4" fmla="val 77750"/>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cxnSp macro="">
        <xdr:nvCxnSpPr>
          <xdr:cNvPr id="54" name="直線コネクタ 53">
            <a:extLst>
              <a:ext uri="{FF2B5EF4-FFF2-40B4-BE49-F238E27FC236}">
                <a16:creationId xmlns:a16="http://schemas.microsoft.com/office/drawing/2014/main" id="{9D506866-3FF9-43A6-A143-02381320878F}"/>
              </a:ext>
            </a:extLst>
          </xdr:cNvPr>
          <xdr:cNvCxnSpPr/>
        </xdr:nvCxnSpPr>
        <xdr:spPr>
          <a:xfrm flipV="1">
            <a:off x="9786938" y="6074569"/>
            <a:ext cx="0" cy="20240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5" name="直線コネクタ 54">
            <a:extLst>
              <a:ext uri="{FF2B5EF4-FFF2-40B4-BE49-F238E27FC236}">
                <a16:creationId xmlns:a16="http://schemas.microsoft.com/office/drawing/2014/main" id="{E9154849-235C-8F62-3E4E-7D0CC3D76964}"/>
              </a:ext>
            </a:extLst>
          </xdr:cNvPr>
          <xdr:cNvCxnSpPr/>
        </xdr:nvCxnSpPr>
        <xdr:spPr>
          <a:xfrm flipV="1">
            <a:off x="9803607" y="6074569"/>
            <a:ext cx="0" cy="20240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6" name="直線コネクタ 55">
            <a:extLst>
              <a:ext uri="{FF2B5EF4-FFF2-40B4-BE49-F238E27FC236}">
                <a16:creationId xmlns:a16="http://schemas.microsoft.com/office/drawing/2014/main" id="{1ED66934-A6E0-5DD0-101F-40D2646BAB1C}"/>
              </a:ext>
            </a:extLst>
          </xdr:cNvPr>
          <xdr:cNvCxnSpPr/>
        </xdr:nvCxnSpPr>
        <xdr:spPr>
          <a:xfrm flipV="1">
            <a:off x="9951243" y="6074569"/>
            <a:ext cx="0" cy="20240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7" name="直線コネクタ 56">
            <a:extLst>
              <a:ext uri="{FF2B5EF4-FFF2-40B4-BE49-F238E27FC236}">
                <a16:creationId xmlns:a16="http://schemas.microsoft.com/office/drawing/2014/main" id="{EC49CBCC-C988-1C1A-521E-2C2053A6D432}"/>
              </a:ext>
            </a:extLst>
          </xdr:cNvPr>
          <xdr:cNvCxnSpPr/>
        </xdr:nvCxnSpPr>
        <xdr:spPr>
          <a:xfrm flipV="1">
            <a:off x="9967912" y="6074569"/>
            <a:ext cx="0" cy="20240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8" name="直線コネクタ 57">
            <a:extLst>
              <a:ext uri="{FF2B5EF4-FFF2-40B4-BE49-F238E27FC236}">
                <a16:creationId xmlns:a16="http://schemas.microsoft.com/office/drawing/2014/main" id="{2B570B49-66AC-E574-531F-D18332CB373E}"/>
              </a:ext>
            </a:extLst>
          </xdr:cNvPr>
          <xdr:cNvCxnSpPr/>
        </xdr:nvCxnSpPr>
        <xdr:spPr>
          <a:xfrm>
            <a:off x="9844095" y="6141252"/>
            <a:ext cx="64287"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9" name="直線コネクタ 58">
            <a:extLst>
              <a:ext uri="{FF2B5EF4-FFF2-40B4-BE49-F238E27FC236}">
                <a16:creationId xmlns:a16="http://schemas.microsoft.com/office/drawing/2014/main" id="{56497D55-FA7F-E4FA-A6BF-8C43FD8131BB}"/>
              </a:ext>
            </a:extLst>
          </xdr:cNvPr>
          <xdr:cNvCxnSpPr/>
        </xdr:nvCxnSpPr>
        <xdr:spPr>
          <a:xfrm>
            <a:off x="9844091" y="6310319"/>
            <a:ext cx="64287"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60" name="直線コネクタ 59">
            <a:extLst>
              <a:ext uri="{FF2B5EF4-FFF2-40B4-BE49-F238E27FC236}">
                <a16:creationId xmlns:a16="http://schemas.microsoft.com/office/drawing/2014/main" id="{BD376486-B8AE-9AFD-AAC9-086A6C828D6A}"/>
              </a:ext>
            </a:extLst>
          </xdr:cNvPr>
          <xdr:cNvCxnSpPr/>
        </xdr:nvCxnSpPr>
        <xdr:spPr>
          <a:xfrm>
            <a:off x="9934583" y="6305556"/>
            <a:ext cx="5237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1" name="直線コネクタ 60">
            <a:extLst>
              <a:ext uri="{FF2B5EF4-FFF2-40B4-BE49-F238E27FC236}">
                <a16:creationId xmlns:a16="http://schemas.microsoft.com/office/drawing/2014/main" id="{1D4E4F0B-BA4D-FAD7-364A-DEB61F061A37}"/>
              </a:ext>
            </a:extLst>
          </xdr:cNvPr>
          <xdr:cNvCxnSpPr/>
        </xdr:nvCxnSpPr>
        <xdr:spPr>
          <a:xfrm>
            <a:off x="9934588" y="6141244"/>
            <a:ext cx="5237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2" name="直線コネクタ 61">
            <a:extLst>
              <a:ext uri="{FF2B5EF4-FFF2-40B4-BE49-F238E27FC236}">
                <a16:creationId xmlns:a16="http://schemas.microsoft.com/office/drawing/2014/main" id="{0E6761C6-F6BA-AAB0-52C5-2F73ADB0FF71}"/>
              </a:ext>
            </a:extLst>
          </xdr:cNvPr>
          <xdr:cNvCxnSpPr/>
        </xdr:nvCxnSpPr>
        <xdr:spPr>
          <a:xfrm>
            <a:off x="9765512" y="6305553"/>
            <a:ext cx="5237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3" name="直線コネクタ 62">
            <a:extLst>
              <a:ext uri="{FF2B5EF4-FFF2-40B4-BE49-F238E27FC236}">
                <a16:creationId xmlns:a16="http://schemas.microsoft.com/office/drawing/2014/main" id="{05C3ED8D-B4FD-42A7-5C4B-AECF1889C46C}"/>
              </a:ext>
            </a:extLst>
          </xdr:cNvPr>
          <xdr:cNvCxnSpPr/>
        </xdr:nvCxnSpPr>
        <xdr:spPr>
          <a:xfrm>
            <a:off x="9765517" y="6141241"/>
            <a:ext cx="5237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4" name="直線コネクタ 63">
            <a:extLst>
              <a:ext uri="{FF2B5EF4-FFF2-40B4-BE49-F238E27FC236}">
                <a16:creationId xmlns:a16="http://schemas.microsoft.com/office/drawing/2014/main" id="{767045C0-077C-AE6A-1B4F-08F8438173BA}"/>
              </a:ext>
            </a:extLst>
          </xdr:cNvPr>
          <xdr:cNvCxnSpPr/>
        </xdr:nvCxnSpPr>
        <xdr:spPr>
          <a:xfrm>
            <a:off x="9713119" y="6779428"/>
            <a:ext cx="328612"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5" name="直線矢印コネクタ 64">
            <a:extLst>
              <a:ext uri="{FF2B5EF4-FFF2-40B4-BE49-F238E27FC236}">
                <a16:creationId xmlns:a16="http://schemas.microsoft.com/office/drawing/2014/main" id="{3468D6BF-6149-A46A-EAD3-EE73E639488E}"/>
              </a:ext>
            </a:extLst>
          </xdr:cNvPr>
          <xdr:cNvCxnSpPr/>
        </xdr:nvCxnSpPr>
        <xdr:spPr>
          <a:xfrm flipH="1">
            <a:off x="9874798" y="600075"/>
            <a:ext cx="2627" cy="6320996"/>
          </a:xfrm>
          <a:prstGeom prst="straightConnector1">
            <a:avLst/>
          </a:prstGeom>
          <a:ln>
            <a:solidFill>
              <a:schemeClr val="bg1">
                <a:lumMod val="50000"/>
              </a:schemeClr>
            </a:solidFill>
            <a:prstDash val="lgDashDot"/>
            <a:headEnd type="none"/>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66" name="楕円 65">
            <a:extLst>
              <a:ext uri="{FF2B5EF4-FFF2-40B4-BE49-F238E27FC236}">
                <a16:creationId xmlns:a16="http://schemas.microsoft.com/office/drawing/2014/main" id="{E2D4F2F8-C5B9-E796-D8FE-0587BD667F3B}"/>
              </a:ext>
            </a:extLst>
          </xdr:cNvPr>
          <xdr:cNvSpPr/>
        </xdr:nvSpPr>
        <xdr:spPr>
          <a:xfrm rot="1800000">
            <a:off x="9721701" y="6780859"/>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67" name="楕円 66">
            <a:extLst>
              <a:ext uri="{FF2B5EF4-FFF2-40B4-BE49-F238E27FC236}">
                <a16:creationId xmlns:a16="http://schemas.microsoft.com/office/drawing/2014/main" id="{82C82CC0-4223-A7D7-C86E-F045680DD3E7}"/>
              </a:ext>
            </a:extLst>
          </xdr:cNvPr>
          <xdr:cNvSpPr/>
        </xdr:nvSpPr>
        <xdr:spPr>
          <a:xfrm rot="1800000">
            <a:off x="9762183" y="6783240"/>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68" name="楕円 67">
            <a:extLst>
              <a:ext uri="{FF2B5EF4-FFF2-40B4-BE49-F238E27FC236}">
                <a16:creationId xmlns:a16="http://schemas.microsoft.com/office/drawing/2014/main" id="{720F35AD-6053-41A6-5038-27C50464EC9C}"/>
              </a:ext>
            </a:extLst>
          </xdr:cNvPr>
          <xdr:cNvSpPr/>
        </xdr:nvSpPr>
        <xdr:spPr>
          <a:xfrm rot="1800000">
            <a:off x="9805044" y="6783240"/>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69" name="楕円 68">
            <a:extLst>
              <a:ext uri="{FF2B5EF4-FFF2-40B4-BE49-F238E27FC236}">
                <a16:creationId xmlns:a16="http://schemas.microsoft.com/office/drawing/2014/main" id="{98B7A1DD-DDF8-DA6E-73B4-BA8EA75DFA33}"/>
              </a:ext>
            </a:extLst>
          </xdr:cNvPr>
          <xdr:cNvSpPr/>
        </xdr:nvSpPr>
        <xdr:spPr>
          <a:xfrm rot="1800000">
            <a:off x="9912197" y="6780857"/>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70" name="楕円 69">
            <a:extLst>
              <a:ext uri="{FF2B5EF4-FFF2-40B4-BE49-F238E27FC236}">
                <a16:creationId xmlns:a16="http://schemas.microsoft.com/office/drawing/2014/main" id="{8CFC8BAB-AA38-2222-BF3F-ADBDA4A504D2}"/>
              </a:ext>
            </a:extLst>
          </xdr:cNvPr>
          <xdr:cNvSpPr/>
        </xdr:nvSpPr>
        <xdr:spPr>
          <a:xfrm rot="1800000">
            <a:off x="9952679" y="6783238"/>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71" name="楕円 70">
            <a:extLst>
              <a:ext uri="{FF2B5EF4-FFF2-40B4-BE49-F238E27FC236}">
                <a16:creationId xmlns:a16="http://schemas.microsoft.com/office/drawing/2014/main" id="{EA3159D0-E492-B1FF-E0A4-01A8D597B426}"/>
              </a:ext>
            </a:extLst>
          </xdr:cNvPr>
          <xdr:cNvSpPr/>
        </xdr:nvSpPr>
        <xdr:spPr>
          <a:xfrm rot="1800000">
            <a:off x="9995540" y="6783238"/>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72" name="テキスト ボックス 71">
            <a:extLst>
              <a:ext uri="{FF2B5EF4-FFF2-40B4-BE49-F238E27FC236}">
                <a16:creationId xmlns:a16="http://schemas.microsoft.com/office/drawing/2014/main" id="{E743646F-DB19-5EDB-A468-B9102C5648C8}"/>
              </a:ext>
            </a:extLst>
          </xdr:cNvPr>
          <xdr:cNvSpPr txBox="1">
            <a:spLocks/>
          </xdr:cNvSpPr>
        </xdr:nvSpPr>
        <xdr:spPr>
          <a:xfrm>
            <a:off x="10477493" y="585787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a:t>
            </a:r>
          </a:p>
        </xdr:txBody>
      </xdr:sp>
      <xdr:sp macro="" textlink="">
        <xdr:nvSpPr>
          <xdr:cNvPr id="73" name="テキスト ボックス 72">
            <a:extLst>
              <a:ext uri="{FF2B5EF4-FFF2-40B4-BE49-F238E27FC236}">
                <a16:creationId xmlns:a16="http://schemas.microsoft.com/office/drawing/2014/main" id="{91DB47C9-402D-1040-502C-855211A8E894}"/>
              </a:ext>
            </a:extLst>
          </xdr:cNvPr>
          <xdr:cNvSpPr txBox="1">
            <a:spLocks/>
          </xdr:cNvSpPr>
        </xdr:nvSpPr>
        <xdr:spPr>
          <a:xfrm>
            <a:off x="10622750" y="5831681"/>
            <a:ext cx="418704"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G.L</a:t>
            </a:r>
            <a:endParaRPr kumimoji="1" lang="ja-JP" altLang="en-US" sz="1400"/>
          </a:p>
        </xdr:txBody>
      </xdr:sp>
      <xdr:cxnSp macro="">
        <xdr:nvCxnSpPr>
          <xdr:cNvPr id="74" name="直線コネクタ 73">
            <a:extLst>
              <a:ext uri="{FF2B5EF4-FFF2-40B4-BE49-F238E27FC236}">
                <a16:creationId xmlns:a16="http://schemas.microsoft.com/office/drawing/2014/main" id="{7CBD568B-026D-860D-0485-D5FF0C3D8996}"/>
              </a:ext>
            </a:extLst>
          </xdr:cNvPr>
          <xdr:cNvCxnSpPr/>
        </xdr:nvCxnSpPr>
        <xdr:spPr>
          <a:xfrm>
            <a:off x="10017916" y="6072195"/>
            <a:ext cx="3086103"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75" name="直線コネクタ 74">
            <a:extLst>
              <a:ext uri="{FF2B5EF4-FFF2-40B4-BE49-F238E27FC236}">
                <a16:creationId xmlns:a16="http://schemas.microsoft.com/office/drawing/2014/main" id="{8F5F7A9F-2C0A-1242-3BCF-04CF9D70DA4D}"/>
              </a:ext>
            </a:extLst>
          </xdr:cNvPr>
          <xdr:cNvCxnSpPr/>
        </xdr:nvCxnSpPr>
        <xdr:spPr>
          <a:xfrm>
            <a:off x="9877425" y="5943599"/>
            <a:ext cx="0" cy="121444"/>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6" name="直線コネクタ 75">
            <a:extLst>
              <a:ext uri="{FF2B5EF4-FFF2-40B4-BE49-F238E27FC236}">
                <a16:creationId xmlns:a16="http://schemas.microsoft.com/office/drawing/2014/main" id="{7723E1BB-D99D-BB9A-7613-D9503D2485D8}"/>
              </a:ext>
            </a:extLst>
          </xdr:cNvPr>
          <xdr:cNvCxnSpPr/>
        </xdr:nvCxnSpPr>
        <xdr:spPr>
          <a:xfrm>
            <a:off x="9958392" y="6010275"/>
            <a:ext cx="0" cy="59534"/>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7" name="直線コネクタ 76">
            <a:extLst>
              <a:ext uri="{FF2B5EF4-FFF2-40B4-BE49-F238E27FC236}">
                <a16:creationId xmlns:a16="http://schemas.microsoft.com/office/drawing/2014/main" id="{69B4B6D9-8B85-33B7-8074-03CFEECA2FE8}"/>
              </a:ext>
            </a:extLst>
          </xdr:cNvPr>
          <xdr:cNvCxnSpPr/>
        </xdr:nvCxnSpPr>
        <xdr:spPr>
          <a:xfrm>
            <a:off x="9796465" y="6010274"/>
            <a:ext cx="0" cy="59534"/>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8" name="テキスト ボックス 77">
            <a:extLst>
              <a:ext uri="{FF2B5EF4-FFF2-40B4-BE49-F238E27FC236}">
                <a16:creationId xmlns:a16="http://schemas.microsoft.com/office/drawing/2014/main" id="{1A2A0599-D8B7-827A-D233-DEBA1D27E8D3}"/>
              </a:ext>
            </a:extLst>
          </xdr:cNvPr>
          <xdr:cNvSpPr txBox="1">
            <a:spLocks/>
          </xdr:cNvSpPr>
        </xdr:nvSpPr>
        <xdr:spPr>
          <a:xfrm rot="16200000">
            <a:off x="12779819" y="6364128"/>
            <a:ext cx="453816"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300</a:t>
            </a:r>
            <a:endParaRPr kumimoji="1" lang="ja-JP" altLang="en-US" sz="1400"/>
          </a:p>
        </xdr:txBody>
      </xdr:sp>
      <xdr:cxnSp macro="">
        <xdr:nvCxnSpPr>
          <xdr:cNvPr id="79" name="直線矢印コネクタ 78">
            <a:extLst>
              <a:ext uri="{FF2B5EF4-FFF2-40B4-BE49-F238E27FC236}">
                <a16:creationId xmlns:a16="http://schemas.microsoft.com/office/drawing/2014/main" id="{18C98EE0-35BB-8938-24FD-D4176CE34BBE}"/>
              </a:ext>
            </a:extLst>
          </xdr:cNvPr>
          <xdr:cNvCxnSpPr/>
        </xdr:nvCxnSpPr>
        <xdr:spPr>
          <a:xfrm>
            <a:off x="13099733" y="5932170"/>
            <a:ext cx="0" cy="140494"/>
          </a:xfrm>
          <a:prstGeom prst="straightConnector1">
            <a:avLst/>
          </a:prstGeom>
          <a:ln>
            <a:solidFill>
              <a:schemeClr val="bg1">
                <a:lumMod val="50000"/>
              </a:schemeClr>
            </a:solidFill>
            <a:headEnd type="none"/>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80" name="直線矢印コネクタ 79">
            <a:extLst>
              <a:ext uri="{FF2B5EF4-FFF2-40B4-BE49-F238E27FC236}">
                <a16:creationId xmlns:a16="http://schemas.microsoft.com/office/drawing/2014/main" id="{4B9A1583-2838-E26E-872C-934881517AD6}"/>
              </a:ext>
            </a:extLst>
          </xdr:cNvPr>
          <xdr:cNvCxnSpPr/>
        </xdr:nvCxnSpPr>
        <xdr:spPr>
          <a:xfrm>
            <a:off x="13099733" y="6276499"/>
            <a:ext cx="0" cy="388620"/>
          </a:xfrm>
          <a:prstGeom prst="straightConnector1">
            <a:avLst/>
          </a:prstGeom>
          <a:ln>
            <a:solidFill>
              <a:schemeClr val="bg1">
                <a:lumMod val="50000"/>
              </a:schemeClr>
            </a:solidFill>
            <a:headEnd type="stealth"/>
            <a:tailEnd type="none"/>
          </a:ln>
        </xdr:spPr>
        <xdr:style>
          <a:lnRef idx="1">
            <a:schemeClr val="accent1"/>
          </a:lnRef>
          <a:fillRef idx="0">
            <a:schemeClr val="accent1"/>
          </a:fillRef>
          <a:effectRef idx="0">
            <a:schemeClr val="accent1"/>
          </a:effectRef>
          <a:fontRef idx="minor">
            <a:schemeClr val="tx1"/>
          </a:fontRef>
        </xdr:style>
      </xdr:cxnSp>
      <xdr:cxnSp macro="">
        <xdr:nvCxnSpPr>
          <xdr:cNvPr id="81" name="直線矢印コネクタ 80">
            <a:extLst>
              <a:ext uri="{FF2B5EF4-FFF2-40B4-BE49-F238E27FC236}">
                <a16:creationId xmlns:a16="http://schemas.microsoft.com/office/drawing/2014/main" id="{7C2BB8AA-5EFA-EC08-5EB6-E99170B8AE8E}"/>
              </a:ext>
            </a:extLst>
          </xdr:cNvPr>
          <xdr:cNvCxnSpPr/>
        </xdr:nvCxnSpPr>
        <xdr:spPr>
          <a:xfrm>
            <a:off x="13099733" y="6067425"/>
            <a:ext cx="0" cy="207645"/>
          </a:xfrm>
          <a:prstGeom prst="straightConnector1">
            <a:avLst/>
          </a:prstGeom>
          <a:ln>
            <a:solidFill>
              <a:schemeClr val="bg1">
                <a:lumMod val="50000"/>
              </a:schemeClr>
            </a:solidFill>
            <a:headEnd type="none"/>
            <a:tailEnd type="none"/>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B5DB0AE6-4C97-01EC-11BC-E6C059A99F15}"/>
              </a:ext>
            </a:extLst>
          </xdr:cNvPr>
          <xdr:cNvCxnSpPr/>
        </xdr:nvCxnSpPr>
        <xdr:spPr>
          <a:xfrm>
            <a:off x="12224385" y="6275077"/>
            <a:ext cx="879157"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83" name="正方形/長方形 82">
            <a:extLst>
              <a:ext uri="{FF2B5EF4-FFF2-40B4-BE49-F238E27FC236}">
                <a16:creationId xmlns:a16="http://schemas.microsoft.com/office/drawing/2014/main" id="{27B11C84-CEAB-A815-70FF-7BD6A91B947A}"/>
              </a:ext>
            </a:extLst>
          </xdr:cNvPr>
          <xdr:cNvSpPr/>
        </xdr:nvSpPr>
        <xdr:spPr>
          <a:xfrm>
            <a:off x="11861022" y="6274589"/>
            <a:ext cx="328612" cy="759619"/>
          </a:xfrm>
          <a:prstGeom prst="rect">
            <a:avLst/>
          </a:prstGeom>
          <a:noFill/>
          <a:ln w="1270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4" name="直角三角形 83">
            <a:extLst>
              <a:ext uri="{FF2B5EF4-FFF2-40B4-BE49-F238E27FC236}">
                <a16:creationId xmlns:a16="http://schemas.microsoft.com/office/drawing/2014/main" id="{BDE3A61C-6218-5949-F6D2-7F6BDE674C26}"/>
              </a:ext>
            </a:extLst>
          </xdr:cNvPr>
          <xdr:cNvSpPr/>
        </xdr:nvSpPr>
        <xdr:spPr>
          <a:xfrm>
            <a:off x="12082475" y="6131714"/>
            <a:ext cx="64298" cy="142877"/>
          </a:xfrm>
          <a:prstGeom prst="rtTriangl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5" name="直角三角形 84">
            <a:extLst>
              <a:ext uri="{FF2B5EF4-FFF2-40B4-BE49-F238E27FC236}">
                <a16:creationId xmlns:a16="http://schemas.microsoft.com/office/drawing/2014/main" id="{C37A909F-2966-EACA-BBFB-40535C2620A8}"/>
              </a:ext>
            </a:extLst>
          </xdr:cNvPr>
          <xdr:cNvSpPr/>
        </xdr:nvSpPr>
        <xdr:spPr>
          <a:xfrm flipH="1">
            <a:off x="11906266" y="6129337"/>
            <a:ext cx="64286" cy="142877"/>
          </a:xfrm>
          <a:prstGeom prst="rtTriangl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6" name="矢印: 折線 85">
            <a:extLst>
              <a:ext uri="{FF2B5EF4-FFF2-40B4-BE49-F238E27FC236}">
                <a16:creationId xmlns:a16="http://schemas.microsoft.com/office/drawing/2014/main" id="{275BE4D4-A0B0-6DE3-192B-A4A194C044D4}"/>
              </a:ext>
            </a:extLst>
          </xdr:cNvPr>
          <xdr:cNvSpPr/>
        </xdr:nvSpPr>
        <xdr:spPr>
          <a:xfrm rot="16200000">
            <a:off x="11906265" y="6534141"/>
            <a:ext cx="109538" cy="57157"/>
          </a:xfrm>
          <a:prstGeom prst="bentArrow">
            <a:avLst>
              <a:gd name="adj1" fmla="val 25000"/>
              <a:gd name="adj2" fmla="val 20098"/>
              <a:gd name="adj3" fmla="val 0"/>
              <a:gd name="adj4" fmla="val 77750"/>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87" name="矢印: 折線 86">
            <a:extLst>
              <a:ext uri="{FF2B5EF4-FFF2-40B4-BE49-F238E27FC236}">
                <a16:creationId xmlns:a16="http://schemas.microsoft.com/office/drawing/2014/main" id="{70A00F37-22AE-8C70-DC5D-36CFDD4CEC4C}"/>
              </a:ext>
            </a:extLst>
          </xdr:cNvPr>
          <xdr:cNvSpPr/>
        </xdr:nvSpPr>
        <xdr:spPr>
          <a:xfrm rot="16200000" flipV="1">
            <a:off x="12038426" y="6535337"/>
            <a:ext cx="109538" cy="54760"/>
          </a:xfrm>
          <a:prstGeom prst="bentArrow">
            <a:avLst>
              <a:gd name="adj1" fmla="val 25000"/>
              <a:gd name="adj2" fmla="val 20098"/>
              <a:gd name="adj3" fmla="val 0"/>
              <a:gd name="adj4" fmla="val 77750"/>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cxnSp macro="">
        <xdr:nvCxnSpPr>
          <xdr:cNvPr id="88" name="直線コネクタ 87">
            <a:extLst>
              <a:ext uri="{FF2B5EF4-FFF2-40B4-BE49-F238E27FC236}">
                <a16:creationId xmlns:a16="http://schemas.microsoft.com/office/drawing/2014/main" id="{320764C5-527D-CBDD-D81C-7DEE6C59158B}"/>
              </a:ext>
            </a:extLst>
          </xdr:cNvPr>
          <xdr:cNvCxnSpPr/>
        </xdr:nvCxnSpPr>
        <xdr:spPr>
          <a:xfrm flipV="1">
            <a:off x="11937222" y="6274589"/>
            <a:ext cx="0" cy="20240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9" name="直線コネクタ 88">
            <a:extLst>
              <a:ext uri="{FF2B5EF4-FFF2-40B4-BE49-F238E27FC236}">
                <a16:creationId xmlns:a16="http://schemas.microsoft.com/office/drawing/2014/main" id="{A506B9D0-F617-486E-3219-E488FF0D6832}"/>
              </a:ext>
            </a:extLst>
          </xdr:cNvPr>
          <xdr:cNvCxnSpPr/>
        </xdr:nvCxnSpPr>
        <xdr:spPr>
          <a:xfrm flipV="1">
            <a:off x="11953891" y="6274589"/>
            <a:ext cx="0" cy="20240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0" name="直線コネクタ 89">
            <a:extLst>
              <a:ext uri="{FF2B5EF4-FFF2-40B4-BE49-F238E27FC236}">
                <a16:creationId xmlns:a16="http://schemas.microsoft.com/office/drawing/2014/main" id="{61A35EF3-5F40-CB8F-C5EA-4244432D16A4}"/>
              </a:ext>
            </a:extLst>
          </xdr:cNvPr>
          <xdr:cNvCxnSpPr/>
        </xdr:nvCxnSpPr>
        <xdr:spPr>
          <a:xfrm flipV="1">
            <a:off x="12101527" y="6274589"/>
            <a:ext cx="0" cy="20240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1" name="直線コネクタ 90">
            <a:extLst>
              <a:ext uri="{FF2B5EF4-FFF2-40B4-BE49-F238E27FC236}">
                <a16:creationId xmlns:a16="http://schemas.microsoft.com/office/drawing/2014/main" id="{A35885D0-C0A8-01BE-496D-8A870C8905F5}"/>
              </a:ext>
            </a:extLst>
          </xdr:cNvPr>
          <xdr:cNvCxnSpPr/>
        </xdr:nvCxnSpPr>
        <xdr:spPr>
          <a:xfrm flipV="1">
            <a:off x="12118196" y="6274589"/>
            <a:ext cx="0" cy="20240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2" name="直線コネクタ 91">
            <a:extLst>
              <a:ext uri="{FF2B5EF4-FFF2-40B4-BE49-F238E27FC236}">
                <a16:creationId xmlns:a16="http://schemas.microsoft.com/office/drawing/2014/main" id="{0F875F91-4200-DB1D-B3AA-A6ABA512550D}"/>
              </a:ext>
            </a:extLst>
          </xdr:cNvPr>
          <xdr:cNvCxnSpPr/>
        </xdr:nvCxnSpPr>
        <xdr:spPr>
          <a:xfrm>
            <a:off x="11994379" y="6341272"/>
            <a:ext cx="64287"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93" name="直線コネクタ 92">
            <a:extLst>
              <a:ext uri="{FF2B5EF4-FFF2-40B4-BE49-F238E27FC236}">
                <a16:creationId xmlns:a16="http://schemas.microsoft.com/office/drawing/2014/main" id="{F56BAD1F-1924-557B-F71F-08DEB60AC4FB}"/>
              </a:ext>
            </a:extLst>
          </xdr:cNvPr>
          <xdr:cNvCxnSpPr/>
        </xdr:nvCxnSpPr>
        <xdr:spPr>
          <a:xfrm>
            <a:off x="11994375" y="6510339"/>
            <a:ext cx="64287"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94" name="直線コネクタ 93">
            <a:extLst>
              <a:ext uri="{FF2B5EF4-FFF2-40B4-BE49-F238E27FC236}">
                <a16:creationId xmlns:a16="http://schemas.microsoft.com/office/drawing/2014/main" id="{FD431968-4AFD-F65D-BDD8-4D07EC4E66D2}"/>
              </a:ext>
            </a:extLst>
          </xdr:cNvPr>
          <xdr:cNvCxnSpPr/>
        </xdr:nvCxnSpPr>
        <xdr:spPr>
          <a:xfrm>
            <a:off x="12084867" y="6505576"/>
            <a:ext cx="5237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5" name="直線コネクタ 94">
            <a:extLst>
              <a:ext uri="{FF2B5EF4-FFF2-40B4-BE49-F238E27FC236}">
                <a16:creationId xmlns:a16="http://schemas.microsoft.com/office/drawing/2014/main" id="{55AE57D9-BADC-A054-69E7-2FCD8AEFBA14}"/>
              </a:ext>
            </a:extLst>
          </xdr:cNvPr>
          <xdr:cNvCxnSpPr/>
        </xdr:nvCxnSpPr>
        <xdr:spPr>
          <a:xfrm>
            <a:off x="12084872" y="6341264"/>
            <a:ext cx="5237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6" name="直線コネクタ 95">
            <a:extLst>
              <a:ext uri="{FF2B5EF4-FFF2-40B4-BE49-F238E27FC236}">
                <a16:creationId xmlns:a16="http://schemas.microsoft.com/office/drawing/2014/main" id="{FE5785C1-FE4E-8EA0-50C8-A97638721A38}"/>
              </a:ext>
            </a:extLst>
          </xdr:cNvPr>
          <xdr:cNvCxnSpPr/>
        </xdr:nvCxnSpPr>
        <xdr:spPr>
          <a:xfrm>
            <a:off x="11915796" y="6505573"/>
            <a:ext cx="5237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7" name="直線コネクタ 96">
            <a:extLst>
              <a:ext uri="{FF2B5EF4-FFF2-40B4-BE49-F238E27FC236}">
                <a16:creationId xmlns:a16="http://schemas.microsoft.com/office/drawing/2014/main" id="{2AC6F24E-FDB3-F30C-EA36-A454A32E8537}"/>
              </a:ext>
            </a:extLst>
          </xdr:cNvPr>
          <xdr:cNvCxnSpPr/>
        </xdr:nvCxnSpPr>
        <xdr:spPr>
          <a:xfrm>
            <a:off x="11915801" y="6341261"/>
            <a:ext cx="52379"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8" name="直線コネクタ 97">
            <a:extLst>
              <a:ext uri="{FF2B5EF4-FFF2-40B4-BE49-F238E27FC236}">
                <a16:creationId xmlns:a16="http://schemas.microsoft.com/office/drawing/2014/main" id="{909D477A-F30E-F16C-E1A9-BE717E942D98}"/>
              </a:ext>
            </a:extLst>
          </xdr:cNvPr>
          <xdr:cNvCxnSpPr/>
        </xdr:nvCxnSpPr>
        <xdr:spPr>
          <a:xfrm>
            <a:off x="11863403" y="6979448"/>
            <a:ext cx="328612"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9" name="直線矢印コネクタ 98">
            <a:extLst>
              <a:ext uri="{FF2B5EF4-FFF2-40B4-BE49-F238E27FC236}">
                <a16:creationId xmlns:a16="http://schemas.microsoft.com/office/drawing/2014/main" id="{FC081642-6E59-90A0-9FC7-86B28F4B55AB}"/>
              </a:ext>
            </a:extLst>
          </xdr:cNvPr>
          <xdr:cNvCxnSpPr/>
        </xdr:nvCxnSpPr>
        <xdr:spPr>
          <a:xfrm>
            <a:off x="12025082" y="5732859"/>
            <a:ext cx="0" cy="1388232"/>
          </a:xfrm>
          <a:prstGeom prst="straightConnector1">
            <a:avLst/>
          </a:prstGeom>
          <a:ln>
            <a:solidFill>
              <a:schemeClr val="bg1">
                <a:lumMod val="50000"/>
              </a:schemeClr>
            </a:solidFill>
            <a:prstDash val="lgDashDot"/>
            <a:headEnd type="none"/>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100" name="楕円 99">
            <a:extLst>
              <a:ext uri="{FF2B5EF4-FFF2-40B4-BE49-F238E27FC236}">
                <a16:creationId xmlns:a16="http://schemas.microsoft.com/office/drawing/2014/main" id="{6036C084-4949-D078-FC9C-3C762AE3A605}"/>
              </a:ext>
            </a:extLst>
          </xdr:cNvPr>
          <xdr:cNvSpPr/>
        </xdr:nvSpPr>
        <xdr:spPr>
          <a:xfrm rot="1800000">
            <a:off x="11871985" y="6980879"/>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101" name="楕円 100">
            <a:extLst>
              <a:ext uri="{FF2B5EF4-FFF2-40B4-BE49-F238E27FC236}">
                <a16:creationId xmlns:a16="http://schemas.microsoft.com/office/drawing/2014/main" id="{F90E455C-DB69-9B78-7957-EB994B7DE4F8}"/>
              </a:ext>
            </a:extLst>
          </xdr:cNvPr>
          <xdr:cNvSpPr/>
        </xdr:nvSpPr>
        <xdr:spPr>
          <a:xfrm rot="1800000">
            <a:off x="11912467" y="6983260"/>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102" name="楕円 101">
            <a:extLst>
              <a:ext uri="{FF2B5EF4-FFF2-40B4-BE49-F238E27FC236}">
                <a16:creationId xmlns:a16="http://schemas.microsoft.com/office/drawing/2014/main" id="{F104B536-10F2-312C-6AB7-9CDCFFC3B472}"/>
              </a:ext>
            </a:extLst>
          </xdr:cNvPr>
          <xdr:cNvSpPr/>
        </xdr:nvSpPr>
        <xdr:spPr>
          <a:xfrm rot="1800000">
            <a:off x="11955328" y="6983260"/>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103" name="楕円 102">
            <a:extLst>
              <a:ext uri="{FF2B5EF4-FFF2-40B4-BE49-F238E27FC236}">
                <a16:creationId xmlns:a16="http://schemas.microsoft.com/office/drawing/2014/main" id="{9EE36B36-CFCF-CE81-CE02-F540B785ECD3}"/>
              </a:ext>
            </a:extLst>
          </xdr:cNvPr>
          <xdr:cNvSpPr/>
        </xdr:nvSpPr>
        <xdr:spPr>
          <a:xfrm rot="1800000">
            <a:off x="12062481" y="6980877"/>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104" name="楕円 103">
            <a:extLst>
              <a:ext uri="{FF2B5EF4-FFF2-40B4-BE49-F238E27FC236}">
                <a16:creationId xmlns:a16="http://schemas.microsoft.com/office/drawing/2014/main" id="{4F9B62A5-AEB3-815A-324E-B88E38B28903}"/>
              </a:ext>
            </a:extLst>
          </xdr:cNvPr>
          <xdr:cNvSpPr/>
        </xdr:nvSpPr>
        <xdr:spPr>
          <a:xfrm rot="1800000">
            <a:off x="12102963" y="6983258"/>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sp macro="" textlink="">
        <xdr:nvSpPr>
          <xdr:cNvPr id="105" name="楕円 104">
            <a:extLst>
              <a:ext uri="{FF2B5EF4-FFF2-40B4-BE49-F238E27FC236}">
                <a16:creationId xmlns:a16="http://schemas.microsoft.com/office/drawing/2014/main" id="{6C7974D7-E93A-444B-93C4-D4C2D689332E}"/>
              </a:ext>
            </a:extLst>
          </xdr:cNvPr>
          <xdr:cNvSpPr/>
        </xdr:nvSpPr>
        <xdr:spPr>
          <a:xfrm rot="1800000">
            <a:off x="12145824" y="6983258"/>
            <a:ext cx="36000" cy="5400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solidFill>
                <a:schemeClr val="tx1"/>
              </a:solidFill>
            </a:endParaRPr>
          </a:p>
        </xdr:txBody>
      </xdr:sp>
      <xdr:cxnSp macro="">
        <xdr:nvCxnSpPr>
          <xdr:cNvPr id="106" name="直線コネクタ 105">
            <a:extLst>
              <a:ext uri="{FF2B5EF4-FFF2-40B4-BE49-F238E27FC236}">
                <a16:creationId xmlns:a16="http://schemas.microsoft.com/office/drawing/2014/main" id="{5A773B0A-D800-BE23-2365-7B2655CF9D8F}"/>
              </a:ext>
            </a:extLst>
          </xdr:cNvPr>
          <xdr:cNvCxnSpPr/>
        </xdr:nvCxnSpPr>
        <xdr:spPr>
          <a:xfrm>
            <a:off x="12027709" y="6150762"/>
            <a:ext cx="0" cy="121444"/>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7" name="直線コネクタ 106">
            <a:extLst>
              <a:ext uri="{FF2B5EF4-FFF2-40B4-BE49-F238E27FC236}">
                <a16:creationId xmlns:a16="http://schemas.microsoft.com/office/drawing/2014/main" id="{626E1E8A-4766-75D6-1576-608D3A9A294F}"/>
              </a:ext>
            </a:extLst>
          </xdr:cNvPr>
          <xdr:cNvCxnSpPr/>
        </xdr:nvCxnSpPr>
        <xdr:spPr>
          <a:xfrm>
            <a:off x="12108676" y="6210295"/>
            <a:ext cx="0" cy="59534"/>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8" name="直線コネクタ 107">
            <a:extLst>
              <a:ext uri="{FF2B5EF4-FFF2-40B4-BE49-F238E27FC236}">
                <a16:creationId xmlns:a16="http://schemas.microsoft.com/office/drawing/2014/main" id="{D081232E-2024-1ED9-C3CB-6114B98876EC}"/>
              </a:ext>
            </a:extLst>
          </xdr:cNvPr>
          <xdr:cNvCxnSpPr/>
        </xdr:nvCxnSpPr>
        <xdr:spPr>
          <a:xfrm>
            <a:off x="11946749" y="6210294"/>
            <a:ext cx="0" cy="59534"/>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9" name="直線コネクタ 108">
            <a:extLst>
              <a:ext uri="{FF2B5EF4-FFF2-40B4-BE49-F238E27FC236}">
                <a16:creationId xmlns:a16="http://schemas.microsoft.com/office/drawing/2014/main" id="{7516F32C-FCFB-FC43-3C6C-01389CAD8E9C}"/>
              </a:ext>
            </a:extLst>
          </xdr:cNvPr>
          <xdr:cNvCxnSpPr/>
        </xdr:nvCxnSpPr>
        <xdr:spPr>
          <a:xfrm flipV="1">
            <a:off x="12011053" y="5717377"/>
            <a:ext cx="376237" cy="319087"/>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10" name="直線コネクタ 109">
            <a:extLst>
              <a:ext uri="{FF2B5EF4-FFF2-40B4-BE49-F238E27FC236}">
                <a16:creationId xmlns:a16="http://schemas.microsoft.com/office/drawing/2014/main" id="{9D801A22-B325-F1F2-8755-4AC8A0384442}"/>
              </a:ext>
            </a:extLst>
          </xdr:cNvPr>
          <xdr:cNvCxnSpPr/>
        </xdr:nvCxnSpPr>
        <xdr:spPr>
          <a:xfrm flipV="1">
            <a:off x="12122976" y="5714992"/>
            <a:ext cx="376237" cy="319087"/>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11" name="直線矢印コネクタ 110">
            <a:extLst>
              <a:ext uri="{FF2B5EF4-FFF2-40B4-BE49-F238E27FC236}">
                <a16:creationId xmlns:a16="http://schemas.microsoft.com/office/drawing/2014/main" id="{ADDD1CF3-E428-D52B-921F-1CE6085213E5}"/>
              </a:ext>
            </a:extLst>
          </xdr:cNvPr>
          <xdr:cNvCxnSpPr/>
        </xdr:nvCxnSpPr>
        <xdr:spPr>
          <a:xfrm>
            <a:off x="12263465" y="5714995"/>
            <a:ext cx="123825" cy="0"/>
          </a:xfrm>
          <a:prstGeom prst="straightConnector1">
            <a:avLst/>
          </a:prstGeom>
          <a:ln>
            <a:solidFill>
              <a:schemeClr val="bg1">
                <a:lumMod val="50000"/>
              </a:schemeClr>
            </a:solidFill>
            <a:headEnd type="none"/>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112" name="直線矢印コネクタ 111">
            <a:extLst>
              <a:ext uri="{FF2B5EF4-FFF2-40B4-BE49-F238E27FC236}">
                <a16:creationId xmlns:a16="http://schemas.microsoft.com/office/drawing/2014/main" id="{517AF98F-FC05-5047-F853-804C3FD85246}"/>
              </a:ext>
            </a:extLst>
          </xdr:cNvPr>
          <xdr:cNvCxnSpPr/>
        </xdr:nvCxnSpPr>
        <xdr:spPr>
          <a:xfrm>
            <a:off x="12496831" y="5714991"/>
            <a:ext cx="742947" cy="0"/>
          </a:xfrm>
          <a:prstGeom prst="straightConnector1">
            <a:avLst/>
          </a:prstGeom>
          <a:ln>
            <a:solidFill>
              <a:schemeClr val="bg1">
                <a:lumMod val="50000"/>
              </a:schemeClr>
            </a:solidFill>
            <a:headEnd type="stealth"/>
            <a:tailEnd type="none"/>
          </a:ln>
        </xdr:spPr>
        <xdr:style>
          <a:lnRef idx="1">
            <a:schemeClr val="accent1"/>
          </a:lnRef>
          <a:fillRef idx="0">
            <a:schemeClr val="accent1"/>
          </a:fillRef>
          <a:effectRef idx="0">
            <a:schemeClr val="accent1"/>
          </a:effectRef>
          <a:fontRef idx="minor">
            <a:schemeClr val="tx1"/>
          </a:fontRef>
        </xdr:style>
      </xdr:cxnSp>
      <xdr:cxnSp macro="">
        <xdr:nvCxnSpPr>
          <xdr:cNvPr id="113" name="直線コネクタ 112">
            <a:extLst>
              <a:ext uri="{FF2B5EF4-FFF2-40B4-BE49-F238E27FC236}">
                <a16:creationId xmlns:a16="http://schemas.microsoft.com/office/drawing/2014/main" id="{C6289490-7B7A-F7BD-1655-B8F68C100311}"/>
              </a:ext>
            </a:extLst>
          </xdr:cNvPr>
          <xdr:cNvCxnSpPr/>
        </xdr:nvCxnSpPr>
        <xdr:spPr>
          <a:xfrm>
            <a:off x="12382528" y="5715002"/>
            <a:ext cx="121443"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114" name="テキスト ボックス 113">
            <a:extLst>
              <a:ext uri="{FF2B5EF4-FFF2-40B4-BE49-F238E27FC236}">
                <a16:creationId xmlns:a16="http://schemas.microsoft.com/office/drawing/2014/main" id="{764D285D-1715-3667-EC53-42ACC72BBA15}"/>
              </a:ext>
            </a:extLst>
          </xdr:cNvPr>
          <xdr:cNvSpPr txBox="1">
            <a:spLocks/>
          </xdr:cNvSpPr>
        </xdr:nvSpPr>
        <xdr:spPr>
          <a:xfrm>
            <a:off x="12670656" y="5474486"/>
            <a:ext cx="675057"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d4x4.0</a:t>
            </a:r>
            <a:endParaRPr kumimoji="1" lang="ja-JP" altLang="en-US" sz="1400"/>
          </a:p>
        </xdr:txBody>
      </xdr:sp>
      <xdr:sp macro="" textlink="">
        <xdr:nvSpPr>
          <xdr:cNvPr id="115" name="テキスト ボックス 114">
            <a:extLst>
              <a:ext uri="{FF2B5EF4-FFF2-40B4-BE49-F238E27FC236}">
                <a16:creationId xmlns:a16="http://schemas.microsoft.com/office/drawing/2014/main" id="{E4FA8226-5043-C7FD-8C2B-71DFAD465B2F}"/>
              </a:ext>
            </a:extLst>
          </xdr:cNvPr>
          <xdr:cNvSpPr txBox="1">
            <a:spLocks/>
          </xdr:cNvSpPr>
        </xdr:nvSpPr>
        <xdr:spPr>
          <a:xfrm>
            <a:off x="12463492" y="5857864"/>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a:t>
            </a:r>
          </a:p>
        </xdr:txBody>
      </xdr:sp>
      <xdr:sp macro="" textlink="">
        <xdr:nvSpPr>
          <xdr:cNvPr id="116" name="テキスト ボックス 115">
            <a:extLst>
              <a:ext uri="{FF2B5EF4-FFF2-40B4-BE49-F238E27FC236}">
                <a16:creationId xmlns:a16="http://schemas.microsoft.com/office/drawing/2014/main" id="{97C411AE-D070-FF63-9E58-1F363724A52E}"/>
              </a:ext>
            </a:extLst>
          </xdr:cNvPr>
          <xdr:cNvSpPr txBox="1">
            <a:spLocks/>
          </xdr:cNvSpPr>
        </xdr:nvSpPr>
        <xdr:spPr>
          <a:xfrm>
            <a:off x="12608749" y="5831675"/>
            <a:ext cx="418704"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G.L</a:t>
            </a:r>
            <a:endParaRPr kumimoji="1" lang="ja-JP" altLang="en-US" sz="1400"/>
          </a:p>
        </xdr:txBody>
      </xdr:sp>
      <xdr:sp macro="" textlink="">
        <xdr:nvSpPr>
          <xdr:cNvPr id="117" name="円弧 116">
            <a:extLst>
              <a:ext uri="{FF2B5EF4-FFF2-40B4-BE49-F238E27FC236}">
                <a16:creationId xmlns:a16="http://schemas.microsoft.com/office/drawing/2014/main" id="{F1889D63-7078-3B89-E84E-76CA2F45112D}"/>
              </a:ext>
            </a:extLst>
          </xdr:cNvPr>
          <xdr:cNvSpPr/>
        </xdr:nvSpPr>
        <xdr:spPr>
          <a:xfrm rot="8100000">
            <a:off x="12007170" y="5720884"/>
            <a:ext cx="90621" cy="90621"/>
          </a:xfrm>
          <a:prstGeom prst="arc">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118" name="円弧 117">
            <a:extLst>
              <a:ext uri="{FF2B5EF4-FFF2-40B4-BE49-F238E27FC236}">
                <a16:creationId xmlns:a16="http://schemas.microsoft.com/office/drawing/2014/main" id="{E2BEFF60-29BD-0563-89EA-1B524C8247F9}"/>
              </a:ext>
            </a:extLst>
          </xdr:cNvPr>
          <xdr:cNvSpPr/>
        </xdr:nvSpPr>
        <xdr:spPr>
          <a:xfrm rot="18900000">
            <a:off x="11954780" y="5794699"/>
            <a:ext cx="90621" cy="90621"/>
          </a:xfrm>
          <a:prstGeom prst="arc">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119" name="円弧 118">
            <a:extLst>
              <a:ext uri="{FF2B5EF4-FFF2-40B4-BE49-F238E27FC236}">
                <a16:creationId xmlns:a16="http://schemas.microsoft.com/office/drawing/2014/main" id="{52FF7F9B-4D7C-C16A-05A5-09C258D07A5F}"/>
              </a:ext>
            </a:extLst>
          </xdr:cNvPr>
          <xdr:cNvSpPr/>
        </xdr:nvSpPr>
        <xdr:spPr>
          <a:xfrm rot="18900000">
            <a:off x="12004784" y="5789937"/>
            <a:ext cx="90621" cy="90621"/>
          </a:xfrm>
          <a:prstGeom prst="arc">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xnSp macro="">
        <xdr:nvCxnSpPr>
          <xdr:cNvPr id="120" name="直線コネクタ 119">
            <a:extLst>
              <a:ext uri="{FF2B5EF4-FFF2-40B4-BE49-F238E27FC236}">
                <a16:creationId xmlns:a16="http://schemas.microsoft.com/office/drawing/2014/main" id="{36B4DE2E-B8D3-C2F9-7583-01C90146A65A}"/>
              </a:ext>
            </a:extLst>
          </xdr:cNvPr>
          <xdr:cNvCxnSpPr/>
        </xdr:nvCxnSpPr>
        <xdr:spPr>
          <a:xfrm>
            <a:off x="11970541" y="5800725"/>
            <a:ext cx="0" cy="47625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1" name="直線コネクタ 120">
            <a:extLst>
              <a:ext uri="{FF2B5EF4-FFF2-40B4-BE49-F238E27FC236}">
                <a16:creationId xmlns:a16="http://schemas.microsoft.com/office/drawing/2014/main" id="{3F51F66D-93A3-97C9-DE92-DE8218341827}"/>
              </a:ext>
            </a:extLst>
          </xdr:cNvPr>
          <xdr:cNvCxnSpPr/>
        </xdr:nvCxnSpPr>
        <xdr:spPr>
          <a:xfrm>
            <a:off x="12082464" y="5800729"/>
            <a:ext cx="0" cy="47625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2" name="直線コネクタ 121">
            <a:extLst>
              <a:ext uri="{FF2B5EF4-FFF2-40B4-BE49-F238E27FC236}">
                <a16:creationId xmlns:a16="http://schemas.microsoft.com/office/drawing/2014/main" id="{70F6CF42-DF69-684B-9F36-986E797E279A}"/>
              </a:ext>
            </a:extLst>
          </xdr:cNvPr>
          <xdr:cNvCxnSpPr/>
        </xdr:nvCxnSpPr>
        <xdr:spPr>
          <a:xfrm>
            <a:off x="11972929" y="6274598"/>
            <a:ext cx="111931"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3" name="直線コネクタ 122">
            <a:extLst>
              <a:ext uri="{FF2B5EF4-FFF2-40B4-BE49-F238E27FC236}">
                <a16:creationId xmlns:a16="http://schemas.microsoft.com/office/drawing/2014/main" id="{CEA35036-7ABF-1089-CFD1-6C0E2E2F58E9}"/>
              </a:ext>
            </a:extLst>
          </xdr:cNvPr>
          <xdr:cNvCxnSpPr/>
        </xdr:nvCxnSpPr>
        <xdr:spPr>
          <a:xfrm>
            <a:off x="11458575" y="6069807"/>
            <a:ext cx="61912" cy="61912"/>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4" name="直線コネクタ 123">
            <a:extLst>
              <a:ext uri="{FF2B5EF4-FFF2-40B4-BE49-F238E27FC236}">
                <a16:creationId xmlns:a16="http://schemas.microsoft.com/office/drawing/2014/main" id="{682B7AF7-04E3-062A-326B-CFCE1D14BB04}"/>
              </a:ext>
            </a:extLst>
          </xdr:cNvPr>
          <xdr:cNvCxnSpPr/>
        </xdr:nvCxnSpPr>
        <xdr:spPr>
          <a:xfrm>
            <a:off x="11620500" y="6069803"/>
            <a:ext cx="61912" cy="61912"/>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5" name="直線コネクタ 124">
            <a:extLst>
              <a:ext uri="{FF2B5EF4-FFF2-40B4-BE49-F238E27FC236}">
                <a16:creationId xmlns:a16="http://schemas.microsoft.com/office/drawing/2014/main" id="{310395C2-4187-5C86-8AB2-14ADA00A5993}"/>
              </a:ext>
            </a:extLst>
          </xdr:cNvPr>
          <xdr:cNvCxnSpPr/>
        </xdr:nvCxnSpPr>
        <xdr:spPr>
          <a:xfrm>
            <a:off x="11777662" y="6069803"/>
            <a:ext cx="61912" cy="61912"/>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6" name="直線コネクタ 125">
            <a:extLst>
              <a:ext uri="{FF2B5EF4-FFF2-40B4-BE49-F238E27FC236}">
                <a16:creationId xmlns:a16="http://schemas.microsoft.com/office/drawing/2014/main" id="{1ED74292-7CE6-7171-8810-BB467020EE5F}"/>
              </a:ext>
            </a:extLst>
          </xdr:cNvPr>
          <xdr:cNvCxnSpPr/>
        </xdr:nvCxnSpPr>
        <xdr:spPr>
          <a:xfrm>
            <a:off x="11520484" y="6072190"/>
            <a:ext cx="28579" cy="28579"/>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7" name="直線コネクタ 126">
            <a:extLst>
              <a:ext uri="{FF2B5EF4-FFF2-40B4-BE49-F238E27FC236}">
                <a16:creationId xmlns:a16="http://schemas.microsoft.com/office/drawing/2014/main" id="{D32F62EA-B6B0-8CF9-B6EF-F883E26718E3}"/>
              </a:ext>
            </a:extLst>
          </xdr:cNvPr>
          <xdr:cNvCxnSpPr/>
        </xdr:nvCxnSpPr>
        <xdr:spPr>
          <a:xfrm>
            <a:off x="11834811" y="6072193"/>
            <a:ext cx="28579" cy="28579"/>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8" name="直線コネクタ 127">
            <a:extLst>
              <a:ext uri="{FF2B5EF4-FFF2-40B4-BE49-F238E27FC236}">
                <a16:creationId xmlns:a16="http://schemas.microsoft.com/office/drawing/2014/main" id="{CF808765-DF5D-2152-1344-C57EF27181B8}"/>
              </a:ext>
            </a:extLst>
          </xdr:cNvPr>
          <xdr:cNvCxnSpPr/>
        </xdr:nvCxnSpPr>
        <xdr:spPr>
          <a:xfrm>
            <a:off x="11680027" y="6072188"/>
            <a:ext cx="28579" cy="28579"/>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9" name="直線コネクタ 128">
            <a:extLst>
              <a:ext uri="{FF2B5EF4-FFF2-40B4-BE49-F238E27FC236}">
                <a16:creationId xmlns:a16="http://schemas.microsoft.com/office/drawing/2014/main" id="{D0743630-93BA-E0F0-262F-FB23955CDF4E}"/>
              </a:ext>
            </a:extLst>
          </xdr:cNvPr>
          <xdr:cNvCxnSpPr/>
        </xdr:nvCxnSpPr>
        <xdr:spPr>
          <a:xfrm>
            <a:off x="11570493" y="6072192"/>
            <a:ext cx="80963" cy="80963"/>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0" name="直線コネクタ 129">
            <a:extLst>
              <a:ext uri="{FF2B5EF4-FFF2-40B4-BE49-F238E27FC236}">
                <a16:creationId xmlns:a16="http://schemas.microsoft.com/office/drawing/2014/main" id="{60A8A51D-1EE6-5E28-293B-F68D78B17ADA}"/>
              </a:ext>
            </a:extLst>
          </xdr:cNvPr>
          <xdr:cNvCxnSpPr/>
        </xdr:nvCxnSpPr>
        <xdr:spPr>
          <a:xfrm>
            <a:off x="11722893" y="6072192"/>
            <a:ext cx="80963" cy="80963"/>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1" name="直線コネクタ 130">
            <a:extLst>
              <a:ext uri="{FF2B5EF4-FFF2-40B4-BE49-F238E27FC236}">
                <a16:creationId xmlns:a16="http://schemas.microsoft.com/office/drawing/2014/main" id="{74DE9F74-1E27-E1CA-1508-B5ADA28F4E1E}"/>
              </a:ext>
            </a:extLst>
          </xdr:cNvPr>
          <xdr:cNvCxnSpPr/>
        </xdr:nvCxnSpPr>
        <xdr:spPr>
          <a:xfrm flipH="1">
            <a:off x="11496675" y="6079331"/>
            <a:ext cx="76200" cy="7620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2" name="直線コネクタ 131">
            <a:extLst>
              <a:ext uri="{FF2B5EF4-FFF2-40B4-BE49-F238E27FC236}">
                <a16:creationId xmlns:a16="http://schemas.microsoft.com/office/drawing/2014/main" id="{A47A26FF-E8D5-55BB-407B-96EFB844CFDE}"/>
              </a:ext>
            </a:extLst>
          </xdr:cNvPr>
          <xdr:cNvCxnSpPr/>
        </xdr:nvCxnSpPr>
        <xdr:spPr>
          <a:xfrm flipH="1">
            <a:off x="11653837" y="6079334"/>
            <a:ext cx="76200" cy="7620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3" name="直線コネクタ 132">
            <a:extLst>
              <a:ext uri="{FF2B5EF4-FFF2-40B4-BE49-F238E27FC236}">
                <a16:creationId xmlns:a16="http://schemas.microsoft.com/office/drawing/2014/main" id="{123BA478-DC96-50FB-59C2-7B6FB97A1DDA}"/>
              </a:ext>
            </a:extLst>
          </xdr:cNvPr>
          <xdr:cNvCxnSpPr/>
        </xdr:nvCxnSpPr>
        <xdr:spPr>
          <a:xfrm flipH="1">
            <a:off x="11551444" y="6100759"/>
            <a:ext cx="50005" cy="5000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4" name="直線コネクタ 133">
            <a:extLst>
              <a:ext uri="{FF2B5EF4-FFF2-40B4-BE49-F238E27FC236}">
                <a16:creationId xmlns:a16="http://schemas.microsoft.com/office/drawing/2014/main" id="{4DF43A90-511E-D4A4-C180-93EE22EE528B}"/>
              </a:ext>
            </a:extLst>
          </xdr:cNvPr>
          <xdr:cNvCxnSpPr/>
        </xdr:nvCxnSpPr>
        <xdr:spPr>
          <a:xfrm flipH="1">
            <a:off x="11608594" y="6129334"/>
            <a:ext cx="21427" cy="21427"/>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5" name="直線コネクタ 134">
            <a:extLst>
              <a:ext uri="{FF2B5EF4-FFF2-40B4-BE49-F238E27FC236}">
                <a16:creationId xmlns:a16="http://schemas.microsoft.com/office/drawing/2014/main" id="{1968ED5A-A9B6-4ABE-9080-CB2FEDB3A8FB}"/>
              </a:ext>
            </a:extLst>
          </xdr:cNvPr>
          <xdr:cNvCxnSpPr/>
        </xdr:nvCxnSpPr>
        <xdr:spPr>
          <a:xfrm>
            <a:off x="12558727" y="6069803"/>
            <a:ext cx="61912" cy="61912"/>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6" name="直線コネクタ 135">
            <a:extLst>
              <a:ext uri="{FF2B5EF4-FFF2-40B4-BE49-F238E27FC236}">
                <a16:creationId xmlns:a16="http://schemas.microsoft.com/office/drawing/2014/main" id="{1D506981-28D5-81DE-55C6-3AA316FD15F5}"/>
              </a:ext>
            </a:extLst>
          </xdr:cNvPr>
          <xdr:cNvCxnSpPr/>
        </xdr:nvCxnSpPr>
        <xdr:spPr>
          <a:xfrm>
            <a:off x="12720652" y="6069799"/>
            <a:ext cx="61912" cy="61912"/>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7" name="直線コネクタ 136">
            <a:extLst>
              <a:ext uri="{FF2B5EF4-FFF2-40B4-BE49-F238E27FC236}">
                <a16:creationId xmlns:a16="http://schemas.microsoft.com/office/drawing/2014/main" id="{7F8FE3A4-BF10-6FE2-C90D-4E577CBD9CE8}"/>
              </a:ext>
            </a:extLst>
          </xdr:cNvPr>
          <xdr:cNvCxnSpPr/>
        </xdr:nvCxnSpPr>
        <xdr:spPr>
          <a:xfrm>
            <a:off x="12877814" y="6069799"/>
            <a:ext cx="61912" cy="61912"/>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8" name="直線コネクタ 137">
            <a:extLst>
              <a:ext uri="{FF2B5EF4-FFF2-40B4-BE49-F238E27FC236}">
                <a16:creationId xmlns:a16="http://schemas.microsoft.com/office/drawing/2014/main" id="{4B36F17F-49AC-84D0-849A-4A526CCEF703}"/>
              </a:ext>
            </a:extLst>
          </xdr:cNvPr>
          <xdr:cNvCxnSpPr/>
        </xdr:nvCxnSpPr>
        <xdr:spPr>
          <a:xfrm>
            <a:off x="12620636" y="6072186"/>
            <a:ext cx="28579" cy="28579"/>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9" name="直線コネクタ 138">
            <a:extLst>
              <a:ext uri="{FF2B5EF4-FFF2-40B4-BE49-F238E27FC236}">
                <a16:creationId xmlns:a16="http://schemas.microsoft.com/office/drawing/2014/main" id="{B9EEFFB6-5DA3-12AF-DC3F-6C06F65A8D4D}"/>
              </a:ext>
            </a:extLst>
          </xdr:cNvPr>
          <xdr:cNvCxnSpPr/>
        </xdr:nvCxnSpPr>
        <xdr:spPr>
          <a:xfrm>
            <a:off x="12934963" y="6072189"/>
            <a:ext cx="28579" cy="28579"/>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40" name="直線コネクタ 139">
            <a:extLst>
              <a:ext uri="{FF2B5EF4-FFF2-40B4-BE49-F238E27FC236}">
                <a16:creationId xmlns:a16="http://schemas.microsoft.com/office/drawing/2014/main" id="{F6D7EC4D-DD1E-6C39-BD30-5EB5890E293A}"/>
              </a:ext>
            </a:extLst>
          </xdr:cNvPr>
          <xdr:cNvCxnSpPr/>
        </xdr:nvCxnSpPr>
        <xdr:spPr>
          <a:xfrm>
            <a:off x="12780179" y="6072184"/>
            <a:ext cx="28579" cy="28579"/>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41" name="直線コネクタ 140">
            <a:extLst>
              <a:ext uri="{FF2B5EF4-FFF2-40B4-BE49-F238E27FC236}">
                <a16:creationId xmlns:a16="http://schemas.microsoft.com/office/drawing/2014/main" id="{BF25502D-B26A-55FF-F718-84DFAD9672A9}"/>
              </a:ext>
            </a:extLst>
          </xdr:cNvPr>
          <xdr:cNvCxnSpPr/>
        </xdr:nvCxnSpPr>
        <xdr:spPr>
          <a:xfrm>
            <a:off x="12670645" y="6072188"/>
            <a:ext cx="80963" cy="80963"/>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42" name="直線コネクタ 141">
            <a:extLst>
              <a:ext uri="{FF2B5EF4-FFF2-40B4-BE49-F238E27FC236}">
                <a16:creationId xmlns:a16="http://schemas.microsoft.com/office/drawing/2014/main" id="{609B5B8A-3BF5-A9F6-7A81-606248099564}"/>
              </a:ext>
            </a:extLst>
          </xdr:cNvPr>
          <xdr:cNvCxnSpPr/>
        </xdr:nvCxnSpPr>
        <xdr:spPr>
          <a:xfrm>
            <a:off x="12823045" y="6072188"/>
            <a:ext cx="80963" cy="80963"/>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43" name="直線コネクタ 142">
            <a:extLst>
              <a:ext uri="{FF2B5EF4-FFF2-40B4-BE49-F238E27FC236}">
                <a16:creationId xmlns:a16="http://schemas.microsoft.com/office/drawing/2014/main" id="{4B0184D8-1043-A212-B036-1E677B3CAC81}"/>
              </a:ext>
            </a:extLst>
          </xdr:cNvPr>
          <xdr:cNvCxnSpPr/>
        </xdr:nvCxnSpPr>
        <xdr:spPr>
          <a:xfrm flipH="1">
            <a:off x="12594446" y="6076945"/>
            <a:ext cx="76200" cy="7620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44" name="直線コネクタ 143">
            <a:extLst>
              <a:ext uri="{FF2B5EF4-FFF2-40B4-BE49-F238E27FC236}">
                <a16:creationId xmlns:a16="http://schemas.microsoft.com/office/drawing/2014/main" id="{75016CA0-3DDE-5B71-22D6-A4FEDF7983E3}"/>
              </a:ext>
            </a:extLst>
          </xdr:cNvPr>
          <xdr:cNvCxnSpPr/>
        </xdr:nvCxnSpPr>
        <xdr:spPr>
          <a:xfrm flipH="1">
            <a:off x="12753989" y="6079330"/>
            <a:ext cx="76200" cy="7620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45" name="直線コネクタ 144">
            <a:extLst>
              <a:ext uri="{FF2B5EF4-FFF2-40B4-BE49-F238E27FC236}">
                <a16:creationId xmlns:a16="http://schemas.microsoft.com/office/drawing/2014/main" id="{D1FF3321-6731-5BCA-93A0-CB4D29B98A61}"/>
              </a:ext>
            </a:extLst>
          </xdr:cNvPr>
          <xdr:cNvCxnSpPr/>
        </xdr:nvCxnSpPr>
        <xdr:spPr>
          <a:xfrm flipH="1">
            <a:off x="12651596" y="6100755"/>
            <a:ext cx="50005" cy="5000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46" name="直線コネクタ 145">
            <a:extLst>
              <a:ext uri="{FF2B5EF4-FFF2-40B4-BE49-F238E27FC236}">
                <a16:creationId xmlns:a16="http://schemas.microsoft.com/office/drawing/2014/main" id="{EDB31D74-BA87-D95C-19BB-CD786B2D0776}"/>
              </a:ext>
            </a:extLst>
          </xdr:cNvPr>
          <xdr:cNvCxnSpPr/>
        </xdr:nvCxnSpPr>
        <xdr:spPr>
          <a:xfrm flipH="1">
            <a:off x="12708746" y="6129330"/>
            <a:ext cx="21427" cy="21427"/>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47" name="直線コネクタ 146">
            <a:extLst>
              <a:ext uri="{FF2B5EF4-FFF2-40B4-BE49-F238E27FC236}">
                <a16:creationId xmlns:a16="http://schemas.microsoft.com/office/drawing/2014/main" id="{517D0458-893D-E6B5-61D9-EDB8DA610673}"/>
              </a:ext>
            </a:extLst>
          </xdr:cNvPr>
          <xdr:cNvCxnSpPr/>
        </xdr:nvCxnSpPr>
        <xdr:spPr>
          <a:xfrm>
            <a:off x="10044113" y="6072187"/>
            <a:ext cx="1819275" cy="204788"/>
          </a:xfrm>
          <a:prstGeom prst="line">
            <a:avLst/>
          </a:prstGeom>
          <a:ln>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48" name="直線コネクタ 147">
            <a:extLst>
              <a:ext uri="{FF2B5EF4-FFF2-40B4-BE49-F238E27FC236}">
                <a16:creationId xmlns:a16="http://schemas.microsoft.com/office/drawing/2014/main" id="{D513E637-D60F-6482-B69F-C37A06F977FA}"/>
              </a:ext>
            </a:extLst>
          </xdr:cNvPr>
          <xdr:cNvCxnSpPr/>
        </xdr:nvCxnSpPr>
        <xdr:spPr>
          <a:xfrm>
            <a:off x="10044116" y="6777033"/>
            <a:ext cx="1819275" cy="204788"/>
          </a:xfrm>
          <a:prstGeom prst="line">
            <a:avLst/>
          </a:prstGeom>
          <a:ln>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149" name="テキスト ボックス 148">
            <a:extLst>
              <a:ext uri="{FF2B5EF4-FFF2-40B4-BE49-F238E27FC236}">
                <a16:creationId xmlns:a16="http://schemas.microsoft.com/office/drawing/2014/main" id="{0F35B8A0-81D5-FF5C-0BA7-BE64387E3804}"/>
              </a:ext>
            </a:extLst>
          </xdr:cNvPr>
          <xdr:cNvSpPr txBox="1">
            <a:spLocks/>
          </xdr:cNvSpPr>
        </xdr:nvSpPr>
        <xdr:spPr>
          <a:xfrm>
            <a:off x="9371345" y="7138541"/>
            <a:ext cx="1441420" cy="392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ベース式露出型</a:t>
            </a:r>
          </a:p>
        </xdr:txBody>
      </xdr:sp>
      <xdr:sp macro="" textlink="">
        <xdr:nvSpPr>
          <xdr:cNvPr id="150" name="テキスト ボックス 149">
            <a:extLst>
              <a:ext uri="{FF2B5EF4-FFF2-40B4-BE49-F238E27FC236}">
                <a16:creationId xmlns:a16="http://schemas.microsoft.com/office/drawing/2014/main" id="{53A4B43C-AD00-6586-661E-60A597E14523}"/>
              </a:ext>
            </a:extLst>
          </xdr:cNvPr>
          <xdr:cNvSpPr txBox="1">
            <a:spLocks/>
          </xdr:cNvSpPr>
        </xdr:nvSpPr>
        <xdr:spPr>
          <a:xfrm>
            <a:off x="11556726" y="7138538"/>
            <a:ext cx="1441420" cy="392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ベース式埋設型</a:t>
            </a:r>
          </a:p>
        </xdr:txBody>
      </xdr:sp>
      <xdr:cxnSp macro="">
        <xdr:nvCxnSpPr>
          <xdr:cNvPr id="151" name="直線コネクタ 150">
            <a:extLst>
              <a:ext uri="{FF2B5EF4-FFF2-40B4-BE49-F238E27FC236}">
                <a16:creationId xmlns:a16="http://schemas.microsoft.com/office/drawing/2014/main" id="{2CE9B589-DCCD-3606-DE80-5365931BA9F2}"/>
              </a:ext>
            </a:extLst>
          </xdr:cNvPr>
          <xdr:cNvCxnSpPr/>
        </xdr:nvCxnSpPr>
        <xdr:spPr>
          <a:xfrm>
            <a:off x="9258300" y="7410450"/>
            <a:ext cx="124777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2" name="直線コネクタ 151">
            <a:extLst>
              <a:ext uri="{FF2B5EF4-FFF2-40B4-BE49-F238E27FC236}">
                <a16:creationId xmlns:a16="http://schemas.microsoft.com/office/drawing/2014/main" id="{8530C038-5BC6-95EA-6C3E-D6D419D97C37}"/>
              </a:ext>
            </a:extLst>
          </xdr:cNvPr>
          <xdr:cNvCxnSpPr/>
        </xdr:nvCxnSpPr>
        <xdr:spPr>
          <a:xfrm>
            <a:off x="11439525" y="7400925"/>
            <a:ext cx="124777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28</xdr:col>
      <xdr:colOff>0</xdr:colOff>
      <xdr:row>27</xdr:row>
      <xdr:rowOff>19050</xdr:rowOff>
    </xdr:from>
    <xdr:to>
      <xdr:col>29</xdr:col>
      <xdr:colOff>9525</xdr:colOff>
      <xdr:row>29</xdr:row>
      <xdr:rowOff>0</xdr:rowOff>
    </xdr:to>
    <xdr:sp macro="" textlink="">
      <xdr:nvSpPr>
        <xdr:cNvPr id="153" name="AutoShape 1">
          <a:extLst>
            <a:ext uri="{FF2B5EF4-FFF2-40B4-BE49-F238E27FC236}">
              <a16:creationId xmlns:a16="http://schemas.microsoft.com/office/drawing/2014/main" id="{D81F7578-DE80-4D50-A2C2-6B9847A89A2B}"/>
            </a:ext>
          </a:extLst>
        </xdr:cNvPr>
        <xdr:cNvSpPr>
          <a:spLocks noChangeArrowheads="1"/>
        </xdr:cNvSpPr>
      </xdr:nvSpPr>
      <xdr:spPr bwMode="auto">
        <a:xfrm>
          <a:off x="18135600" y="6457950"/>
          <a:ext cx="609600" cy="4572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28</xdr:col>
      <xdr:colOff>408217</xdr:colOff>
      <xdr:row>49</xdr:row>
      <xdr:rowOff>9525</xdr:rowOff>
    </xdr:from>
    <xdr:to>
      <xdr:col>29</xdr:col>
      <xdr:colOff>439511</xdr:colOff>
      <xdr:row>49</xdr:row>
      <xdr:rowOff>209550</xdr:rowOff>
    </xdr:to>
    <xdr:grpSp>
      <xdr:nvGrpSpPr>
        <xdr:cNvPr id="155" name="グループ化 154">
          <a:extLst>
            <a:ext uri="{FF2B5EF4-FFF2-40B4-BE49-F238E27FC236}">
              <a16:creationId xmlns:a16="http://schemas.microsoft.com/office/drawing/2014/main" id="{3C3D075D-303F-4636-BEA6-71B156B49421}"/>
            </a:ext>
          </a:extLst>
        </xdr:cNvPr>
        <xdr:cNvGrpSpPr/>
      </xdr:nvGrpSpPr>
      <xdr:grpSpPr>
        <a:xfrm>
          <a:off x="18569217" y="11757025"/>
          <a:ext cx="634544" cy="200025"/>
          <a:chOff x="17848489" y="10591800"/>
          <a:chExt cx="1054554" cy="200025"/>
        </a:xfrm>
      </xdr:grpSpPr>
      <xdr:sp macro="" textlink="">
        <xdr:nvSpPr>
          <xdr:cNvPr id="156" name="Line 3">
            <a:extLst>
              <a:ext uri="{FF2B5EF4-FFF2-40B4-BE49-F238E27FC236}">
                <a16:creationId xmlns:a16="http://schemas.microsoft.com/office/drawing/2014/main" id="{C3BBCE1D-5D6E-1017-698C-9FFE385FCD74}"/>
              </a:ext>
            </a:extLst>
          </xdr:cNvPr>
          <xdr:cNvSpPr>
            <a:spLocks noChangeShapeType="1"/>
          </xdr:cNvSpPr>
        </xdr:nvSpPr>
        <xdr:spPr bwMode="auto">
          <a:xfrm flipV="1">
            <a:off x="17848489" y="10677525"/>
            <a:ext cx="38100" cy="666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57" name="Line 4">
            <a:extLst>
              <a:ext uri="{FF2B5EF4-FFF2-40B4-BE49-F238E27FC236}">
                <a16:creationId xmlns:a16="http://schemas.microsoft.com/office/drawing/2014/main" id="{8D8FCCD6-8E14-E66A-E4C6-6A4D9BF6EAC4}"/>
              </a:ext>
            </a:extLst>
          </xdr:cNvPr>
          <xdr:cNvSpPr>
            <a:spLocks noChangeShapeType="1"/>
          </xdr:cNvSpPr>
        </xdr:nvSpPr>
        <xdr:spPr bwMode="auto">
          <a:xfrm>
            <a:off x="17886589" y="10668000"/>
            <a:ext cx="95250" cy="123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58" name="Line 5">
            <a:extLst>
              <a:ext uri="{FF2B5EF4-FFF2-40B4-BE49-F238E27FC236}">
                <a16:creationId xmlns:a16="http://schemas.microsoft.com/office/drawing/2014/main" id="{03EE1111-8293-3591-7664-283154C2BAE1}"/>
              </a:ext>
            </a:extLst>
          </xdr:cNvPr>
          <xdr:cNvSpPr>
            <a:spLocks noChangeShapeType="1"/>
          </xdr:cNvSpPr>
        </xdr:nvSpPr>
        <xdr:spPr bwMode="auto">
          <a:xfrm flipV="1">
            <a:off x="17981839" y="10591800"/>
            <a:ext cx="17009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59" name="Line 6">
            <a:extLst>
              <a:ext uri="{FF2B5EF4-FFF2-40B4-BE49-F238E27FC236}">
                <a16:creationId xmlns:a16="http://schemas.microsoft.com/office/drawing/2014/main" id="{B6BCEB5F-D6BE-2D79-68DB-81D1F51E9B8B}"/>
              </a:ext>
            </a:extLst>
          </xdr:cNvPr>
          <xdr:cNvSpPr>
            <a:spLocks noChangeShapeType="1"/>
          </xdr:cNvSpPr>
        </xdr:nvSpPr>
        <xdr:spPr bwMode="auto">
          <a:xfrm>
            <a:off x="18151929" y="10591800"/>
            <a:ext cx="75111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editAs="absolute">
    <xdr:from>
      <xdr:col>32</xdr:col>
      <xdr:colOff>529399</xdr:colOff>
      <xdr:row>17</xdr:row>
      <xdr:rowOff>179982</xdr:rowOff>
    </xdr:from>
    <xdr:to>
      <xdr:col>34</xdr:col>
      <xdr:colOff>166783</xdr:colOff>
      <xdr:row>19</xdr:row>
      <xdr:rowOff>20667</xdr:rowOff>
    </xdr:to>
    <xdr:sp macro="" textlink="">
      <xdr:nvSpPr>
        <xdr:cNvPr id="160" name="テキスト ボックス 159">
          <a:extLst>
            <a:ext uri="{FF2B5EF4-FFF2-40B4-BE49-F238E27FC236}">
              <a16:creationId xmlns:a16="http://schemas.microsoft.com/office/drawing/2014/main" id="{C13A79D4-6064-4BC2-95A7-931872F55637}"/>
            </a:ext>
          </a:extLst>
        </xdr:cNvPr>
        <xdr:cNvSpPr txBox="1">
          <a:spLocks/>
        </xdr:cNvSpPr>
      </xdr:nvSpPr>
      <xdr:spPr>
        <a:xfrm>
          <a:off x="21065299" y="4237632"/>
          <a:ext cx="837534" cy="3169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L = </a:t>
          </a:r>
          <a:endParaRPr kumimoji="1" lang="ja-JP" altLang="en-US" sz="1400"/>
        </a:p>
      </xdr:txBody>
    </xdr:sp>
    <xdr:clientData/>
  </xdr:twoCellAnchor>
  <xdr:twoCellAnchor editAs="absolute">
    <xdr:from>
      <xdr:col>35</xdr:col>
      <xdr:colOff>94933</xdr:colOff>
      <xdr:row>13</xdr:row>
      <xdr:rowOff>188689</xdr:rowOff>
    </xdr:from>
    <xdr:to>
      <xdr:col>36</xdr:col>
      <xdr:colOff>431815</xdr:colOff>
      <xdr:row>15</xdr:row>
      <xdr:rowOff>25301</xdr:rowOff>
    </xdr:to>
    <xdr:sp macro="" textlink="">
      <xdr:nvSpPr>
        <xdr:cNvPr id="161" name="テキスト ボックス 160">
          <a:extLst>
            <a:ext uri="{FF2B5EF4-FFF2-40B4-BE49-F238E27FC236}">
              <a16:creationId xmlns:a16="http://schemas.microsoft.com/office/drawing/2014/main" id="{70B062AB-DFBE-4B9A-B943-A2DBDA867C72}"/>
            </a:ext>
          </a:extLst>
        </xdr:cNvPr>
        <xdr:cNvSpPr txBox="1">
          <a:spLocks/>
        </xdr:cNvSpPr>
      </xdr:nvSpPr>
      <xdr:spPr>
        <a:xfrm>
          <a:off x="22526308" y="3293839"/>
          <a:ext cx="848057" cy="3128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Df = </a:t>
          </a:r>
          <a:endParaRPr kumimoji="1" lang="ja-JP" altLang="en-US" sz="1400"/>
        </a:p>
      </xdr:txBody>
    </xdr:sp>
    <xdr:clientData/>
  </xdr:twoCellAnchor>
  <xdr:twoCellAnchor editAs="absolute">
    <xdr:from>
      <xdr:col>33</xdr:col>
      <xdr:colOff>157089</xdr:colOff>
      <xdr:row>8</xdr:row>
      <xdr:rowOff>182158</xdr:rowOff>
    </xdr:from>
    <xdr:to>
      <xdr:col>34</xdr:col>
      <xdr:colOff>36819</xdr:colOff>
      <xdr:row>10</xdr:row>
      <xdr:rowOff>22842</xdr:rowOff>
    </xdr:to>
    <xdr:sp macro="" textlink="">
      <xdr:nvSpPr>
        <xdr:cNvPr id="162" name="テキスト ボックス 161">
          <a:extLst>
            <a:ext uri="{FF2B5EF4-FFF2-40B4-BE49-F238E27FC236}">
              <a16:creationId xmlns:a16="http://schemas.microsoft.com/office/drawing/2014/main" id="{337E4C91-77A1-4F4A-BB0D-6E7783DAB77F}"/>
            </a:ext>
          </a:extLst>
        </xdr:cNvPr>
        <xdr:cNvSpPr txBox="1">
          <a:spLocks/>
        </xdr:cNvSpPr>
      </xdr:nvSpPr>
      <xdr:spPr>
        <a:xfrm>
          <a:off x="21293064" y="2096683"/>
          <a:ext cx="479805" cy="3169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N1</a:t>
          </a:r>
          <a:endParaRPr kumimoji="1" lang="ja-JP" altLang="en-US" sz="1400"/>
        </a:p>
      </xdr:txBody>
    </xdr:sp>
    <xdr:clientData/>
  </xdr:twoCellAnchor>
  <xdr:twoCellAnchor editAs="absolute">
    <xdr:from>
      <xdr:col>32</xdr:col>
      <xdr:colOff>248889</xdr:colOff>
      <xdr:row>12</xdr:row>
      <xdr:rowOff>119767</xdr:rowOff>
    </xdr:from>
    <xdr:to>
      <xdr:col>34</xdr:col>
      <xdr:colOff>400246</xdr:colOff>
      <xdr:row>16</xdr:row>
      <xdr:rowOff>145208</xdr:rowOff>
    </xdr:to>
    <xdr:sp macro="" textlink="">
      <xdr:nvSpPr>
        <xdr:cNvPr id="163" name="Rectangle 70">
          <a:extLst>
            <a:ext uri="{FF2B5EF4-FFF2-40B4-BE49-F238E27FC236}">
              <a16:creationId xmlns:a16="http://schemas.microsoft.com/office/drawing/2014/main" id="{045E8526-69AE-481F-8F53-147B82047484}"/>
            </a:ext>
          </a:extLst>
        </xdr:cNvPr>
        <xdr:cNvSpPr>
          <a:spLocks noChangeArrowheads="1"/>
        </xdr:cNvSpPr>
      </xdr:nvSpPr>
      <xdr:spPr bwMode="auto">
        <a:xfrm>
          <a:off x="20784789" y="2986792"/>
          <a:ext cx="1351507" cy="977941"/>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absolute">
    <xdr:from>
      <xdr:col>33</xdr:col>
      <xdr:colOff>324568</xdr:colOff>
      <xdr:row>12</xdr:row>
      <xdr:rowOff>48566</xdr:rowOff>
    </xdr:from>
    <xdr:to>
      <xdr:col>33</xdr:col>
      <xdr:colOff>324568</xdr:colOff>
      <xdr:row>16</xdr:row>
      <xdr:rowOff>127409</xdr:rowOff>
    </xdr:to>
    <xdr:sp macro="" textlink="">
      <xdr:nvSpPr>
        <xdr:cNvPr id="164" name="Line 29">
          <a:extLst>
            <a:ext uri="{FF2B5EF4-FFF2-40B4-BE49-F238E27FC236}">
              <a16:creationId xmlns:a16="http://schemas.microsoft.com/office/drawing/2014/main" id="{019ECE7B-ED7F-4FCC-9AEB-696581EA88F5}"/>
            </a:ext>
          </a:extLst>
        </xdr:cNvPr>
        <xdr:cNvSpPr>
          <a:spLocks noChangeShapeType="1"/>
        </xdr:cNvSpPr>
      </xdr:nvSpPr>
      <xdr:spPr bwMode="auto">
        <a:xfrm>
          <a:off x="21460543" y="2915591"/>
          <a:ext cx="0" cy="1031343"/>
        </a:xfrm>
        <a:prstGeom prst="line">
          <a:avLst/>
        </a:prstGeom>
        <a:noFill/>
        <a:ln w="952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twoCellAnchor editAs="absolute">
    <xdr:from>
      <xdr:col>34</xdr:col>
      <xdr:colOff>580431</xdr:colOff>
      <xdr:row>12</xdr:row>
      <xdr:rowOff>113834</xdr:rowOff>
    </xdr:from>
    <xdr:to>
      <xdr:col>35</xdr:col>
      <xdr:colOff>200487</xdr:colOff>
      <xdr:row>12</xdr:row>
      <xdr:rowOff>113834</xdr:rowOff>
    </xdr:to>
    <xdr:sp macro="" textlink="">
      <xdr:nvSpPr>
        <xdr:cNvPr id="165" name="Line 39">
          <a:extLst>
            <a:ext uri="{FF2B5EF4-FFF2-40B4-BE49-F238E27FC236}">
              <a16:creationId xmlns:a16="http://schemas.microsoft.com/office/drawing/2014/main" id="{A8D5CA0F-E077-4593-882B-8DC131B06233}"/>
            </a:ext>
          </a:extLst>
        </xdr:cNvPr>
        <xdr:cNvSpPr>
          <a:spLocks noChangeShapeType="1"/>
        </xdr:cNvSpPr>
      </xdr:nvSpPr>
      <xdr:spPr bwMode="auto">
        <a:xfrm>
          <a:off x="22316481" y="2980859"/>
          <a:ext cx="315381" cy="0"/>
        </a:xfrm>
        <a:prstGeom prst="line">
          <a:avLst/>
        </a:prstGeom>
        <a:noFill/>
        <a:ln w="6350">
          <a:solidFill>
            <a:schemeClr val="bg1">
              <a:lumMod val="50000"/>
            </a:schemeClr>
          </a:solidFill>
          <a:round/>
          <a:headEnd/>
          <a:tailEnd/>
        </a:ln>
        <a:extLst>
          <a:ext uri="{909E8E84-426E-40DD-AFC4-6F175D3DCCD1}">
            <a14:hiddenFill xmlns:a14="http://schemas.microsoft.com/office/drawing/2010/main">
              <a:noFill/>
            </a14:hiddenFill>
          </a:ext>
        </a:extLst>
      </xdr:spPr>
    </xdr:sp>
    <xdr:clientData/>
  </xdr:twoCellAnchor>
  <xdr:twoCellAnchor editAs="absolute">
    <xdr:from>
      <xdr:col>35</xdr:col>
      <xdr:colOff>146433</xdr:colOff>
      <xdr:row>12</xdr:row>
      <xdr:rowOff>113834</xdr:rowOff>
    </xdr:from>
    <xdr:to>
      <xdr:col>35</xdr:col>
      <xdr:colOff>146433</xdr:colOff>
      <xdr:row>16</xdr:row>
      <xdr:rowOff>133342</xdr:rowOff>
    </xdr:to>
    <xdr:sp macro="" textlink="">
      <xdr:nvSpPr>
        <xdr:cNvPr id="166" name="Line 41">
          <a:extLst>
            <a:ext uri="{FF2B5EF4-FFF2-40B4-BE49-F238E27FC236}">
              <a16:creationId xmlns:a16="http://schemas.microsoft.com/office/drawing/2014/main" id="{BD244121-9CD0-4090-A5C7-E589CC142DD6}"/>
            </a:ext>
          </a:extLst>
        </xdr:cNvPr>
        <xdr:cNvSpPr>
          <a:spLocks noChangeShapeType="1"/>
        </xdr:cNvSpPr>
      </xdr:nvSpPr>
      <xdr:spPr bwMode="auto">
        <a:xfrm>
          <a:off x="22577808" y="2980859"/>
          <a:ext cx="0" cy="972008"/>
        </a:xfrm>
        <a:prstGeom prst="line">
          <a:avLst/>
        </a:prstGeom>
        <a:noFill/>
        <a:ln w="6350">
          <a:solidFill>
            <a:schemeClr val="bg1">
              <a:lumMod val="50000"/>
            </a:schemeClr>
          </a:solidFill>
          <a:round/>
          <a:headEnd type="stealth" w="med" len="med"/>
          <a:tailEnd type="stealth" w="med" len="med"/>
        </a:ln>
        <a:extLst>
          <a:ext uri="{909E8E84-426E-40DD-AFC4-6F175D3DCCD1}">
            <a14:hiddenFill xmlns:a14="http://schemas.microsoft.com/office/drawing/2010/main">
              <a:noFill/>
            </a14:hiddenFill>
          </a:ext>
        </a:extLst>
      </xdr:spPr>
    </xdr:sp>
    <xdr:clientData/>
  </xdr:twoCellAnchor>
  <xdr:twoCellAnchor editAs="absolute">
    <xdr:from>
      <xdr:col>34</xdr:col>
      <xdr:colOff>394240</xdr:colOff>
      <xdr:row>17</xdr:row>
      <xdr:rowOff>19946</xdr:rowOff>
    </xdr:from>
    <xdr:to>
      <xdr:col>34</xdr:col>
      <xdr:colOff>394240</xdr:colOff>
      <xdr:row>18</xdr:row>
      <xdr:rowOff>66336</xdr:rowOff>
    </xdr:to>
    <xdr:sp macro="" textlink="">
      <xdr:nvSpPr>
        <xdr:cNvPr id="167" name="Line 57">
          <a:extLst>
            <a:ext uri="{FF2B5EF4-FFF2-40B4-BE49-F238E27FC236}">
              <a16:creationId xmlns:a16="http://schemas.microsoft.com/office/drawing/2014/main" id="{A2BA7E7F-49EB-451A-A593-6B41BD98735F}"/>
            </a:ext>
          </a:extLst>
        </xdr:cNvPr>
        <xdr:cNvSpPr>
          <a:spLocks noChangeShapeType="1"/>
        </xdr:cNvSpPr>
      </xdr:nvSpPr>
      <xdr:spPr bwMode="auto">
        <a:xfrm>
          <a:off x="22130290" y="4077596"/>
          <a:ext cx="0" cy="284515"/>
        </a:xfrm>
        <a:prstGeom prst="line">
          <a:avLst/>
        </a:prstGeom>
        <a:noFill/>
        <a:ln w="6350">
          <a:solidFill>
            <a:schemeClr val="bg1">
              <a:lumMod val="50000"/>
            </a:schemeClr>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editAs="absolute">
    <xdr:from>
      <xdr:col>32</xdr:col>
      <xdr:colOff>248889</xdr:colOff>
      <xdr:row>18</xdr:row>
      <xdr:rowOff>17943</xdr:rowOff>
    </xdr:from>
    <xdr:to>
      <xdr:col>34</xdr:col>
      <xdr:colOff>400246</xdr:colOff>
      <xdr:row>18</xdr:row>
      <xdr:rowOff>17943</xdr:rowOff>
    </xdr:to>
    <xdr:sp macro="" textlink="">
      <xdr:nvSpPr>
        <xdr:cNvPr id="168" name="Line 58">
          <a:extLst>
            <a:ext uri="{FF2B5EF4-FFF2-40B4-BE49-F238E27FC236}">
              <a16:creationId xmlns:a16="http://schemas.microsoft.com/office/drawing/2014/main" id="{E82B731C-CB97-4CDB-B493-64AF22CE1387}"/>
            </a:ext>
          </a:extLst>
        </xdr:cNvPr>
        <xdr:cNvSpPr>
          <a:spLocks noChangeShapeType="1"/>
        </xdr:cNvSpPr>
      </xdr:nvSpPr>
      <xdr:spPr bwMode="auto">
        <a:xfrm>
          <a:off x="20784789" y="4313718"/>
          <a:ext cx="1351507" cy="0"/>
        </a:xfrm>
        <a:prstGeom prst="line">
          <a:avLst/>
        </a:prstGeom>
        <a:noFill/>
        <a:ln w="6350">
          <a:solidFill>
            <a:schemeClr val="bg1">
              <a:lumMod val="50000"/>
            </a:schemeClr>
          </a:solidFill>
          <a:round/>
          <a:headEnd type="stealth" w="med" len="med"/>
          <a:tailEnd type="stealth" w="med" len="med"/>
        </a:ln>
        <a:extLst>
          <a:ext uri="{909E8E84-426E-40DD-AFC4-6F175D3DCCD1}">
            <a14:hiddenFill xmlns:a14="http://schemas.microsoft.com/office/drawing/2010/main">
              <a:noFill/>
            </a14:hiddenFill>
          </a:ext>
        </a:extLst>
      </xdr:spPr>
    </xdr:sp>
    <xdr:clientData/>
  </xdr:twoCellAnchor>
  <xdr:twoCellAnchor editAs="absolute">
    <xdr:from>
      <xdr:col>34</xdr:col>
      <xdr:colOff>592444</xdr:colOff>
      <xdr:row>16</xdr:row>
      <xdr:rowOff>133342</xdr:rowOff>
    </xdr:from>
    <xdr:to>
      <xdr:col>35</xdr:col>
      <xdr:colOff>212500</xdr:colOff>
      <xdr:row>16</xdr:row>
      <xdr:rowOff>133342</xdr:rowOff>
    </xdr:to>
    <xdr:sp macro="" textlink="">
      <xdr:nvSpPr>
        <xdr:cNvPr id="169" name="Line 60">
          <a:extLst>
            <a:ext uri="{FF2B5EF4-FFF2-40B4-BE49-F238E27FC236}">
              <a16:creationId xmlns:a16="http://schemas.microsoft.com/office/drawing/2014/main" id="{CEDEB843-8444-42BD-ACED-CD43249EC8D1}"/>
            </a:ext>
          </a:extLst>
        </xdr:cNvPr>
        <xdr:cNvSpPr>
          <a:spLocks noChangeShapeType="1"/>
        </xdr:cNvSpPr>
      </xdr:nvSpPr>
      <xdr:spPr bwMode="auto">
        <a:xfrm>
          <a:off x="22328494" y="3952867"/>
          <a:ext cx="315381" cy="0"/>
        </a:xfrm>
        <a:prstGeom prst="line">
          <a:avLst/>
        </a:prstGeom>
        <a:noFill/>
        <a:ln w="6350">
          <a:solidFill>
            <a:schemeClr val="bg1">
              <a:lumMod val="50000"/>
            </a:schemeClr>
          </a:solidFill>
          <a:round/>
          <a:headEnd/>
          <a:tailEnd/>
        </a:ln>
        <a:extLst>
          <a:ext uri="{909E8E84-426E-40DD-AFC4-6F175D3DCCD1}">
            <a14:hiddenFill xmlns:a14="http://schemas.microsoft.com/office/drawing/2010/main">
              <a:noFill/>
            </a14:hiddenFill>
          </a:ext>
        </a:extLst>
      </xdr:spPr>
    </xdr:sp>
    <xdr:clientData/>
  </xdr:twoCellAnchor>
  <xdr:twoCellAnchor editAs="absolute">
    <xdr:from>
      <xdr:col>32</xdr:col>
      <xdr:colOff>158796</xdr:colOff>
      <xdr:row>16</xdr:row>
      <xdr:rowOff>145208</xdr:rowOff>
    </xdr:from>
    <xdr:to>
      <xdr:col>34</xdr:col>
      <xdr:colOff>490339</xdr:colOff>
      <xdr:row>16</xdr:row>
      <xdr:rowOff>216409</xdr:rowOff>
    </xdr:to>
    <xdr:sp macro="" textlink="">
      <xdr:nvSpPr>
        <xdr:cNvPr id="170" name="Rectangle 71">
          <a:extLst>
            <a:ext uri="{FF2B5EF4-FFF2-40B4-BE49-F238E27FC236}">
              <a16:creationId xmlns:a16="http://schemas.microsoft.com/office/drawing/2014/main" id="{5C6434C8-480C-4097-89FF-343CC1349D79}"/>
            </a:ext>
          </a:extLst>
        </xdr:cNvPr>
        <xdr:cNvSpPr>
          <a:spLocks noChangeArrowheads="1"/>
        </xdr:cNvSpPr>
      </xdr:nvSpPr>
      <xdr:spPr bwMode="auto">
        <a:xfrm>
          <a:off x="20694696" y="3964733"/>
          <a:ext cx="1531693" cy="71201"/>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absolute">
    <xdr:from>
      <xdr:col>33</xdr:col>
      <xdr:colOff>324568</xdr:colOff>
      <xdr:row>9</xdr:row>
      <xdr:rowOff>231222</xdr:rowOff>
    </xdr:from>
    <xdr:to>
      <xdr:col>33</xdr:col>
      <xdr:colOff>324568</xdr:colOff>
      <xdr:row>12</xdr:row>
      <xdr:rowOff>18898</xdr:rowOff>
    </xdr:to>
    <xdr:sp macro="" textlink="">
      <xdr:nvSpPr>
        <xdr:cNvPr id="171" name="Line 30">
          <a:extLst>
            <a:ext uri="{FF2B5EF4-FFF2-40B4-BE49-F238E27FC236}">
              <a16:creationId xmlns:a16="http://schemas.microsoft.com/office/drawing/2014/main" id="{C4A482A2-60B2-4526-A6F7-55E6038A01DE}"/>
            </a:ext>
          </a:extLst>
        </xdr:cNvPr>
        <xdr:cNvSpPr>
          <a:spLocks noChangeShapeType="1"/>
        </xdr:cNvSpPr>
      </xdr:nvSpPr>
      <xdr:spPr bwMode="auto">
        <a:xfrm>
          <a:off x="21460543" y="2383872"/>
          <a:ext cx="0" cy="502051"/>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absolute">
    <xdr:from>
      <xdr:col>32</xdr:col>
      <xdr:colOff>7880</xdr:colOff>
      <xdr:row>12</xdr:row>
      <xdr:rowOff>60433</xdr:rowOff>
    </xdr:from>
    <xdr:to>
      <xdr:col>32</xdr:col>
      <xdr:colOff>585235</xdr:colOff>
      <xdr:row>12</xdr:row>
      <xdr:rowOff>60433</xdr:rowOff>
    </xdr:to>
    <xdr:sp macro="" textlink="">
      <xdr:nvSpPr>
        <xdr:cNvPr id="172" name="Line 46">
          <a:extLst>
            <a:ext uri="{FF2B5EF4-FFF2-40B4-BE49-F238E27FC236}">
              <a16:creationId xmlns:a16="http://schemas.microsoft.com/office/drawing/2014/main" id="{3DD782D3-CCC2-4DC4-B619-B59A97D1FBA8}"/>
            </a:ext>
          </a:extLst>
        </xdr:cNvPr>
        <xdr:cNvSpPr>
          <a:spLocks noChangeShapeType="1"/>
        </xdr:cNvSpPr>
      </xdr:nvSpPr>
      <xdr:spPr bwMode="auto">
        <a:xfrm flipH="1">
          <a:off x="20543780" y="2927458"/>
          <a:ext cx="577355"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type="triangle" w="med" len="med"/>
          <a:tailEnd/>
        </a:ln>
        <a:extLst>
          <a:ext uri="{909E8E84-426E-40DD-AFC4-6F175D3DCCD1}">
            <a14:hiddenFill xmlns:a14="http://schemas.microsoft.com/office/drawing/2010/main">
              <a:noFill/>
            </a14:hiddenFill>
          </a:ext>
        </a:extLst>
      </xdr:spPr>
    </xdr:sp>
    <xdr:clientData/>
  </xdr:twoCellAnchor>
  <xdr:twoCellAnchor editAs="absolute">
    <xdr:from>
      <xdr:col>33</xdr:col>
      <xdr:colOff>59534</xdr:colOff>
      <xdr:row>10</xdr:row>
      <xdr:rowOff>208396</xdr:rowOff>
    </xdr:from>
    <xdr:to>
      <xdr:col>34</xdr:col>
      <xdr:colOff>33107</xdr:colOff>
      <xdr:row>13</xdr:row>
      <xdr:rowOff>67273</xdr:rowOff>
    </xdr:to>
    <xdr:sp macro="" textlink="">
      <xdr:nvSpPr>
        <xdr:cNvPr id="173" name="円弧 172">
          <a:extLst>
            <a:ext uri="{FF2B5EF4-FFF2-40B4-BE49-F238E27FC236}">
              <a16:creationId xmlns:a16="http://schemas.microsoft.com/office/drawing/2014/main" id="{A23F5692-1601-48F4-A841-4E3C1769F414}"/>
            </a:ext>
          </a:extLst>
        </xdr:cNvPr>
        <xdr:cNvSpPr/>
      </xdr:nvSpPr>
      <xdr:spPr>
        <a:xfrm rot="12553646">
          <a:off x="21195509" y="2599171"/>
          <a:ext cx="573648" cy="573252"/>
        </a:xfrm>
        <a:prstGeom prst="arc">
          <a:avLst>
            <a:gd name="adj1" fmla="val 16200000"/>
            <a:gd name="adj2" fmla="val 12979610"/>
          </a:avLst>
        </a:prstGeom>
        <a:ln w="38100">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absolute">
    <xdr:from>
      <xdr:col>33</xdr:col>
      <xdr:colOff>577294</xdr:colOff>
      <xdr:row>12</xdr:row>
      <xdr:rowOff>106246</xdr:rowOff>
    </xdr:from>
    <xdr:to>
      <xdr:col>34</xdr:col>
      <xdr:colOff>453287</xdr:colOff>
      <xdr:row>13</xdr:row>
      <xdr:rowOff>181376</xdr:rowOff>
    </xdr:to>
    <xdr:sp macro="" textlink="">
      <xdr:nvSpPr>
        <xdr:cNvPr id="174" name="テキスト ボックス 173">
          <a:extLst>
            <a:ext uri="{FF2B5EF4-FFF2-40B4-BE49-F238E27FC236}">
              <a16:creationId xmlns:a16="http://schemas.microsoft.com/office/drawing/2014/main" id="{48204D54-4E0A-4605-A8DD-467F0E5D7A42}"/>
            </a:ext>
          </a:extLst>
        </xdr:cNvPr>
        <xdr:cNvSpPr txBox="1">
          <a:spLocks/>
        </xdr:cNvSpPr>
      </xdr:nvSpPr>
      <xdr:spPr>
        <a:xfrm>
          <a:off x="21713269" y="2973271"/>
          <a:ext cx="476068" cy="3132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My</a:t>
          </a:r>
          <a:endParaRPr kumimoji="1" lang="ja-JP" altLang="en-US" sz="1400"/>
        </a:p>
      </xdr:txBody>
    </xdr:sp>
    <xdr:clientData/>
  </xdr:twoCellAnchor>
  <xdr:twoCellAnchor editAs="absolute">
    <xdr:from>
      <xdr:col>32</xdr:col>
      <xdr:colOff>137845</xdr:colOff>
      <xdr:row>10</xdr:row>
      <xdr:rowOff>191042</xdr:rowOff>
    </xdr:from>
    <xdr:to>
      <xdr:col>33</xdr:col>
      <xdr:colOff>17575</xdr:colOff>
      <xdr:row>12</xdr:row>
      <xdr:rowOff>31728</xdr:rowOff>
    </xdr:to>
    <xdr:sp macro="" textlink="">
      <xdr:nvSpPr>
        <xdr:cNvPr id="175" name="テキスト ボックス 174">
          <a:extLst>
            <a:ext uri="{FF2B5EF4-FFF2-40B4-BE49-F238E27FC236}">
              <a16:creationId xmlns:a16="http://schemas.microsoft.com/office/drawing/2014/main" id="{DAC100BA-D386-4115-88B4-B6EBDD14D71E}"/>
            </a:ext>
          </a:extLst>
        </xdr:cNvPr>
        <xdr:cNvSpPr txBox="1">
          <a:spLocks/>
        </xdr:cNvSpPr>
      </xdr:nvSpPr>
      <xdr:spPr>
        <a:xfrm>
          <a:off x="20673745" y="2581817"/>
          <a:ext cx="479805" cy="3169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Hy</a:t>
          </a:r>
          <a:endParaRPr kumimoji="1" lang="ja-JP" altLang="en-US" sz="1400"/>
        </a:p>
      </xdr:txBody>
    </xdr:sp>
    <xdr:clientData/>
  </xdr:twoCellAnchor>
  <xdr:twoCellAnchor editAs="absolute">
    <xdr:from>
      <xdr:col>32</xdr:col>
      <xdr:colOff>248187</xdr:colOff>
      <xdr:row>17</xdr:row>
      <xdr:rowOff>19946</xdr:rowOff>
    </xdr:from>
    <xdr:to>
      <xdr:col>32</xdr:col>
      <xdr:colOff>248187</xdr:colOff>
      <xdr:row>18</xdr:row>
      <xdr:rowOff>66336</xdr:rowOff>
    </xdr:to>
    <xdr:sp macro="" textlink="">
      <xdr:nvSpPr>
        <xdr:cNvPr id="176" name="Line 57">
          <a:extLst>
            <a:ext uri="{FF2B5EF4-FFF2-40B4-BE49-F238E27FC236}">
              <a16:creationId xmlns:a16="http://schemas.microsoft.com/office/drawing/2014/main" id="{2B313074-3B87-44DF-9098-44C25A70EA8F}"/>
            </a:ext>
          </a:extLst>
        </xdr:cNvPr>
        <xdr:cNvSpPr>
          <a:spLocks noChangeShapeType="1"/>
        </xdr:cNvSpPr>
      </xdr:nvSpPr>
      <xdr:spPr bwMode="auto">
        <a:xfrm>
          <a:off x="20784087" y="4077596"/>
          <a:ext cx="0" cy="284515"/>
        </a:xfrm>
        <a:prstGeom prst="line">
          <a:avLst/>
        </a:prstGeom>
        <a:noFill/>
        <a:ln w="6350">
          <a:solidFill>
            <a:schemeClr val="bg1">
              <a:lumMod val="50000"/>
            </a:schemeClr>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editAs="absolute">
    <xdr:from>
      <xdr:col>26</xdr:col>
      <xdr:colOff>405852</xdr:colOff>
      <xdr:row>8</xdr:row>
      <xdr:rowOff>182158</xdr:rowOff>
    </xdr:from>
    <xdr:to>
      <xdr:col>30</xdr:col>
      <xdr:colOff>285755</xdr:colOff>
      <xdr:row>19</xdr:row>
      <xdr:rowOff>20667</xdr:rowOff>
    </xdr:to>
    <xdr:grpSp>
      <xdr:nvGrpSpPr>
        <xdr:cNvPr id="177" name="グループ化 176">
          <a:extLst>
            <a:ext uri="{FF2B5EF4-FFF2-40B4-BE49-F238E27FC236}">
              <a16:creationId xmlns:a16="http://schemas.microsoft.com/office/drawing/2014/main" id="{242EFCCE-E1D6-4B85-BBF8-3087DC8BC1EE}"/>
            </a:ext>
          </a:extLst>
        </xdr:cNvPr>
        <xdr:cNvGrpSpPr/>
      </xdr:nvGrpSpPr>
      <xdr:grpSpPr>
        <a:xfrm>
          <a:off x="17360352" y="2103033"/>
          <a:ext cx="2388153" cy="2457884"/>
          <a:chOff x="17194698" y="679174"/>
          <a:chExt cx="2360544" cy="2480661"/>
        </a:xfrm>
      </xdr:grpSpPr>
      <xdr:sp macro="" textlink="">
        <xdr:nvSpPr>
          <xdr:cNvPr id="178" name="テキスト ボックス 177">
            <a:extLst>
              <a:ext uri="{FF2B5EF4-FFF2-40B4-BE49-F238E27FC236}">
                <a16:creationId xmlns:a16="http://schemas.microsoft.com/office/drawing/2014/main" id="{2199863A-F4D2-561A-2EF9-18E70E63F2C0}"/>
              </a:ext>
            </a:extLst>
          </xdr:cNvPr>
          <xdr:cNvSpPr txBox="1">
            <a:spLocks/>
          </xdr:cNvSpPr>
        </xdr:nvSpPr>
        <xdr:spPr>
          <a:xfrm>
            <a:off x="17921505" y="2840935"/>
            <a:ext cx="830746" cy="318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B = </a:t>
            </a:r>
            <a:endParaRPr kumimoji="1" lang="ja-JP" altLang="en-US" sz="1400"/>
          </a:p>
        </xdr:txBody>
      </xdr:sp>
      <xdr:sp macro="" textlink="">
        <xdr:nvSpPr>
          <xdr:cNvPr id="179" name="テキスト ボックス 178">
            <a:extLst>
              <a:ext uri="{FF2B5EF4-FFF2-40B4-BE49-F238E27FC236}">
                <a16:creationId xmlns:a16="http://schemas.microsoft.com/office/drawing/2014/main" id="{1D275C40-1138-7DDB-608B-899EDB59962B}"/>
              </a:ext>
            </a:extLst>
          </xdr:cNvPr>
          <xdr:cNvSpPr txBox="1">
            <a:spLocks/>
          </xdr:cNvSpPr>
        </xdr:nvSpPr>
        <xdr:spPr>
          <a:xfrm>
            <a:off x="18220927" y="679174"/>
            <a:ext cx="476250" cy="318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N1</a:t>
            </a:r>
            <a:endParaRPr kumimoji="1" lang="ja-JP" altLang="en-US" sz="1400"/>
          </a:p>
        </xdr:txBody>
      </xdr:sp>
      <xdr:sp macro="" textlink="">
        <xdr:nvSpPr>
          <xdr:cNvPr id="180" name="Line 57">
            <a:extLst>
              <a:ext uri="{FF2B5EF4-FFF2-40B4-BE49-F238E27FC236}">
                <a16:creationId xmlns:a16="http://schemas.microsoft.com/office/drawing/2014/main" id="{DDBD5349-A437-9BC2-7957-22B6A930C025}"/>
              </a:ext>
            </a:extLst>
          </xdr:cNvPr>
          <xdr:cNvSpPr>
            <a:spLocks noChangeShapeType="1"/>
          </xdr:cNvSpPr>
        </xdr:nvSpPr>
        <xdr:spPr bwMode="auto">
          <a:xfrm>
            <a:off x="19459501" y="2678220"/>
            <a:ext cx="0" cy="287608"/>
          </a:xfrm>
          <a:prstGeom prst="line">
            <a:avLst/>
          </a:prstGeom>
          <a:noFill/>
          <a:ln w="6350">
            <a:solidFill>
              <a:schemeClr val="bg1">
                <a:lumMod val="50000"/>
              </a:schemeClr>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181" name="Rectangle 70">
            <a:extLst>
              <a:ext uri="{FF2B5EF4-FFF2-40B4-BE49-F238E27FC236}">
                <a16:creationId xmlns:a16="http://schemas.microsoft.com/office/drawing/2014/main" id="{FB7A6817-6DD2-066A-2BAE-249457E334B8}"/>
              </a:ext>
            </a:extLst>
          </xdr:cNvPr>
          <xdr:cNvSpPr>
            <a:spLocks noChangeArrowheads="1"/>
          </xdr:cNvSpPr>
        </xdr:nvSpPr>
        <xdr:spPr bwMode="auto">
          <a:xfrm>
            <a:off x="17301039" y="1577504"/>
            <a:ext cx="2147862" cy="98763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2" name="Line 58">
            <a:extLst>
              <a:ext uri="{FF2B5EF4-FFF2-40B4-BE49-F238E27FC236}">
                <a16:creationId xmlns:a16="http://schemas.microsoft.com/office/drawing/2014/main" id="{B0F85026-DDF2-CD47-6A98-904C3AFA2A94}"/>
              </a:ext>
            </a:extLst>
          </xdr:cNvPr>
          <xdr:cNvSpPr>
            <a:spLocks noChangeShapeType="1"/>
          </xdr:cNvSpPr>
        </xdr:nvSpPr>
        <xdr:spPr bwMode="auto">
          <a:xfrm>
            <a:off x="17305233" y="2916625"/>
            <a:ext cx="2147862" cy="0"/>
          </a:xfrm>
          <a:prstGeom prst="line">
            <a:avLst/>
          </a:prstGeom>
          <a:noFill/>
          <a:ln w="6350">
            <a:solidFill>
              <a:schemeClr val="bg1">
                <a:lumMod val="50000"/>
              </a:schemeClr>
            </a:solidFill>
            <a:round/>
            <a:headEnd type="stealth" w="med" len="med"/>
            <a:tailEnd type="stealth" w="med" len="med"/>
          </a:ln>
          <a:extLst>
            <a:ext uri="{909E8E84-426E-40DD-AFC4-6F175D3DCCD1}">
              <a14:hiddenFill xmlns:a14="http://schemas.microsoft.com/office/drawing/2010/main">
                <a:noFill/>
              </a14:hiddenFill>
            </a:ext>
          </a:extLst>
        </xdr:spPr>
      </xdr:sp>
      <xdr:sp macro="" textlink="">
        <xdr:nvSpPr>
          <xdr:cNvPr id="183" name="Rectangle 71">
            <a:extLst>
              <a:ext uri="{FF2B5EF4-FFF2-40B4-BE49-F238E27FC236}">
                <a16:creationId xmlns:a16="http://schemas.microsoft.com/office/drawing/2014/main" id="{4C0C52C8-3500-3AE4-79C0-24A61A46B6BC}"/>
              </a:ext>
            </a:extLst>
          </xdr:cNvPr>
          <xdr:cNvSpPr>
            <a:spLocks noChangeArrowheads="1"/>
          </xdr:cNvSpPr>
        </xdr:nvSpPr>
        <xdr:spPr bwMode="auto">
          <a:xfrm>
            <a:off x="17194698" y="2565137"/>
            <a:ext cx="2360544" cy="7701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4" name="Line 30">
            <a:extLst>
              <a:ext uri="{FF2B5EF4-FFF2-40B4-BE49-F238E27FC236}">
                <a16:creationId xmlns:a16="http://schemas.microsoft.com/office/drawing/2014/main" id="{402E4172-C42D-E86E-DB2F-D4CA13CFCF42}"/>
              </a:ext>
            </a:extLst>
          </xdr:cNvPr>
          <xdr:cNvSpPr>
            <a:spLocks noChangeShapeType="1"/>
          </xdr:cNvSpPr>
        </xdr:nvSpPr>
        <xdr:spPr bwMode="auto">
          <a:xfrm>
            <a:off x="18387965" y="969501"/>
            <a:ext cx="0" cy="505446"/>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85" name="Line 46">
            <a:extLst>
              <a:ext uri="{FF2B5EF4-FFF2-40B4-BE49-F238E27FC236}">
                <a16:creationId xmlns:a16="http://schemas.microsoft.com/office/drawing/2014/main" id="{B3F44F17-93E4-AF76-B30A-07D916C6C645}"/>
              </a:ext>
            </a:extLst>
          </xdr:cNvPr>
          <xdr:cNvSpPr>
            <a:spLocks noChangeShapeType="1"/>
          </xdr:cNvSpPr>
        </xdr:nvSpPr>
        <xdr:spPr bwMode="auto">
          <a:xfrm flipH="1">
            <a:off x="17451057" y="1517177"/>
            <a:ext cx="575837"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type="triangle" w="med" len="med"/>
            <a:tailEnd/>
          </a:ln>
          <a:extLst>
            <a:ext uri="{909E8E84-426E-40DD-AFC4-6F175D3DCCD1}">
              <a14:hiddenFill xmlns:a14="http://schemas.microsoft.com/office/drawing/2010/main">
                <a:noFill/>
              </a14:hiddenFill>
            </a:ext>
          </a:extLst>
        </xdr:spPr>
      </xdr:sp>
      <xdr:sp macro="" textlink="">
        <xdr:nvSpPr>
          <xdr:cNvPr id="186" name="円弧 185">
            <a:extLst>
              <a:ext uri="{FF2B5EF4-FFF2-40B4-BE49-F238E27FC236}">
                <a16:creationId xmlns:a16="http://schemas.microsoft.com/office/drawing/2014/main" id="{10BD6394-4945-3630-5F3B-07AB3A630250}"/>
              </a:ext>
            </a:extLst>
          </xdr:cNvPr>
          <xdr:cNvSpPr/>
        </xdr:nvSpPr>
        <xdr:spPr>
          <a:xfrm rot="12553646">
            <a:off x="18098779" y="1186735"/>
            <a:ext cx="569847" cy="577839"/>
          </a:xfrm>
          <a:prstGeom prst="arc">
            <a:avLst>
              <a:gd name="adj1" fmla="val 16200000"/>
              <a:gd name="adj2" fmla="val 12979610"/>
            </a:avLst>
          </a:prstGeom>
          <a:ln w="38100">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187" name="テキスト ボックス 186">
            <a:extLst>
              <a:ext uri="{FF2B5EF4-FFF2-40B4-BE49-F238E27FC236}">
                <a16:creationId xmlns:a16="http://schemas.microsoft.com/office/drawing/2014/main" id="{EFF45641-2D61-6CB5-D1B1-25DCEE4DD76F}"/>
              </a:ext>
            </a:extLst>
          </xdr:cNvPr>
          <xdr:cNvSpPr txBox="1">
            <a:spLocks/>
          </xdr:cNvSpPr>
        </xdr:nvSpPr>
        <xdr:spPr>
          <a:xfrm>
            <a:off x="18573763" y="1563757"/>
            <a:ext cx="472523" cy="3168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Mx</a:t>
            </a:r>
            <a:endParaRPr kumimoji="1" lang="ja-JP" altLang="en-US" sz="1400"/>
          </a:p>
        </xdr:txBody>
      </xdr:sp>
      <xdr:sp macro="" textlink="">
        <xdr:nvSpPr>
          <xdr:cNvPr id="188" name="テキスト ボックス 187">
            <a:extLst>
              <a:ext uri="{FF2B5EF4-FFF2-40B4-BE49-F238E27FC236}">
                <a16:creationId xmlns:a16="http://schemas.microsoft.com/office/drawing/2014/main" id="{98A24503-8F3B-FE4C-9A7F-85D28733F799}"/>
              </a:ext>
            </a:extLst>
          </xdr:cNvPr>
          <xdr:cNvSpPr txBox="1">
            <a:spLocks/>
          </xdr:cNvSpPr>
        </xdr:nvSpPr>
        <xdr:spPr>
          <a:xfrm>
            <a:off x="17580680" y="1169090"/>
            <a:ext cx="476250" cy="318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Hx</a:t>
            </a:r>
            <a:endParaRPr kumimoji="1" lang="ja-JP" altLang="en-US" sz="1400"/>
          </a:p>
        </xdr:txBody>
      </xdr:sp>
      <xdr:sp macro="" textlink="">
        <xdr:nvSpPr>
          <xdr:cNvPr id="189" name="Line 57">
            <a:extLst>
              <a:ext uri="{FF2B5EF4-FFF2-40B4-BE49-F238E27FC236}">
                <a16:creationId xmlns:a16="http://schemas.microsoft.com/office/drawing/2014/main" id="{083C89CB-D5A8-6768-3F3C-B2A6DEFB7C60}"/>
              </a:ext>
            </a:extLst>
          </xdr:cNvPr>
          <xdr:cNvSpPr>
            <a:spLocks noChangeShapeType="1"/>
          </xdr:cNvSpPr>
        </xdr:nvSpPr>
        <xdr:spPr bwMode="auto">
          <a:xfrm>
            <a:off x="17309729" y="2678220"/>
            <a:ext cx="0" cy="287608"/>
          </a:xfrm>
          <a:prstGeom prst="line">
            <a:avLst/>
          </a:prstGeom>
          <a:noFill/>
          <a:ln w="6350">
            <a:solidFill>
              <a:schemeClr val="bg1">
                <a:lumMod val="50000"/>
              </a:schemeClr>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190" name="Line 29">
            <a:extLst>
              <a:ext uri="{FF2B5EF4-FFF2-40B4-BE49-F238E27FC236}">
                <a16:creationId xmlns:a16="http://schemas.microsoft.com/office/drawing/2014/main" id="{35787392-0334-4B69-D970-5C532A85FED8}"/>
              </a:ext>
            </a:extLst>
          </xdr:cNvPr>
          <xdr:cNvSpPr>
            <a:spLocks noChangeShapeType="1"/>
          </xdr:cNvSpPr>
        </xdr:nvSpPr>
        <xdr:spPr bwMode="auto">
          <a:xfrm>
            <a:off x="18374970" y="1505111"/>
            <a:ext cx="0" cy="1041928"/>
          </a:xfrm>
          <a:prstGeom prst="line">
            <a:avLst/>
          </a:prstGeom>
          <a:noFill/>
          <a:ln w="952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grpSp>
    <xdr:clientData/>
  </xdr:twoCellAnchor>
  <xdr:twoCellAnchor>
    <xdr:from>
      <xdr:col>42</xdr:col>
      <xdr:colOff>0</xdr:colOff>
      <xdr:row>2</xdr:row>
      <xdr:rowOff>19050</xdr:rowOff>
    </xdr:from>
    <xdr:to>
      <xdr:col>43</xdr:col>
      <xdr:colOff>9525</xdr:colOff>
      <xdr:row>4</xdr:row>
      <xdr:rowOff>0</xdr:rowOff>
    </xdr:to>
    <xdr:sp macro="" textlink="">
      <xdr:nvSpPr>
        <xdr:cNvPr id="191" name="AutoShape 7">
          <a:extLst>
            <a:ext uri="{FF2B5EF4-FFF2-40B4-BE49-F238E27FC236}">
              <a16:creationId xmlns:a16="http://schemas.microsoft.com/office/drawing/2014/main" id="{8A3DF8A0-9492-4FCB-B670-83C0D1B4CF08}"/>
            </a:ext>
          </a:extLst>
        </xdr:cNvPr>
        <xdr:cNvSpPr>
          <a:spLocks noChangeArrowheads="1"/>
        </xdr:cNvSpPr>
      </xdr:nvSpPr>
      <xdr:spPr bwMode="auto">
        <a:xfrm>
          <a:off x="26422350" y="504825"/>
          <a:ext cx="695325" cy="4572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19050</xdr:colOff>
      <xdr:row>29</xdr:row>
      <xdr:rowOff>9525</xdr:rowOff>
    </xdr:from>
    <xdr:to>
      <xdr:col>42</xdr:col>
      <xdr:colOff>600075</xdr:colOff>
      <xdr:row>30</xdr:row>
      <xdr:rowOff>200025</xdr:rowOff>
    </xdr:to>
    <xdr:sp macro="" textlink="">
      <xdr:nvSpPr>
        <xdr:cNvPr id="193" name="AutoShape 13">
          <a:extLst>
            <a:ext uri="{FF2B5EF4-FFF2-40B4-BE49-F238E27FC236}">
              <a16:creationId xmlns:a16="http://schemas.microsoft.com/office/drawing/2014/main" id="{BFAF8744-1B13-410F-8387-78F2EDC7690D}"/>
            </a:ext>
          </a:extLst>
        </xdr:cNvPr>
        <xdr:cNvSpPr>
          <a:spLocks noChangeArrowheads="1"/>
        </xdr:cNvSpPr>
      </xdr:nvSpPr>
      <xdr:spPr bwMode="auto">
        <a:xfrm>
          <a:off x="26441400" y="6924675"/>
          <a:ext cx="581025" cy="4286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43</xdr:col>
      <xdr:colOff>19050</xdr:colOff>
      <xdr:row>31</xdr:row>
      <xdr:rowOff>19050</xdr:rowOff>
    </xdr:from>
    <xdr:to>
      <xdr:col>43</xdr:col>
      <xdr:colOff>590550</xdr:colOff>
      <xdr:row>32</xdr:row>
      <xdr:rowOff>180975</xdr:rowOff>
    </xdr:to>
    <xdr:sp macro="" textlink="">
      <xdr:nvSpPr>
        <xdr:cNvPr id="195" name="AutoShape 15">
          <a:extLst>
            <a:ext uri="{FF2B5EF4-FFF2-40B4-BE49-F238E27FC236}">
              <a16:creationId xmlns:a16="http://schemas.microsoft.com/office/drawing/2014/main" id="{4BE33355-C28A-4A2E-8DE4-78C04ECB430D}"/>
            </a:ext>
          </a:extLst>
        </xdr:cNvPr>
        <xdr:cNvSpPr>
          <a:spLocks noChangeArrowheads="1"/>
        </xdr:cNvSpPr>
      </xdr:nvSpPr>
      <xdr:spPr bwMode="auto">
        <a:xfrm>
          <a:off x="27127200" y="7410450"/>
          <a:ext cx="571500" cy="4095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465367</xdr:colOff>
      <xdr:row>24</xdr:row>
      <xdr:rowOff>19050</xdr:rowOff>
    </xdr:from>
    <xdr:to>
      <xdr:col>43</xdr:col>
      <xdr:colOff>417286</xdr:colOff>
      <xdr:row>24</xdr:row>
      <xdr:rowOff>219075</xdr:rowOff>
    </xdr:to>
    <xdr:grpSp>
      <xdr:nvGrpSpPr>
        <xdr:cNvPr id="199" name="グループ化 198">
          <a:extLst>
            <a:ext uri="{FF2B5EF4-FFF2-40B4-BE49-F238E27FC236}">
              <a16:creationId xmlns:a16="http://schemas.microsoft.com/office/drawing/2014/main" id="{CF81DEC4-37FE-4A90-89D2-103814EC4441}"/>
            </a:ext>
          </a:extLst>
        </xdr:cNvPr>
        <xdr:cNvGrpSpPr/>
      </xdr:nvGrpSpPr>
      <xdr:grpSpPr>
        <a:xfrm>
          <a:off x="26944867" y="5749925"/>
          <a:ext cx="634544" cy="200025"/>
          <a:chOff x="17848489" y="10591800"/>
          <a:chExt cx="1054554" cy="200025"/>
        </a:xfrm>
      </xdr:grpSpPr>
      <xdr:sp macro="" textlink="">
        <xdr:nvSpPr>
          <xdr:cNvPr id="200" name="Line 3">
            <a:extLst>
              <a:ext uri="{FF2B5EF4-FFF2-40B4-BE49-F238E27FC236}">
                <a16:creationId xmlns:a16="http://schemas.microsoft.com/office/drawing/2014/main" id="{BA212C18-8D22-5275-20CA-C1DA84FC2484}"/>
              </a:ext>
            </a:extLst>
          </xdr:cNvPr>
          <xdr:cNvSpPr>
            <a:spLocks noChangeShapeType="1"/>
          </xdr:cNvSpPr>
        </xdr:nvSpPr>
        <xdr:spPr bwMode="auto">
          <a:xfrm flipV="1">
            <a:off x="17848489" y="10677525"/>
            <a:ext cx="38100" cy="666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01" name="Line 4">
            <a:extLst>
              <a:ext uri="{FF2B5EF4-FFF2-40B4-BE49-F238E27FC236}">
                <a16:creationId xmlns:a16="http://schemas.microsoft.com/office/drawing/2014/main" id="{7513AD9A-6E23-2AEE-EB53-171072D81FDE}"/>
              </a:ext>
            </a:extLst>
          </xdr:cNvPr>
          <xdr:cNvSpPr>
            <a:spLocks noChangeShapeType="1"/>
          </xdr:cNvSpPr>
        </xdr:nvSpPr>
        <xdr:spPr bwMode="auto">
          <a:xfrm>
            <a:off x="17886589" y="10668000"/>
            <a:ext cx="95250" cy="123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02" name="Line 5">
            <a:extLst>
              <a:ext uri="{FF2B5EF4-FFF2-40B4-BE49-F238E27FC236}">
                <a16:creationId xmlns:a16="http://schemas.microsoft.com/office/drawing/2014/main" id="{921B2D7A-A891-C5DA-5C5C-312BB6AB20D4}"/>
              </a:ext>
            </a:extLst>
          </xdr:cNvPr>
          <xdr:cNvSpPr>
            <a:spLocks noChangeShapeType="1"/>
          </xdr:cNvSpPr>
        </xdr:nvSpPr>
        <xdr:spPr bwMode="auto">
          <a:xfrm flipV="1">
            <a:off x="17981839" y="10591800"/>
            <a:ext cx="17009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03" name="Line 6">
            <a:extLst>
              <a:ext uri="{FF2B5EF4-FFF2-40B4-BE49-F238E27FC236}">
                <a16:creationId xmlns:a16="http://schemas.microsoft.com/office/drawing/2014/main" id="{22D02E62-CB2B-FD1D-9545-10B94D6DEC5D}"/>
              </a:ext>
            </a:extLst>
          </xdr:cNvPr>
          <xdr:cNvSpPr>
            <a:spLocks noChangeShapeType="1"/>
          </xdr:cNvSpPr>
        </xdr:nvSpPr>
        <xdr:spPr bwMode="auto">
          <a:xfrm>
            <a:off x="18151929" y="10591800"/>
            <a:ext cx="75111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54</xdr:col>
      <xdr:colOff>9525</xdr:colOff>
      <xdr:row>26</xdr:row>
      <xdr:rowOff>19050</xdr:rowOff>
    </xdr:from>
    <xdr:to>
      <xdr:col>55</xdr:col>
      <xdr:colOff>247650</xdr:colOff>
      <xdr:row>27</xdr:row>
      <xdr:rowOff>171450</xdr:rowOff>
    </xdr:to>
    <xdr:sp macro="" textlink="">
      <xdr:nvSpPr>
        <xdr:cNvPr id="205" name="AutoShape 20">
          <a:extLst>
            <a:ext uri="{FF2B5EF4-FFF2-40B4-BE49-F238E27FC236}">
              <a16:creationId xmlns:a16="http://schemas.microsoft.com/office/drawing/2014/main" id="{17736E99-4271-4F6F-92CC-FE18DB4BE862}"/>
            </a:ext>
          </a:extLst>
        </xdr:cNvPr>
        <xdr:cNvSpPr>
          <a:spLocks noChangeArrowheads="1"/>
        </xdr:cNvSpPr>
      </xdr:nvSpPr>
      <xdr:spPr bwMode="auto">
        <a:xfrm>
          <a:off x="34147125" y="6219825"/>
          <a:ext cx="923925" cy="3905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54</xdr:col>
      <xdr:colOff>19050</xdr:colOff>
      <xdr:row>28</xdr:row>
      <xdr:rowOff>28575</xdr:rowOff>
    </xdr:from>
    <xdr:to>
      <xdr:col>55</xdr:col>
      <xdr:colOff>438150</xdr:colOff>
      <xdr:row>29</xdr:row>
      <xdr:rowOff>180975</xdr:rowOff>
    </xdr:to>
    <xdr:sp macro="" textlink="">
      <xdr:nvSpPr>
        <xdr:cNvPr id="206" name="AutoShape 21">
          <a:extLst>
            <a:ext uri="{FF2B5EF4-FFF2-40B4-BE49-F238E27FC236}">
              <a16:creationId xmlns:a16="http://schemas.microsoft.com/office/drawing/2014/main" id="{103BD692-1F72-4B60-AE87-10573DC5E503}"/>
            </a:ext>
          </a:extLst>
        </xdr:cNvPr>
        <xdr:cNvSpPr>
          <a:spLocks noChangeArrowheads="1"/>
        </xdr:cNvSpPr>
      </xdr:nvSpPr>
      <xdr:spPr bwMode="auto">
        <a:xfrm>
          <a:off x="34156650" y="6705600"/>
          <a:ext cx="1104900" cy="3905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absolute">
    <xdr:from>
      <xdr:col>35</xdr:col>
      <xdr:colOff>96246</xdr:colOff>
      <xdr:row>10</xdr:row>
      <xdr:rowOff>203136</xdr:rowOff>
    </xdr:from>
    <xdr:to>
      <xdr:col>36</xdr:col>
      <xdr:colOff>433128</xdr:colOff>
      <xdr:row>12</xdr:row>
      <xdr:rowOff>39748</xdr:rowOff>
    </xdr:to>
    <xdr:sp macro="" textlink="">
      <xdr:nvSpPr>
        <xdr:cNvPr id="209" name="テキスト ボックス 208">
          <a:extLst>
            <a:ext uri="{FF2B5EF4-FFF2-40B4-BE49-F238E27FC236}">
              <a16:creationId xmlns:a16="http://schemas.microsoft.com/office/drawing/2014/main" id="{2EE678F6-5C73-4F9C-A018-194C8BEC724E}"/>
            </a:ext>
          </a:extLst>
        </xdr:cNvPr>
        <xdr:cNvSpPr txBox="1">
          <a:spLocks/>
        </xdr:cNvSpPr>
      </xdr:nvSpPr>
      <xdr:spPr>
        <a:xfrm>
          <a:off x="22527621" y="2593911"/>
          <a:ext cx="848057" cy="3128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Df'= </a:t>
          </a:r>
          <a:endParaRPr kumimoji="1" lang="ja-JP" altLang="en-US" sz="1400"/>
        </a:p>
      </xdr:txBody>
    </xdr:sp>
    <xdr:clientData/>
  </xdr:twoCellAnchor>
  <xdr:twoCellAnchor editAs="absolute">
    <xdr:from>
      <xdr:col>35</xdr:col>
      <xdr:colOff>147746</xdr:colOff>
      <xdr:row>10</xdr:row>
      <xdr:rowOff>223344</xdr:rowOff>
    </xdr:from>
    <xdr:to>
      <xdr:col>35</xdr:col>
      <xdr:colOff>147746</xdr:colOff>
      <xdr:row>12</xdr:row>
      <xdr:rowOff>101805</xdr:rowOff>
    </xdr:to>
    <xdr:sp macro="" textlink="">
      <xdr:nvSpPr>
        <xdr:cNvPr id="210" name="Line 41">
          <a:extLst>
            <a:ext uri="{FF2B5EF4-FFF2-40B4-BE49-F238E27FC236}">
              <a16:creationId xmlns:a16="http://schemas.microsoft.com/office/drawing/2014/main" id="{9D65C995-F951-40FA-BCDB-95631E1F1C86}"/>
            </a:ext>
          </a:extLst>
        </xdr:cNvPr>
        <xdr:cNvSpPr>
          <a:spLocks noChangeShapeType="1"/>
        </xdr:cNvSpPr>
      </xdr:nvSpPr>
      <xdr:spPr bwMode="auto">
        <a:xfrm>
          <a:off x="22579121" y="2614119"/>
          <a:ext cx="0" cy="354711"/>
        </a:xfrm>
        <a:prstGeom prst="line">
          <a:avLst/>
        </a:prstGeom>
        <a:noFill/>
        <a:ln w="6350">
          <a:solidFill>
            <a:schemeClr val="bg1">
              <a:lumMod val="50000"/>
            </a:schemeClr>
          </a:solidFill>
          <a:round/>
          <a:headEnd type="stealth" w="med" len="med"/>
          <a:tailEnd type="stealth" w="med" len="med"/>
        </a:ln>
        <a:extLst>
          <a:ext uri="{909E8E84-426E-40DD-AFC4-6F175D3DCCD1}">
            <a14:hiddenFill xmlns:a14="http://schemas.microsoft.com/office/drawing/2010/main">
              <a:noFill/>
            </a14:hiddenFill>
          </a:ext>
        </a:extLst>
      </xdr:spPr>
    </xdr:sp>
    <xdr:clientData/>
  </xdr:twoCellAnchor>
  <xdr:twoCellAnchor editAs="absolute">
    <xdr:from>
      <xdr:col>25</xdr:col>
      <xdr:colOff>420415</xdr:colOff>
      <xdr:row>10</xdr:row>
      <xdr:rowOff>220248</xdr:rowOff>
    </xdr:from>
    <xdr:to>
      <xdr:col>37</xdr:col>
      <xdr:colOff>306004</xdr:colOff>
      <xdr:row>10</xdr:row>
      <xdr:rowOff>220248</xdr:rowOff>
    </xdr:to>
    <xdr:sp macro="" textlink="">
      <xdr:nvSpPr>
        <xdr:cNvPr id="211" name="Line 39">
          <a:extLst>
            <a:ext uri="{FF2B5EF4-FFF2-40B4-BE49-F238E27FC236}">
              <a16:creationId xmlns:a16="http://schemas.microsoft.com/office/drawing/2014/main" id="{524B7A6A-65AA-4A29-A394-D27CC30326AB}"/>
            </a:ext>
          </a:extLst>
        </xdr:cNvPr>
        <xdr:cNvSpPr>
          <a:spLocks noChangeShapeType="1"/>
        </xdr:cNvSpPr>
      </xdr:nvSpPr>
      <xdr:spPr bwMode="auto">
        <a:xfrm>
          <a:off x="16755790" y="2611023"/>
          <a:ext cx="7092839" cy="0"/>
        </a:xfrm>
        <a:prstGeom prst="line">
          <a:avLst/>
        </a:prstGeom>
        <a:noFill/>
        <a:ln w="6350">
          <a:solidFill>
            <a:schemeClr val="bg1">
              <a:lumMod val="50000"/>
            </a:schemeClr>
          </a:solidFill>
          <a:round/>
          <a:headEnd/>
          <a:tailEnd/>
        </a:ln>
        <a:extLst>
          <a:ext uri="{909E8E84-426E-40DD-AFC4-6F175D3DCCD1}">
            <a14:hiddenFill xmlns:a14="http://schemas.microsoft.com/office/drawing/2010/main">
              <a:noFill/>
            </a14:hiddenFill>
          </a:ext>
        </a:extLst>
      </xdr:spPr>
    </xdr:sp>
    <xdr:clientData/>
  </xdr:twoCellAnchor>
  <xdr:twoCellAnchor editAs="absolute">
    <xdr:from>
      <xdr:col>36</xdr:col>
      <xdr:colOff>497251</xdr:colOff>
      <xdr:row>9</xdr:row>
      <xdr:rowOff>222886</xdr:rowOff>
    </xdr:from>
    <xdr:to>
      <xdr:col>37</xdr:col>
      <xdr:colOff>376981</xdr:colOff>
      <xdr:row>11</xdr:row>
      <xdr:rowOff>63571</xdr:rowOff>
    </xdr:to>
    <xdr:sp macro="" textlink="">
      <xdr:nvSpPr>
        <xdr:cNvPr id="212" name="テキスト ボックス 211">
          <a:extLst>
            <a:ext uri="{FF2B5EF4-FFF2-40B4-BE49-F238E27FC236}">
              <a16:creationId xmlns:a16="http://schemas.microsoft.com/office/drawing/2014/main" id="{9B27F23A-78E4-4A3A-8E9E-7148AED03723}"/>
            </a:ext>
          </a:extLst>
        </xdr:cNvPr>
        <xdr:cNvSpPr txBox="1">
          <a:spLocks/>
        </xdr:cNvSpPr>
      </xdr:nvSpPr>
      <xdr:spPr>
        <a:xfrm>
          <a:off x="23439801" y="2375536"/>
          <a:ext cx="479805" cy="3169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t>G.L</a:t>
          </a:r>
          <a:endParaRPr kumimoji="1" lang="ja-JP" altLang="en-US" sz="1400"/>
        </a:p>
      </xdr:txBody>
    </xdr:sp>
    <xdr:clientData/>
  </xdr:twoCellAnchor>
  <xdr:twoCellAnchor editAs="absolute">
    <xdr:from>
      <xdr:col>36</xdr:col>
      <xdr:colOff>327770</xdr:colOff>
      <xdr:row>9</xdr:row>
      <xdr:rowOff>197923</xdr:rowOff>
    </xdr:from>
    <xdr:to>
      <xdr:col>37</xdr:col>
      <xdr:colOff>207500</xdr:colOff>
      <xdr:row>11</xdr:row>
      <xdr:rowOff>38608</xdr:rowOff>
    </xdr:to>
    <xdr:sp macro="" textlink="">
      <xdr:nvSpPr>
        <xdr:cNvPr id="213" name="テキスト ボックス 212">
          <a:extLst>
            <a:ext uri="{FF2B5EF4-FFF2-40B4-BE49-F238E27FC236}">
              <a16:creationId xmlns:a16="http://schemas.microsoft.com/office/drawing/2014/main" id="{2580DCA1-5970-43E4-B8FA-8FB1D316F4FD}"/>
            </a:ext>
          </a:extLst>
        </xdr:cNvPr>
        <xdr:cNvSpPr txBox="1">
          <a:spLocks/>
        </xdr:cNvSpPr>
      </xdr:nvSpPr>
      <xdr:spPr>
        <a:xfrm>
          <a:off x="23270320" y="2350573"/>
          <a:ext cx="479805" cy="3169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a:t>▽</a:t>
          </a:r>
        </a:p>
      </xdr:txBody>
    </xdr:sp>
    <xdr:clientData/>
  </xdr:twoCellAnchor>
  <xdr:twoCellAnchor>
    <xdr:from>
      <xdr:col>31</xdr:col>
      <xdr:colOff>123165</xdr:colOff>
      <xdr:row>10</xdr:row>
      <xdr:rowOff>224557</xdr:rowOff>
    </xdr:from>
    <xdr:to>
      <xdr:col>31</xdr:col>
      <xdr:colOff>194827</xdr:colOff>
      <xdr:row>11</xdr:row>
      <xdr:rowOff>46326</xdr:rowOff>
    </xdr:to>
    <xdr:cxnSp macro="">
      <xdr:nvCxnSpPr>
        <xdr:cNvPr id="214" name="直線コネクタ 213">
          <a:extLst>
            <a:ext uri="{FF2B5EF4-FFF2-40B4-BE49-F238E27FC236}">
              <a16:creationId xmlns:a16="http://schemas.microsoft.com/office/drawing/2014/main" id="{20D07AEA-CD9E-4D57-8C64-44AEC6DE92B8}"/>
            </a:ext>
          </a:extLst>
        </xdr:cNvPr>
        <xdr:cNvCxnSpPr/>
      </xdr:nvCxnSpPr>
      <xdr:spPr>
        <a:xfrm>
          <a:off x="20058990" y="2615332"/>
          <a:ext cx="71662" cy="59894"/>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310590</xdr:colOff>
      <xdr:row>10</xdr:row>
      <xdr:rowOff>224553</xdr:rowOff>
    </xdr:from>
    <xdr:to>
      <xdr:col>31</xdr:col>
      <xdr:colOff>388519</xdr:colOff>
      <xdr:row>11</xdr:row>
      <xdr:rowOff>46322</xdr:rowOff>
    </xdr:to>
    <xdr:cxnSp macro="">
      <xdr:nvCxnSpPr>
        <xdr:cNvPr id="215" name="直線コネクタ 214">
          <a:extLst>
            <a:ext uri="{FF2B5EF4-FFF2-40B4-BE49-F238E27FC236}">
              <a16:creationId xmlns:a16="http://schemas.microsoft.com/office/drawing/2014/main" id="{8F1332E9-420B-4547-8C5F-D269E1190ABD}"/>
            </a:ext>
          </a:extLst>
        </xdr:cNvPr>
        <xdr:cNvCxnSpPr/>
      </xdr:nvCxnSpPr>
      <xdr:spPr>
        <a:xfrm>
          <a:off x="20246415" y="2615328"/>
          <a:ext cx="77929" cy="59894"/>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498769</xdr:colOff>
      <xdr:row>10</xdr:row>
      <xdr:rowOff>224553</xdr:rowOff>
    </xdr:from>
    <xdr:to>
      <xdr:col>31</xdr:col>
      <xdr:colOff>570431</xdr:colOff>
      <xdr:row>11</xdr:row>
      <xdr:rowOff>46322</xdr:rowOff>
    </xdr:to>
    <xdr:cxnSp macro="">
      <xdr:nvCxnSpPr>
        <xdr:cNvPr id="216" name="直線コネクタ 215">
          <a:extLst>
            <a:ext uri="{FF2B5EF4-FFF2-40B4-BE49-F238E27FC236}">
              <a16:creationId xmlns:a16="http://schemas.microsoft.com/office/drawing/2014/main" id="{29E615EC-0AA4-49A1-8EBC-46FC65B7F6BF}"/>
            </a:ext>
          </a:extLst>
        </xdr:cNvPr>
        <xdr:cNvCxnSpPr/>
      </xdr:nvCxnSpPr>
      <xdr:spPr>
        <a:xfrm>
          <a:off x="20434594" y="2615328"/>
          <a:ext cx="71662" cy="59894"/>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194823</xdr:colOff>
      <xdr:row>10</xdr:row>
      <xdr:rowOff>226959</xdr:rowOff>
    </xdr:from>
    <xdr:to>
      <xdr:col>31</xdr:col>
      <xdr:colOff>227903</xdr:colOff>
      <xdr:row>11</xdr:row>
      <xdr:rowOff>15132</xdr:rowOff>
    </xdr:to>
    <xdr:cxnSp macro="">
      <xdr:nvCxnSpPr>
        <xdr:cNvPr id="217" name="直線コネクタ 216">
          <a:extLst>
            <a:ext uri="{FF2B5EF4-FFF2-40B4-BE49-F238E27FC236}">
              <a16:creationId xmlns:a16="http://schemas.microsoft.com/office/drawing/2014/main" id="{781F3421-5ED2-4235-9943-F1DDBD9ED99A}"/>
            </a:ext>
          </a:extLst>
        </xdr:cNvPr>
        <xdr:cNvCxnSpPr/>
      </xdr:nvCxnSpPr>
      <xdr:spPr>
        <a:xfrm>
          <a:off x="20130648" y="2617734"/>
          <a:ext cx="33080" cy="26298"/>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564918</xdr:colOff>
      <xdr:row>10</xdr:row>
      <xdr:rowOff>226962</xdr:rowOff>
    </xdr:from>
    <xdr:to>
      <xdr:col>31</xdr:col>
      <xdr:colOff>597998</xdr:colOff>
      <xdr:row>11</xdr:row>
      <xdr:rowOff>15135</xdr:rowOff>
    </xdr:to>
    <xdr:cxnSp macro="">
      <xdr:nvCxnSpPr>
        <xdr:cNvPr id="218" name="直線コネクタ 217">
          <a:extLst>
            <a:ext uri="{FF2B5EF4-FFF2-40B4-BE49-F238E27FC236}">
              <a16:creationId xmlns:a16="http://schemas.microsoft.com/office/drawing/2014/main" id="{5E8E8E27-26E8-4B54-8901-E5F6DD0DBD42}"/>
            </a:ext>
          </a:extLst>
        </xdr:cNvPr>
        <xdr:cNvCxnSpPr/>
      </xdr:nvCxnSpPr>
      <xdr:spPr>
        <a:xfrm>
          <a:off x="20500743" y="2617737"/>
          <a:ext cx="33080" cy="26298"/>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385758</xdr:colOff>
      <xdr:row>10</xdr:row>
      <xdr:rowOff>226957</xdr:rowOff>
    </xdr:from>
    <xdr:to>
      <xdr:col>31</xdr:col>
      <xdr:colOff>418838</xdr:colOff>
      <xdr:row>11</xdr:row>
      <xdr:rowOff>15130</xdr:rowOff>
    </xdr:to>
    <xdr:cxnSp macro="">
      <xdr:nvCxnSpPr>
        <xdr:cNvPr id="219" name="直線コネクタ 218">
          <a:extLst>
            <a:ext uri="{FF2B5EF4-FFF2-40B4-BE49-F238E27FC236}">
              <a16:creationId xmlns:a16="http://schemas.microsoft.com/office/drawing/2014/main" id="{533B1B9E-F8D8-4E91-A9CE-DC24AB1FB3D8}"/>
            </a:ext>
          </a:extLst>
        </xdr:cNvPr>
        <xdr:cNvCxnSpPr/>
      </xdr:nvCxnSpPr>
      <xdr:spPr>
        <a:xfrm>
          <a:off x="20321583" y="2617732"/>
          <a:ext cx="33080" cy="26298"/>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252707</xdr:colOff>
      <xdr:row>10</xdr:row>
      <xdr:rowOff>226961</xdr:rowOff>
    </xdr:from>
    <xdr:to>
      <xdr:col>31</xdr:col>
      <xdr:colOff>352687</xdr:colOff>
      <xdr:row>11</xdr:row>
      <xdr:rowOff>68664</xdr:rowOff>
    </xdr:to>
    <xdr:cxnSp macro="">
      <xdr:nvCxnSpPr>
        <xdr:cNvPr id="220" name="直線コネクタ 219">
          <a:extLst>
            <a:ext uri="{FF2B5EF4-FFF2-40B4-BE49-F238E27FC236}">
              <a16:creationId xmlns:a16="http://schemas.microsoft.com/office/drawing/2014/main" id="{D309E20D-7323-40D8-B2A9-0DF7DDF57D2D}"/>
            </a:ext>
          </a:extLst>
        </xdr:cNvPr>
        <xdr:cNvCxnSpPr/>
      </xdr:nvCxnSpPr>
      <xdr:spPr>
        <a:xfrm>
          <a:off x="20188532" y="2617736"/>
          <a:ext cx="99980" cy="79828"/>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435375</xdr:colOff>
      <xdr:row>10</xdr:row>
      <xdr:rowOff>226961</xdr:rowOff>
    </xdr:from>
    <xdr:to>
      <xdr:col>31</xdr:col>
      <xdr:colOff>529088</xdr:colOff>
      <xdr:row>11</xdr:row>
      <xdr:rowOff>68664</xdr:rowOff>
    </xdr:to>
    <xdr:cxnSp macro="">
      <xdr:nvCxnSpPr>
        <xdr:cNvPr id="221" name="直線コネクタ 220">
          <a:extLst>
            <a:ext uri="{FF2B5EF4-FFF2-40B4-BE49-F238E27FC236}">
              <a16:creationId xmlns:a16="http://schemas.microsoft.com/office/drawing/2014/main" id="{D8B515D5-D72B-42E3-AE5F-C8E8E8FC193B}"/>
            </a:ext>
          </a:extLst>
        </xdr:cNvPr>
        <xdr:cNvCxnSpPr/>
      </xdr:nvCxnSpPr>
      <xdr:spPr>
        <a:xfrm>
          <a:off x="20371200" y="2617736"/>
          <a:ext cx="93713" cy="79828"/>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164509</xdr:colOff>
      <xdr:row>10</xdr:row>
      <xdr:rowOff>231755</xdr:rowOff>
    </xdr:from>
    <xdr:to>
      <xdr:col>31</xdr:col>
      <xdr:colOff>252709</xdr:colOff>
      <xdr:row>11</xdr:row>
      <xdr:rowOff>68658</xdr:rowOff>
    </xdr:to>
    <xdr:cxnSp macro="">
      <xdr:nvCxnSpPr>
        <xdr:cNvPr id="222" name="直線コネクタ 221">
          <a:extLst>
            <a:ext uri="{FF2B5EF4-FFF2-40B4-BE49-F238E27FC236}">
              <a16:creationId xmlns:a16="http://schemas.microsoft.com/office/drawing/2014/main" id="{48CF8542-A7D5-4F98-8676-E6AA72580E19}"/>
            </a:ext>
          </a:extLst>
        </xdr:cNvPr>
        <xdr:cNvCxnSpPr/>
      </xdr:nvCxnSpPr>
      <xdr:spPr>
        <a:xfrm flipH="1">
          <a:off x="20100334" y="2622530"/>
          <a:ext cx="88200" cy="75028"/>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355444</xdr:colOff>
      <xdr:row>10</xdr:row>
      <xdr:rowOff>234159</xdr:rowOff>
    </xdr:from>
    <xdr:to>
      <xdr:col>31</xdr:col>
      <xdr:colOff>443644</xdr:colOff>
      <xdr:row>11</xdr:row>
      <xdr:rowOff>71062</xdr:rowOff>
    </xdr:to>
    <xdr:cxnSp macro="">
      <xdr:nvCxnSpPr>
        <xdr:cNvPr id="223" name="直線コネクタ 222">
          <a:extLst>
            <a:ext uri="{FF2B5EF4-FFF2-40B4-BE49-F238E27FC236}">
              <a16:creationId xmlns:a16="http://schemas.microsoft.com/office/drawing/2014/main" id="{68D65B6A-5920-4C15-8F24-F08E7A9712AB}"/>
            </a:ext>
          </a:extLst>
        </xdr:cNvPr>
        <xdr:cNvCxnSpPr/>
      </xdr:nvCxnSpPr>
      <xdr:spPr>
        <a:xfrm flipH="1">
          <a:off x="20291269" y="2624934"/>
          <a:ext cx="88200" cy="75028"/>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230659</xdr:colOff>
      <xdr:row>11</xdr:row>
      <xdr:rowOff>15121</xdr:rowOff>
    </xdr:from>
    <xdr:to>
      <xdr:col>31</xdr:col>
      <xdr:colOff>288539</xdr:colOff>
      <xdr:row>11</xdr:row>
      <xdr:rowOff>66254</xdr:rowOff>
    </xdr:to>
    <xdr:cxnSp macro="">
      <xdr:nvCxnSpPr>
        <xdr:cNvPr id="224" name="直線コネクタ 223">
          <a:extLst>
            <a:ext uri="{FF2B5EF4-FFF2-40B4-BE49-F238E27FC236}">
              <a16:creationId xmlns:a16="http://schemas.microsoft.com/office/drawing/2014/main" id="{5AA859F5-F0B7-4C03-AC40-DCDA2D2F05F8}"/>
            </a:ext>
          </a:extLst>
        </xdr:cNvPr>
        <xdr:cNvCxnSpPr/>
      </xdr:nvCxnSpPr>
      <xdr:spPr>
        <a:xfrm flipH="1">
          <a:off x="20166484" y="2644021"/>
          <a:ext cx="57880" cy="51133"/>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296809</xdr:colOff>
      <xdr:row>11</xdr:row>
      <xdr:rowOff>43922</xdr:rowOff>
    </xdr:from>
    <xdr:to>
      <xdr:col>31</xdr:col>
      <xdr:colOff>321610</xdr:colOff>
      <xdr:row>11</xdr:row>
      <xdr:rowOff>66251</xdr:rowOff>
    </xdr:to>
    <xdr:cxnSp macro="">
      <xdr:nvCxnSpPr>
        <xdr:cNvPr id="225" name="直線コネクタ 224">
          <a:extLst>
            <a:ext uri="{FF2B5EF4-FFF2-40B4-BE49-F238E27FC236}">
              <a16:creationId xmlns:a16="http://schemas.microsoft.com/office/drawing/2014/main" id="{AF40143F-6112-4CCE-B8B3-449205AC5725}"/>
            </a:ext>
          </a:extLst>
        </xdr:cNvPr>
        <xdr:cNvCxnSpPr/>
      </xdr:nvCxnSpPr>
      <xdr:spPr>
        <a:xfrm flipH="1">
          <a:off x="20232634" y="2672822"/>
          <a:ext cx="24801" cy="22329"/>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290615</xdr:colOff>
      <xdr:row>10</xdr:row>
      <xdr:rowOff>226565</xdr:rowOff>
    </xdr:from>
    <xdr:to>
      <xdr:col>36</xdr:col>
      <xdr:colOff>362277</xdr:colOff>
      <xdr:row>11</xdr:row>
      <xdr:rowOff>48334</xdr:rowOff>
    </xdr:to>
    <xdr:cxnSp macro="">
      <xdr:nvCxnSpPr>
        <xdr:cNvPr id="226" name="直線コネクタ 225">
          <a:extLst>
            <a:ext uri="{FF2B5EF4-FFF2-40B4-BE49-F238E27FC236}">
              <a16:creationId xmlns:a16="http://schemas.microsoft.com/office/drawing/2014/main" id="{C95A7169-B327-4EF8-9C30-566155A74F6B}"/>
            </a:ext>
          </a:extLst>
        </xdr:cNvPr>
        <xdr:cNvCxnSpPr/>
      </xdr:nvCxnSpPr>
      <xdr:spPr>
        <a:xfrm>
          <a:off x="23217290" y="2617340"/>
          <a:ext cx="71662" cy="59894"/>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478040</xdr:colOff>
      <xdr:row>10</xdr:row>
      <xdr:rowOff>226561</xdr:rowOff>
    </xdr:from>
    <xdr:to>
      <xdr:col>36</xdr:col>
      <xdr:colOff>555969</xdr:colOff>
      <xdr:row>11</xdr:row>
      <xdr:rowOff>48330</xdr:rowOff>
    </xdr:to>
    <xdr:cxnSp macro="">
      <xdr:nvCxnSpPr>
        <xdr:cNvPr id="227" name="直線コネクタ 226">
          <a:extLst>
            <a:ext uri="{FF2B5EF4-FFF2-40B4-BE49-F238E27FC236}">
              <a16:creationId xmlns:a16="http://schemas.microsoft.com/office/drawing/2014/main" id="{3D1A7F96-AC44-4368-9DF7-E3D102DDB42C}"/>
            </a:ext>
          </a:extLst>
        </xdr:cNvPr>
        <xdr:cNvCxnSpPr/>
      </xdr:nvCxnSpPr>
      <xdr:spPr>
        <a:xfrm>
          <a:off x="23404715" y="2617336"/>
          <a:ext cx="77929" cy="59894"/>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64640</xdr:colOff>
      <xdr:row>10</xdr:row>
      <xdr:rowOff>226561</xdr:rowOff>
    </xdr:from>
    <xdr:to>
      <xdr:col>37</xdr:col>
      <xdr:colOff>136302</xdr:colOff>
      <xdr:row>11</xdr:row>
      <xdr:rowOff>48330</xdr:rowOff>
    </xdr:to>
    <xdr:cxnSp macro="">
      <xdr:nvCxnSpPr>
        <xdr:cNvPr id="228" name="直線コネクタ 227">
          <a:extLst>
            <a:ext uri="{FF2B5EF4-FFF2-40B4-BE49-F238E27FC236}">
              <a16:creationId xmlns:a16="http://schemas.microsoft.com/office/drawing/2014/main" id="{B953D940-800B-476E-9EAA-0ADFE8995403}"/>
            </a:ext>
          </a:extLst>
        </xdr:cNvPr>
        <xdr:cNvCxnSpPr/>
      </xdr:nvCxnSpPr>
      <xdr:spPr>
        <a:xfrm>
          <a:off x="23591390" y="2617336"/>
          <a:ext cx="71662" cy="59894"/>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362273</xdr:colOff>
      <xdr:row>10</xdr:row>
      <xdr:rowOff>228967</xdr:rowOff>
    </xdr:from>
    <xdr:to>
      <xdr:col>36</xdr:col>
      <xdr:colOff>395353</xdr:colOff>
      <xdr:row>11</xdr:row>
      <xdr:rowOff>17140</xdr:rowOff>
    </xdr:to>
    <xdr:cxnSp macro="">
      <xdr:nvCxnSpPr>
        <xdr:cNvPr id="229" name="直線コネクタ 228">
          <a:extLst>
            <a:ext uri="{FF2B5EF4-FFF2-40B4-BE49-F238E27FC236}">
              <a16:creationId xmlns:a16="http://schemas.microsoft.com/office/drawing/2014/main" id="{9644ABF0-0E3F-4C6D-A46D-6E547D27E3DD}"/>
            </a:ext>
          </a:extLst>
        </xdr:cNvPr>
        <xdr:cNvCxnSpPr/>
      </xdr:nvCxnSpPr>
      <xdr:spPr>
        <a:xfrm>
          <a:off x="23288948" y="2619742"/>
          <a:ext cx="33080" cy="26298"/>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130789</xdr:colOff>
      <xdr:row>10</xdr:row>
      <xdr:rowOff>228970</xdr:rowOff>
    </xdr:from>
    <xdr:to>
      <xdr:col>37</xdr:col>
      <xdr:colOff>163869</xdr:colOff>
      <xdr:row>11</xdr:row>
      <xdr:rowOff>17143</xdr:rowOff>
    </xdr:to>
    <xdr:cxnSp macro="">
      <xdr:nvCxnSpPr>
        <xdr:cNvPr id="230" name="直線コネクタ 229">
          <a:extLst>
            <a:ext uri="{FF2B5EF4-FFF2-40B4-BE49-F238E27FC236}">
              <a16:creationId xmlns:a16="http://schemas.microsoft.com/office/drawing/2014/main" id="{E7F1A879-5B7E-4AB0-BE56-E41D71ADA37E}"/>
            </a:ext>
          </a:extLst>
        </xdr:cNvPr>
        <xdr:cNvCxnSpPr/>
      </xdr:nvCxnSpPr>
      <xdr:spPr>
        <a:xfrm>
          <a:off x="23657539" y="2619745"/>
          <a:ext cx="33080" cy="26298"/>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553208</xdr:colOff>
      <xdr:row>10</xdr:row>
      <xdr:rowOff>228965</xdr:rowOff>
    </xdr:from>
    <xdr:to>
      <xdr:col>36</xdr:col>
      <xdr:colOff>586288</xdr:colOff>
      <xdr:row>11</xdr:row>
      <xdr:rowOff>17138</xdr:rowOff>
    </xdr:to>
    <xdr:cxnSp macro="">
      <xdr:nvCxnSpPr>
        <xdr:cNvPr id="231" name="直線コネクタ 230">
          <a:extLst>
            <a:ext uri="{FF2B5EF4-FFF2-40B4-BE49-F238E27FC236}">
              <a16:creationId xmlns:a16="http://schemas.microsoft.com/office/drawing/2014/main" id="{44D4A147-67FB-4D5B-A025-C50CFCC51840}"/>
            </a:ext>
          </a:extLst>
        </xdr:cNvPr>
        <xdr:cNvCxnSpPr/>
      </xdr:nvCxnSpPr>
      <xdr:spPr>
        <a:xfrm>
          <a:off x="23479883" y="2619740"/>
          <a:ext cx="33080" cy="26298"/>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420157</xdr:colOff>
      <xdr:row>10</xdr:row>
      <xdr:rowOff>228969</xdr:rowOff>
    </xdr:from>
    <xdr:to>
      <xdr:col>36</xdr:col>
      <xdr:colOff>520137</xdr:colOff>
      <xdr:row>11</xdr:row>
      <xdr:rowOff>70672</xdr:rowOff>
    </xdr:to>
    <xdr:cxnSp macro="">
      <xdr:nvCxnSpPr>
        <xdr:cNvPr id="232" name="直線コネクタ 231">
          <a:extLst>
            <a:ext uri="{FF2B5EF4-FFF2-40B4-BE49-F238E27FC236}">
              <a16:creationId xmlns:a16="http://schemas.microsoft.com/office/drawing/2014/main" id="{8DF1DDB8-63F0-455F-86C0-D46C08D88B26}"/>
            </a:ext>
          </a:extLst>
        </xdr:cNvPr>
        <xdr:cNvCxnSpPr/>
      </xdr:nvCxnSpPr>
      <xdr:spPr>
        <a:xfrm>
          <a:off x="23346832" y="2619744"/>
          <a:ext cx="99980" cy="79828"/>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1246</xdr:colOff>
      <xdr:row>10</xdr:row>
      <xdr:rowOff>228969</xdr:rowOff>
    </xdr:from>
    <xdr:to>
      <xdr:col>37</xdr:col>
      <xdr:colOff>94959</xdr:colOff>
      <xdr:row>11</xdr:row>
      <xdr:rowOff>70672</xdr:rowOff>
    </xdr:to>
    <xdr:cxnSp macro="">
      <xdr:nvCxnSpPr>
        <xdr:cNvPr id="233" name="直線コネクタ 232">
          <a:extLst>
            <a:ext uri="{FF2B5EF4-FFF2-40B4-BE49-F238E27FC236}">
              <a16:creationId xmlns:a16="http://schemas.microsoft.com/office/drawing/2014/main" id="{80D0F609-A055-47F8-BEAF-5BBF2C8EC991}"/>
            </a:ext>
          </a:extLst>
        </xdr:cNvPr>
        <xdr:cNvCxnSpPr/>
      </xdr:nvCxnSpPr>
      <xdr:spPr>
        <a:xfrm>
          <a:off x="23527996" y="2619744"/>
          <a:ext cx="93713" cy="79828"/>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331959</xdr:colOff>
      <xdr:row>10</xdr:row>
      <xdr:rowOff>233763</xdr:rowOff>
    </xdr:from>
    <xdr:to>
      <xdr:col>36</xdr:col>
      <xdr:colOff>420159</xdr:colOff>
      <xdr:row>11</xdr:row>
      <xdr:rowOff>70666</xdr:rowOff>
    </xdr:to>
    <xdr:cxnSp macro="">
      <xdr:nvCxnSpPr>
        <xdr:cNvPr id="234" name="直線コネクタ 233">
          <a:extLst>
            <a:ext uri="{FF2B5EF4-FFF2-40B4-BE49-F238E27FC236}">
              <a16:creationId xmlns:a16="http://schemas.microsoft.com/office/drawing/2014/main" id="{1FB0DCF4-E235-48F4-BDB9-38D00D439C7F}"/>
            </a:ext>
          </a:extLst>
        </xdr:cNvPr>
        <xdr:cNvCxnSpPr/>
      </xdr:nvCxnSpPr>
      <xdr:spPr>
        <a:xfrm flipH="1">
          <a:off x="23258634" y="2624538"/>
          <a:ext cx="88200" cy="75028"/>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522894</xdr:colOff>
      <xdr:row>10</xdr:row>
      <xdr:rowOff>236167</xdr:rowOff>
    </xdr:from>
    <xdr:to>
      <xdr:col>37</xdr:col>
      <xdr:colOff>9515</xdr:colOff>
      <xdr:row>11</xdr:row>
      <xdr:rowOff>73070</xdr:rowOff>
    </xdr:to>
    <xdr:cxnSp macro="">
      <xdr:nvCxnSpPr>
        <xdr:cNvPr id="235" name="直線コネクタ 234">
          <a:extLst>
            <a:ext uri="{FF2B5EF4-FFF2-40B4-BE49-F238E27FC236}">
              <a16:creationId xmlns:a16="http://schemas.microsoft.com/office/drawing/2014/main" id="{847EDC3C-71F7-4891-B1AF-EBE01591ABA3}"/>
            </a:ext>
          </a:extLst>
        </xdr:cNvPr>
        <xdr:cNvCxnSpPr/>
      </xdr:nvCxnSpPr>
      <xdr:spPr>
        <a:xfrm flipH="1">
          <a:off x="23449569" y="2626942"/>
          <a:ext cx="86696" cy="75028"/>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398109</xdr:colOff>
      <xdr:row>11</xdr:row>
      <xdr:rowOff>17129</xdr:rowOff>
    </xdr:from>
    <xdr:to>
      <xdr:col>36</xdr:col>
      <xdr:colOff>455989</xdr:colOff>
      <xdr:row>11</xdr:row>
      <xdr:rowOff>68262</xdr:rowOff>
    </xdr:to>
    <xdr:cxnSp macro="">
      <xdr:nvCxnSpPr>
        <xdr:cNvPr id="236" name="直線コネクタ 235">
          <a:extLst>
            <a:ext uri="{FF2B5EF4-FFF2-40B4-BE49-F238E27FC236}">
              <a16:creationId xmlns:a16="http://schemas.microsoft.com/office/drawing/2014/main" id="{2A7657D1-6EE9-4BB8-9090-C25AAFB5F000}"/>
            </a:ext>
          </a:extLst>
        </xdr:cNvPr>
        <xdr:cNvCxnSpPr/>
      </xdr:nvCxnSpPr>
      <xdr:spPr>
        <a:xfrm flipH="1">
          <a:off x="23324784" y="2646029"/>
          <a:ext cx="57880" cy="51133"/>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464259</xdr:colOff>
      <xdr:row>11</xdr:row>
      <xdr:rowOff>45930</xdr:rowOff>
    </xdr:from>
    <xdr:to>
      <xdr:col>36</xdr:col>
      <xdr:colOff>489060</xdr:colOff>
      <xdr:row>11</xdr:row>
      <xdr:rowOff>68259</xdr:rowOff>
    </xdr:to>
    <xdr:cxnSp macro="">
      <xdr:nvCxnSpPr>
        <xdr:cNvPr id="237" name="直線コネクタ 236">
          <a:extLst>
            <a:ext uri="{FF2B5EF4-FFF2-40B4-BE49-F238E27FC236}">
              <a16:creationId xmlns:a16="http://schemas.microsoft.com/office/drawing/2014/main" id="{A60D1D17-8FBA-4D89-B426-03D73DA35607}"/>
            </a:ext>
          </a:extLst>
        </xdr:cNvPr>
        <xdr:cNvCxnSpPr/>
      </xdr:nvCxnSpPr>
      <xdr:spPr>
        <a:xfrm flipH="1">
          <a:off x="23390934" y="2674830"/>
          <a:ext cx="24801" cy="22329"/>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93</xdr:col>
      <xdr:colOff>428625</xdr:colOff>
      <xdr:row>3</xdr:row>
      <xdr:rowOff>38100</xdr:rowOff>
    </xdr:from>
    <xdr:to>
      <xdr:col>95</xdr:col>
      <xdr:colOff>123824</xdr:colOff>
      <xdr:row>4</xdr:row>
      <xdr:rowOff>190500</xdr:rowOff>
    </xdr:to>
    <xdr:sp macro="" textlink="">
      <xdr:nvSpPr>
        <xdr:cNvPr id="197" name="AutoShape 20">
          <a:extLst>
            <a:ext uri="{FF2B5EF4-FFF2-40B4-BE49-F238E27FC236}">
              <a16:creationId xmlns:a16="http://schemas.microsoft.com/office/drawing/2014/main" id="{BE1482F2-ED43-47E9-8582-751D029F8B84}"/>
            </a:ext>
          </a:extLst>
        </xdr:cNvPr>
        <xdr:cNvSpPr>
          <a:spLocks noChangeArrowheads="1"/>
        </xdr:cNvSpPr>
      </xdr:nvSpPr>
      <xdr:spPr bwMode="auto">
        <a:xfrm>
          <a:off x="59512200" y="762000"/>
          <a:ext cx="1066799" cy="3905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93</xdr:col>
      <xdr:colOff>671079</xdr:colOff>
      <xdr:row>6</xdr:row>
      <xdr:rowOff>20781</xdr:rowOff>
    </xdr:from>
    <xdr:to>
      <xdr:col>98</xdr:col>
      <xdr:colOff>173180</xdr:colOff>
      <xdr:row>7</xdr:row>
      <xdr:rowOff>190500</xdr:rowOff>
    </xdr:to>
    <xdr:sp macro="" textlink="">
      <xdr:nvSpPr>
        <xdr:cNvPr id="204" name="AutoShape 20">
          <a:extLst>
            <a:ext uri="{FF2B5EF4-FFF2-40B4-BE49-F238E27FC236}">
              <a16:creationId xmlns:a16="http://schemas.microsoft.com/office/drawing/2014/main" id="{BCDC67D0-EEE5-E020-706B-407898AE20F7}"/>
            </a:ext>
          </a:extLst>
        </xdr:cNvPr>
        <xdr:cNvSpPr>
          <a:spLocks noChangeArrowheads="1"/>
        </xdr:cNvSpPr>
      </xdr:nvSpPr>
      <xdr:spPr bwMode="auto">
        <a:xfrm>
          <a:off x="59845142" y="1461437"/>
          <a:ext cx="3038257" cy="407844"/>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w="6350"/>
      </a:spPr>
      <a:bodyPr vertOverflow="clip" horzOverflow="clip" rtlCol="0" anchor="t"/>
      <a:lstStyle>
        <a:defPPr algn="l">
          <a:defRPr kumimoji="1" sz="1100">
            <a:solidFill>
              <a:schemeClr val="tx1"/>
            </a:solidFill>
          </a:defRPr>
        </a:defPPr>
      </a:lstStyle>
      <a:style>
        <a:lnRef idx="2">
          <a:schemeClr val="accent6"/>
        </a:lnRef>
        <a:fillRef idx="1">
          <a:schemeClr val="lt1"/>
        </a:fillRef>
        <a:effectRef idx="0">
          <a:schemeClr val="accent6"/>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mlit.go.jp/road/sign/kijyun/bunya06.html" TargetMode="External"/><Relationship Id="rId7" Type="http://schemas.openxmlformats.org/officeDocument/2006/relationships/hyperlink" Target="https://ce-note.com/light-foundation-s50" TargetMode="External"/><Relationship Id="rId2" Type="http://schemas.openxmlformats.org/officeDocument/2006/relationships/hyperlink" Target="https://www.jlma.or.jp/siryo/kokai.htm" TargetMode="External"/><Relationship Id="rId1" Type="http://schemas.openxmlformats.org/officeDocument/2006/relationships/hyperlink" Target="https://www.mlit.go.jp/road/sign/kijyun/bunya06.html" TargetMode="External"/><Relationship Id="rId6" Type="http://schemas.openxmlformats.org/officeDocument/2006/relationships/hyperlink" Target="https://www.jlma.or.jp/siryo/kokai.htm" TargetMode="External"/><Relationship Id="rId5" Type="http://schemas.openxmlformats.org/officeDocument/2006/relationships/hyperlink" Target="https://www.jlma.or.jp/siryo/pdf/kokai/JIL1001taperpole.pdf" TargetMode="External"/><Relationship Id="rId4" Type="http://schemas.openxmlformats.org/officeDocument/2006/relationships/hyperlink" Target="https://www.mlit.go.jp/road/sign/kijyun/pdf/19750715huzokubutsukiso.pdf"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kkr.mlit.go.jp/plan/jigyousya/technical_information/consultant/binran/etsuran/page04.html" TargetMode="External"/><Relationship Id="rId13" Type="http://schemas.openxmlformats.org/officeDocument/2006/relationships/drawing" Target="../drawings/drawing2.xml"/><Relationship Id="rId3" Type="http://schemas.openxmlformats.org/officeDocument/2006/relationships/hyperlink" Target="https://www.jlma.or.jp/siryo/kokai.htm" TargetMode="External"/><Relationship Id="rId7" Type="http://schemas.openxmlformats.org/officeDocument/2006/relationships/hyperlink" Target="https://www.kkr.mlit.go.jp/plan/jigyousya/technical_information/consultant/binran/etsuran/qgl8vl0000005eeh-att/sekkei04_04.pdf" TargetMode="External"/><Relationship Id="rId12" Type="http://schemas.openxmlformats.org/officeDocument/2006/relationships/printerSettings" Target="../printerSettings/printerSettings2.bin"/><Relationship Id="rId2" Type="http://schemas.openxmlformats.org/officeDocument/2006/relationships/hyperlink" Target="https://www.jlma.or.jp/siryo/kokai.htm" TargetMode="External"/><Relationship Id="rId1" Type="http://schemas.openxmlformats.org/officeDocument/2006/relationships/hyperlink" Target="https://www.jlma.or.jp/siryo/pdf/kokai/JIL1001taperpole.pdf" TargetMode="External"/><Relationship Id="rId6" Type="http://schemas.openxmlformats.org/officeDocument/2006/relationships/hyperlink" Target="https://www.kkr.mlit.go.jp/plan/jigyousya/technical_information/consultant/binran/etsuran/page04.html" TargetMode="External"/><Relationship Id="rId11" Type="http://schemas.openxmlformats.org/officeDocument/2006/relationships/hyperlink" Target="https://ce-note.com/light-foundation-jil1003" TargetMode="External"/><Relationship Id="rId5" Type="http://schemas.openxmlformats.org/officeDocument/2006/relationships/hyperlink" Target="https://www.kkr.mlit.go.jp/plan/jigyousya/technical_information/consultant/binran/etsuran/qgl8vl0000005eeh-att/sekkei04_04.pdf" TargetMode="External"/><Relationship Id="rId10" Type="http://schemas.openxmlformats.org/officeDocument/2006/relationships/hyperlink" Target="https://www.kkr.mlit.go.jp/plan/jigyousya/technical_information/consultant/binran/etsuran/page04.html" TargetMode="External"/><Relationship Id="rId4" Type="http://schemas.openxmlformats.org/officeDocument/2006/relationships/hyperlink" Target="https://www.kkr.mlit.go.jp/plan/jigyousya/technical_information/consultant/binran/etsuran/page04.html" TargetMode="External"/><Relationship Id="rId9" Type="http://schemas.openxmlformats.org/officeDocument/2006/relationships/hyperlink" Target="https://www.kkr.mlit.go.jp/plan/jigyousya/technical_information/consultant/binran/etsuran/qgl8vl0000005eeh-att/sekkei04_04.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jlma.or.jp/siryo/kokai.htm" TargetMode="External"/><Relationship Id="rId7" Type="http://schemas.openxmlformats.org/officeDocument/2006/relationships/drawing" Target="../drawings/drawing3.xml"/><Relationship Id="rId2" Type="http://schemas.openxmlformats.org/officeDocument/2006/relationships/hyperlink" Target="https://www.jlma.or.jp/siryo/kokai.htm" TargetMode="External"/><Relationship Id="rId1" Type="http://schemas.openxmlformats.org/officeDocument/2006/relationships/hyperlink" Target="https://www.jlma.or.jp/siryo/pdf/kokai/JIL1001taperpole.pdf" TargetMode="External"/><Relationship Id="rId6" Type="http://schemas.openxmlformats.org/officeDocument/2006/relationships/printerSettings" Target="../printerSettings/printerSettings3.bin"/><Relationship Id="rId5" Type="http://schemas.openxmlformats.org/officeDocument/2006/relationships/hyperlink" Target="https://ce-note.com/light-foundation-h24kinki-chokusetsu" TargetMode="External"/><Relationship Id="rId4" Type="http://schemas.openxmlformats.org/officeDocument/2006/relationships/hyperlink" Target="https://www.kkr.mlit.go.jp/plan/jigyousya/technical_information/consultant/binran/etsuran/page04.htm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jlma.or.jp/siryo/kokai.htm" TargetMode="External"/><Relationship Id="rId7" Type="http://schemas.openxmlformats.org/officeDocument/2006/relationships/drawing" Target="../drawings/drawing4.xml"/><Relationship Id="rId2" Type="http://schemas.openxmlformats.org/officeDocument/2006/relationships/hyperlink" Target="https://www.jlma.or.jp/siryo/kokai.htm" TargetMode="External"/><Relationship Id="rId1" Type="http://schemas.openxmlformats.org/officeDocument/2006/relationships/hyperlink" Target="https://www.jlma.or.jp/siryo/pdf/kokai/JIL1001taperpole.pdf" TargetMode="External"/><Relationship Id="rId6" Type="http://schemas.openxmlformats.org/officeDocument/2006/relationships/printerSettings" Target="../printerSettings/printerSettings4.bin"/><Relationship Id="rId5" Type="http://schemas.openxmlformats.org/officeDocument/2006/relationships/hyperlink" Target="https://ce-note.com/light-foundation-r2hyousikibinran-chokusetsu" TargetMode="External"/><Relationship Id="rId4" Type="http://schemas.openxmlformats.org/officeDocument/2006/relationships/hyperlink" Target="https://www.kkr.mlit.go.jp/plan/jigyousya/technical_information/consultant/binran/etsuran/page04.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52"/>
  <sheetViews>
    <sheetView tabSelected="1" view="pageBreakPreview" zoomScale="60" zoomScaleNormal="100" workbookViewId="0"/>
  </sheetViews>
  <sheetFormatPr defaultRowHeight="18.75" x14ac:dyDescent="0.4"/>
  <cols>
    <col min="1" max="1" width="2.875" customWidth="1"/>
    <col min="2" max="2" width="4.875" customWidth="1"/>
    <col min="4" max="4" width="6.375" customWidth="1"/>
    <col min="5" max="5" width="13.125" customWidth="1"/>
    <col min="6" max="6" width="9.125" bestFit="1" customWidth="1"/>
    <col min="7" max="7" width="14.75" customWidth="1"/>
    <col min="8" max="8" width="9.375" customWidth="1"/>
    <col min="9" max="9" width="13.125" bestFit="1" customWidth="1"/>
    <col min="10" max="10" width="20.125" customWidth="1"/>
    <col min="11" max="11" width="3.25" customWidth="1"/>
    <col min="12" max="12" width="3.75" customWidth="1"/>
    <col min="13" max="13" width="16.125" customWidth="1"/>
    <col min="14" max="14" width="12.25" customWidth="1"/>
    <col min="15" max="15" width="7.875" bestFit="1" customWidth="1"/>
    <col min="16" max="17" width="6.75" bestFit="1" customWidth="1"/>
    <col min="18" max="18" width="6.75" customWidth="1"/>
    <col min="19" max="22" width="6.625" customWidth="1"/>
    <col min="23" max="23" width="8.875" customWidth="1"/>
    <col min="24" max="24" width="10.375" customWidth="1"/>
    <col min="25" max="25" width="2.25" customWidth="1"/>
    <col min="26" max="26" width="8.875" customWidth="1"/>
    <col min="27" max="39" width="6.375" customWidth="1"/>
    <col min="40" max="40" width="3.25" customWidth="1"/>
    <col min="41" max="41" width="8.75" customWidth="1"/>
  </cols>
  <sheetData>
    <row r="1" spans="1:41" x14ac:dyDescent="0.4">
      <c r="B1" s="1" t="s">
        <v>406</v>
      </c>
      <c r="I1" s="61" t="s">
        <v>70</v>
      </c>
    </row>
    <row r="2" spans="1:41" ht="19.5" x14ac:dyDescent="0.4">
      <c r="A2" s="63" t="s">
        <v>125</v>
      </c>
      <c r="AD2" t="s">
        <v>59</v>
      </c>
    </row>
    <row r="3" spans="1:41" ht="18.75" customHeight="1" x14ac:dyDescent="0.4">
      <c r="Z3" s="182" t="s">
        <v>76</v>
      </c>
      <c r="AA3" s="39"/>
      <c r="AB3" s="40"/>
      <c r="AC3" s="39"/>
      <c r="AD3" s="40"/>
      <c r="AE3" s="39"/>
      <c r="AF3" s="40"/>
      <c r="AG3" s="39"/>
      <c r="AH3" s="40"/>
      <c r="AI3" s="39"/>
      <c r="AJ3" s="40"/>
      <c r="AK3" s="39"/>
      <c r="AL3" s="40"/>
      <c r="AM3" s="39"/>
    </row>
    <row r="4" spans="1:41" x14ac:dyDescent="0.4">
      <c r="B4" t="s">
        <v>0</v>
      </c>
      <c r="Z4" s="183"/>
      <c r="AA4" s="41">
        <v>0.03</v>
      </c>
      <c r="AB4" s="23">
        <v>0.05</v>
      </c>
      <c r="AC4" s="41">
        <v>0.1</v>
      </c>
      <c r="AD4" s="23">
        <v>0.15</v>
      </c>
      <c r="AE4" s="41">
        <v>0.2</v>
      </c>
      <c r="AF4" s="23">
        <v>0.3</v>
      </c>
      <c r="AG4" s="41">
        <v>0.4</v>
      </c>
      <c r="AH4" s="23">
        <v>0.5</v>
      </c>
      <c r="AI4" s="41">
        <v>0.6</v>
      </c>
      <c r="AJ4" s="23">
        <v>0.8</v>
      </c>
      <c r="AK4" s="41">
        <v>1</v>
      </c>
      <c r="AL4" s="23">
        <v>1.2</v>
      </c>
      <c r="AM4" s="41">
        <v>1.4</v>
      </c>
    </row>
    <row r="5" spans="1:41" x14ac:dyDescent="0.4">
      <c r="C5" s="1" t="s">
        <v>238</v>
      </c>
      <c r="I5" t="s">
        <v>67</v>
      </c>
      <c r="Z5" s="184"/>
      <c r="AA5" s="41"/>
      <c r="AB5" s="23"/>
      <c r="AC5" s="41"/>
      <c r="AD5" s="23"/>
      <c r="AE5" s="41"/>
      <c r="AF5" s="23"/>
      <c r="AG5" s="41"/>
      <c r="AH5" s="23"/>
      <c r="AI5" s="41"/>
      <c r="AJ5" s="23"/>
      <c r="AK5" s="41"/>
      <c r="AL5" s="23"/>
      <c r="AM5" s="41"/>
    </row>
    <row r="6" spans="1:41" x14ac:dyDescent="0.4">
      <c r="C6" t="s">
        <v>75</v>
      </c>
      <c r="Z6" s="42">
        <v>0.05</v>
      </c>
      <c r="AA6" s="35">
        <v>40</v>
      </c>
      <c r="AB6" s="36"/>
      <c r="AC6" s="35"/>
      <c r="AD6" s="36"/>
      <c r="AE6" s="35"/>
      <c r="AF6" s="36"/>
      <c r="AG6" s="35"/>
      <c r="AH6" s="36"/>
      <c r="AI6" s="35"/>
      <c r="AJ6" s="36"/>
      <c r="AK6" s="35"/>
      <c r="AL6" s="36"/>
      <c r="AM6" s="35"/>
    </row>
    <row r="7" spans="1:41" ht="18.75" customHeight="1" x14ac:dyDescent="0.4">
      <c r="C7" t="s">
        <v>68</v>
      </c>
      <c r="Z7" s="43">
        <v>0.1</v>
      </c>
      <c r="AA7" s="31">
        <v>60</v>
      </c>
      <c r="AB7">
        <v>60</v>
      </c>
      <c r="AC7" s="31"/>
      <c r="AE7" s="31"/>
      <c r="AG7" s="31"/>
      <c r="AI7" s="31"/>
      <c r="AK7" s="31"/>
      <c r="AM7" s="31"/>
    </row>
    <row r="8" spans="1:41" x14ac:dyDescent="0.4">
      <c r="C8" t="s">
        <v>239</v>
      </c>
      <c r="Z8" s="43">
        <v>0.15</v>
      </c>
      <c r="AA8" s="31">
        <v>60</v>
      </c>
      <c r="AB8">
        <v>60</v>
      </c>
      <c r="AC8" s="31">
        <v>90</v>
      </c>
      <c r="AE8" s="31"/>
      <c r="AG8" s="31"/>
      <c r="AI8" s="31"/>
      <c r="AK8" s="31"/>
      <c r="AM8" s="31"/>
      <c r="AN8" s="13"/>
      <c r="AO8" s="179" t="s">
        <v>60</v>
      </c>
    </row>
    <row r="9" spans="1:41" x14ac:dyDescent="0.4">
      <c r="Z9" s="43">
        <v>0.2</v>
      </c>
      <c r="AA9" s="31">
        <v>90</v>
      </c>
      <c r="AB9">
        <v>90</v>
      </c>
      <c r="AC9" s="31">
        <v>90</v>
      </c>
      <c r="AD9">
        <v>90</v>
      </c>
      <c r="AE9" s="31"/>
      <c r="AG9" s="31"/>
      <c r="AI9" s="31"/>
      <c r="AK9" s="31"/>
      <c r="AM9" s="31"/>
      <c r="AN9" s="13"/>
      <c r="AO9" s="179"/>
    </row>
    <row r="10" spans="1:41" x14ac:dyDescent="0.4">
      <c r="B10" t="s">
        <v>2</v>
      </c>
      <c r="Z10" s="43">
        <v>0.3</v>
      </c>
      <c r="AA10" s="31"/>
      <c r="AB10">
        <v>90</v>
      </c>
      <c r="AC10" s="31">
        <v>90</v>
      </c>
      <c r="AD10">
        <v>120</v>
      </c>
      <c r="AE10" s="31">
        <v>120</v>
      </c>
      <c r="AG10" s="31"/>
      <c r="AI10" s="31"/>
      <c r="AK10" s="31"/>
      <c r="AM10" s="31"/>
      <c r="AN10" s="13"/>
      <c r="AO10" s="179"/>
    </row>
    <row r="11" spans="1:41" x14ac:dyDescent="0.4">
      <c r="C11" t="s">
        <v>64</v>
      </c>
      <c r="D11" s="49" t="s">
        <v>240</v>
      </c>
      <c r="G11" t="s">
        <v>66</v>
      </c>
      <c r="H11" s="48">
        <v>60</v>
      </c>
      <c r="I11" t="s">
        <v>94</v>
      </c>
      <c r="Z11" s="47">
        <v>0.4</v>
      </c>
      <c r="AA11" s="31"/>
      <c r="AC11" s="31">
        <v>120</v>
      </c>
      <c r="AD11">
        <v>120</v>
      </c>
      <c r="AE11" s="31">
        <v>120</v>
      </c>
      <c r="AG11" s="31"/>
      <c r="AI11" s="31"/>
      <c r="AK11" s="31"/>
      <c r="AM11" s="31"/>
      <c r="AN11" s="13"/>
      <c r="AO11" s="179"/>
    </row>
    <row r="12" spans="1:41" x14ac:dyDescent="0.4">
      <c r="C12" t="s">
        <v>65</v>
      </c>
      <c r="D12" t="s">
        <v>25</v>
      </c>
      <c r="G12" s="48" t="s">
        <v>8</v>
      </c>
      <c r="H12" s="48">
        <v>12</v>
      </c>
      <c r="I12" t="s">
        <v>26</v>
      </c>
      <c r="Z12" s="43">
        <v>0.5</v>
      </c>
      <c r="AA12" s="31"/>
      <c r="AC12" s="31">
        <v>120</v>
      </c>
      <c r="AD12">
        <v>120</v>
      </c>
      <c r="AE12" s="31">
        <v>120</v>
      </c>
      <c r="AF12">
        <v>150</v>
      </c>
      <c r="AG12" s="31"/>
      <c r="AI12" s="31"/>
      <c r="AK12" s="31"/>
      <c r="AM12" s="31"/>
      <c r="AN12" s="13"/>
      <c r="AO12" s="179"/>
    </row>
    <row r="13" spans="1:41" x14ac:dyDescent="0.4">
      <c r="J13" s="38" t="s">
        <v>82</v>
      </c>
      <c r="Z13" s="43">
        <v>0.6</v>
      </c>
      <c r="AA13" s="31"/>
      <c r="AC13" s="31">
        <v>120</v>
      </c>
      <c r="AD13">
        <v>120</v>
      </c>
      <c r="AE13" s="31">
        <v>150</v>
      </c>
      <c r="AF13">
        <v>150</v>
      </c>
      <c r="AG13" s="31">
        <v>150</v>
      </c>
      <c r="AI13" s="31"/>
      <c r="AK13" s="31"/>
      <c r="AM13" s="31"/>
      <c r="AN13" s="13"/>
      <c r="AO13" s="179"/>
    </row>
    <row r="14" spans="1:41" x14ac:dyDescent="0.4">
      <c r="C14" s="21" t="s">
        <v>77</v>
      </c>
      <c r="D14" s="56" t="s">
        <v>16</v>
      </c>
      <c r="E14" s="56" t="s">
        <v>17</v>
      </c>
      <c r="F14" s="56" t="s">
        <v>18</v>
      </c>
      <c r="G14" s="56" t="s">
        <v>19</v>
      </c>
      <c r="H14" s="56" t="s">
        <v>20</v>
      </c>
      <c r="I14" s="56" t="s">
        <v>21</v>
      </c>
      <c r="J14" s="57" t="s">
        <v>22</v>
      </c>
      <c r="Z14" s="43">
        <v>0.8</v>
      </c>
      <c r="AA14" s="31"/>
      <c r="AC14" s="31"/>
      <c r="AD14">
        <v>150</v>
      </c>
      <c r="AE14" s="31">
        <v>150</v>
      </c>
      <c r="AF14">
        <v>150</v>
      </c>
      <c r="AG14" s="31">
        <v>150</v>
      </c>
      <c r="AH14">
        <v>180</v>
      </c>
      <c r="AI14" s="31"/>
      <c r="AK14" s="31"/>
      <c r="AM14" s="31"/>
    </row>
    <row r="15" spans="1:41" x14ac:dyDescent="0.4">
      <c r="C15" s="64">
        <f>_xlfn.IFS(H12=8,8000,H12=10,10000,H12=12,12000)</f>
        <v>12000</v>
      </c>
      <c r="D15" s="65">
        <f>VLOOKUP($C15,$O38:$V43,2)</f>
        <v>2500</v>
      </c>
      <c r="E15" s="65">
        <f>VLOOKUP($C15,$O38:$V43,3)</f>
        <v>8000</v>
      </c>
      <c r="F15" s="65">
        <f>VLOOKUP($C15,$O38:$V43,4)</f>
        <v>1500</v>
      </c>
      <c r="G15" s="65">
        <f>VLOOKUP($C15,$O38:$V43,5)</f>
        <v>75</v>
      </c>
      <c r="H15" s="65">
        <f>VLOOKUP($C15,$O38:$V43,6)</f>
        <v>75</v>
      </c>
      <c r="I15" s="65">
        <f>VLOOKUP($C15,$O38:$V43,7)</f>
        <v>195</v>
      </c>
      <c r="J15" s="66">
        <f>VLOOKUP($C15,$O38:$V43,8)</f>
        <v>195</v>
      </c>
      <c r="Z15" s="44">
        <v>1</v>
      </c>
      <c r="AA15" s="29"/>
      <c r="AB15" s="11"/>
      <c r="AC15" s="29"/>
      <c r="AD15" s="11">
        <v>150</v>
      </c>
      <c r="AE15" s="29">
        <v>150</v>
      </c>
      <c r="AF15" s="11">
        <v>180</v>
      </c>
      <c r="AG15" s="29">
        <v>150</v>
      </c>
      <c r="AH15" s="11">
        <v>180</v>
      </c>
      <c r="AI15" s="29">
        <v>180</v>
      </c>
      <c r="AJ15" s="11"/>
      <c r="AK15" s="29"/>
      <c r="AL15" s="11"/>
      <c r="AM15" s="29"/>
    </row>
    <row r="16" spans="1:41" x14ac:dyDescent="0.4">
      <c r="Z16" s="41"/>
      <c r="AA16" s="31"/>
      <c r="AC16" s="31"/>
      <c r="AE16" s="31"/>
      <c r="AG16" s="31"/>
      <c r="AI16" s="31"/>
      <c r="AK16" s="31"/>
      <c r="AM16" s="31"/>
    </row>
    <row r="17" spans="2:41" ht="18.75" customHeight="1" x14ac:dyDescent="0.4">
      <c r="B17" t="s">
        <v>243</v>
      </c>
      <c r="Z17" s="45">
        <v>1.2</v>
      </c>
      <c r="AA17" s="31"/>
      <c r="AC17" s="31"/>
      <c r="AE17" s="31">
        <v>120</v>
      </c>
      <c r="AF17">
        <v>120</v>
      </c>
      <c r="AG17" s="31">
        <v>120</v>
      </c>
      <c r="AH17">
        <v>150</v>
      </c>
      <c r="AI17" s="31">
        <v>150</v>
      </c>
      <c r="AJ17">
        <v>150</v>
      </c>
      <c r="AK17" s="31"/>
      <c r="AM17" s="31"/>
    </row>
    <row r="18" spans="2:41" x14ac:dyDescent="0.4">
      <c r="C18" s="180" t="s">
        <v>43</v>
      </c>
      <c r="D18" s="5">
        <v>1</v>
      </c>
      <c r="E18" s="181" t="s">
        <v>38</v>
      </c>
      <c r="F18" s="181"/>
      <c r="G18" t="s">
        <v>44</v>
      </c>
      <c r="Z18" s="45">
        <v>1.4</v>
      </c>
      <c r="AA18" s="31"/>
      <c r="AC18" s="31"/>
      <c r="AE18" s="31">
        <v>150</v>
      </c>
      <c r="AF18">
        <v>150</v>
      </c>
      <c r="AG18" s="31">
        <v>150</v>
      </c>
      <c r="AH18">
        <v>150</v>
      </c>
      <c r="AI18" s="31">
        <v>150</v>
      </c>
      <c r="AJ18">
        <v>150</v>
      </c>
      <c r="AK18" s="31"/>
      <c r="AM18" s="31"/>
      <c r="AN18" s="13"/>
    </row>
    <row r="19" spans="2:41" x14ac:dyDescent="0.4">
      <c r="C19" s="180"/>
      <c r="D19" s="4">
        <v>16</v>
      </c>
      <c r="E19" s="181"/>
      <c r="F19" s="181"/>
      <c r="G19" t="s">
        <v>27</v>
      </c>
      <c r="Z19" s="45">
        <v>1.6</v>
      </c>
      <c r="AA19" s="31"/>
      <c r="AC19" s="31"/>
      <c r="AE19" s="31"/>
      <c r="AF19">
        <v>150</v>
      </c>
      <c r="AG19" s="31">
        <v>150</v>
      </c>
      <c r="AH19">
        <v>150</v>
      </c>
      <c r="AI19" s="31">
        <v>150</v>
      </c>
      <c r="AJ19">
        <v>150</v>
      </c>
      <c r="AK19" s="31">
        <v>180</v>
      </c>
      <c r="AM19" s="31"/>
      <c r="AN19" s="13"/>
      <c r="AO19" s="46"/>
    </row>
    <row r="20" spans="2:41" x14ac:dyDescent="0.4">
      <c r="G20" t="s">
        <v>28</v>
      </c>
      <c r="Z20" s="45">
        <v>1.8</v>
      </c>
      <c r="AA20" s="31"/>
      <c r="AC20" s="31"/>
      <c r="AE20" s="31"/>
      <c r="AF20" s="50">
        <v>150</v>
      </c>
      <c r="AG20" s="31">
        <v>150</v>
      </c>
      <c r="AH20">
        <v>150</v>
      </c>
      <c r="AI20" s="31">
        <v>150</v>
      </c>
      <c r="AJ20">
        <v>180</v>
      </c>
      <c r="AK20" s="31">
        <v>180</v>
      </c>
      <c r="AM20" s="31"/>
      <c r="AN20" s="13"/>
      <c r="AO20" s="46"/>
    </row>
    <row r="21" spans="2:41" x14ac:dyDescent="0.4">
      <c r="C21" t="s">
        <v>244</v>
      </c>
      <c r="L21" s="8"/>
      <c r="Z21" s="45">
        <v>2</v>
      </c>
      <c r="AA21" s="31"/>
      <c r="AC21" s="31"/>
      <c r="AE21" s="31"/>
      <c r="AF21">
        <v>150</v>
      </c>
      <c r="AG21" s="31">
        <v>150</v>
      </c>
      <c r="AH21">
        <v>180</v>
      </c>
      <c r="AI21" s="31">
        <v>180</v>
      </c>
      <c r="AJ21">
        <v>180</v>
      </c>
      <c r="AK21" s="31">
        <v>180</v>
      </c>
      <c r="AL21">
        <v>180</v>
      </c>
      <c r="AM21" s="31"/>
      <c r="AN21" s="13"/>
      <c r="AO21" s="179" t="s">
        <v>61</v>
      </c>
    </row>
    <row r="22" spans="2:41" x14ac:dyDescent="0.4">
      <c r="Z22" s="45">
        <v>2.4</v>
      </c>
      <c r="AA22" s="31"/>
      <c r="AC22" s="31"/>
      <c r="AE22" s="31"/>
      <c r="AG22" s="31">
        <v>180</v>
      </c>
      <c r="AH22">
        <v>180</v>
      </c>
      <c r="AI22" s="31">
        <v>180</v>
      </c>
      <c r="AJ22">
        <v>180</v>
      </c>
      <c r="AK22" s="31">
        <v>180</v>
      </c>
      <c r="AL22">
        <v>210</v>
      </c>
      <c r="AM22" s="31">
        <v>210</v>
      </c>
      <c r="AN22" s="13"/>
      <c r="AO22" s="179"/>
    </row>
    <row r="23" spans="2:41" x14ac:dyDescent="0.4">
      <c r="C23" t="s">
        <v>241</v>
      </c>
      <c r="D23" t="s">
        <v>42</v>
      </c>
      <c r="F23" s="9">
        <f>1/16*H11^2*1.2</f>
        <v>270</v>
      </c>
      <c r="G23" t="s">
        <v>41</v>
      </c>
      <c r="H23" s="8"/>
      <c r="Z23" s="45">
        <v>2.8</v>
      </c>
      <c r="AA23" s="31"/>
      <c r="AC23" s="31"/>
      <c r="AE23" s="31"/>
      <c r="AG23" s="31">
        <v>180</v>
      </c>
      <c r="AH23">
        <v>180</v>
      </c>
      <c r="AI23" s="31">
        <v>180</v>
      </c>
      <c r="AJ23">
        <v>210</v>
      </c>
      <c r="AK23" s="31">
        <v>210</v>
      </c>
      <c r="AL23">
        <v>210</v>
      </c>
      <c r="AM23" s="31">
        <v>210</v>
      </c>
      <c r="AN23" s="13"/>
      <c r="AO23" s="179"/>
    </row>
    <row r="24" spans="2:41" x14ac:dyDescent="0.4">
      <c r="C24" t="s">
        <v>45</v>
      </c>
      <c r="D24" t="s">
        <v>40</v>
      </c>
      <c r="F24" s="9">
        <f>1/16*H11^2*0.7</f>
        <v>157.5</v>
      </c>
      <c r="G24" t="s">
        <v>41</v>
      </c>
      <c r="H24" s="8"/>
      <c r="L24" s="37"/>
      <c r="Z24" s="45">
        <v>3.2</v>
      </c>
      <c r="AA24" s="31"/>
      <c r="AC24" s="31"/>
      <c r="AE24" s="31"/>
      <c r="AG24" s="31"/>
      <c r="AH24">
        <v>210</v>
      </c>
      <c r="AI24" s="31">
        <v>210</v>
      </c>
      <c r="AJ24">
        <v>210</v>
      </c>
      <c r="AK24" s="31">
        <v>210</v>
      </c>
      <c r="AL24">
        <v>210</v>
      </c>
      <c r="AM24" s="31">
        <v>210</v>
      </c>
      <c r="AO24" s="179"/>
    </row>
    <row r="25" spans="2:41" x14ac:dyDescent="0.4">
      <c r="Z25" s="45">
        <v>3.6</v>
      </c>
      <c r="AA25" s="31"/>
      <c r="AC25" s="31"/>
      <c r="AE25" s="31"/>
      <c r="AG25" s="31"/>
      <c r="AH25">
        <v>210</v>
      </c>
      <c r="AI25" s="31">
        <v>210</v>
      </c>
      <c r="AJ25">
        <v>210</v>
      </c>
      <c r="AK25" s="31">
        <v>210</v>
      </c>
      <c r="AL25">
        <v>210</v>
      </c>
      <c r="AM25" s="31">
        <v>240</v>
      </c>
      <c r="AO25" s="179"/>
    </row>
    <row r="26" spans="2:41" x14ac:dyDescent="0.4">
      <c r="B26" t="s">
        <v>242</v>
      </c>
      <c r="Z26" s="45">
        <v>4</v>
      </c>
      <c r="AA26" s="31"/>
      <c r="AC26" s="31"/>
      <c r="AE26" s="31"/>
      <c r="AG26" s="31"/>
      <c r="AI26" s="31">
        <v>210</v>
      </c>
      <c r="AJ26">
        <v>210</v>
      </c>
      <c r="AK26" s="31">
        <v>210</v>
      </c>
      <c r="AL26">
        <v>240</v>
      </c>
      <c r="AM26" s="31">
        <v>240</v>
      </c>
      <c r="AO26" s="179"/>
    </row>
    <row r="27" spans="2:41" x14ac:dyDescent="0.4">
      <c r="C27" s="70"/>
      <c r="D27" s="40"/>
      <c r="E27" s="71"/>
      <c r="F27" s="40" t="s">
        <v>89</v>
      </c>
      <c r="G27" s="40"/>
      <c r="H27" s="71" t="s">
        <v>52</v>
      </c>
      <c r="I27" s="72" t="s">
        <v>81</v>
      </c>
      <c r="Z27" s="45">
        <v>4.5</v>
      </c>
      <c r="AA27" s="31"/>
      <c r="AC27" s="31"/>
      <c r="AE27" s="31"/>
      <c r="AG27" s="31"/>
      <c r="AI27" s="31"/>
      <c r="AJ27">
        <v>240</v>
      </c>
      <c r="AK27" s="31">
        <v>240</v>
      </c>
      <c r="AL27">
        <v>240</v>
      </c>
      <c r="AM27" s="31">
        <v>240</v>
      </c>
    </row>
    <row r="28" spans="2:41" x14ac:dyDescent="0.4">
      <c r="C28" s="26"/>
      <c r="D28" s="27"/>
      <c r="E28" s="73"/>
      <c r="F28" s="27"/>
      <c r="G28" s="27"/>
      <c r="H28" s="73"/>
      <c r="I28" s="74" t="s">
        <v>90</v>
      </c>
      <c r="Z28" s="45">
        <v>5</v>
      </c>
      <c r="AA28" s="31"/>
      <c r="AC28" s="31"/>
      <c r="AE28" s="31"/>
      <c r="AG28" s="31"/>
      <c r="AI28" s="31"/>
      <c r="AJ28">
        <v>240</v>
      </c>
      <c r="AK28" s="31">
        <v>240</v>
      </c>
      <c r="AL28">
        <v>240</v>
      </c>
      <c r="AM28" s="31">
        <v>240</v>
      </c>
    </row>
    <row r="29" spans="2:41" x14ac:dyDescent="0.4">
      <c r="C29" s="22" t="s">
        <v>3</v>
      </c>
      <c r="D29" s="23"/>
      <c r="E29" s="12" t="s">
        <v>35</v>
      </c>
      <c r="G29" s="48">
        <v>0.13</v>
      </c>
      <c r="H29" s="15">
        <f>F23</f>
        <v>270</v>
      </c>
      <c r="I29" s="17">
        <f>ROUND(G29*H29,2)</f>
        <v>35.1</v>
      </c>
      <c r="Z29" s="45">
        <v>6</v>
      </c>
      <c r="AA29" s="31"/>
      <c r="AC29" s="31"/>
      <c r="AE29" s="31"/>
      <c r="AG29" s="31"/>
      <c r="AI29" s="31"/>
      <c r="AJ29">
        <v>240</v>
      </c>
      <c r="AK29" s="31">
        <v>240</v>
      </c>
      <c r="AL29">
        <v>270</v>
      </c>
      <c r="AM29" s="31">
        <v>270</v>
      </c>
    </row>
    <row r="30" spans="2:41" x14ac:dyDescent="0.4">
      <c r="C30" s="22" t="s">
        <v>4</v>
      </c>
      <c r="D30" s="23" t="s">
        <v>29</v>
      </c>
      <c r="E30" s="13" t="s">
        <v>32</v>
      </c>
      <c r="G30" s="50">
        <f>ROUND(D15*G15/1000000,2)</f>
        <v>0.19</v>
      </c>
      <c r="H30" s="15">
        <f>F$24</f>
        <v>157.5</v>
      </c>
      <c r="I30" s="17">
        <f t="shared" ref="I30:I31" si="0">ROUND(G30*H30,2)</f>
        <v>29.93</v>
      </c>
      <c r="Z30" s="45">
        <v>7</v>
      </c>
      <c r="AA30" s="31"/>
      <c r="AC30" s="31"/>
      <c r="AE30" s="31"/>
      <c r="AG30" s="31"/>
      <c r="AI30" s="31"/>
      <c r="AK30" s="31">
        <v>270</v>
      </c>
      <c r="AL30">
        <v>270</v>
      </c>
      <c r="AM30" s="31">
        <v>270</v>
      </c>
    </row>
    <row r="31" spans="2:41" x14ac:dyDescent="0.4">
      <c r="C31" s="22"/>
      <c r="D31" s="23" t="s">
        <v>31</v>
      </c>
      <c r="E31" s="13" t="s">
        <v>33</v>
      </c>
      <c r="G31" s="50">
        <f>ROUND(E15*(H15+I15)/2/1000000,2)</f>
        <v>1.08</v>
      </c>
      <c r="H31" s="15">
        <f>F$24</f>
        <v>157.5</v>
      </c>
      <c r="I31" s="17">
        <f t="shared" si="0"/>
        <v>170.1</v>
      </c>
      <c r="Z31" s="44">
        <v>8</v>
      </c>
      <c r="AA31" s="29"/>
      <c r="AB31" s="11"/>
      <c r="AC31" s="29"/>
      <c r="AD31" s="11"/>
      <c r="AE31" s="29"/>
      <c r="AF31" s="11"/>
      <c r="AG31" s="29"/>
      <c r="AH31" s="11"/>
      <c r="AI31" s="29"/>
      <c r="AJ31" s="11"/>
      <c r="AK31" s="29"/>
      <c r="AL31" s="11">
        <v>270</v>
      </c>
      <c r="AM31" s="29">
        <v>270</v>
      </c>
    </row>
    <row r="32" spans="2:41" ht="19.5" thickBot="1" x14ac:dyDescent="0.45">
      <c r="C32" s="24"/>
      <c r="D32" s="25" t="s">
        <v>30</v>
      </c>
      <c r="E32" s="14" t="s">
        <v>34</v>
      </c>
      <c r="F32" s="10"/>
      <c r="G32" s="58">
        <f>ROUND(F15*J15/1000000,2)</f>
        <v>0.28999999999999998</v>
      </c>
      <c r="H32" s="16">
        <f>F$24</f>
        <v>157.5</v>
      </c>
      <c r="I32" s="18">
        <f>ROUND(G32*H32,2)</f>
        <v>45.68</v>
      </c>
    </row>
    <row r="33" spans="2:27" ht="19.5" thickTop="1" x14ac:dyDescent="0.4">
      <c r="C33" s="26" t="s">
        <v>49</v>
      </c>
      <c r="D33" s="27"/>
      <c r="E33" s="19"/>
      <c r="F33" s="11"/>
      <c r="G33" s="11"/>
      <c r="H33" s="19"/>
      <c r="I33" s="20">
        <f>SUM(I29:I32)</f>
        <v>280.81</v>
      </c>
    </row>
    <row r="34" spans="2:27" x14ac:dyDescent="0.4">
      <c r="I34" s="8"/>
    </row>
    <row r="35" spans="2:27" x14ac:dyDescent="0.4">
      <c r="Z35" s="38" t="s">
        <v>62</v>
      </c>
      <c r="AA35" s="1" t="s">
        <v>1</v>
      </c>
    </row>
    <row r="36" spans="2:27" x14ac:dyDescent="0.4">
      <c r="B36" t="s">
        <v>36</v>
      </c>
      <c r="U36" t="s">
        <v>24</v>
      </c>
      <c r="AA36" s="62" t="s">
        <v>71</v>
      </c>
    </row>
    <row r="37" spans="2:27" x14ac:dyDescent="0.4">
      <c r="C37" s="70"/>
      <c r="D37" s="40"/>
      <c r="E37" s="70"/>
      <c r="F37" s="40"/>
      <c r="G37" s="40" t="s">
        <v>50</v>
      </c>
      <c r="H37" s="76"/>
      <c r="I37" s="72" t="s">
        <v>81</v>
      </c>
      <c r="J37" s="72" t="s">
        <v>56</v>
      </c>
      <c r="M37" s="30" t="s">
        <v>6</v>
      </c>
      <c r="N37" s="30" t="s">
        <v>9</v>
      </c>
      <c r="O37" s="30" t="s">
        <v>77</v>
      </c>
      <c r="P37" s="30" t="s">
        <v>16</v>
      </c>
      <c r="Q37" s="30" t="s">
        <v>17</v>
      </c>
      <c r="R37" s="30" t="s">
        <v>18</v>
      </c>
      <c r="S37" s="30" t="s">
        <v>19</v>
      </c>
      <c r="T37" s="30" t="s">
        <v>20</v>
      </c>
      <c r="U37" s="30" t="s">
        <v>21</v>
      </c>
      <c r="V37" s="30" t="s">
        <v>22</v>
      </c>
      <c r="W37" s="30" t="s">
        <v>23</v>
      </c>
    </row>
    <row r="38" spans="2:27" x14ac:dyDescent="0.4">
      <c r="C38" s="26"/>
      <c r="D38" s="27"/>
      <c r="E38" s="26"/>
      <c r="F38" s="27"/>
      <c r="G38" s="27"/>
      <c r="H38" s="75"/>
      <c r="I38" s="74"/>
      <c r="J38" s="74" t="s">
        <v>91</v>
      </c>
      <c r="M38" s="2" t="s">
        <v>7</v>
      </c>
      <c r="N38" s="3" t="s">
        <v>10</v>
      </c>
      <c r="O38" s="187">
        <v>8000</v>
      </c>
      <c r="P38" s="187">
        <v>1500</v>
      </c>
      <c r="Q38" s="187">
        <v>5000</v>
      </c>
      <c r="R38" s="187">
        <v>1500</v>
      </c>
      <c r="S38" s="185">
        <v>75</v>
      </c>
      <c r="T38" s="185">
        <v>75</v>
      </c>
      <c r="U38" s="185">
        <v>165</v>
      </c>
      <c r="V38" s="185">
        <v>165</v>
      </c>
      <c r="W38" s="2">
        <v>3.5</v>
      </c>
    </row>
    <row r="39" spans="2:27" x14ac:dyDescent="0.4">
      <c r="C39" s="22" t="s">
        <v>3</v>
      </c>
      <c r="D39" s="23"/>
      <c r="E39" s="13" t="s">
        <v>78</v>
      </c>
      <c r="H39" s="59">
        <f>(D15+E15+F15+300)/1000</f>
        <v>12.3</v>
      </c>
      <c r="I39" s="17">
        <f>I29</f>
        <v>35.1</v>
      </c>
      <c r="J39" s="31">
        <f>ROUND(H39*I39,2)</f>
        <v>431.73</v>
      </c>
      <c r="M39" s="2" t="s">
        <v>8</v>
      </c>
      <c r="N39" s="3" t="s">
        <v>11</v>
      </c>
      <c r="O39" s="188"/>
      <c r="P39" s="188"/>
      <c r="Q39" s="188"/>
      <c r="R39" s="188"/>
      <c r="S39" s="186"/>
      <c r="T39" s="186"/>
      <c r="U39" s="186"/>
      <c r="V39" s="186"/>
      <c r="W39" s="2">
        <v>3.6</v>
      </c>
    </row>
    <row r="40" spans="2:27" x14ac:dyDescent="0.4">
      <c r="C40" s="22" t="s">
        <v>4</v>
      </c>
      <c r="D40" s="23" t="s">
        <v>29</v>
      </c>
      <c r="E40" s="13" t="s">
        <v>46</v>
      </c>
      <c r="H40" s="59">
        <f>(D15/2+E15+F15+300)/1000</f>
        <v>11.05</v>
      </c>
      <c r="I40" s="17">
        <f>I30</f>
        <v>29.93</v>
      </c>
      <c r="J40" s="17">
        <f t="shared" ref="J40:J42" si="1">ROUND(H40*I40,2)</f>
        <v>330.73</v>
      </c>
      <c r="K40" s="8"/>
      <c r="M40" s="2" t="s">
        <v>7</v>
      </c>
      <c r="N40" s="3" t="s">
        <v>12</v>
      </c>
      <c r="O40" s="187">
        <v>10000</v>
      </c>
      <c r="P40" s="187">
        <v>2500</v>
      </c>
      <c r="Q40" s="187">
        <v>6000</v>
      </c>
      <c r="R40" s="187">
        <v>1500</v>
      </c>
      <c r="S40" s="185">
        <v>75</v>
      </c>
      <c r="T40" s="185">
        <v>75</v>
      </c>
      <c r="U40" s="185">
        <v>175</v>
      </c>
      <c r="V40" s="185">
        <v>175</v>
      </c>
      <c r="W40" s="2">
        <v>4.2</v>
      </c>
    </row>
    <row r="41" spans="2:27" x14ac:dyDescent="0.4">
      <c r="C41" s="22"/>
      <c r="D41" s="23" t="s">
        <v>31</v>
      </c>
      <c r="E41" s="13" t="s">
        <v>47</v>
      </c>
      <c r="H41" s="59">
        <f>ROUND((E15*(I15+2*H15)/(3*I15+3*H15))/1000,2)+F15/1000+300/1000</f>
        <v>5.21</v>
      </c>
      <c r="I41" s="17">
        <f>I31</f>
        <v>170.1</v>
      </c>
      <c r="J41" s="31">
        <f t="shared" si="1"/>
        <v>886.22</v>
      </c>
      <c r="M41" s="2" t="s">
        <v>8</v>
      </c>
      <c r="N41" s="3" t="s">
        <v>13</v>
      </c>
      <c r="O41" s="188"/>
      <c r="P41" s="188"/>
      <c r="Q41" s="188"/>
      <c r="R41" s="188"/>
      <c r="S41" s="186"/>
      <c r="T41" s="186"/>
      <c r="U41" s="186"/>
      <c r="V41" s="186"/>
      <c r="W41" s="2">
        <v>4.4000000000000004</v>
      </c>
    </row>
    <row r="42" spans="2:27" ht="19.5" thickBot="1" x14ac:dyDescent="0.45">
      <c r="C42" s="24"/>
      <c r="D42" s="25" t="s">
        <v>30</v>
      </c>
      <c r="E42" s="14" t="s">
        <v>48</v>
      </c>
      <c r="F42" s="10"/>
      <c r="G42" s="10"/>
      <c r="H42" s="60">
        <f>(F15/2+300)/1000</f>
        <v>1.05</v>
      </c>
      <c r="I42" s="18">
        <f>I32</f>
        <v>45.68</v>
      </c>
      <c r="J42" s="32">
        <f t="shared" si="1"/>
        <v>47.96</v>
      </c>
      <c r="M42" s="2" t="s">
        <v>7</v>
      </c>
      <c r="N42" s="3" t="s">
        <v>14</v>
      </c>
      <c r="O42" s="187">
        <v>12000</v>
      </c>
      <c r="P42" s="187">
        <v>2500</v>
      </c>
      <c r="Q42" s="187">
        <v>8000</v>
      </c>
      <c r="R42" s="187">
        <v>1500</v>
      </c>
      <c r="S42" s="185">
        <v>75</v>
      </c>
      <c r="T42" s="185">
        <v>75</v>
      </c>
      <c r="U42" s="185">
        <v>195</v>
      </c>
      <c r="V42" s="185">
        <v>195</v>
      </c>
      <c r="W42" s="2">
        <v>5.5</v>
      </c>
    </row>
    <row r="43" spans="2:27" ht="19.5" thickTop="1" x14ac:dyDescent="0.4">
      <c r="C43" s="26" t="s">
        <v>49</v>
      </c>
      <c r="D43" s="27"/>
      <c r="E43" s="19"/>
      <c r="F43" s="11"/>
      <c r="G43" s="11"/>
      <c r="H43" s="28"/>
      <c r="I43" s="33">
        <f>SUM(I39:I42)</f>
        <v>280.81</v>
      </c>
      <c r="J43" s="34">
        <f>SUM(J39:J42)</f>
        <v>1696.64</v>
      </c>
      <c r="K43" s="37"/>
      <c r="M43" s="51" t="s">
        <v>8</v>
      </c>
      <c r="N43" s="52" t="s">
        <v>15</v>
      </c>
      <c r="O43" s="188"/>
      <c r="P43" s="188"/>
      <c r="Q43" s="188"/>
      <c r="R43" s="188"/>
      <c r="S43" s="186"/>
      <c r="T43" s="186"/>
      <c r="U43" s="186"/>
      <c r="V43" s="186"/>
      <c r="W43" s="51">
        <v>5.6</v>
      </c>
    </row>
    <row r="44" spans="2:27" x14ac:dyDescent="0.4">
      <c r="I44" s="54"/>
      <c r="J44" s="37"/>
      <c r="K44" s="37"/>
    </row>
    <row r="45" spans="2:27" x14ac:dyDescent="0.4">
      <c r="N45" t="s">
        <v>5</v>
      </c>
    </row>
    <row r="46" spans="2:27" x14ac:dyDescent="0.4">
      <c r="B46" t="s">
        <v>51</v>
      </c>
    </row>
    <row r="47" spans="2:27" x14ac:dyDescent="0.4">
      <c r="C47" t="s">
        <v>79</v>
      </c>
    </row>
    <row r="48" spans="2:27" x14ac:dyDescent="0.4">
      <c r="C48" t="s">
        <v>80</v>
      </c>
      <c r="E48" s="8">
        <f>I43</f>
        <v>280.81</v>
      </c>
      <c r="F48" t="s">
        <v>53</v>
      </c>
      <c r="G48">
        <f>ROUND(E48/1000,2)</f>
        <v>0.28000000000000003</v>
      </c>
      <c r="H48" t="s">
        <v>54</v>
      </c>
      <c r="I48" s="38" t="s">
        <v>69</v>
      </c>
      <c r="J48" s="55">
        <v>0.3</v>
      </c>
      <c r="K48" s="53"/>
    </row>
    <row r="49" spans="3:14" x14ac:dyDescent="0.4">
      <c r="C49" t="s">
        <v>55</v>
      </c>
      <c r="E49">
        <f>J43</f>
        <v>1696.64</v>
      </c>
      <c r="F49" t="s">
        <v>58</v>
      </c>
      <c r="G49">
        <f>ROUND(E49/1000,2)</f>
        <v>1.7</v>
      </c>
      <c r="H49" t="s">
        <v>57</v>
      </c>
      <c r="I49" s="38" t="s">
        <v>69</v>
      </c>
      <c r="J49" s="55">
        <v>1.8</v>
      </c>
      <c r="K49" s="53"/>
      <c r="M49" s="38" t="s">
        <v>62</v>
      </c>
      <c r="N49" s="1" t="s">
        <v>73</v>
      </c>
    </row>
    <row r="50" spans="3:14" x14ac:dyDescent="0.4">
      <c r="N50" s="62" t="s">
        <v>72</v>
      </c>
    </row>
    <row r="51" spans="3:14" x14ac:dyDescent="0.4">
      <c r="C51" t="s">
        <v>83</v>
      </c>
    </row>
    <row r="52" spans="3:14" x14ac:dyDescent="0.4">
      <c r="C52" t="s">
        <v>63</v>
      </c>
      <c r="E52" s="48" t="s">
        <v>121</v>
      </c>
    </row>
  </sheetData>
  <sheetProtection sheet="1" objects="1" scenarios="1"/>
  <mergeCells count="29">
    <mergeCell ref="T42:T43"/>
    <mergeCell ref="U42:U43"/>
    <mergeCell ref="V42:V43"/>
    <mergeCell ref="O42:O43"/>
    <mergeCell ref="P42:P43"/>
    <mergeCell ref="Q42:Q43"/>
    <mergeCell ref="R42:R43"/>
    <mergeCell ref="S42:S43"/>
    <mergeCell ref="T38:T39"/>
    <mergeCell ref="U38:U39"/>
    <mergeCell ref="V38:V39"/>
    <mergeCell ref="O40:O41"/>
    <mergeCell ref="P40:P41"/>
    <mergeCell ref="Q40:Q41"/>
    <mergeCell ref="R40:R41"/>
    <mergeCell ref="S40:S41"/>
    <mergeCell ref="T40:T41"/>
    <mergeCell ref="U40:U41"/>
    <mergeCell ref="V40:V41"/>
    <mergeCell ref="O38:O39"/>
    <mergeCell ref="P38:P39"/>
    <mergeCell ref="Q38:Q39"/>
    <mergeCell ref="R38:R39"/>
    <mergeCell ref="S38:S39"/>
    <mergeCell ref="AO8:AO13"/>
    <mergeCell ref="AO21:AO26"/>
    <mergeCell ref="C18:C19"/>
    <mergeCell ref="E18:F19"/>
    <mergeCell ref="Z3:Z5"/>
  </mergeCells>
  <phoneticPr fontId="2"/>
  <hyperlinks>
    <hyperlink ref="C5" r:id="rId1" display="昭和50年7月15日付け道企発第52号「道路附属物の基礎について」" xr:uid="{00000000-0004-0000-0000-000000000000}"/>
    <hyperlink ref="E29" r:id="rId2" xr:uid="{00000000-0004-0000-0000-000001000000}"/>
    <hyperlink ref="AA35" r:id="rId3" xr:uid="{00000000-0004-0000-0000-000002000000}"/>
    <hyperlink ref="AA36" r:id="rId4" xr:uid="{00000000-0004-0000-0000-000003000000}"/>
    <hyperlink ref="N50" r:id="rId5" xr:uid="{00000000-0004-0000-0000-000004000000}"/>
    <hyperlink ref="N49" r:id="rId6" xr:uid="{00000000-0004-0000-0000-000005000000}"/>
    <hyperlink ref="B1" r:id="rId7" display="©ce-note.com" xr:uid="{811976FA-7BF7-4EED-8FBA-F3246D482C79}"/>
  </hyperlinks>
  <pageMargins left="0.7" right="0.7" top="0.75" bottom="0.75" header="0.3" footer="0.3"/>
  <pageSetup paperSize="9" scale="75" orientation="portrait" r:id="rId8"/>
  <colBreaks count="1" manualBreakCount="1">
    <brk id="24" max="1048575" man="1"/>
  </colBreaks>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W52"/>
  <sheetViews>
    <sheetView view="pageBreakPreview" zoomScale="60" zoomScaleNormal="70" workbookViewId="0"/>
  </sheetViews>
  <sheetFormatPr defaultRowHeight="18.75" x14ac:dyDescent="0.4"/>
  <cols>
    <col min="1" max="1" width="2.875" customWidth="1"/>
    <col min="2" max="2" width="4.875" customWidth="1"/>
    <col min="3" max="3" width="9" customWidth="1"/>
    <col min="4" max="4" width="6.375" customWidth="1"/>
    <col min="5" max="5" width="13.125" customWidth="1"/>
    <col min="6" max="6" width="9.125" customWidth="1"/>
    <col min="7" max="7" width="14.75" customWidth="1"/>
    <col min="8" max="8" width="9.375" customWidth="1"/>
    <col min="9" max="9" width="13.125" customWidth="1"/>
    <col min="10" max="10" width="20.125" customWidth="1"/>
    <col min="11" max="11" width="3.25" customWidth="1"/>
    <col min="12" max="12" width="3.75" customWidth="1"/>
    <col min="13" max="13" width="16.125" customWidth="1"/>
    <col min="14" max="14" width="12.25" customWidth="1"/>
    <col min="15" max="15" width="7.875" bestFit="1" customWidth="1"/>
    <col min="16" max="17" width="6.75" bestFit="1" customWidth="1"/>
    <col min="18" max="18" width="6.75" customWidth="1"/>
    <col min="19" max="22" width="6.625" customWidth="1"/>
    <col min="23" max="23" width="8.875" customWidth="1"/>
    <col min="24" max="24" width="10.375" customWidth="1"/>
    <col min="25" max="25" width="2.25" customWidth="1"/>
    <col min="26" max="26" width="8.875" customWidth="1"/>
    <col min="27" max="40" width="6.375" customWidth="1"/>
    <col min="41" max="42" width="2.25" customWidth="1"/>
    <col min="43" max="43" width="8.875" customWidth="1"/>
    <col min="44" max="57" width="6.375" customWidth="1"/>
    <col min="58" max="59" width="2.25" customWidth="1"/>
    <col min="60" max="60" width="8.875" customWidth="1"/>
    <col min="61" max="74" width="6.375" customWidth="1"/>
    <col min="75" max="76" width="2.25" customWidth="1"/>
  </cols>
  <sheetData>
    <row r="1" spans="1:75" x14ac:dyDescent="0.4">
      <c r="B1" s="1" t="s">
        <v>406</v>
      </c>
      <c r="I1" s="61" t="s">
        <v>70</v>
      </c>
    </row>
    <row r="2" spans="1:75" ht="19.5" x14ac:dyDescent="0.4">
      <c r="A2" s="63" t="s">
        <v>124</v>
      </c>
      <c r="AD2" t="s">
        <v>112</v>
      </c>
      <c r="AM2" t="s">
        <v>113</v>
      </c>
      <c r="AU2" t="s">
        <v>114</v>
      </c>
      <c r="BD2" t="s">
        <v>113</v>
      </c>
      <c r="BL2" t="s">
        <v>118</v>
      </c>
      <c r="BU2" t="s">
        <v>113</v>
      </c>
    </row>
    <row r="3" spans="1:75" x14ac:dyDescent="0.4">
      <c r="Z3" s="182" t="s">
        <v>76</v>
      </c>
      <c r="AA3" s="39"/>
      <c r="AB3" s="40"/>
      <c r="AC3" s="39"/>
      <c r="AD3" s="40"/>
      <c r="AE3" s="39"/>
      <c r="AF3" s="40"/>
      <c r="AG3" s="39"/>
      <c r="AH3" s="40"/>
      <c r="AI3" s="39"/>
      <c r="AJ3" s="40"/>
      <c r="AK3" s="39"/>
      <c r="AL3" s="40"/>
      <c r="AM3" s="39"/>
      <c r="AN3" s="39"/>
      <c r="AQ3" s="182" t="s">
        <v>76</v>
      </c>
      <c r="AR3" s="39"/>
      <c r="AS3" s="40"/>
      <c r="AT3" s="39"/>
      <c r="AU3" s="40"/>
      <c r="AV3" s="39"/>
      <c r="AW3" s="40"/>
      <c r="AX3" s="39"/>
      <c r="AY3" s="40"/>
      <c r="AZ3" s="39"/>
      <c r="BA3" s="40"/>
      <c r="BB3" s="39"/>
      <c r="BC3" s="40"/>
      <c r="BD3" s="39"/>
      <c r="BE3" s="39"/>
      <c r="BH3" s="182" t="s">
        <v>76</v>
      </c>
      <c r="BI3" s="39"/>
      <c r="BJ3" s="40"/>
      <c r="BK3" s="39"/>
      <c r="BL3" s="40"/>
      <c r="BM3" s="39"/>
      <c r="BN3" s="40"/>
      <c r="BO3" s="39"/>
      <c r="BP3" s="40"/>
      <c r="BQ3" s="39"/>
      <c r="BR3" s="40"/>
      <c r="BS3" s="39"/>
      <c r="BT3" s="40"/>
      <c r="BU3" s="39"/>
      <c r="BV3" s="39"/>
    </row>
    <row r="4" spans="1:75" x14ac:dyDescent="0.4">
      <c r="B4" t="s">
        <v>0</v>
      </c>
      <c r="Z4" s="183"/>
      <c r="AA4" s="41">
        <v>0.02</v>
      </c>
      <c r="AB4" s="23">
        <v>0.03</v>
      </c>
      <c r="AC4" s="41">
        <v>0.04</v>
      </c>
      <c r="AD4" s="23">
        <v>0.05</v>
      </c>
      <c r="AE4" s="41">
        <v>0.1</v>
      </c>
      <c r="AF4" s="23">
        <v>0.15</v>
      </c>
      <c r="AG4" s="41">
        <v>0.2</v>
      </c>
      <c r="AH4" s="23">
        <v>0.25</v>
      </c>
      <c r="AI4" s="41">
        <v>0.3</v>
      </c>
      <c r="AJ4" s="23">
        <v>0.35</v>
      </c>
      <c r="AK4" s="41">
        <v>0.4</v>
      </c>
      <c r="AL4" s="23">
        <v>0.45</v>
      </c>
      <c r="AM4" s="41">
        <v>0.5</v>
      </c>
      <c r="AN4" s="41">
        <v>0.6</v>
      </c>
      <c r="AQ4" s="183"/>
      <c r="AR4" s="41">
        <v>0.1</v>
      </c>
      <c r="AS4" s="23">
        <v>0.15</v>
      </c>
      <c r="AT4" s="41">
        <v>0.2</v>
      </c>
      <c r="AU4" s="23">
        <v>0.25</v>
      </c>
      <c r="AV4" s="41">
        <v>0.3</v>
      </c>
      <c r="AW4" s="23">
        <v>0.35</v>
      </c>
      <c r="AX4" s="41">
        <v>0.4</v>
      </c>
      <c r="AY4" s="23">
        <v>0.45</v>
      </c>
      <c r="AZ4" s="41">
        <v>0.5</v>
      </c>
      <c r="BA4" s="23">
        <v>0.6</v>
      </c>
      <c r="BB4" s="41">
        <v>0.7</v>
      </c>
      <c r="BC4" s="23">
        <v>0.8</v>
      </c>
      <c r="BD4" s="41">
        <v>0.9</v>
      </c>
      <c r="BE4" s="41">
        <v>1</v>
      </c>
      <c r="BH4" s="183"/>
      <c r="BI4" s="41">
        <v>0.15</v>
      </c>
      <c r="BJ4" s="23">
        <v>0.2</v>
      </c>
      <c r="BK4" s="41">
        <v>0.25</v>
      </c>
      <c r="BL4" s="23">
        <v>0.3</v>
      </c>
      <c r="BM4" s="41">
        <v>0.35</v>
      </c>
      <c r="BN4" s="23">
        <v>0.4</v>
      </c>
      <c r="BO4" s="41">
        <v>0.45</v>
      </c>
      <c r="BP4" s="23">
        <v>0.5</v>
      </c>
      <c r="BQ4" s="41">
        <v>0.6</v>
      </c>
      <c r="BR4" s="23">
        <v>0.7</v>
      </c>
      <c r="BS4" s="41">
        <v>0.8</v>
      </c>
      <c r="BT4" s="23">
        <v>0.9</v>
      </c>
      <c r="BU4" s="41">
        <v>1</v>
      </c>
      <c r="BV4" s="41">
        <v>1.1000000000000001</v>
      </c>
    </row>
    <row r="5" spans="1:75" x14ac:dyDescent="0.4">
      <c r="C5" t="s">
        <v>250</v>
      </c>
      <c r="Z5" s="184"/>
      <c r="AA5" s="41"/>
      <c r="AB5" s="23"/>
      <c r="AC5" s="41"/>
      <c r="AD5" s="23"/>
      <c r="AE5" s="41"/>
      <c r="AF5" s="23"/>
      <c r="AG5" s="41"/>
      <c r="AH5" s="23"/>
      <c r="AI5" s="41"/>
      <c r="AJ5" s="23"/>
      <c r="AK5" s="41"/>
      <c r="AL5" s="23"/>
      <c r="AM5" s="41"/>
      <c r="AN5" s="41"/>
      <c r="AQ5" s="184"/>
      <c r="AR5" s="41"/>
      <c r="AS5" s="23"/>
      <c r="AT5" s="41"/>
      <c r="AU5" s="23"/>
      <c r="AV5" s="41"/>
      <c r="AW5" s="23"/>
      <c r="AX5" s="41"/>
      <c r="AY5" s="23"/>
      <c r="AZ5" s="41"/>
      <c r="BA5" s="23"/>
      <c r="BB5" s="41"/>
      <c r="BC5" s="23"/>
      <c r="BD5" s="41"/>
      <c r="BE5" s="41"/>
      <c r="BH5" s="184"/>
      <c r="BI5" s="41"/>
      <c r="BJ5" s="23"/>
      <c r="BK5" s="41"/>
      <c r="BL5" s="23"/>
      <c r="BM5" s="41"/>
      <c r="BN5" s="23"/>
      <c r="BO5" s="41"/>
      <c r="BP5" s="23"/>
      <c r="BQ5" s="41"/>
      <c r="BR5" s="23"/>
      <c r="BS5" s="41"/>
      <c r="BT5" s="23"/>
      <c r="BU5" s="41"/>
      <c r="BV5" s="41"/>
    </row>
    <row r="6" spans="1:75" x14ac:dyDescent="0.4">
      <c r="C6" t="s">
        <v>75</v>
      </c>
      <c r="Z6" s="42">
        <v>0.05</v>
      </c>
      <c r="AA6" s="35">
        <v>30</v>
      </c>
      <c r="AB6" s="36">
        <v>30</v>
      </c>
      <c r="AC6" s="35"/>
      <c r="AD6" s="36"/>
      <c r="AE6" s="35"/>
      <c r="AF6" s="36"/>
      <c r="AG6" s="35"/>
      <c r="AH6" s="36"/>
      <c r="AI6" s="35"/>
      <c r="AJ6" s="36"/>
      <c r="AK6" s="35"/>
      <c r="AL6" s="36"/>
      <c r="AM6" s="35"/>
      <c r="AN6" s="35"/>
      <c r="AQ6" s="42">
        <v>0.45</v>
      </c>
      <c r="AR6" s="35">
        <v>50</v>
      </c>
      <c r="AS6" s="35">
        <v>50</v>
      </c>
      <c r="AT6" s="35">
        <v>50</v>
      </c>
      <c r="AU6" s="35">
        <v>50</v>
      </c>
      <c r="AV6" s="35">
        <v>50</v>
      </c>
      <c r="AW6" s="36"/>
      <c r="AX6" s="35"/>
      <c r="AY6" s="36"/>
      <c r="AZ6" s="35"/>
      <c r="BA6" s="36"/>
      <c r="BB6" s="35"/>
      <c r="BC6" s="36"/>
      <c r="BD6" s="35"/>
      <c r="BE6" s="35"/>
      <c r="BH6" s="42">
        <v>0.8</v>
      </c>
      <c r="BI6" s="35">
        <v>50</v>
      </c>
      <c r="BJ6" s="35">
        <v>50</v>
      </c>
      <c r="BK6" s="35">
        <v>50</v>
      </c>
      <c r="BL6" s="35">
        <v>50</v>
      </c>
      <c r="BM6" s="35">
        <v>50</v>
      </c>
      <c r="BN6" s="35">
        <v>50</v>
      </c>
      <c r="BO6" s="35">
        <v>50</v>
      </c>
      <c r="BP6" s="35">
        <v>50</v>
      </c>
      <c r="BQ6" s="35"/>
      <c r="BR6" s="36"/>
      <c r="BS6" s="35"/>
      <c r="BT6" s="36"/>
      <c r="BU6" s="35"/>
      <c r="BV6" s="35"/>
    </row>
    <row r="7" spans="1:75" x14ac:dyDescent="0.4">
      <c r="C7" t="s">
        <v>119</v>
      </c>
      <c r="Z7" s="43">
        <v>0.1</v>
      </c>
      <c r="AA7" s="31">
        <v>50</v>
      </c>
      <c r="AB7">
        <v>50</v>
      </c>
      <c r="AC7" s="31">
        <v>50</v>
      </c>
      <c r="AD7" s="81">
        <v>50</v>
      </c>
      <c r="AE7" s="31"/>
      <c r="AG7" s="31"/>
      <c r="AI7" s="31"/>
      <c r="AK7" s="31"/>
      <c r="AM7" s="31"/>
      <c r="AN7" s="31"/>
      <c r="AQ7" s="43">
        <v>0.5</v>
      </c>
      <c r="AR7" s="31">
        <v>50</v>
      </c>
      <c r="AS7" s="31">
        <v>50</v>
      </c>
      <c r="AT7" s="31">
        <v>50</v>
      </c>
      <c r="AU7" s="31">
        <v>50</v>
      </c>
      <c r="AV7" s="31">
        <v>50</v>
      </c>
      <c r="AX7" s="31"/>
      <c r="AZ7" s="31"/>
      <c r="BB7" s="31"/>
      <c r="BD7" s="31"/>
      <c r="BE7" s="31"/>
      <c r="BH7" s="43">
        <v>0.9</v>
      </c>
      <c r="BI7" s="31">
        <v>60</v>
      </c>
      <c r="BJ7" s="31">
        <v>60</v>
      </c>
      <c r="BK7" s="31">
        <v>60</v>
      </c>
      <c r="BL7" s="31">
        <v>60</v>
      </c>
      <c r="BM7" s="31">
        <v>60</v>
      </c>
      <c r="BN7" s="31">
        <v>60</v>
      </c>
      <c r="BO7" s="31">
        <v>60</v>
      </c>
      <c r="BP7" s="31">
        <v>60</v>
      </c>
      <c r="BQ7" s="31">
        <v>60</v>
      </c>
      <c r="BS7" s="31"/>
      <c r="BU7" s="31"/>
      <c r="BV7" s="31"/>
    </row>
    <row r="8" spans="1:75" x14ac:dyDescent="0.4">
      <c r="C8" t="s">
        <v>120</v>
      </c>
      <c r="Z8" s="43">
        <v>0.15</v>
      </c>
      <c r="AA8" s="31">
        <v>60</v>
      </c>
      <c r="AB8">
        <v>60</v>
      </c>
      <c r="AC8" s="31">
        <v>60</v>
      </c>
      <c r="AD8" s="81">
        <v>60</v>
      </c>
      <c r="AE8" s="31">
        <v>60</v>
      </c>
      <c r="AG8" s="31"/>
      <c r="AI8" s="31"/>
      <c r="AK8" s="31"/>
      <c r="AM8" s="31"/>
      <c r="AN8" s="31"/>
      <c r="AO8" s="46"/>
      <c r="AQ8" s="43">
        <v>0.6</v>
      </c>
      <c r="AR8" s="31">
        <v>60</v>
      </c>
      <c r="AS8" s="31">
        <v>60</v>
      </c>
      <c r="AT8" s="31">
        <v>60</v>
      </c>
      <c r="AU8" s="31">
        <v>60</v>
      </c>
      <c r="AV8" s="31">
        <v>60</v>
      </c>
      <c r="AW8" s="31">
        <v>60</v>
      </c>
      <c r="AX8" s="31">
        <v>60</v>
      </c>
      <c r="AZ8" s="31"/>
      <c r="BB8" s="31"/>
      <c r="BD8" s="31"/>
      <c r="BE8" s="31"/>
      <c r="BF8" s="46"/>
      <c r="BH8" s="43">
        <v>1</v>
      </c>
      <c r="BI8" s="31">
        <v>60</v>
      </c>
      <c r="BJ8" s="31">
        <v>60</v>
      </c>
      <c r="BK8" s="31">
        <v>60</v>
      </c>
      <c r="BL8" s="31">
        <v>60</v>
      </c>
      <c r="BM8" s="31">
        <v>60</v>
      </c>
      <c r="BN8" s="31">
        <v>60</v>
      </c>
      <c r="BO8" s="31">
        <v>60</v>
      </c>
      <c r="BP8" s="31">
        <v>60</v>
      </c>
      <c r="BQ8" s="31">
        <v>60</v>
      </c>
      <c r="BS8" s="31"/>
      <c r="BU8" s="31"/>
      <c r="BV8" s="31"/>
      <c r="BW8" s="46"/>
    </row>
    <row r="9" spans="1:75" x14ac:dyDescent="0.4">
      <c r="Z9" s="43">
        <v>0.2</v>
      </c>
      <c r="AA9" s="31"/>
      <c r="AB9">
        <v>70</v>
      </c>
      <c r="AC9" s="31">
        <v>70</v>
      </c>
      <c r="AD9" s="81">
        <v>70</v>
      </c>
      <c r="AE9" s="31">
        <v>70</v>
      </c>
      <c r="AG9" s="31"/>
      <c r="AI9" s="31"/>
      <c r="AK9" s="31"/>
      <c r="AM9" s="31"/>
      <c r="AN9" s="31"/>
      <c r="AO9" s="46"/>
      <c r="AQ9" s="43">
        <v>0.7</v>
      </c>
      <c r="AR9" s="31">
        <v>70</v>
      </c>
      <c r="AS9" s="31">
        <v>70</v>
      </c>
      <c r="AT9" s="31">
        <v>70</v>
      </c>
      <c r="AU9" s="31">
        <v>70</v>
      </c>
      <c r="AV9" s="31">
        <v>70</v>
      </c>
      <c r="AW9" s="31">
        <v>70</v>
      </c>
      <c r="AX9" s="31">
        <v>70</v>
      </c>
      <c r="AY9" s="31">
        <v>70</v>
      </c>
      <c r="AZ9" s="31"/>
      <c r="BB9" s="31"/>
      <c r="BD9" s="31"/>
      <c r="BE9" s="31"/>
      <c r="BF9" s="46"/>
      <c r="BH9" s="43">
        <v>1.1000000000000001</v>
      </c>
      <c r="BI9" s="31">
        <v>70</v>
      </c>
      <c r="BJ9" s="31">
        <v>70</v>
      </c>
      <c r="BK9" s="31">
        <v>70</v>
      </c>
      <c r="BL9" s="31">
        <v>70</v>
      </c>
      <c r="BM9" s="31">
        <v>70</v>
      </c>
      <c r="BN9" s="31">
        <v>70</v>
      </c>
      <c r="BO9" s="31">
        <v>70</v>
      </c>
      <c r="BP9" s="31">
        <v>70</v>
      </c>
      <c r="BQ9" s="31">
        <v>70</v>
      </c>
      <c r="BR9" s="31">
        <v>70</v>
      </c>
      <c r="BS9" s="31"/>
      <c r="BU9" s="31"/>
      <c r="BV9" s="31"/>
      <c r="BW9" s="46"/>
    </row>
    <row r="10" spans="1:75" x14ac:dyDescent="0.4">
      <c r="B10" t="s">
        <v>74</v>
      </c>
      <c r="Z10" s="43">
        <v>0.25</v>
      </c>
      <c r="AA10" s="31"/>
      <c r="AB10">
        <v>80</v>
      </c>
      <c r="AC10" s="31">
        <v>80</v>
      </c>
      <c r="AD10" s="81">
        <v>80</v>
      </c>
      <c r="AE10" s="31">
        <v>80</v>
      </c>
      <c r="AF10" s="31">
        <v>80</v>
      </c>
      <c r="AG10" s="31"/>
      <c r="AI10" s="31"/>
      <c r="AK10" s="31"/>
      <c r="AM10" s="31"/>
      <c r="AN10" s="31"/>
      <c r="AO10" s="46"/>
      <c r="AQ10" s="43">
        <v>0.8</v>
      </c>
      <c r="AR10" s="31"/>
      <c r="AS10" s="31">
        <v>80</v>
      </c>
      <c r="AT10" s="31">
        <v>80</v>
      </c>
      <c r="AU10" s="31">
        <v>80</v>
      </c>
      <c r="AV10" s="31">
        <v>80</v>
      </c>
      <c r="AW10" s="31">
        <v>80</v>
      </c>
      <c r="AX10" s="31">
        <v>80</v>
      </c>
      <c r="AY10" s="31">
        <v>80</v>
      </c>
      <c r="AZ10" s="31">
        <v>80</v>
      </c>
      <c r="BB10" s="31"/>
      <c r="BD10" s="31"/>
      <c r="BE10" s="31"/>
      <c r="BF10" s="46"/>
      <c r="BH10" s="43">
        <v>1.2</v>
      </c>
      <c r="BI10" s="31"/>
      <c r="BJ10" s="31">
        <v>70</v>
      </c>
      <c r="BK10" s="31">
        <v>70</v>
      </c>
      <c r="BL10" s="31">
        <v>70</v>
      </c>
      <c r="BM10" s="31">
        <v>70</v>
      </c>
      <c r="BN10" s="31">
        <v>70</v>
      </c>
      <c r="BO10" s="31">
        <v>70</v>
      </c>
      <c r="BP10" s="31">
        <v>70</v>
      </c>
      <c r="BQ10" s="31">
        <v>80</v>
      </c>
      <c r="BR10" s="31">
        <v>80</v>
      </c>
      <c r="BS10" s="31">
        <v>80</v>
      </c>
      <c r="BU10" s="31"/>
      <c r="BV10" s="31"/>
      <c r="BW10" s="46"/>
    </row>
    <row r="11" spans="1:75" x14ac:dyDescent="0.4">
      <c r="C11" t="s">
        <v>64</v>
      </c>
      <c r="D11" s="48" t="s">
        <v>84</v>
      </c>
      <c r="G11" t="s">
        <v>93</v>
      </c>
      <c r="H11" s="48">
        <v>60</v>
      </c>
      <c r="I11" t="s">
        <v>94</v>
      </c>
      <c r="Z11" s="47">
        <v>0.3</v>
      </c>
      <c r="AA11" s="31"/>
      <c r="AC11" s="31">
        <v>80</v>
      </c>
      <c r="AD11" s="81">
        <v>80</v>
      </c>
      <c r="AE11" s="31">
        <v>90</v>
      </c>
      <c r="AF11" s="31">
        <v>90</v>
      </c>
      <c r="AG11" s="31">
        <v>90</v>
      </c>
      <c r="AI11" s="31"/>
      <c r="AK11" s="31"/>
      <c r="AM11" s="31"/>
      <c r="AN11" s="31"/>
      <c r="AO11" s="46"/>
      <c r="AQ11" s="43">
        <v>0.9</v>
      </c>
      <c r="AR11" s="31"/>
      <c r="AS11" s="31">
        <v>80</v>
      </c>
      <c r="AT11" s="31">
        <v>80</v>
      </c>
      <c r="AU11" s="81">
        <v>90</v>
      </c>
      <c r="AV11" s="81">
        <v>90</v>
      </c>
      <c r="AW11" s="81">
        <v>90</v>
      </c>
      <c r="AX11" s="81">
        <v>90</v>
      </c>
      <c r="AY11" s="81">
        <v>90</v>
      </c>
      <c r="AZ11" s="81">
        <v>90</v>
      </c>
      <c r="BA11" s="81">
        <v>90</v>
      </c>
      <c r="BB11" s="31"/>
      <c r="BD11" s="31"/>
      <c r="BE11" s="31"/>
      <c r="BF11" s="46"/>
      <c r="BH11" s="43">
        <v>1.3</v>
      </c>
      <c r="BI11" s="31"/>
      <c r="BJ11" s="31">
        <v>80</v>
      </c>
      <c r="BK11" s="31">
        <v>80</v>
      </c>
      <c r="BL11" s="31">
        <v>80</v>
      </c>
      <c r="BM11" s="31">
        <v>80</v>
      </c>
      <c r="BN11" s="31">
        <v>80</v>
      </c>
      <c r="BO11" s="31">
        <v>80</v>
      </c>
      <c r="BP11" s="31">
        <v>80</v>
      </c>
      <c r="BQ11" s="31">
        <v>80</v>
      </c>
      <c r="BR11" s="31">
        <v>80</v>
      </c>
      <c r="BS11" s="31">
        <v>80</v>
      </c>
      <c r="BU11" s="31"/>
      <c r="BV11" s="31"/>
      <c r="BW11" s="46"/>
    </row>
    <row r="12" spans="1:75" x14ac:dyDescent="0.4">
      <c r="C12" t="s">
        <v>65</v>
      </c>
      <c r="D12" t="s">
        <v>25</v>
      </c>
      <c r="G12" s="48" t="s">
        <v>8</v>
      </c>
      <c r="H12" s="48">
        <v>12</v>
      </c>
      <c r="I12" t="s">
        <v>85</v>
      </c>
      <c r="Z12" s="43">
        <v>0.35</v>
      </c>
      <c r="AA12" s="31"/>
      <c r="AC12" s="31"/>
      <c r="AD12" s="81">
        <v>90</v>
      </c>
      <c r="AE12" s="31">
        <v>90</v>
      </c>
      <c r="AF12">
        <v>100</v>
      </c>
      <c r="AG12" s="31">
        <v>100</v>
      </c>
      <c r="AI12" s="31"/>
      <c r="AK12" s="31"/>
      <c r="AM12" s="31"/>
      <c r="AN12" s="31"/>
      <c r="AO12" s="46"/>
      <c r="AQ12" s="43">
        <v>1</v>
      </c>
      <c r="AR12" s="31"/>
      <c r="AS12" s="81">
        <v>90</v>
      </c>
      <c r="AT12" s="81">
        <v>90</v>
      </c>
      <c r="AU12" s="81">
        <v>90</v>
      </c>
      <c r="AV12" s="81">
        <v>90</v>
      </c>
      <c r="AW12" s="81">
        <v>90</v>
      </c>
      <c r="AX12" s="81">
        <v>90</v>
      </c>
      <c r="AY12" s="81">
        <v>90</v>
      </c>
      <c r="AZ12" s="31">
        <v>100</v>
      </c>
      <c r="BA12" s="31">
        <v>100</v>
      </c>
      <c r="BB12" s="31"/>
      <c r="BD12" s="31"/>
      <c r="BE12" s="31"/>
      <c r="BF12" s="46"/>
      <c r="BH12" s="43">
        <v>1.4</v>
      </c>
      <c r="BI12" s="31"/>
      <c r="BJ12" s="81">
        <v>80</v>
      </c>
      <c r="BK12" s="81">
        <v>80</v>
      </c>
      <c r="BL12" s="81">
        <v>80</v>
      </c>
      <c r="BM12" s="81">
        <v>80</v>
      </c>
      <c r="BN12" s="81">
        <v>80</v>
      </c>
      <c r="BO12" s="81">
        <v>80</v>
      </c>
      <c r="BP12" s="81">
        <v>80</v>
      </c>
      <c r="BQ12" s="81">
        <v>80</v>
      </c>
      <c r="BR12" s="31">
        <v>90</v>
      </c>
      <c r="BS12" s="31">
        <v>90</v>
      </c>
      <c r="BT12" s="31">
        <v>90</v>
      </c>
      <c r="BU12" s="31"/>
      <c r="BV12" s="31"/>
      <c r="BW12" s="46"/>
    </row>
    <row r="13" spans="1:75" x14ac:dyDescent="0.4">
      <c r="J13" s="38" t="s">
        <v>82</v>
      </c>
      <c r="Z13" s="43">
        <v>0.4</v>
      </c>
      <c r="AA13" s="31"/>
      <c r="AC13" s="31"/>
      <c r="AE13" s="31">
        <v>100</v>
      </c>
      <c r="AF13">
        <v>100</v>
      </c>
      <c r="AG13" s="31">
        <v>110</v>
      </c>
      <c r="AH13" s="31">
        <v>110</v>
      </c>
      <c r="AI13" s="31"/>
      <c r="AK13" s="31"/>
      <c r="AM13" s="31"/>
      <c r="AN13" s="31"/>
      <c r="AO13" s="46"/>
      <c r="AQ13" s="43">
        <v>1.1000000000000001</v>
      </c>
      <c r="AR13" s="31"/>
      <c r="AS13" s="81">
        <v>90</v>
      </c>
      <c r="AT13" s="31">
        <v>100</v>
      </c>
      <c r="AU13" s="31">
        <v>100</v>
      </c>
      <c r="AV13" s="31">
        <v>100</v>
      </c>
      <c r="AW13" s="31">
        <v>100</v>
      </c>
      <c r="AX13" s="31">
        <v>100</v>
      </c>
      <c r="AY13" s="31">
        <v>100</v>
      </c>
      <c r="AZ13" s="31">
        <v>100</v>
      </c>
      <c r="BA13" s="31">
        <v>100</v>
      </c>
      <c r="BB13" s="31">
        <v>100</v>
      </c>
      <c r="BD13" s="31"/>
      <c r="BE13" s="31"/>
      <c r="BF13" s="46"/>
      <c r="BH13" s="43">
        <v>1.5</v>
      </c>
      <c r="BI13" s="31"/>
      <c r="BJ13" s="81"/>
      <c r="BK13" s="31">
        <v>90</v>
      </c>
      <c r="BL13" s="31">
        <v>90</v>
      </c>
      <c r="BM13" s="31">
        <v>90</v>
      </c>
      <c r="BN13" s="31">
        <v>90</v>
      </c>
      <c r="BO13" s="31">
        <v>90</v>
      </c>
      <c r="BP13" s="31">
        <v>90</v>
      </c>
      <c r="BQ13" s="31">
        <v>90</v>
      </c>
      <c r="BR13" s="31">
        <v>90</v>
      </c>
      <c r="BS13" s="31">
        <v>90</v>
      </c>
      <c r="BT13" s="31">
        <v>90</v>
      </c>
      <c r="BU13" s="31">
        <v>90</v>
      </c>
      <c r="BV13" s="31"/>
      <c r="BW13" s="46"/>
    </row>
    <row r="14" spans="1:75" x14ac:dyDescent="0.4">
      <c r="C14" s="21" t="s">
        <v>77</v>
      </c>
      <c r="D14" s="56" t="s">
        <v>16</v>
      </c>
      <c r="E14" s="56" t="s">
        <v>17</v>
      </c>
      <c r="F14" s="56" t="s">
        <v>18</v>
      </c>
      <c r="G14" s="56" t="s">
        <v>19</v>
      </c>
      <c r="H14" s="56" t="s">
        <v>20</v>
      </c>
      <c r="I14" s="56" t="s">
        <v>21</v>
      </c>
      <c r="J14" s="57" t="s">
        <v>22</v>
      </c>
      <c r="Z14" s="43">
        <v>0.45</v>
      </c>
      <c r="AA14" s="31"/>
      <c r="AC14" s="31"/>
      <c r="AE14" s="31">
        <v>100</v>
      </c>
      <c r="AF14">
        <v>110</v>
      </c>
      <c r="AG14" s="31">
        <v>110</v>
      </c>
      <c r="AH14" s="31">
        <v>110</v>
      </c>
      <c r="AI14" s="31">
        <v>120</v>
      </c>
      <c r="AK14" s="31"/>
      <c r="AM14" s="31"/>
      <c r="AN14" s="31"/>
      <c r="AQ14" s="43">
        <v>1.2</v>
      </c>
      <c r="AR14" s="31"/>
      <c r="AT14" s="31">
        <v>100</v>
      </c>
      <c r="AU14" s="31">
        <v>100</v>
      </c>
      <c r="AV14" s="31">
        <v>100</v>
      </c>
      <c r="AW14" s="31">
        <v>100</v>
      </c>
      <c r="AX14" s="31">
        <v>100</v>
      </c>
      <c r="AY14" s="31">
        <v>100</v>
      </c>
      <c r="AZ14" s="31">
        <v>110</v>
      </c>
      <c r="BA14" s="31">
        <v>110</v>
      </c>
      <c r="BB14" s="31">
        <v>110</v>
      </c>
      <c r="BC14" s="31">
        <v>110</v>
      </c>
      <c r="BD14" s="31"/>
      <c r="BE14" s="31"/>
      <c r="BH14" s="43">
        <v>1.6</v>
      </c>
      <c r="BI14" s="31"/>
      <c r="BK14" s="31">
        <v>90</v>
      </c>
      <c r="BL14" s="31">
        <v>90</v>
      </c>
      <c r="BM14" s="31">
        <v>90</v>
      </c>
      <c r="BN14" s="31">
        <v>90</v>
      </c>
      <c r="BO14" s="31">
        <v>90</v>
      </c>
      <c r="BP14" s="31">
        <v>90</v>
      </c>
      <c r="BQ14" s="31">
        <v>90</v>
      </c>
      <c r="BR14" s="31">
        <v>100</v>
      </c>
      <c r="BS14" s="31">
        <v>100</v>
      </c>
      <c r="BT14" s="31">
        <v>100</v>
      </c>
      <c r="BU14" s="31">
        <v>100</v>
      </c>
      <c r="BV14" s="31"/>
    </row>
    <row r="15" spans="1:75" x14ac:dyDescent="0.4">
      <c r="C15" s="67">
        <f>_xlfn.IFS(H12=8,8000,H12=10,10000,H12=12,12000)</f>
        <v>12000</v>
      </c>
      <c r="D15" s="68">
        <f>VLOOKUP($C15,$O38:$V43,2)</f>
        <v>2500</v>
      </c>
      <c r="E15" s="68">
        <f>VLOOKUP($C15,$O38:$V43,3)</f>
        <v>8000</v>
      </c>
      <c r="F15" s="68">
        <f>VLOOKUP($C15,$O38:$V43,4)</f>
        <v>1500</v>
      </c>
      <c r="G15" s="68">
        <f>VLOOKUP($C15,$O38:$V43,5)</f>
        <v>75</v>
      </c>
      <c r="H15" s="68">
        <f>VLOOKUP($C15,$O38:$V43,6)</f>
        <v>75</v>
      </c>
      <c r="I15" s="68">
        <f>VLOOKUP($C15,$O38:$V43,7)</f>
        <v>195</v>
      </c>
      <c r="J15" s="69">
        <f>VLOOKUP($C15,$O38:$V43,8)</f>
        <v>195</v>
      </c>
      <c r="Z15" s="45">
        <v>0.5</v>
      </c>
      <c r="AA15" s="31"/>
      <c r="AC15" s="31"/>
      <c r="AE15" s="31">
        <v>110</v>
      </c>
      <c r="AF15">
        <v>110</v>
      </c>
      <c r="AG15" s="31">
        <v>110</v>
      </c>
      <c r="AH15">
        <v>120</v>
      </c>
      <c r="AI15" s="31">
        <v>120</v>
      </c>
      <c r="AK15" s="31"/>
      <c r="AM15" s="31"/>
      <c r="AN15" s="31"/>
      <c r="AQ15" s="43">
        <v>1.3</v>
      </c>
      <c r="AR15" s="31"/>
      <c r="AT15" s="31">
        <v>100</v>
      </c>
      <c r="AU15" s="31">
        <v>110</v>
      </c>
      <c r="AV15" s="31">
        <v>110</v>
      </c>
      <c r="AW15" s="31">
        <v>110</v>
      </c>
      <c r="AX15" s="31">
        <v>110</v>
      </c>
      <c r="AY15" s="31">
        <v>110</v>
      </c>
      <c r="AZ15" s="31">
        <v>110</v>
      </c>
      <c r="BA15" s="31">
        <v>110</v>
      </c>
      <c r="BB15" s="31">
        <v>120</v>
      </c>
      <c r="BC15" s="31">
        <v>120</v>
      </c>
      <c r="BD15" s="31"/>
      <c r="BE15" s="31"/>
      <c r="BH15" s="43">
        <v>1.7</v>
      </c>
      <c r="BI15" s="31"/>
      <c r="BK15" s="31">
        <v>90</v>
      </c>
      <c r="BL15" s="31">
        <v>100</v>
      </c>
      <c r="BM15" s="31">
        <v>100</v>
      </c>
      <c r="BN15" s="31">
        <v>100</v>
      </c>
      <c r="BO15" s="31">
        <v>100</v>
      </c>
      <c r="BP15" s="31">
        <v>100</v>
      </c>
      <c r="BQ15" s="31">
        <v>100</v>
      </c>
      <c r="BR15" s="31">
        <v>100</v>
      </c>
      <c r="BS15" s="31">
        <v>100</v>
      </c>
      <c r="BT15" s="31">
        <v>100</v>
      </c>
      <c r="BU15" s="31">
        <v>100</v>
      </c>
      <c r="BV15" s="31">
        <v>110</v>
      </c>
    </row>
    <row r="16" spans="1:75" x14ac:dyDescent="0.4">
      <c r="Z16" s="41">
        <v>0.6</v>
      </c>
      <c r="AA16" s="31"/>
      <c r="AC16" s="31"/>
      <c r="AE16" s="31">
        <v>120</v>
      </c>
      <c r="AF16">
        <v>120</v>
      </c>
      <c r="AG16" s="31">
        <v>120</v>
      </c>
      <c r="AH16" s="31">
        <v>120</v>
      </c>
      <c r="AI16" s="31">
        <v>130</v>
      </c>
      <c r="AJ16" s="31">
        <v>130</v>
      </c>
      <c r="AK16" s="31">
        <v>130</v>
      </c>
      <c r="AM16" s="31"/>
      <c r="AN16" s="31"/>
      <c r="AQ16" s="43">
        <v>1.4</v>
      </c>
      <c r="AR16" s="31"/>
      <c r="AT16" s="31">
        <v>110</v>
      </c>
      <c r="AU16" s="31">
        <v>110</v>
      </c>
      <c r="AV16" s="31">
        <v>110</v>
      </c>
      <c r="AW16" s="31">
        <v>110</v>
      </c>
      <c r="AX16" s="31">
        <v>110</v>
      </c>
      <c r="AY16" s="31">
        <v>110</v>
      </c>
      <c r="AZ16" s="31">
        <v>110</v>
      </c>
      <c r="BA16" s="31">
        <v>120</v>
      </c>
      <c r="BB16" s="31">
        <v>120</v>
      </c>
      <c r="BC16" s="31">
        <v>120</v>
      </c>
      <c r="BD16" s="31">
        <v>120</v>
      </c>
      <c r="BE16" s="31"/>
      <c r="BH16" s="43">
        <v>1.8</v>
      </c>
      <c r="BI16" s="31"/>
      <c r="BK16" s="31">
        <v>100</v>
      </c>
      <c r="BL16" s="31">
        <v>100</v>
      </c>
      <c r="BM16" s="31">
        <v>100</v>
      </c>
      <c r="BN16" s="31">
        <v>100</v>
      </c>
      <c r="BO16" s="31">
        <v>100</v>
      </c>
      <c r="BP16" s="31">
        <v>100</v>
      </c>
      <c r="BQ16" s="31">
        <v>100</v>
      </c>
      <c r="BR16" s="31">
        <v>100</v>
      </c>
      <c r="BS16" s="31">
        <v>110</v>
      </c>
      <c r="BT16" s="31">
        <v>110</v>
      </c>
      <c r="BU16" s="31">
        <v>110</v>
      </c>
      <c r="BV16" s="31">
        <v>110</v>
      </c>
    </row>
    <row r="17" spans="2:75" x14ac:dyDescent="0.4">
      <c r="B17" t="s">
        <v>39</v>
      </c>
      <c r="Z17" s="45">
        <v>0.7</v>
      </c>
      <c r="AA17" s="31"/>
      <c r="AC17" s="31"/>
      <c r="AE17" s="31">
        <v>120</v>
      </c>
      <c r="AF17">
        <v>130</v>
      </c>
      <c r="AG17" s="31">
        <v>130</v>
      </c>
      <c r="AH17" s="31">
        <v>130</v>
      </c>
      <c r="AI17" s="31">
        <v>130</v>
      </c>
      <c r="AJ17" s="31">
        <v>140</v>
      </c>
      <c r="AK17" s="31">
        <v>140</v>
      </c>
      <c r="AL17" s="31">
        <v>140</v>
      </c>
      <c r="AM17" s="31"/>
      <c r="AN17" s="31"/>
      <c r="AQ17" s="43">
        <v>1.5</v>
      </c>
      <c r="AR17" s="31"/>
      <c r="AT17" s="31"/>
      <c r="AU17" s="31">
        <v>110</v>
      </c>
      <c r="AV17" s="31">
        <v>120</v>
      </c>
      <c r="AW17" s="31">
        <v>120</v>
      </c>
      <c r="AX17" s="31">
        <v>120</v>
      </c>
      <c r="AY17" s="31">
        <v>120</v>
      </c>
      <c r="AZ17" s="31">
        <v>120</v>
      </c>
      <c r="BA17" s="31">
        <v>120</v>
      </c>
      <c r="BB17" s="31">
        <v>120</v>
      </c>
      <c r="BC17" s="31">
        <v>130</v>
      </c>
      <c r="BD17" s="31">
        <v>130</v>
      </c>
      <c r="BE17" s="31">
        <v>130</v>
      </c>
      <c r="BH17" s="43">
        <v>1.9</v>
      </c>
      <c r="BI17" s="31"/>
      <c r="BK17" s="31"/>
      <c r="BL17" s="31">
        <v>100</v>
      </c>
      <c r="BM17" s="31">
        <v>100</v>
      </c>
      <c r="BN17" s="31">
        <v>100</v>
      </c>
      <c r="BO17" s="31">
        <v>100</v>
      </c>
      <c r="BP17" s="31">
        <v>100</v>
      </c>
      <c r="BQ17" s="31">
        <v>110</v>
      </c>
      <c r="BR17" s="31">
        <v>110</v>
      </c>
      <c r="BS17" s="31">
        <v>110</v>
      </c>
      <c r="BT17" s="31">
        <v>110</v>
      </c>
      <c r="BU17" s="31">
        <v>110</v>
      </c>
      <c r="BV17" s="31">
        <v>110</v>
      </c>
    </row>
    <row r="18" spans="2:75" x14ac:dyDescent="0.4">
      <c r="C18" s="1" t="s">
        <v>123</v>
      </c>
      <c r="E18" s="4"/>
      <c r="F18" s="79"/>
      <c r="Z18" s="45">
        <v>0.8</v>
      </c>
      <c r="AA18" s="31"/>
      <c r="AC18" s="31"/>
      <c r="AE18" s="31"/>
      <c r="AF18">
        <v>130</v>
      </c>
      <c r="AG18" s="31">
        <v>130</v>
      </c>
      <c r="AH18" s="31">
        <v>140</v>
      </c>
      <c r="AI18" s="31">
        <v>140</v>
      </c>
      <c r="AJ18" s="31">
        <v>140</v>
      </c>
      <c r="AK18" s="31">
        <v>140</v>
      </c>
      <c r="AL18" s="31">
        <v>150</v>
      </c>
      <c r="AM18" s="31">
        <v>150</v>
      </c>
      <c r="AN18" s="31"/>
      <c r="AQ18" s="43">
        <v>1.6</v>
      </c>
      <c r="AR18" s="31"/>
      <c r="AT18" s="31"/>
      <c r="AU18" s="31">
        <v>120</v>
      </c>
      <c r="AV18" s="31">
        <v>120</v>
      </c>
      <c r="AW18" s="31">
        <v>120</v>
      </c>
      <c r="AX18" s="31">
        <v>120</v>
      </c>
      <c r="AY18" s="31">
        <v>120</v>
      </c>
      <c r="AZ18" s="31">
        <v>120</v>
      </c>
      <c r="BA18" s="31">
        <v>130</v>
      </c>
      <c r="BB18" s="31">
        <v>130</v>
      </c>
      <c r="BC18" s="31">
        <v>130</v>
      </c>
      <c r="BD18" s="31">
        <v>130</v>
      </c>
      <c r="BE18" s="31">
        <v>130</v>
      </c>
      <c r="BH18" s="43">
        <v>2</v>
      </c>
      <c r="BI18" s="31"/>
      <c r="BK18" s="31"/>
      <c r="BL18" s="31">
        <v>110</v>
      </c>
      <c r="BM18" s="31">
        <v>110</v>
      </c>
      <c r="BN18" s="31">
        <v>110</v>
      </c>
      <c r="BO18" s="31">
        <v>110</v>
      </c>
      <c r="BP18" s="31">
        <v>110</v>
      </c>
      <c r="BQ18" s="31">
        <v>110</v>
      </c>
      <c r="BR18" s="31">
        <v>110</v>
      </c>
      <c r="BS18" s="31">
        <v>110</v>
      </c>
      <c r="BT18" s="31">
        <v>110</v>
      </c>
      <c r="BU18" s="31">
        <v>120</v>
      </c>
      <c r="BV18" s="31">
        <v>120</v>
      </c>
    </row>
    <row r="19" spans="2:75" x14ac:dyDescent="0.4">
      <c r="C19" t="s">
        <v>95</v>
      </c>
      <c r="D19" s="79"/>
      <c r="E19" s="4"/>
      <c r="F19" s="79"/>
      <c r="G19" t="s">
        <v>101</v>
      </c>
      <c r="Z19" s="45">
        <v>0.9</v>
      </c>
      <c r="AA19" s="31"/>
      <c r="AC19" s="31"/>
      <c r="AE19" s="31"/>
      <c r="AF19">
        <v>140</v>
      </c>
      <c r="AG19" s="31">
        <v>140</v>
      </c>
      <c r="AH19" s="31">
        <v>140</v>
      </c>
      <c r="AI19" s="31">
        <v>150</v>
      </c>
      <c r="AJ19" s="31">
        <v>150</v>
      </c>
      <c r="AK19" s="31">
        <v>150</v>
      </c>
      <c r="AL19" s="31">
        <v>150</v>
      </c>
      <c r="AM19" s="31">
        <v>160</v>
      </c>
      <c r="AN19" s="31">
        <v>160</v>
      </c>
      <c r="AO19" s="46"/>
      <c r="AQ19" s="43">
        <v>1.7</v>
      </c>
      <c r="AR19" s="31"/>
      <c r="AT19" s="31"/>
      <c r="AU19" s="31">
        <v>120</v>
      </c>
      <c r="AV19" s="31">
        <v>120</v>
      </c>
      <c r="AW19" s="31">
        <v>120</v>
      </c>
      <c r="AX19" s="31">
        <v>130</v>
      </c>
      <c r="AY19" s="31">
        <v>130</v>
      </c>
      <c r="AZ19" s="31">
        <v>130</v>
      </c>
      <c r="BA19" s="31">
        <v>130</v>
      </c>
      <c r="BB19" s="31">
        <v>130</v>
      </c>
      <c r="BC19" s="31">
        <v>130</v>
      </c>
      <c r="BD19" s="31">
        <v>140</v>
      </c>
      <c r="BE19" s="31">
        <v>140</v>
      </c>
      <c r="BF19" s="46"/>
      <c r="BH19" s="43">
        <v>2.2000000000000002</v>
      </c>
      <c r="BI19" s="31"/>
      <c r="BK19" s="31"/>
      <c r="BL19" s="31">
        <v>110</v>
      </c>
      <c r="BM19" s="31">
        <v>110</v>
      </c>
      <c r="BN19" s="31">
        <v>110</v>
      </c>
      <c r="BO19" s="31">
        <v>110</v>
      </c>
      <c r="BP19" s="31">
        <v>110</v>
      </c>
      <c r="BQ19" s="31">
        <v>120</v>
      </c>
      <c r="BR19" s="31">
        <v>120</v>
      </c>
      <c r="BS19" s="31">
        <v>120</v>
      </c>
      <c r="BT19" s="31">
        <v>120</v>
      </c>
      <c r="BU19" s="31">
        <v>120</v>
      </c>
      <c r="BV19" s="31">
        <v>120</v>
      </c>
      <c r="BW19" s="46"/>
    </row>
    <row r="20" spans="2:75" x14ac:dyDescent="0.4">
      <c r="G20" t="s">
        <v>96</v>
      </c>
      <c r="Z20" s="45">
        <v>1</v>
      </c>
      <c r="AA20" s="31"/>
      <c r="AC20" s="31"/>
      <c r="AE20" s="31"/>
      <c r="AF20" s="50">
        <v>140</v>
      </c>
      <c r="AG20" s="31">
        <v>150</v>
      </c>
      <c r="AH20" s="31">
        <v>150</v>
      </c>
      <c r="AI20" s="31">
        <v>150</v>
      </c>
      <c r="AJ20" s="31">
        <v>150</v>
      </c>
      <c r="AK20" s="31">
        <v>160</v>
      </c>
      <c r="AL20" s="31">
        <v>160</v>
      </c>
      <c r="AM20" s="31">
        <v>160</v>
      </c>
      <c r="AN20" s="31">
        <v>160</v>
      </c>
      <c r="AO20" s="46"/>
      <c r="AQ20" s="43">
        <v>1.8</v>
      </c>
      <c r="AR20" s="31"/>
      <c r="AT20" s="31"/>
      <c r="AU20" s="31">
        <v>130</v>
      </c>
      <c r="AV20" s="31">
        <v>130</v>
      </c>
      <c r="AW20" s="31">
        <v>130</v>
      </c>
      <c r="AX20" s="31">
        <v>130</v>
      </c>
      <c r="AY20" s="31">
        <v>130</v>
      </c>
      <c r="AZ20" s="31">
        <v>130</v>
      </c>
      <c r="BA20" s="31">
        <v>130</v>
      </c>
      <c r="BB20" s="31">
        <v>130</v>
      </c>
      <c r="BC20" s="31">
        <v>140</v>
      </c>
      <c r="BD20" s="31">
        <v>140</v>
      </c>
      <c r="BE20" s="31">
        <v>140</v>
      </c>
      <c r="BF20" s="46"/>
      <c r="BH20" s="43">
        <v>2.4</v>
      </c>
      <c r="BI20" s="31"/>
      <c r="BK20" s="31"/>
      <c r="BL20" s="31"/>
      <c r="BM20" s="31">
        <v>120</v>
      </c>
      <c r="BN20" s="31">
        <v>120</v>
      </c>
      <c r="BO20" s="31">
        <v>120</v>
      </c>
      <c r="BP20" s="31">
        <v>120</v>
      </c>
      <c r="BQ20" s="31">
        <v>120</v>
      </c>
      <c r="BR20" s="31">
        <v>120</v>
      </c>
      <c r="BS20" s="31">
        <v>130</v>
      </c>
      <c r="BT20" s="31">
        <v>130</v>
      </c>
      <c r="BU20" s="31">
        <v>130</v>
      </c>
      <c r="BV20" s="31">
        <v>130</v>
      </c>
      <c r="BW20" s="46"/>
    </row>
    <row r="21" spans="2:75" x14ac:dyDescent="0.4">
      <c r="G21" t="s">
        <v>97</v>
      </c>
      <c r="L21" s="8"/>
      <c r="Z21" s="45">
        <v>1.1000000000000001</v>
      </c>
      <c r="AA21" s="31"/>
      <c r="AC21" s="31"/>
      <c r="AE21" s="31"/>
      <c r="AF21">
        <v>150</v>
      </c>
      <c r="AG21" s="31">
        <v>150</v>
      </c>
      <c r="AH21" s="31">
        <v>150</v>
      </c>
      <c r="AI21" s="31">
        <v>160</v>
      </c>
      <c r="AJ21" s="31">
        <v>160</v>
      </c>
      <c r="AK21" s="31">
        <v>160</v>
      </c>
      <c r="AL21" s="31">
        <v>160</v>
      </c>
      <c r="AM21" s="31">
        <v>170</v>
      </c>
      <c r="AN21" s="31">
        <v>170</v>
      </c>
      <c r="AO21" s="46"/>
      <c r="AQ21" s="43">
        <v>1.9</v>
      </c>
      <c r="AR21" s="31"/>
      <c r="AT21" s="31"/>
      <c r="AV21" s="31">
        <v>130</v>
      </c>
      <c r="AW21" s="31">
        <v>130</v>
      </c>
      <c r="AX21" s="31">
        <v>130</v>
      </c>
      <c r="AY21" s="31">
        <v>130</v>
      </c>
      <c r="AZ21" s="31">
        <v>130</v>
      </c>
      <c r="BA21" s="31">
        <v>140</v>
      </c>
      <c r="BB21" s="31">
        <v>140</v>
      </c>
      <c r="BC21" s="31">
        <v>140</v>
      </c>
      <c r="BD21" s="31">
        <v>140</v>
      </c>
      <c r="BE21" s="31">
        <v>150</v>
      </c>
      <c r="BF21" s="46"/>
      <c r="BH21" s="43">
        <v>2.6</v>
      </c>
      <c r="BI21" s="31"/>
      <c r="BK21" s="31"/>
      <c r="BM21" s="31">
        <v>120</v>
      </c>
      <c r="BN21" s="31">
        <v>120</v>
      </c>
      <c r="BO21" s="31">
        <v>130</v>
      </c>
      <c r="BP21" s="31">
        <v>130</v>
      </c>
      <c r="BQ21" s="31">
        <v>130</v>
      </c>
      <c r="BR21" s="31">
        <v>130</v>
      </c>
      <c r="BS21" s="31">
        <v>130</v>
      </c>
      <c r="BT21" s="31">
        <v>130</v>
      </c>
      <c r="BU21" s="31">
        <v>130</v>
      </c>
      <c r="BV21" s="31">
        <v>140</v>
      </c>
      <c r="BW21" s="46"/>
    </row>
    <row r="22" spans="2:75" x14ac:dyDescent="0.4">
      <c r="C22" t="s">
        <v>98</v>
      </c>
      <c r="F22" s="9">
        <f>0.615*H11^2*1</f>
        <v>2214</v>
      </c>
      <c r="G22" t="s">
        <v>100</v>
      </c>
      <c r="Z22" s="45">
        <v>1.2</v>
      </c>
      <c r="AA22" s="31"/>
      <c r="AC22" s="31"/>
      <c r="AE22" s="31"/>
      <c r="AG22" s="31">
        <v>150</v>
      </c>
      <c r="AH22" s="31">
        <v>160</v>
      </c>
      <c r="AI22" s="31">
        <v>160</v>
      </c>
      <c r="AJ22" s="31">
        <v>160</v>
      </c>
      <c r="AK22" s="31">
        <v>160</v>
      </c>
      <c r="AL22" s="31">
        <v>170</v>
      </c>
      <c r="AM22" s="31">
        <v>170</v>
      </c>
      <c r="AN22" s="31">
        <v>170</v>
      </c>
      <c r="AO22" s="46"/>
      <c r="AQ22" s="43">
        <v>2</v>
      </c>
      <c r="AR22" s="31"/>
      <c r="AT22" s="31"/>
      <c r="AV22" s="31">
        <v>130</v>
      </c>
      <c r="AW22" s="31">
        <v>130</v>
      </c>
      <c r="AX22" s="31">
        <v>140</v>
      </c>
      <c r="AY22" s="31">
        <v>140</v>
      </c>
      <c r="AZ22" s="31">
        <v>140</v>
      </c>
      <c r="BA22" s="31">
        <v>140</v>
      </c>
      <c r="BB22" s="31">
        <v>140</v>
      </c>
      <c r="BC22" s="31">
        <v>140</v>
      </c>
      <c r="BD22" s="31">
        <v>150</v>
      </c>
      <c r="BE22" s="31">
        <v>150</v>
      </c>
      <c r="BF22" s="46"/>
      <c r="BH22" s="43">
        <v>2.8</v>
      </c>
      <c r="BI22" s="31"/>
      <c r="BK22" s="31"/>
      <c r="BM22" s="31"/>
      <c r="BN22" s="31">
        <v>130</v>
      </c>
      <c r="BO22" s="31">
        <v>130</v>
      </c>
      <c r="BP22" s="31">
        <v>130</v>
      </c>
      <c r="BQ22" s="31">
        <v>130</v>
      </c>
      <c r="BR22" s="31">
        <v>130</v>
      </c>
      <c r="BS22" s="31">
        <v>140</v>
      </c>
      <c r="BT22" s="31">
        <v>140</v>
      </c>
      <c r="BU22" s="31">
        <v>140</v>
      </c>
      <c r="BV22" s="31">
        <v>140</v>
      </c>
      <c r="BW22" s="46"/>
    </row>
    <row r="23" spans="2:75" x14ac:dyDescent="0.4">
      <c r="C23" t="s">
        <v>99</v>
      </c>
      <c r="F23" s="9">
        <f>0.615*H11^2*0.7</f>
        <v>1549.8</v>
      </c>
      <c r="G23" t="s">
        <v>100</v>
      </c>
      <c r="Z23" s="45">
        <v>1.3</v>
      </c>
      <c r="AA23" s="31"/>
      <c r="AC23" s="31"/>
      <c r="AE23" s="31"/>
      <c r="AG23" s="31">
        <v>160</v>
      </c>
      <c r="AH23" s="31">
        <v>160</v>
      </c>
      <c r="AI23" s="31">
        <v>160</v>
      </c>
      <c r="AJ23" s="31">
        <v>170</v>
      </c>
      <c r="AK23" s="31">
        <v>170</v>
      </c>
      <c r="AL23" s="31">
        <v>170</v>
      </c>
      <c r="AM23" s="31">
        <v>170</v>
      </c>
      <c r="AN23" s="31">
        <v>180</v>
      </c>
      <c r="AO23" s="46"/>
      <c r="AQ23" s="43">
        <v>2.2000000000000002</v>
      </c>
      <c r="AR23" s="31"/>
      <c r="AT23" s="31"/>
      <c r="AV23" s="31">
        <v>140</v>
      </c>
      <c r="AW23" s="31">
        <v>140</v>
      </c>
      <c r="AX23" s="31">
        <v>140</v>
      </c>
      <c r="AY23" s="31">
        <v>140</v>
      </c>
      <c r="AZ23" s="31">
        <v>140</v>
      </c>
      <c r="BA23" s="31">
        <v>150</v>
      </c>
      <c r="BB23" s="31">
        <v>150</v>
      </c>
      <c r="BC23" s="31">
        <v>150</v>
      </c>
      <c r="BD23" s="31">
        <v>150</v>
      </c>
      <c r="BE23" s="31">
        <v>150</v>
      </c>
      <c r="BF23" s="46"/>
      <c r="BH23" s="43">
        <v>3</v>
      </c>
      <c r="BI23" s="31"/>
      <c r="BK23" s="31"/>
      <c r="BM23" s="31"/>
      <c r="BN23" s="31"/>
      <c r="BO23" s="31">
        <v>130</v>
      </c>
      <c r="BP23" s="31">
        <v>140</v>
      </c>
      <c r="BQ23" s="31">
        <v>140</v>
      </c>
      <c r="BR23" s="31">
        <v>140</v>
      </c>
      <c r="BS23" s="31">
        <v>140</v>
      </c>
      <c r="BT23" s="31">
        <v>140</v>
      </c>
      <c r="BU23" s="31">
        <v>140</v>
      </c>
      <c r="BV23" s="31">
        <v>150</v>
      </c>
      <c r="BW23" s="46"/>
    </row>
    <row r="24" spans="2:75" x14ac:dyDescent="0.4">
      <c r="L24" s="37"/>
      <c r="Z24" s="45">
        <v>1.4</v>
      </c>
      <c r="AA24" s="31"/>
      <c r="AC24" s="31"/>
      <c r="AE24" s="31"/>
      <c r="AG24" s="31">
        <v>160</v>
      </c>
      <c r="AH24" s="31">
        <v>170</v>
      </c>
      <c r="AI24" s="31">
        <v>170</v>
      </c>
      <c r="AJ24" s="31">
        <v>170</v>
      </c>
      <c r="AK24" s="31">
        <v>170</v>
      </c>
      <c r="AL24" s="31">
        <v>170</v>
      </c>
      <c r="AM24" s="31">
        <v>180</v>
      </c>
      <c r="AN24" s="31">
        <v>190</v>
      </c>
      <c r="AO24" s="46"/>
      <c r="AQ24" s="43">
        <v>2.4</v>
      </c>
      <c r="AR24" s="31"/>
      <c r="AT24" s="31"/>
      <c r="AV24" s="31"/>
      <c r="AW24" s="31">
        <v>150</v>
      </c>
      <c r="AX24" s="31">
        <v>150</v>
      </c>
      <c r="AY24" s="31">
        <v>150</v>
      </c>
      <c r="AZ24" s="31">
        <v>150</v>
      </c>
      <c r="BA24" s="31">
        <v>150</v>
      </c>
      <c r="BB24" s="31">
        <v>150</v>
      </c>
      <c r="BC24" s="31">
        <v>160</v>
      </c>
      <c r="BD24" s="31">
        <v>160</v>
      </c>
      <c r="BE24" s="31">
        <v>160</v>
      </c>
      <c r="BF24" s="46"/>
      <c r="BH24" s="43">
        <v>3.2</v>
      </c>
      <c r="BI24" s="31"/>
      <c r="BK24" s="31"/>
      <c r="BM24" s="31"/>
      <c r="BN24" s="31"/>
      <c r="BO24" s="31">
        <v>140</v>
      </c>
      <c r="BP24" s="31">
        <v>140</v>
      </c>
      <c r="BQ24" s="31">
        <v>140</v>
      </c>
      <c r="BR24" s="31">
        <v>140</v>
      </c>
      <c r="BS24" s="31">
        <v>150</v>
      </c>
      <c r="BT24" s="31">
        <v>150</v>
      </c>
      <c r="BU24" s="31">
        <v>150</v>
      </c>
      <c r="BV24" s="31">
        <v>150</v>
      </c>
      <c r="BW24" s="46"/>
    </row>
    <row r="25" spans="2:75" x14ac:dyDescent="0.4">
      <c r="Z25" s="45">
        <v>1.5</v>
      </c>
      <c r="AA25" s="31"/>
      <c r="AC25" s="31"/>
      <c r="AE25" s="31"/>
      <c r="AG25" s="31"/>
      <c r="AH25" s="31">
        <v>170</v>
      </c>
      <c r="AI25" s="31">
        <v>170</v>
      </c>
      <c r="AJ25" s="31">
        <v>170</v>
      </c>
      <c r="AK25" s="31">
        <v>170</v>
      </c>
      <c r="AL25" s="31">
        <v>180</v>
      </c>
      <c r="AM25" s="31">
        <v>180</v>
      </c>
      <c r="AN25" s="31">
        <v>190</v>
      </c>
      <c r="AO25" s="46"/>
      <c r="AQ25" s="43">
        <v>2.6</v>
      </c>
      <c r="AR25" s="31"/>
      <c r="AT25" s="31"/>
      <c r="AV25" s="31"/>
      <c r="AW25" s="31">
        <v>150</v>
      </c>
      <c r="AX25" s="31">
        <v>150</v>
      </c>
      <c r="AY25" s="31">
        <v>150</v>
      </c>
      <c r="AZ25" s="31">
        <v>150</v>
      </c>
      <c r="BA25" s="31">
        <v>160</v>
      </c>
      <c r="BB25" s="31">
        <v>160</v>
      </c>
      <c r="BC25" s="31">
        <v>160</v>
      </c>
      <c r="BD25" s="31">
        <v>160</v>
      </c>
      <c r="BE25" s="31">
        <v>170</v>
      </c>
      <c r="BF25" s="46"/>
      <c r="BH25" s="43">
        <v>3.4</v>
      </c>
      <c r="BI25" s="31"/>
      <c r="BK25" s="31"/>
      <c r="BM25" s="31"/>
      <c r="BN25" s="31"/>
      <c r="BO25" s="31"/>
      <c r="BP25" s="31">
        <v>140</v>
      </c>
      <c r="BQ25" s="31">
        <v>150</v>
      </c>
      <c r="BR25" s="31">
        <v>150</v>
      </c>
      <c r="BS25" s="31">
        <v>150</v>
      </c>
      <c r="BT25" s="31">
        <v>150</v>
      </c>
      <c r="BU25" s="31">
        <v>150</v>
      </c>
      <c r="BV25" s="31">
        <v>150</v>
      </c>
      <c r="BW25" s="46"/>
    </row>
    <row r="26" spans="2:75" x14ac:dyDescent="0.4">
      <c r="B26" t="s">
        <v>37</v>
      </c>
      <c r="Z26" s="45">
        <v>1.6</v>
      </c>
      <c r="AA26" s="31"/>
      <c r="AC26" s="31"/>
      <c r="AE26" s="31"/>
      <c r="AG26" s="31"/>
      <c r="AH26" s="31">
        <v>170</v>
      </c>
      <c r="AI26" s="31">
        <v>170</v>
      </c>
      <c r="AJ26" s="31">
        <v>180</v>
      </c>
      <c r="AK26" s="31">
        <v>180</v>
      </c>
      <c r="AL26" s="31">
        <v>180</v>
      </c>
      <c r="AM26" s="31">
        <v>180</v>
      </c>
      <c r="AN26" s="31">
        <v>190</v>
      </c>
      <c r="AO26" s="46"/>
      <c r="AQ26" s="43">
        <v>2.8</v>
      </c>
      <c r="AR26" s="31"/>
      <c r="AT26" s="31"/>
      <c r="AV26" s="31"/>
      <c r="AX26" s="31">
        <v>160</v>
      </c>
      <c r="AY26" s="31">
        <v>160</v>
      </c>
      <c r="AZ26" s="31">
        <v>160</v>
      </c>
      <c r="BA26" s="31">
        <v>160</v>
      </c>
      <c r="BB26" s="31">
        <v>160</v>
      </c>
      <c r="BC26" s="31">
        <v>170</v>
      </c>
      <c r="BD26" s="31">
        <v>170</v>
      </c>
      <c r="BE26" s="31">
        <v>170</v>
      </c>
      <c r="BF26" s="46"/>
      <c r="BH26" s="43">
        <v>3.6</v>
      </c>
      <c r="BI26" s="31"/>
      <c r="BK26" s="31"/>
      <c r="BM26" s="31"/>
      <c r="BO26" s="31"/>
      <c r="BP26" s="31">
        <v>150</v>
      </c>
      <c r="BQ26" s="31">
        <v>150</v>
      </c>
      <c r="BR26" s="31">
        <v>150</v>
      </c>
      <c r="BS26" s="31">
        <v>150</v>
      </c>
      <c r="BT26" s="31">
        <v>160</v>
      </c>
      <c r="BU26" s="31">
        <v>160</v>
      </c>
      <c r="BV26" s="31">
        <v>160</v>
      </c>
      <c r="BW26" s="46"/>
    </row>
    <row r="27" spans="2:75" x14ac:dyDescent="0.4">
      <c r="C27" s="70"/>
      <c r="D27" s="40"/>
      <c r="E27" s="71"/>
      <c r="F27" s="40" t="s">
        <v>89</v>
      </c>
      <c r="G27" s="40"/>
      <c r="H27" s="71" t="s">
        <v>102</v>
      </c>
      <c r="I27" s="72" t="s">
        <v>103</v>
      </c>
      <c r="Z27" s="45">
        <v>1.7</v>
      </c>
      <c r="AA27" s="31"/>
      <c r="AC27" s="31"/>
      <c r="AE27" s="31"/>
      <c r="AG27" s="31"/>
      <c r="AH27" s="31">
        <v>180</v>
      </c>
      <c r="AI27" s="31">
        <v>180</v>
      </c>
      <c r="AJ27" s="31">
        <v>180</v>
      </c>
      <c r="AK27" s="31">
        <v>180</v>
      </c>
      <c r="AL27" s="31">
        <v>180</v>
      </c>
      <c r="AM27" s="31">
        <v>190</v>
      </c>
      <c r="AN27" s="31">
        <v>190</v>
      </c>
      <c r="AQ27" s="43">
        <v>3</v>
      </c>
      <c r="AR27" s="31"/>
      <c r="AT27" s="31"/>
      <c r="AV27" s="31"/>
      <c r="AX27" s="31"/>
      <c r="AY27" s="31">
        <v>160</v>
      </c>
      <c r="AZ27" s="31">
        <v>160</v>
      </c>
      <c r="BA27" s="31">
        <v>170</v>
      </c>
      <c r="BB27" s="31">
        <v>170</v>
      </c>
      <c r="BC27" s="31">
        <v>170</v>
      </c>
      <c r="BD27" s="31">
        <v>170</v>
      </c>
      <c r="BE27" s="31">
        <v>170</v>
      </c>
      <c r="BH27" s="43">
        <v>3.8</v>
      </c>
      <c r="BI27" s="31"/>
      <c r="BK27" s="31"/>
      <c r="BM27" s="31"/>
      <c r="BO27" s="31"/>
      <c r="BP27" s="31"/>
      <c r="BQ27" s="31">
        <v>150</v>
      </c>
      <c r="BR27" s="31">
        <v>160</v>
      </c>
      <c r="BS27" s="31">
        <v>160</v>
      </c>
      <c r="BT27" s="31">
        <v>160</v>
      </c>
      <c r="BU27" s="31">
        <v>160</v>
      </c>
      <c r="BV27" s="31">
        <v>160</v>
      </c>
    </row>
    <row r="28" spans="2:75" x14ac:dyDescent="0.4">
      <c r="C28" s="26"/>
      <c r="D28" s="27"/>
      <c r="E28" s="73"/>
      <c r="F28" s="27"/>
      <c r="G28" s="27"/>
      <c r="H28" s="73"/>
      <c r="I28" s="74" t="s">
        <v>90</v>
      </c>
      <c r="Z28" s="45">
        <v>1.8</v>
      </c>
      <c r="AA28" s="31"/>
      <c r="AC28" s="31"/>
      <c r="AE28" s="31"/>
      <c r="AG28" s="31"/>
      <c r="AH28" s="31">
        <v>180</v>
      </c>
      <c r="AI28" s="31">
        <v>180</v>
      </c>
      <c r="AJ28" s="31">
        <v>180</v>
      </c>
      <c r="AK28" s="31">
        <v>180</v>
      </c>
      <c r="AL28" s="31">
        <v>190</v>
      </c>
      <c r="AM28" s="31">
        <v>190</v>
      </c>
      <c r="AN28" s="31">
        <v>190</v>
      </c>
      <c r="AQ28" s="43">
        <v>3.2</v>
      </c>
      <c r="AR28" s="31"/>
      <c r="AT28" s="31"/>
      <c r="AV28" s="31"/>
      <c r="AX28" s="31"/>
      <c r="AY28" s="31">
        <v>170</v>
      </c>
      <c r="AZ28" s="31">
        <v>170</v>
      </c>
      <c r="BA28" s="31">
        <v>170</v>
      </c>
      <c r="BB28" s="31">
        <v>170</v>
      </c>
      <c r="BC28" s="31">
        <v>180</v>
      </c>
      <c r="BD28" s="31">
        <v>180</v>
      </c>
      <c r="BE28" s="31">
        <v>180</v>
      </c>
      <c r="BH28" s="43">
        <v>4</v>
      </c>
      <c r="BI28" s="31"/>
      <c r="BK28" s="31"/>
      <c r="BM28" s="31"/>
      <c r="BO28" s="31"/>
      <c r="BP28" s="31"/>
      <c r="BQ28" s="31">
        <v>160</v>
      </c>
      <c r="BR28" s="31">
        <v>160</v>
      </c>
      <c r="BS28" s="31">
        <v>160</v>
      </c>
      <c r="BT28" s="31">
        <v>160</v>
      </c>
      <c r="BU28" s="31">
        <v>170</v>
      </c>
      <c r="BV28" s="31">
        <v>170</v>
      </c>
    </row>
    <row r="29" spans="2:75" x14ac:dyDescent="0.4">
      <c r="C29" s="22" t="s">
        <v>3</v>
      </c>
      <c r="D29" s="23"/>
      <c r="E29" s="12" t="s">
        <v>35</v>
      </c>
      <c r="G29" s="48">
        <v>0.13</v>
      </c>
      <c r="H29" s="15">
        <f>F22</f>
        <v>2214</v>
      </c>
      <c r="I29" s="17">
        <f>ROUND(G29*H29,2)</f>
        <v>287.82</v>
      </c>
      <c r="Z29" s="45">
        <v>1.9</v>
      </c>
      <c r="AA29" s="31"/>
      <c r="AC29" s="31"/>
      <c r="AE29" s="31"/>
      <c r="AG29" s="31"/>
      <c r="AI29" s="31">
        <v>180</v>
      </c>
      <c r="AJ29" s="31">
        <v>190</v>
      </c>
      <c r="AK29" s="31">
        <v>190</v>
      </c>
      <c r="AL29" s="31">
        <v>190</v>
      </c>
      <c r="AM29" s="31">
        <v>190</v>
      </c>
      <c r="AN29" s="31">
        <v>200</v>
      </c>
      <c r="AQ29" s="43">
        <v>3.4</v>
      </c>
      <c r="AR29" s="31"/>
      <c r="AT29" s="31"/>
      <c r="AV29" s="31"/>
      <c r="AX29" s="31"/>
      <c r="AZ29" s="31">
        <v>170</v>
      </c>
      <c r="BA29" s="31">
        <v>170</v>
      </c>
      <c r="BB29" s="31">
        <v>180</v>
      </c>
      <c r="BC29" s="31">
        <v>180</v>
      </c>
      <c r="BD29" s="31">
        <v>180</v>
      </c>
      <c r="BE29" s="31">
        <v>180</v>
      </c>
      <c r="BH29" s="43">
        <v>4.2</v>
      </c>
      <c r="BI29" s="31"/>
      <c r="BK29" s="31"/>
      <c r="BM29" s="31"/>
      <c r="BO29" s="31"/>
      <c r="BQ29" s="31">
        <v>160</v>
      </c>
      <c r="BR29" s="31">
        <v>160</v>
      </c>
      <c r="BS29" s="31">
        <v>170</v>
      </c>
      <c r="BT29" s="31">
        <v>170</v>
      </c>
      <c r="BU29" s="31">
        <v>170</v>
      </c>
      <c r="BV29" s="31">
        <v>170</v>
      </c>
    </row>
    <row r="30" spans="2:75" x14ac:dyDescent="0.4">
      <c r="C30" s="22" t="s">
        <v>4</v>
      </c>
      <c r="D30" s="23" t="s">
        <v>29</v>
      </c>
      <c r="E30" s="13" t="s">
        <v>32</v>
      </c>
      <c r="G30" s="50">
        <f>ROUND(D15*G15/1000000,2)</f>
        <v>0.19</v>
      </c>
      <c r="H30" s="15">
        <f>F$23</f>
        <v>1549.8</v>
      </c>
      <c r="I30" s="17">
        <f t="shared" ref="I30:I31" si="0">ROUND(G30*H30,2)</f>
        <v>294.45999999999998</v>
      </c>
      <c r="Z30" s="45">
        <v>2</v>
      </c>
      <c r="AA30" s="31"/>
      <c r="AC30" s="31"/>
      <c r="AE30" s="31"/>
      <c r="AG30" s="31"/>
      <c r="AI30" s="31">
        <v>190</v>
      </c>
      <c r="AJ30" s="31">
        <v>190</v>
      </c>
      <c r="AK30" s="31">
        <v>190</v>
      </c>
      <c r="AL30" s="31">
        <v>190</v>
      </c>
      <c r="AM30" s="31">
        <v>200</v>
      </c>
      <c r="AN30" s="31">
        <v>200</v>
      </c>
      <c r="AQ30" s="43">
        <v>3.6</v>
      </c>
      <c r="AR30" s="31"/>
      <c r="AT30" s="31"/>
      <c r="AV30" s="31"/>
      <c r="AX30" s="31"/>
      <c r="AZ30" s="31">
        <v>180</v>
      </c>
      <c r="BA30" s="31">
        <v>180</v>
      </c>
      <c r="BB30" s="31">
        <v>180</v>
      </c>
      <c r="BC30" s="31">
        <v>180</v>
      </c>
      <c r="BD30" s="31">
        <v>180</v>
      </c>
      <c r="BE30" s="31">
        <v>190</v>
      </c>
      <c r="BH30" s="43">
        <v>4.4000000000000004</v>
      </c>
      <c r="BI30" s="31"/>
      <c r="BK30" s="31"/>
      <c r="BM30" s="31"/>
      <c r="BO30" s="31"/>
      <c r="BQ30" s="31"/>
      <c r="BR30" s="31">
        <v>170</v>
      </c>
      <c r="BS30" s="31">
        <v>170</v>
      </c>
      <c r="BT30" s="31">
        <v>170</v>
      </c>
      <c r="BU30" s="31">
        <v>170</v>
      </c>
      <c r="BV30" s="31">
        <v>170</v>
      </c>
    </row>
    <row r="31" spans="2:75" x14ac:dyDescent="0.4">
      <c r="C31" s="22"/>
      <c r="D31" s="23" t="s">
        <v>31</v>
      </c>
      <c r="E31" s="13" t="s">
        <v>33</v>
      </c>
      <c r="G31" s="50">
        <f>ROUND(E15*(H15+I15)/2/1000000,2)</f>
        <v>1.08</v>
      </c>
      <c r="H31" s="15">
        <f>F$23</f>
        <v>1549.8</v>
      </c>
      <c r="I31" s="17">
        <f t="shared" si="0"/>
        <v>1673.78</v>
      </c>
      <c r="Z31" s="45">
        <v>2.2000000000000002</v>
      </c>
      <c r="AA31" s="31"/>
      <c r="AC31" s="31"/>
      <c r="AE31" s="31"/>
      <c r="AG31" s="31"/>
      <c r="AI31" s="31">
        <v>190</v>
      </c>
      <c r="AJ31">
        <v>190</v>
      </c>
      <c r="AK31" s="31">
        <v>200</v>
      </c>
      <c r="AL31" s="31">
        <v>200</v>
      </c>
      <c r="AM31" s="31">
        <v>200</v>
      </c>
      <c r="AN31" s="31">
        <v>200</v>
      </c>
      <c r="AQ31" s="43">
        <v>3.8</v>
      </c>
      <c r="AR31" s="31"/>
      <c r="AT31" s="31"/>
      <c r="AV31" s="31"/>
      <c r="AX31" s="31"/>
      <c r="AZ31" s="31"/>
      <c r="BA31" s="31">
        <v>180</v>
      </c>
      <c r="BB31" s="31">
        <v>180</v>
      </c>
      <c r="BC31" s="31">
        <v>190</v>
      </c>
      <c r="BD31" s="31">
        <v>190</v>
      </c>
      <c r="BE31" s="31">
        <v>190</v>
      </c>
      <c r="BH31" s="43">
        <v>4.5999999999999996</v>
      </c>
      <c r="BI31" s="31"/>
      <c r="BK31" s="31"/>
      <c r="BM31" s="31"/>
      <c r="BO31" s="31"/>
      <c r="BQ31" s="31"/>
      <c r="BR31" s="31">
        <v>170</v>
      </c>
      <c r="BS31" s="31">
        <v>170</v>
      </c>
      <c r="BT31" s="31">
        <v>170</v>
      </c>
      <c r="BU31" s="31">
        <v>180</v>
      </c>
      <c r="BV31" s="31">
        <v>180</v>
      </c>
    </row>
    <row r="32" spans="2:75" ht="19.5" thickBot="1" x14ac:dyDescent="0.45">
      <c r="C32" s="24"/>
      <c r="D32" s="25" t="s">
        <v>30</v>
      </c>
      <c r="E32" s="14" t="s">
        <v>34</v>
      </c>
      <c r="F32" s="10"/>
      <c r="G32" s="58">
        <f>ROUND(F15*J15/1000000,2)</f>
        <v>0.28999999999999998</v>
      </c>
      <c r="H32" s="18">
        <f>F$23</f>
        <v>1549.8</v>
      </c>
      <c r="I32" s="18">
        <f>ROUND(G32*H32,2)</f>
        <v>449.44</v>
      </c>
      <c r="Z32" s="45">
        <v>2.4</v>
      </c>
      <c r="AA32" s="31"/>
      <c r="AC32" s="31"/>
      <c r="AE32" s="31"/>
      <c r="AG32" s="31"/>
      <c r="AH32" s="31"/>
      <c r="AI32" s="31"/>
      <c r="AJ32">
        <v>200</v>
      </c>
      <c r="AK32" s="31">
        <v>200</v>
      </c>
      <c r="AL32" s="31">
        <v>200</v>
      </c>
      <c r="AM32" s="31">
        <v>200</v>
      </c>
      <c r="AN32" s="31">
        <v>210</v>
      </c>
      <c r="AQ32" s="43">
        <v>4</v>
      </c>
      <c r="AR32" s="31"/>
      <c r="AT32" s="31"/>
      <c r="AV32" s="31"/>
      <c r="AX32" s="31"/>
      <c r="AY32" s="31"/>
      <c r="AZ32" s="31"/>
      <c r="BA32" s="31">
        <v>190</v>
      </c>
      <c r="BB32" s="31">
        <v>190</v>
      </c>
      <c r="BC32" s="31">
        <v>190</v>
      </c>
      <c r="BD32" s="31">
        <v>190</v>
      </c>
      <c r="BE32" s="31">
        <v>200</v>
      </c>
      <c r="BH32" s="43">
        <v>4.8</v>
      </c>
      <c r="BI32" s="31"/>
      <c r="BK32" s="31"/>
      <c r="BM32" s="31"/>
      <c r="BO32" s="31"/>
      <c r="BP32" s="31"/>
      <c r="BQ32" s="31"/>
      <c r="BR32" s="31">
        <v>170</v>
      </c>
      <c r="BS32" s="31">
        <v>180</v>
      </c>
      <c r="BT32" s="31">
        <v>180</v>
      </c>
      <c r="BU32" s="31">
        <v>180</v>
      </c>
      <c r="BV32" s="31">
        <v>180</v>
      </c>
    </row>
    <row r="33" spans="2:74" ht="19.5" thickTop="1" x14ac:dyDescent="0.4">
      <c r="C33" s="26" t="s">
        <v>49</v>
      </c>
      <c r="D33" s="27"/>
      <c r="E33" s="19"/>
      <c r="F33" s="11"/>
      <c r="G33" s="11"/>
      <c r="H33" s="19"/>
      <c r="I33" s="20">
        <f>SUM(I29:I32)</f>
        <v>2705.5</v>
      </c>
      <c r="Z33" s="45">
        <v>2.6</v>
      </c>
      <c r="AA33" s="31"/>
      <c r="AC33" s="31"/>
      <c r="AE33" s="31"/>
      <c r="AG33" s="31"/>
      <c r="AH33" s="31"/>
      <c r="AI33" s="31"/>
      <c r="AJ33">
        <v>200</v>
      </c>
      <c r="AK33" s="31">
        <v>200</v>
      </c>
      <c r="AL33" s="31">
        <v>210</v>
      </c>
      <c r="AM33" s="31">
        <v>210</v>
      </c>
      <c r="AN33" s="31">
        <v>210</v>
      </c>
      <c r="AQ33" s="43">
        <v>4.2</v>
      </c>
      <c r="AR33" s="31"/>
      <c r="AT33" s="31"/>
      <c r="AV33" s="31"/>
      <c r="AX33" s="31"/>
      <c r="AY33" s="31"/>
      <c r="AZ33" s="31"/>
      <c r="BA33" s="31">
        <v>190</v>
      </c>
      <c r="BB33" s="31">
        <v>190</v>
      </c>
      <c r="BC33" s="31">
        <v>190</v>
      </c>
      <c r="BD33" s="31">
        <v>200</v>
      </c>
      <c r="BE33" s="31">
        <v>200</v>
      </c>
      <c r="BH33" s="43">
        <v>5</v>
      </c>
      <c r="BI33" s="31"/>
      <c r="BK33" s="31"/>
      <c r="BM33" s="31"/>
      <c r="BO33" s="31"/>
      <c r="BP33" s="31"/>
      <c r="BQ33" s="31"/>
      <c r="BR33" s="31">
        <v>180</v>
      </c>
      <c r="BS33" s="31">
        <v>180</v>
      </c>
      <c r="BT33" s="31">
        <v>180</v>
      </c>
      <c r="BU33" s="31">
        <v>180</v>
      </c>
      <c r="BV33" s="31">
        <v>180</v>
      </c>
    </row>
    <row r="34" spans="2:74" x14ac:dyDescent="0.4">
      <c r="I34" s="8"/>
      <c r="Z34" s="45">
        <v>2.8</v>
      </c>
      <c r="AA34" s="31"/>
      <c r="AC34" s="31"/>
      <c r="AE34" s="31"/>
      <c r="AG34" s="31"/>
      <c r="AH34" s="31"/>
      <c r="AI34" s="31"/>
      <c r="AK34" s="31">
        <v>210</v>
      </c>
      <c r="AL34" s="31">
        <v>210</v>
      </c>
      <c r="AM34" s="31">
        <v>220</v>
      </c>
      <c r="AN34" s="31">
        <v>220</v>
      </c>
      <c r="AQ34" s="43">
        <v>4.4000000000000004</v>
      </c>
      <c r="AR34" s="31"/>
      <c r="AT34" s="31"/>
      <c r="AV34" s="31"/>
      <c r="AX34" s="31"/>
      <c r="AY34" s="31"/>
      <c r="AZ34" s="31"/>
      <c r="BB34" s="31">
        <v>190</v>
      </c>
      <c r="BC34" s="31">
        <v>200</v>
      </c>
      <c r="BD34" s="31">
        <v>200</v>
      </c>
      <c r="BE34" s="31">
        <v>200</v>
      </c>
      <c r="BH34" s="43">
        <v>5.2</v>
      </c>
      <c r="BI34" s="31"/>
      <c r="BK34" s="31"/>
      <c r="BM34" s="31"/>
      <c r="BO34" s="31"/>
      <c r="BP34" s="31"/>
      <c r="BQ34" s="31"/>
      <c r="BS34" s="31">
        <v>180</v>
      </c>
      <c r="BT34" s="31">
        <v>180</v>
      </c>
      <c r="BU34" s="31">
        <v>190</v>
      </c>
      <c r="BV34" s="31">
        <v>190</v>
      </c>
    </row>
    <row r="35" spans="2:74" x14ac:dyDescent="0.4">
      <c r="Z35" s="45">
        <v>3</v>
      </c>
      <c r="AA35" s="31"/>
      <c r="AC35" s="31"/>
      <c r="AE35" s="31"/>
      <c r="AG35" s="31"/>
      <c r="AH35" s="31"/>
      <c r="AI35" s="31"/>
      <c r="AJ35" s="31"/>
      <c r="AK35" s="31">
        <v>210</v>
      </c>
      <c r="AL35" s="31">
        <v>220</v>
      </c>
      <c r="AM35" s="31">
        <v>220</v>
      </c>
      <c r="AN35" s="31">
        <v>220</v>
      </c>
      <c r="AQ35" s="43">
        <v>4.5999999999999996</v>
      </c>
      <c r="AR35" s="31"/>
      <c r="AT35" s="31"/>
      <c r="AV35" s="31"/>
      <c r="AX35" s="31"/>
      <c r="AY35" s="31"/>
      <c r="AZ35" s="31"/>
      <c r="BA35" s="31"/>
      <c r="BB35" s="31">
        <v>200</v>
      </c>
      <c r="BC35" s="31">
        <v>200</v>
      </c>
      <c r="BD35" s="31">
        <v>200</v>
      </c>
      <c r="BE35" s="31">
        <v>200</v>
      </c>
      <c r="BH35" s="43">
        <v>5.4</v>
      </c>
      <c r="BI35" s="31"/>
      <c r="BK35" s="31"/>
      <c r="BM35" s="31"/>
      <c r="BO35" s="31"/>
      <c r="BP35" s="31"/>
      <c r="BQ35" s="31"/>
      <c r="BR35" s="31"/>
      <c r="BS35" s="31">
        <v>180</v>
      </c>
      <c r="BT35" s="31">
        <v>190</v>
      </c>
      <c r="BU35" s="31">
        <v>190</v>
      </c>
      <c r="BV35" s="31">
        <v>190</v>
      </c>
    </row>
    <row r="36" spans="2:74" x14ac:dyDescent="0.4">
      <c r="B36" t="s">
        <v>105</v>
      </c>
      <c r="U36" t="s">
        <v>24</v>
      </c>
      <c r="Z36" s="45">
        <v>3.2</v>
      </c>
      <c r="AA36" s="31"/>
      <c r="AC36" s="31"/>
      <c r="AE36" s="31"/>
      <c r="AG36" s="31"/>
      <c r="AH36" s="31"/>
      <c r="AJ36" s="31"/>
      <c r="AL36" s="31">
        <v>220</v>
      </c>
      <c r="AM36" s="31">
        <v>220</v>
      </c>
      <c r="AN36" s="31">
        <v>220</v>
      </c>
      <c r="AQ36" s="43">
        <v>4.8</v>
      </c>
      <c r="AR36" s="31"/>
      <c r="AT36" s="31"/>
      <c r="AV36" s="31"/>
      <c r="AX36" s="31"/>
      <c r="AY36" s="31"/>
      <c r="BA36" s="31"/>
      <c r="BB36" s="31">
        <v>200</v>
      </c>
      <c r="BC36" s="31">
        <v>200</v>
      </c>
      <c r="BD36" s="31">
        <v>200</v>
      </c>
      <c r="BE36" s="31">
        <v>210</v>
      </c>
      <c r="BH36" s="43">
        <v>5.6</v>
      </c>
      <c r="BI36" s="31"/>
      <c r="BK36" s="31"/>
      <c r="BM36" s="31"/>
      <c r="BO36" s="31"/>
      <c r="BP36" s="31"/>
      <c r="BR36" s="31"/>
      <c r="BS36" s="31">
        <v>190</v>
      </c>
      <c r="BT36" s="31">
        <v>190</v>
      </c>
      <c r="BU36" s="31">
        <v>190</v>
      </c>
      <c r="BV36" s="31">
        <v>190</v>
      </c>
    </row>
    <row r="37" spans="2:74" x14ac:dyDescent="0.4">
      <c r="C37" s="70"/>
      <c r="D37" s="40"/>
      <c r="E37" s="70"/>
      <c r="F37" s="40"/>
      <c r="G37" s="40" t="s">
        <v>50</v>
      </c>
      <c r="H37" s="76"/>
      <c r="I37" s="72" t="s">
        <v>103</v>
      </c>
      <c r="J37" s="72" t="s">
        <v>104</v>
      </c>
      <c r="M37" s="30" t="s">
        <v>6</v>
      </c>
      <c r="N37" s="30" t="s">
        <v>9</v>
      </c>
      <c r="O37" s="30" t="s">
        <v>77</v>
      </c>
      <c r="P37" s="30" t="s">
        <v>16</v>
      </c>
      <c r="Q37" s="30" t="s">
        <v>17</v>
      </c>
      <c r="R37" s="30" t="s">
        <v>18</v>
      </c>
      <c r="S37" s="30" t="s">
        <v>19</v>
      </c>
      <c r="T37" s="30" t="s">
        <v>20</v>
      </c>
      <c r="U37" s="30" t="s">
        <v>21</v>
      </c>
      <c r="V37" s="30" t="s">
        <v>22</v>
      </c>
      <c r="W37" s="30" t="s">
        <v>23</v>
      </c>
      <c r="Z37" s="45">
        <v>3.4</v>
      </c>
      <c r="AA37" s="31"/>
      <c r="AC37" s="31"/>
      <c r="AE37" s="31"/>
      <c r="AG37" s="31"/>
      <c r="AH37" s="31"/>
      <c r="AJ37" s="31"/>
      <c r="AK37" s="31"/>
      <c r="AL37" s="31"/>
      <c r="AM37" s="31">
        <v>230</v>
      </c>
      <c r="AN37" s="31">
        <v>230</v>
      </c>
      <c r="AQ37" s="43">
        <v>5</v>
      </c>
      <c r="AR37" s="31"/>
      <c r="AT37" s="31"/>
      <c r="AV37" s="31"/>
      <c r="AX37" s="31"/>
      <c r="AY37" s="31"/>
      <c r="BA37" s="31"/>
      <c r="BB37" s="31">
        <v>200</v>
      </c>
      <c r="BC37" s="31">
        <v>210</v>
      </c>
      <c r="BD37" s="31">
        <v>210</v>
      </c>
      <c r="BE37" s="31">
        <v>210</v>
      </c>
      <c r="BH37" s="43">
        <v>5.8</v>
      </c>
      <c r="BI37" s="31"/>
      <c r="BK37" s="31"/>
      <c r="BM37" s="31"/>
      <c r="BO37" s="31"/>
      <c r="BP37" s="31"/>
      <c r="BR37" s="31"/>
      <c r="BS37" s="31"/>
      <c r="BT37" s="31">
        <v>190</v>
      </c>
      <c r="BU37" s="31">
        <v>190</v>
      </c>
      <c r="BV37" s="31">
        <v>190</v>
      </c>
    </row>
    <row r="38" spans="2:74" x14ac:dyDescent="0.4">
      <c r="C38" s="26"/>
      <c r="D38" s="27"/>
      <c r="E38" s="26"/>
      <c r="F38" s="27"/>
      <c r="G38" s="27"/>
      <c r="H38" s="75"/>
      <c r="I38" s="74"/>
      <c r="J38" s="74" t="s">
        <v>91</v>
      </c>
      <c r="M38" s="2" t="s">
        <v>7</v>
      </c>
      <c r="N38" s="3" t="s">
        <v>10</v>
      </c>
      <c r="O38" s="187">
        <v>8000</v>
      </c>
      <c r="P38" s="187">
        <v>1500</v>
      </c>
      <c r="Q38" s="187">
        <v>5000</v>
      </c>
      <c r="R38" s="187">
        <v>1500</v>
      </c>
      <c r="S38" s="185">
        <v>75</v>
      </c>
      <c r="T38" s="185">
        <v>75</v>
      </c>
      <c r="U38" s="185">
        <v>165</v>
      </c>
      <c r="V38" s="185">
        <v>165</v>
      </c>
      <c r="W38" s="2">
        <v>3.5</v>
      </c>
      <c r="Z38" s="45">
        <v>3.6</v>
      </c>
      <c r="AA38" s="31"/>
      <c r="AC38" s="31"/>
      <c r="AE38" s="31"/>
      <c r="AG38" s="31"/>
      <c r="AH38" s="31"/>
      <c r="AJ38" s="31"/>
      <c r="AK38" s="31"/>
      <c r="AL38" s="31"/>
      <c r="AM38" s="31">
        <v>230</v>
      </c>
      <c r="AN38" s="31">
        <v>230</v>
      </c>
      <c r="AQ38" s="43">
        <v>5.2</v>
      </c>
      <c r="AR38" s="31"/>
      <c r="AT38" s="31"/>
      <c r="AV38" s="31"/>
      <c r="AX38" s="31"/>
      <c r="AY38" s="31"/>
      <c r="BA38" s="31"/>
      <c r="BB38" s="31"/>
      <c r="BC38" s="31">
        <v>210</v>
      </c>
      <c r="BD38" s="31">
        <v>210</v>
      </c>
      <c r="BE38" s="31">
        <v>210</v>
      </c>
      <c r="BH38" s="43">
        <v>6</v>
      </c>
      <c r="BI38" s="31"/>
      <c r="BK38" s="31"/>
      <c r="BM38" s="31"/>
      <c r="BO38" s="31"/>
      <c r="BP38" s="31"/>
      <c r="BR38" s="31"/>
      <c r="BS38" s="31"/>
      <c r="BT38" s="31">
        <v>190</v>
      </c>
      <c r="BU38" s="31">
        <v>200</v>
      </c>
      <c r="BV38" s="31">
        <v>200</v>
      </c>
    </row>
    <row r="39" spans="2:74" x14ac:dyDescent="0.4">
      <c r="C39" s="22" t="s">
        <v>3</v>
      </c>
      <c r="D39" s="23"/>
      <c r="E39" s="13" t="s">
        <v>78</v>
      </c>
      <c r="H39" s="59">
        <f>(D15+E15+F15+300)/1000</f>
        <v>12.3</v>
      </c>
      <c r="I39" s="17">
        <f>I29</f>
        <v>287.82</v>
      </c>
      <c r="J39" s="31">
        <f>ROUND(H39*I39,2)</f>
        <v>3540.19</v>
      </c>
      <c r="M39" s="2" t="s">
        <v>8</v>
      </c>
      <c r="N39" s="3" t="s">
        <v>11</v>
      </c>
      <c r="O39" s="188"/>
      <c r="P39" s="188"/>
      <c r="Q39" s="188"/>
      <c r="R39" s="188"/>
      <c r="S39" s="186"/>
      <c r="T39" s="186"/>
      <c r="U39" s="186"/>
      <c r="V39" s="186"/>
      <c r="W39" s="2">
        <v>3.6</v>
      </c>
      <c r="Z39" s="45">
        <v>3.8</v>
      </c>
      <c r="AA39" s="31"/>
      <c r="AC39" s="31"/>
      <c r="AE39" s="31"/>
      <c r="AG39" s="31"/>
      <c r="AH39" s="31"/>
      <c r="AJ39" s="31"/>
      <c r="AK39" s="31"/>
      <c r="AL39" s="31"/>
      <c r="AN39" s="31">
        <v>240</v>
      </c>
      <c r="AQ39" s="43">
        <v>5.4</v>
      </c>
      <c r="AR39" s="31"/>
      <c r="AT39" s="31"/>
      <c r="AV39" s="31"/>
      <c r="AX39" s="31"/>
      <c r="AY39" s="31"/>
      <c r="BA39" s="31"/>
      <c r="BB39" s="31"/>
      <c r="BC39" s="31">
        <v>210</v>
      </c>
      <c r="BD39" s="31">
        <v>210</v>
      </c>
      <c r="BE39" s="31">
        <v>220</v>
      </c>
      <c r="BH39" s="43">
        <v>6.2</v>
      </c>
      <c r="BI39" s="31"/>
      <c r="BK39" s="31"/>
      <c r="BM39" s="31"/>
      <c r="BO39" s="31"/>
      <c r="BP39" s="31"/>
      <c r="BR39" s="31"/>
      <c r="BS39" s="31"/>
      <c r="BT39" s="31">
        <v>200</v>
      </c>
      <c r="BU39" s="31">
        <v>200</v>
      </c>
      <c r="BV39" s="31">
        <v>200</v>
      </c>
    </row>
    <row r="40" spans="2:74" x14ac:dyDescent="0.4">
      <c r="C40" s="22" t="s">
        <v>4</v>
      </c>
      <c r="D40" s="23" t="s">
        <v>29</v>
      </c>
      <c r="E40" s="13" t="s">
        <v>46</v>
      </c>
      <c r="H40" s="59">
        <f>(D15/2+E15+F15+300)/1000</f>
        <v>11.05</v>
      </c>
      <c r="I40" s="17">
        <f>I30</f>
        <v>294.45999999999998</v>
      </c>
      <c r="J40" s="17">
        <f t="shared" ref="J40:J42" si="1">ROUND(H40*I40,2)</f>
        <v>3253.78</v>
      </c>
      <c r="M40" s="2" t="s">
        <v>7</v>
      </c>
      <c r="N40" s="3" t="s">
        <v>12</v>
      </c>
      <c r="O40" s="187">
        <v>10000</v>
      </c>
      <c r="P40" s="187">
        <v>2500</v>
      </c>
      <c r="Q40" s="187">
        <v>6000</v>
      </c>
      <c r="R40" s="187">
        <v>1500</v>
      </c>
      <c r="S40" s="185">
        <v>75</v>
      </c>
      <c r="T40" s="185">
        <v>75</v>
      </c>
      <c r="U40" s="185">
        <v>175</v>
      </c>
      <c r="V40" s="185">
        <v>175</v>
      </c>
      <c r="W40" s="2">
        <v>4.2</v>
      </c>
      <c r="Z40" s="45">
        <v>4</v>
      </c>
      <c r="AA40" s="31"/>
      <c r="AC40" s="31"/>
      <c r="AE40" s="31"/>
      <c r="AG40" s="31"/>
      <c r="AH40" s="31"/>
      <c r="AJ40" s="31"/>
      <c r="AK40" s="31"/>
      <c r="AL40" s="31"/>
      <c r="AN40" s="31">
        <v>240</v>
      </c>
      <c r="AQ40" s="43">
        <v>5.6</v>
      </c>
      <c r="AR40" s="31"/>
      <c r="AT40" s="31"/>
      <c r="AV40" s="31"/>
      <c r="AX40" s="31"/>
      <c r="AY40" s="31"/>
      <c r="BA40" s="31"/>
      <c r="BB40" s="31"/>
      <c r="BC40" s="31">
        <v>210</v>
      </c>
      <c r="BD40" s="31">
        <v>220</v>
      </c>
      <c r="BE40" s="31">
        <v>220</v>
      </c>
      <c r="BH40" s="43">
        <v>6.4</v>
      </c>
      <c r="BI40" s="31"/>
      <c r="BK40" s="31"/>
      <c r="BM40" s="31"/>
      <c r="BO40" s="31"/>
      <c r="BP40" s="31"/>
      <c r="BR40" s="31"/>
      <c r="BS40" s="31"/>
      <c r="BT40" s="31">
        <v>200</v>
      </c>
      <c r="BU40" s="31">
        <v>200</v>
      </c>
      <c r="BV40" s="31">
        <v>200</v>
      </c>
    </row>
    <row r="41" spans="2:74" x14ac:dyDescent="0.4">
      <c r="C41" s="22"/>
      <c r="D41" s="23" t="s">
        <v>31</v>
      </c>
      <c r="E41" s="13" t="s">
        <v>47</v>
      </c>
      <c r="H41" s="59">
        <f>ROUND((E15*(I15+2*H15)/(3*I15+3*H15))/1000,2)+F15/1000+300/1000</f>
        <v>5.21</v>
      </c>
      <c r="I41" s="17">
        <f>I31</f>
        <v>1673.78</v>
      </c>
      <c r="J41" s="31">
        <f t="shared" si="1"/>
        <v>8720.39</v>
      </c>
      <c r="M41" s="2" t="s">
        <v>8</v>
      </c>
      <c r="N41" s="3" t="s">
        <v>13</v>
      </c>
      <c r="O41" s="188"/>
      <c r="P41" s="188"/>
      <c r="Q41" s="188"/>
      <c r="R41" s="188"/>
      <c r="S41" s="186"/>
      <c r="T41" s="186"/>
      <c r="U41" s="186"/>
      <c r="V41" s="186"/>
      <c r="W41" s="2">
        <v>4.4000000000000004</v>
      </c>
      <c r="Z41" s="44">
        <v>4.2</v>
      </c>
      <c r="AA41" s="29"/>
      <c r="AB41" s="11"/>
      <c r="AC41" s="29"/>
      <c r="AD41" s="11"/>
      <c r="AE41" s="29"/>
      <c r="AF41" s="11"/>
      <c r="AG41" s="29"/>
      <c r="AH41" s="29"/>
      <c r="AI41" s="11"/>
      <c r="AJ41" s="29"/>
      <c r="AK41" s="29"/>
      <c r="AL41" s="29"/>
      <c r="AM41" s="11"/>
      <c r="AN41" s="29">
        <v>240</v>
      </c>
      <c r="AQ41" s="43">
        <v>5.8</v>
      </c>
      <c r="AR41" s="31"/>
      <c r="AT41" s="31"/>
      <c r="AV41" s="31"/>
      <c r="AX41" s="31"/>
      <c r="AY41" s="31"/>
      <c r="BA41" s="31"/>
      <c r="BB41" s="31"/>
      <c r="BC41" s="31"/>
      <c r="BD41" s="31">
        <v>220</v>
      </c>
      <c r="BE41" s="31">
        <v>220</v>
      </c>
      <c r="BH41" s="43">
        <v>6.6</v>
      </c>
      <c r="BI41" s="31"/>
      <c r="BK41" s="31"/>
      <c r="BM41" s="31"/>
      <c r="BO41" s="31"/>
      <c r="BP41" s="31"/>
      <c r="BR41" s="31"/>
      <c r="BS41" s="31"/>
      <c r="BT41" s="31"/>
      <c r="BU41" s="31">
        <v>200</v>
      </c>
      <c r="BV41" s="31">
        <v>210</v>
      </c>
    </row>
    <row r="42" spans="2:74" ht="19.5" thickBot="1" x14ac:dyDescent="0.45">
      <c r="C42" s="24"/>
      <c r="D42" s="25" t="s">
        <v>30</v>
      </c>
      <c r="E42" s="14" t="s">
        <v>48</v>
      </c>
      <c r="F42" s="10"/>
      <c r="G42" s="10"/>
      <c r="H42" s="60">
        <f>(F15/2+300)/1000</f>
        <v>1.05</v>
      </c>
      <c r="I42" s="18">
        <f>I32</f>
        <v>449.44</v>
      </c>
      <c r="J42" s="32">
        <f t="shared" si="1"/>
        <v>471.91</v>
      </c>
      <c r="M42" s="2" t="s">
        <v>7</v>
      </c>
      <c r="N42" s="3" t="s">
        <v>14</v>
      </c>
      <c r="O42" s="187">
        <v>12000</v>
      </c>
      <c r="P42" s="187">
        <v>2500</v>
      </c>
      <c r="Q42" s="187">
        <v>8000</v>
      </c>
      <c r="R42" s="187">
        <v>1500</v>
      </c>
      <c r="S42" s="185">
        <v>75</v>
      </c>
      <c r="T42" s="185">
        <v>75</v>
      </c>
      <c r="U42" s="185">
        <v>195</v>
      </c>
      <c r="V42" s="185">
        <v>195</v>
      </c>
      <c r="W42" s="2">
        <v>5.5</v>
      </c>
      <c r="AQ42" s="43">
        <v>6</v>
      </c>
      <c r="AR42" s="31"/>
      <c r="AT42" s="31"/>
      <c r="AV42" s="31"/>
      <c r="AX42" s="31"/>
      <c r="AY42" s="31"/>
      <c r="BA42" s="31"/>
      <c r="BB42" s="31"/>
      <c r="BC42" s="31"/>
      <c r="BD42" s="31">
        <v>220</v>
      </c>
      <c r="BE42" s="31">
        <v>220</v>
      </c>
      <c r="BH42" s="43">
        <v>6.8</v>
      </c>
      <c r="BI42" s="31"/>
      <c r="BK42" s="31"/>
      <c r="BM42" s="31"/>
      <c r="BO42" s="31"/>
      <c r="BP42" s="31"/>
      <c r="BR42" s="31"/>
      <c r="BS42" s="31"/>
      <c r="BT42" s="31"/>
      <c r="BU42" s="31">
        <v>210</v>
      </c>
      <c r="BV42" s="31">
        <v>210</v>
      </c>
    </row>
    <row r="43" spans="2:74" ht="19.5" thickTop="1" x14ac:dyDescent="0.4">
      <c r="C43" s="26" t="s">
        <v>49</v>
      </c>
      <c r="D43" s="27"/>
      <c r="E43" s="19"/>
      <c r="F43" s="11"/>
      <c r="G43" s="11"/>
      <c r="H43" s="28"/>
      <c r="I43" s="33">
        <f>SUM(I39:I42)</f>
        <v>2705.5</v>
      </c>
      <c r="J43" s="34">
        <f>SUM(J39:J42)</f>
        <v>15986.27</v>
      </c>
      <c r="M43" s="51" t="s">
        <v>8</v>
      </c>
      <c r="N43" s="52" t="s">
        <v>15</v>
      </c>
      <c r="O43" s="188"/>
      <c r="P43" s="188"/>
      <c r="Q43" s="188"/>
      <c r="R43" s="188"/>
      <c r="S43" s="186"/>
      <c r="T43" s="186"/>
      <c r="U43" s="186"/>
      <c r="V43" s="186"/>
      <c r="W43" s="51">
        <v>5.6</v>
      </c>
      <c r="AQ43" s="43">
        <v>6.2</v>
      </c>
      <c r="AR43" s="31"/>
      <c r="AT43" s="31"/>
      <c r="AV43" s="31"/>
      <c r="AX43" s="31"/>
      <c r="AY43" s="31"/>
      <c r="BA43" s="31"/>
      <c r="BB43" s="31"/>
      <c r="BC43" s="31"/>
      <c r="BD43" s="31">
        <v>220</v>
      </c>
      <c r="BE43" s="31">
        <v>230</v>
      </c>
      <c r="BH43" s="43">
        <v>7</v>
      </c>
      <c r="BI43" s="31"/>
      <c r="BK43" s="31"/>
      <c r="BM43" s="31"/>
      <c r="BO43" s="31"/>
      <c r="BP43" s="31"/>
      <c r="BR43" s="31"/>
      <c r="BS43" s="31"/>
      <c r="BT43" s="31"/>
      <c r="BU43" s="31">
        <v>210</v>
      </c>
      <c r="BV43" s="31">
        <v>210</v>
      </c>
    </row>
    <row r="44" spans="2:74" x14ac:dyDescent="0.4">
      <c r="AQ44" s="43">
        <v>6.4</v>
      </c>
      <c r="AR44" s="31"/>
      <c r="AT44" s="31"/>
      <c r="AV44" s="31"/>
      <c r="AX44" s="31"/>
      <c r="AY44" s="31"/>
      <c r="BA44" s="31"/>
      <c r="BB44" s="31"/>
      <c r="BC44" s="31"/>
      <c r="BD44" s="31">
        <v>230</v>
      </c>
      <c r="BE44" s="31">
        <v>230</v>
      </c>
      <c r="BH44" s="43">
        <v>7.2</v>
      </c>
      <c r="BI44" s="31"/>
      <c r="BK44" s="31"/>
      <c r="BM44" s="31"/>
      <c r="BO44" s="31"/>
      <c r="BP44" s="31"/>
      <c r="BR44" s="31"/>
      <c r="BS44" s="31"/>
      <c r="BT44" s="31"/>
      <c r="BU44" s="31"/>
      <c r="BV44" s="31">
        <v>210</v>
      </c>
    </row>
    <row r="45" spans="2:74" x14ac:dyDescent="0.4">
      <c r="N45" t="s">
        <v>5</v>
      </c>
      <c r="AQ45" s="43">
        <v>6.6</v>
      </c>
      <c r="AR45" s="31"/>
      <c r="AT45" s="31"/>
      <c r="AV45" s="31"/>
      <c r="AX45" s="31"/>
      <c r="AY45" s="31"/>
      <c r="BA45" s="31"/>
      <c r="BB45" s="31"/>
      <c r="BC45" s="31"/>
      <c r="BE45" s="31">
        <v>230</v>
      </c>
      <c r="BH45" s="43">
        <v>7.4</v>
      </c>
      <c r="BI45" s="31"/>
      <c r="BK45" s="31"/>
      <c r="BM45" s="31"/>
      <c r="BO45" s="31"/>
      <c r="BP45" s="31"/>
      <c r="BR45" s="31"/>
      <c r="BS45" s="31"/>
      <c r="BT45" s="31"/>
      <c r="BV45" s="31">
        <v>210</v>
      </c>
    </row>
    <row r="46" spans="2:74" x14ac:dyDescent="0.4">
      <c r="B46" t="s">
        <v>51</v>
      </c>
      <c r="AQ46" s="43">
        <v>6.8</v>
      </c>
      <c r="AR46" s="31"/>
      <c r="AT46" s="31"/>
      <c r="AV46" s="31"/>
      <c r="AX46" s="31"/>
      <c r="AY46" s="31"/>
      <c r="BA46" s="31"/>
      <c r="BB46" s="31"/>
      <c r="BC46" s="31"/>
      <c r="BE46" s="31">
        <v>230</v>
      </c>
      <c r="BH46" s="43">
        <v>7.6</v>
      </c>
      <c r="BI46" s="31"/>
      <c r="BK46" s="31"/>
      <c r="BM46" s="31"/>
      <c r="BO46" s="31"/>
      <c r="BP46" s="31"/>
      <c r="BR46" s="31"/>
      <c r="BS46" s="31"/>
      <c r="BT46" s="31"/>
      <c r="BV46" s="31">
        <v>220</v>
      </c>
    </row>
    <row r="47" spans="2:74" x14ac:dyDescent="0.4">
      <c r="C47" t="s">
        <v>79</v>
      </c>
      <c r="AQ47" s="82">
        <v>7</v>
      </c>
      <c r="AR47" s="29"/>
      <c r="AS47" s="11"/>
      <c r="AT47" s="29"/>
      <c r="AU47" s="11"/>
      <c r="AV47" s="29"/>
      <c r="AW47" s="11"/>
      <c r="AX47" s="29"/>
      <c r="AY47" s="29"/>
      <c r="AZ47" s="11"/>
      <c r="BA47" s="29"/>
      <c r="BB47" s="29"/>
      <c r="BC47" s="29"/>
      <c r="BD47" s="11"/>
      <c r="BE47" s="29">
        <v>240</v>
      </c>
      <c r="BH47" s="82">
        <v>7.8</v>
      </c>
      <c r="BI47" s="29"/>
      <c r="BJ47" s="11"/>
      <c r="BK47" s="29"/>
      <c r="BL47" s="11"/>
      <c r="BM47" s="29"/>
      <c r="BN47" s="11"/>
      <c r="BO47" s="29"/>
      <c r="BP47" s="29"/>
      <c r="BQ47" s="11"/>
      <c r="BR47" s="29"/>
      <c r="BS47" s="29"/>
      <c r="BT47" s="29"/>
      <c r="BU47" s="11"/>
      <c r="BV47" s="29">
        <v>220</v>
      </c>
    </row>
    <row r="48" spans="2:74" x14ac:dyDescent="0.4">
      <c r="C48" t="s">
        <v>80</v>
      </c>
      <c r="E48" s="8">
        <f>I43</f>
        <v>2705.5</v>
      </c>
      <c r="F48" t="s">
        <v>106</v>
      </c>
      <c r="G48">
        <f>ROUND(E48/1000/9.8,2)</f>
        <v>0.28000000000000003</v>
      </c>
      <c r="H48" t="s">
        <v>108</v>
      </c>
      <c r="I48" s="38" t="s">
        <v>69</v>
      </c>
      <c r="J48" s="55">
        <v>0.3</v>
      </c>
      <c r="AQ48" s="38"/>
      <c r="AR48" s="1"/>
      <c r="BH48" s="38"/>
      <c r="BI48" s="1"/>
    </row>
    <row r="49" spans="3:61" x14ac:dyDescent="0.4">
      <c r="C49" t="s">
        <v>55</v>
      </c>
      <c r="E49">
        <f>J43</f>
        <v>15986.27</v>
      </c>
      <c r="F49" t="s">
        <v>107</v>
      </c>
      <c r="G49">
        <f>ROUND(E49/1000/9.8,2)</f>
        <v>1.63</v>
      </c>
      <c r="H49" t="s">
        <v>109</v>
      </c>
      <c r="I49" s="38" t="s">
        <v>69</v>
      </c>
      <c r="J49" s="55">
        <v>1.7</v>
      </c>
      <c r="M49" s="38" t="s">
        <v>62</v>
      </c>
      <c r="N49" s="1" t="s">
        <v>73</v>
      </c>
      <c r="Z49" s="38" t="s">
        <v>62</v>
      </c>
      <c r="AA49" s="1" t="s">
        <v>115</v>
      </c>
      <c r="AQ49" s="38" t="s">
        <v>62</v>
      </c>
      <c r="AR49" s="1" t="s">
        <v>116</v>
      </c>
      <c r="BH49" s="38" t="s">
        <v>62</v>
      </c>
      <c r="BI49" s="1" t="s">
        <v>117</v>
      </c>
    </row>
    <row r="50" spans="3:61" x14ac:dyDescent="0.4">
      <c r="N50" s="62" t="s">
        <v>72</v>
      </c>
      <c r="AA50" s="80" t="s">
        <v>111</v>
      </c>
      <c r="AR50" s="80" t="s">
        <v>111</v>
      </c>
      <c r="BI50" s="80" t="s">
        <v>111</v>
      </c>
    </row>
    <row r="51" spans="3:61" x14ac:dyDescent="0.4">
      <c r="C51" t="s">
        <v>110</v>
      </c>
    </row>
    <row r="52" spans="3:61" x14ac:dyDescent="0.4">
      <c r="C52" t="s">
        <v>63</v>
      </c>
      <c r="E52" s="48" t="s">
        <v>122</v>
      </c>
    </row>
  </sheetData>
  <sheetProtection sheet="1" objects="1" scenarios="1"/>
  <mergeCells count="27">
    <mergeCell ref="O38:O39"/>
    <mergeCell ref="P38:P39"/>
    <mergeCell ref="Q38:Q39"/>
    <mergeCell ref="R38:R39"/>
    <mergeCell ref="AQ3:AQ5"/>
    <mergeCell ref="Z3:Z5"/>
    <mergeCell ref="S38:S39"/>
    <mergeCell ref="T38:T39"/>
    <mergeCell ref="O40:O41"/>
    <mergeCell ref="P40:P41"/>
    <mergeCell ref="Q40:Q41"/>
    <mergeCell ref="R40:R41"/>
    <mergeCell ref="S40:S41"/>
    <mergeCell ref="O42:O43"/>
    <mergeCell ref="P42:P43"/>
    <mergeCell ref="Q42:Q43"/>
    <mergeCell ref="R42:R43"/>
    <mergeCell ref="S42:S43"/>
    <mergeCell ref="BH3:BH5"/>
    <mergeCell ref="U42:U43"/>
    <mergeCell ref="V42:V43"/>
    <mergeCell ref="T42:T43"/>
    <mergeCell ref="U38:U39"/>
    <mergeCell ref="V38:V39"/>
    <mergeCell ref="T40:T41"/>
    <mergeCell ref="U40:U41"/>
    <mergeCell ref="V40:V41"/>
  </mergeCells>
  <phoneticPr fontId="2"/>
  <hyperlinks>
    <hyperlink ref="N50" r:id="rId1" xr:uid="{00000000-0004-0000-0100-000000000000}"/>
    <hyperlink ref="N49" r:id="rId2" xr:uid="{00000000-0004-0000-0100-000001000000}"/>
    <hyperlink ref="E29" r:id="rId3" xr:uid="{00000000-0004-0000-0100-000002000000}"/>
    <hyperlink ref="AA49" r:id="rId4" display="近畿地方整備局　設計便覧（案）　第４編電気通信編　第４章道路照明設備" xr:uid="{00000000-0004-0000-0100-000003000000}"/>
    <hyperlink ref="AA50" r:id="rId5" xr:uid="{00000000-0004-0000-0100-000004000000}"/>
    <hyperlink ref="AR49" r:id="rId6" display="近畿地方整備局　設計便覧（案）　第４編電気通信編　第４章道路照明設備" xr:uid="{00000000-0004-0000-0100-000005000000}"/>
    <hyperlink ref="AR50" r:id="rId7" xr:uid="{00000000-0004-0000-0100-000006000000}"/>
    <hyperlink ref="BI49" r:id="rId8" display="近畿地方整備局　設計便覧（案）　第４編電気通信編　第４章道路照明設備" xr:uid="{00000000-0004-0000-0100-000007000000}"/>
    <hyperlink ref="BI50" r:id="rId9" xr:uid="{00000000-0004-0000-0100-000008000000}"/>
    <hyperlink ref="C18" r:id="rId10" display="近畿地方整備局　設計便覧（案）　第４編電気通信編　第４章道路照明設備" xr:uid="{00000000-0004-0000-0100-000009000000}"/>
    <hyperlink ref="B1" r:id="rId11" display="©ce-note.com" xr:uid="{D21FD14C-5500-4E26-8F07-9B3DA42F745E}"/>
  </hyperlinks>
  <pageMargins left="0.70866141732283472" right="0.70866141732283472" top="0.74803149606299213" bottom="0.74803149606299213" header="0.31496062992125984" footer="0.31496062992125984"/>
  <pageSetup paperSize="9" scale="75" orientation="portrait" r:id="rId12"/>
  <colBreaks count="1" manualBreakCount="1">
    <brk id="41" max="51" man="1"/>
  </colBreaks>
  <drawing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R52"/>
  <sheetViews>
    <sheetView view="pageBreakPreview" zoomScale="60" zoomScaleNormal="70" workbookViewId="0"/>
  </sheetViews>
  <sheetFormatPr defaultRowHeight="18.75" x14ac:dyDescent="0.4"/>
  <cols>
    <col min="1" max="1" width="2.875" customWidth="1"/>
    <col min="2" max="2" width="4.875" customWidth="1"/>
    <col min="4" max="4" width="6.375" customWidth="1"/>
    <col min="5" max="5" width="13.125" customWidth="1"/>
    <col min="6" max="6" width="9.125" customWidth="1"/>
    <col min="7" max="7" width="14.75" customWidth="1"/>
    <col min="8" max="8" width="9.375" customWidth="1"/>
    <col min="9" max="9" width="13.125" customWidth="1"/>
    <col min="10" max="10" width="20.125" customWidth="1"/>
    <col min="11" max="11" width="3.25" customWidth="1"/>
    <col min="12" max="12" width="3.75" customWidth="1"/>
    <col min="13" max="13" width="16.125" customWidth="1"/>
    <col min="14" max="14" width="12.25" customWidth="1"/>
    <col min="15" max="15" width="7.875" bestFit="1" customWidth="1"/>
    <col min="16" max="17" width="6.75" bestFit="1" customWidth="1"/>
    <col min="18" max="18" width="6.75" customWidth="1"/>
    <col min="19" max="22" width="6.625" customWidth="1"/>
    <col min="23" max="23" width="8.875" customWidth="1"/>
    <col min="24" max="24" width="10.375" customWidth="1"/>
    <col min="25" max="25" width="2.375" customWidth="1"/>
    <col min="26" max="29" width="7.875" style="79" customWidth="1"/>
    <col min="30" max="30" width="9.125" style="79" customWidth="1"/>
    <col min="31" max="31" width="6.625" style="79" customWidth="1"/>
    <col min="32" max="34" width="7.875" style="79" customWidth="1"/>
    <col min="35" max="35" width="9.125" style="79" customWidth="1"/>
    <col min="36" max="36" width="6.75" style="79" customWidth="1"/>
    <col min="37" max="37" width="7.875" style="79" customWidth="1"/>
    <col min="38" max="38" width="9" customWidth="1"/>
    <col min="39" max="39" width="2" customWidth="1"/>
    <col min="40" max="40" width="9" customWidth="1"/>
    <col min="41" max="49" width="9" style="79"/>
    <col min="50" max="51" width="9" customWidth="1"/>
    <col min="52" max="52" width="2.25" customWidth="1"/>
    <col min="53" max="62" width="9" style="79"/>
    <col min="63" max="63" width="9" customWidth="1"/>
    <col min="64" max="64" width="6.125" customWidth="1"/>
    <col min="65" max="69" width="9" customWidth="1"/>
  </cols>
  <sheetData>
    <row r="1" spans="1:69" x14ac:dyDescent="0.4">
      <c r="B1" s="1" t="s">
        <v>406</v>
      </c>
      <c r="I1" s="61" t="s">
        <v>70</v>
      </c>
    </row>
    <row r="2" spans="1:69" ht="19.5" x14ac:dyDescent="0.4">
      <c r="A2" s="63" t="s">
        <v>234</v>
      </c>
      <c r="Z2" s="79" t="s">
        <v>272</v>
      </c>
      <c r="AN2" s="79" t="s">
        <v>278</v>
      </c>
      <c r="BA2" s="79" t="s">
        <v>283</v>
      </c>
    </row>
    <row r="3" spans="1:69" x14ac:dyDescent="0.4">
      <c r="AM3" s="6"/>
      <c r="AN3" s="6"/>
      <c r="AO3" s="190" t="s">
        <v>179</v>
      </c>
      <c r="AP3" s="180" t="s">
        <v>192</v>
      </c>
      <c r="AQ3" s="83" t="s">
        <v>180</v>
      </c>
      <c r="AR3" s="90" t="s">
        <v>133</v>
      </c>
      <c r="AX3" s="7"/>
      <c r="AY3" s="7"/>
      <c r="AZ3" s="7"/>
      <c r="BB3" s="190" t="s">
        <v>224</v>
      </c>
      <c r="BC3" s="139" t="s">
        <v>214</v>
      </c>
      <c r="BD3" s="192" t="s">
        <v>225</v>
      </c>
      <c r="BE3" s="83"/>
      <c r="BQ3" s="8"/>
    </row>
    <row r="4" spans="1:69" x14ac:dyDescent="0.4">
      <c r="B4" t="s">
        <v>0</v>
      </c>
      <c r="Z4" s="79" t="s">
        <v>273</v>
      </c>
      <c r="AM4" s="6"/>
      <c r="AN4" s="6"/>
      <c r="AO4" s="190"/>
      <c r="AP4" s="180"/>
      <c r="AQ4" s="91">
        <v>0.3</v>
      </c>
      <c r="AX4" s="7"/>
      <c r="AY4" s="7"/>
      <c r="AZ4" s="7"/>
      <c r="BB4" s="190"/>
      <c r="BC4" s="93" t="s">
        <v>191</v>
      </c>
      <c r="BD4" s="192"/>
      <c r="BE4" s="83"/>
      <c r="BQ4" s="8"/>
    </row>
    <row r="5" spans="1:69" x14ac:dyDescent="0.4">
      <c r="C5" t="s">
        <v>251</v>
      </c>
      <c r="AA5" s="79" t="s">
        <v>141</v>
      </c>
      <c r="AB5" s="152">
        <v>1300</v>
      </c>
      <c r="AC5" s="79" t="s">
        <v>165</v>
      </c>
      <c r="AD5" s="79" t="s">
        <v>157</v>
      </c>
      <c r="AE5" s="79">
        <f>AB5/1000</f>
        <v>1.3</v>
      </c>
      <c r="AF5" s="79" t="s">
        <v>26</v>
      </c>
      <c r="AM5" s="6"/>
      <c r="AN5" s="6"/>
      <c r="AX5" s="7"/>
      <c r="AY5" s="7"/>
      <c r="AZ5" s="7"/>
      <c r="BQ5" s="8"/>
    </row>
    <row r="6" spans="1:69" x14ac:dyDescent="0.4">
      <c r="C6" t="s">
        <v>252</v>
      </c>
      <c r="AA6" s="79" t="s">
        <v>142</v>
      </c>
      <c r="AB6" s="153">
        <f>AB5</f>
        <v>1300</v>
      </c>
      <c r="AC6" s="79" t="s">
        <v>165</v>
      </c>
      <c r="AD6" s="79" t="s">
        <v>157</v>
      </c>
      <c r="AE6" s="79">
        <f t="shared" ref="AE6:AE8" si="0">AB6/1000</f>
        <v>1.3</v>
      </c>
      <c r="AF6" s="79" t="s">
        <v>26</v>
      </c>
      <c r="AM6" s="6"/>
      <c r="AN6" s="6"/>
      <c r="AO6" s="92" t="s">
        <v>157</v>
      </c>
      <c r="AP6" s="117" t="s">
        <v>158</v>
      </c>
      <c r="AQ6" s="79" t="s">
        <v>159</v>
      </c>
      <c r="AR6" s="79" t="s">
        <v>162</v>
      </c>
      <c r="AS6" s="79" t="s">
        <v>200</v>
      </c>
      <c r="AU6" s="79" t="s">
        <v>161</v>
      </c>
      <c r="AX6" s="7"/>
      <c r="AY6" s="7"/>
      <c r="AZ6" s="7"/>
      <c r="BB6" s="190" t="s">
        <v>226</v>
      </c>
      <c r="BC6" s="129">
        <f>AP34</f>
        <v>0.16210494433137621</v>
      </c>
      <c r="BD6" s="101"/>
      <c r="BE6" s="198">
        <f>AP40</f>
        <v>17.7515</v>
      </c>
      <c r="BQ6" s="8"/>
    </row>
    <row r="7" spans="1:69" x14ac:dyDescent="0.4">
      <c r="C7" t="s">
        <v>253</v>
      </c>
      <c r="AA7" s="79" t="s">
        <v>143</v>
      </c>
      <c r="AB7" s="152">
        <v>650</v>
      </c>
      <c r="AC7" s="79" t="s">
        <v>165</v>
      </c>
      <c r="AD7" s="79" t="s">
        <v>157</v>
      </c>
      <c r="AE7" s="79">
        <f t="shared" si="0"/>
        <v>0.65</v>
      </c>
      <c r="AF7" s="79" t="s">
        <v>26</v>
      </c>
      <c r="AM7" s="6"/>
      <c r="AN7" s="6"/>
      <c r="AO7" s="92" t="s">
        <v>157</v>
      </c>
      <c r="AP7" s="118">
        <f>1/0.3</f>
        <v>3.3333333333333335</v>
      </c>
      <c r="AQ7" s="120">
        <f>AX18</f>
        <v>1</v>
      </c>
      <c r="AR7" s="121">
        <f>AT21</f>
        <v>2800</v>
      </c>
      <c r="AS7" s="79" t="s">
        <v>201</v>
      </c>
      <c r="AU7" s="119">
        <f>(1/0.3)^(-3/4)</f>
        <v>0.40536004644211027</v>
      </c>
      <c r="AX7" s="7"/>
      <c r="AY7" s="7"/>
      <c r="AZ7" s="7"/>
      <c r="BB7" s="190"/>
      <c r="BC7" s="83" t="s">
        <v>227</v>
      </c>
      <c r="BD7" s="124">
        <f>AP34</f>
        <v>0.16210494433137621</v>
      </c>
      <c r="BE7" s="198"/>
      <c r="BQ7" s="8"/>
    </row>
    <row r="8" spans="1:69" x14ac:dyDescent="0.4">
      <c r="AA8" s="79" t="s">
        <v>236</v>
      </c>
      <c r="AB8" s="152">
        <v>300</v>
      </c>
      <c r="AC8" s="79" t="s">
        <v>165</v>
      </c>
      <c r="AD8" s="79" t="s">
        <v>157</v>
      </c>
      <c r="AE8" s="79">
        <f t="shared" si="0"/>
        <v>0.3</v>
      </c>
      <c r="AF8" s="79" t="s">
        <v>26</v>
      </c>
      <c r="AM8" s="6"/>
      <c r="AN8" s="6"/>
      <c r="AO8" s="92" t="s">
        <v>157</v>
      </c>
      <c r="AP8" s="118">
        <f>AP7*AQ7*AU7</f>
        <v>1.3512001548070343</v>
      </c>
      <c r="AQ8" s="114">
        <f>AR7</f>
        <v>2800</v>
      </c>
      <c r="AR8" s="122">
        <f>AX22</f>
        <v>10</v>
      </c>
      <c r="AS8" s="79" t="s">
        <v>202</v>
      </c>
      <c r="AX8" s="7"/>
      <c r="AY8" s="7"/>
      <c r="BQ8" s="8"/>
    </row>
    <row r="9" spans="1:69" x14ac:dyDescent="0.4">
      <c r="AB9" s="94"/>
      <c r="AO9" s="92" t="s">
        <v>157</v>
      </c>
      <c r="AP9" s="154">
        <f>AP8*AQ8*AR8</f>
        <v>37833.604334596959</v>
      </c>
      <c r="AQ9" s="79" t="s">
        <v>203</v>
      </c>
      <c r="BB9" s="190" t="s">
        <v>226</v>
      </c>
      <c r="BC9" s="191">
        <f>BC6/(1+BD7)*BE6</f>
        <v>2.4762014251252253</v>
      </c>
      <c r="BD9" s="180" t="s">
        <v>281</v>
      </c>
    </row>
    <row r="10" spans="1:69" x14ac:dyDescent="0.4">
      <c r="B10" t="s">
        <v>2</v>
      </c>
      <c r="AO10" s="92"/>
      <c r="BB10" s="190"/>
      <c r="BC10" s="191"/>
      <c r="BD10" s="180"/>
    </row>
    <row r="11" spans="1:69" x14ac:dyDescent="0.4">
      <c r="C11" t="s">
        <v>249</v>
      </c>
      <c r="E11" s="48">
        <v>100</v>
      </c>
      <c r="F11" t="s">
        <v>391</v>
      </c>
      <c r="G11" t="s">
        <v>245</v>
      </c>
      <c r="H11" s="48">
        <v>10</v>
      </c>
      <c r="I11" t="s">
        <v>246</v>
      </c>
      <c r="AO11" s="92" t="s">
        <v>134</v>
      </c>
      <c r="AP11" s="154">
        <f>AP9</f>
        <v>37833.604334596959</v>
      </c>
      <c r="AQ11" s="116">
        <f>AE5</f>
        <v>1.3</v>
      </c>
      <c r="AR11" s="114">
        <f>AE6</f>
        <v>1.3</v>
      </c>
      <c r="AS11" s="79" t="s">
        <v>163</v>
      </c>
    </row>
    <row r="12" spans="1:69" x14ac:dyDescent="0.4">
      <c r="C12" t="s">
        <v>64</v>
      </c>
      <c r="D12" s="48" t="s">
        <v>84</v>
      </c>
      <c r="G12" t="s">
        <v>93</v>
      </c>
      <c r="H12" s="48">
        <v>60</v>
      </c>
      <c r="I12" t="s">
        <v>94</v>
      </c>
      <c r="AK12" s="84">
        <f>AB8</f>
        <v>300</v>
      </c>
      <c r="AO12" s="92" t="s">
        <v>157</v>
      </c>
      <c r="AP12" s="160">
        <f>AP11*(AQ11*AR11)^(-0.375)</f>
        <v>31075.648713222417</v>
      </c>
      <c r="AQ12" s="116" t="s">
        <v>164</v>
      </c>
      <c r="BA12" s="79" t="s">
        <v>284</v>
      </c>
    </row>
    <row r="13" spans="1:69" x14ac:dyDescent="0.4">
      <c r="C13" t="s">
        <v>65</v>
      </c>
      <c r="D13" t="s">
        <v>25</v>
      </c>
      <c r="G13" s="48" t="s">
        <v>8</v>
      </c>
      <c r="H13" s="48">
        <v>12</v>
      </c>
      <c r="I13" t="s">
        <v>85</v>
      </c>
      <c r="BB13" s="92" t="s">
        <v>215</v>
      </c>
      <c r="BC13" s="79" t="s">
        <v>392</v>
      </c>
    </row>
    <row r="14" spans="1:69" x14ac:dyDescent="0.4">
      <c r="J14" s="38" t="s">
        <v>82</v>
      </c>
      <c r="BB14" s="92" t="s">
        <v>134</v>
      </c>
      <c r="BC14" s="79">
        <f>AF22</f>
        <v>2.4500000000000002</v>
      </c>
      <c r="BD14" s="135">
        <f>BH17</f>
        <v>23</v>
      </c>
      <c r="BE14" s="126">
        <f>AE5</f>
        <v>1.3</v>
      </c>
      <c r="BF14" s="126">
        <f>AE6</f>
        <v>1.3</v>
      </c>
      <c r="BG14" s="126">
        <f>AE7</f>
        <v>0.65</v>
      </c>
      <c r="BH14" s="136">
        <f>BH18</f>
        <v>17</v>
      </c>
      <c r="BI14" s="126">
        <f>AE5</f>
        <v>1.3</v>
      </c>
      <c r="BJ14" s="126">
        <f>AE6</f>
        <v>1.3</v>
      </c>
      <c r="BK14" s="137">
        <f>AE8</f>
        <v>0.3</v>
      </c>
    </row>
    <row r="15" spans="1:69" x14ac:dyDescent="0.4">
      <c r="C15" s="21" t="s">
        <v>77</v>
      </c>
      <c r="D15" s="56" t="s">
        <v>16</v>
      </c>
      <c r="E15" s="56" t="s">
        <v>17</v>
      </c>
      <c r="F15" s="56" t="s">
        <v>18</v>
      </c>
      <c r="G15" s="56" t="s">
        <v>19</v>
      </c>
      <c r="H15" s="56" t="s">
        <v>20</v>
      </c>
      <c r="I15" s="56" t="s">
        <v>21</v>
      </c>
      <c r="J15" s="57" t="s">
        <v>22</v>
      </c>
      <c r="AK15" s="84">
        <f>AB7</f>
        <v>650</v>
      </c>
      <c r="AL15" s="1"/>
      <c r="AO15"/>
      <c r="AP15" s="79" t="s">
        <v>193</v>
      </c>
      <c r="AQ15" s="79" t="s">
        <v>194</v>
      </c>
      <c r="AX15" s="79"/>
      <c r="BB15" s="92" t="s">
        <v>134</v>
      </c>
      <c r="BC15" s="113">
        <f>BC14+BD14*BE14*BF14*BG14+BH14*BI14*BJ14*BK14</f>
        <v>36.334500000000006</v>
      </c>
      <c r="BD15" s="79" t="s">
        <v>150</v>
      </c>
    </row>
    <row r="16" spans="1:69" x14ac:dyDescent="0.4">
      <c r="C16" s="67">
        <f>_xlfn.IFS(H13=8,8000,H13=10,10000,H13=12,12000)</f>
        <v>12000</v>
      </c>
      <c r="D16" s="68">
        <f>VLOOKUP($C16,$O38:$V43,2)</f>
        <v>2500</v>
      </c>
      <c r="E16" s="68">
        <f>VLOOKUP($C16,$O38:$V43,3)</f>
        <v>8000</v>
      </c>
      <c r="F16" s="68">
        <f>VLOOKUP($C16,$O38:$V43,4)</f>
        <v>1500</v>
      </c>
      <c r="G16" s="68">
        <f>VLOOKUP($C16,$O38:$V43,5)</f>
        <v>75</v>
      </c>
      <c r="H16" s="68">
        <f>VLOOKUP($C16,$O38:$V43,6)</f>
        <v>75</v>
      </c>
      <c r="I16" s="68">
        <f>VLOOKUP($C16,$O38:$V43,7)</f>
        <v>195</v>
      </c>
      <c r="J16" s="69">
        <f>VLOOKUP($C16,$O38:$V43,8)</f>
        <v>195</v>
      </c>
      <c r="AO16"/>
      <c r="AQ16" s="180" t="s">
        <v>195</v>
      </c>
      <c r="AR16" s="83">
        <v>1</v>
      </c>
      <c r="AS16" s="197" t="s">
        <v>167</v>
      </c>
      <c r="AT16" s="181"/>
      <c r="AX16" s="79"/>
      <c r="BB16" s="83"/>
      <c r="BC16" s="113"/>
    </row>
    <row r="17" spans="2:61" x14ac:dyDescent="0.4">
      <c r="C17" s="141"/>
      <c r="D17" s="141"/>
      <c r="E17" s="141"/>
      <c r="F17" s="141"/>
      <c r="G17" s="141"/>
      <c r="H17" s="141"/>
      <c r="I17" s="141"/>
      <c r="J17" s="141"/>
      <c r="AO17"/>
      <c r="AQ17" s="180"/>
      <c r="AR17" s="83">
        <v>0.3</v>
      </c>
      <c r="AS17" s="181"/>
      <c r="AT17" s="181"/>
      <c r="AX17" s="79"/>
      <c r="BB17" s="83"/>
      <c r="BC17" s="92" t="s">
        <v>393</v>
      </c>
      <c r="BD17" s="79" t="s">
        <v>232</v>
      </c>
      <c r="BF17"/>
      <c r="BG17" s="92" t="s">
        <v>395</v>
      </c>
      <c r="BH17" s="94">
        <v>23</v>
      </c>
      <c r="BI17" s="79" t="s">
        <v>164</v>
      </c>
    </row>
    <row r="18" spans="2:61" x14ac:dyDescent="0.4">
      <c r="AO18"/>
      <c r="AQ18" s="83"/>
      <c r="AR18" s="92" t="s">
        <v>138</v>
      </c>
      <c r="AS18" s="79" t="s">
        <v>139</v>
      </c>
      <c r="AT18" s="84"/>
      <c r="AW18" s="92" t="s">
        <v>174</v>
      </c>
      <c r="AX18" s="79">
        <f>AJ43</f>
        <v>1</v>
      </c>
      <c r="BB18" s="83"/>
      <c r="BC18" s="92" t="s">
        <v>394</v>
      </c>
      <c r="BD18" s="79" t="s">
        <v>237</v>
      </c>
      <c r="BG18" s="92" t="s">
        <v>396</v>
      </c>
      <c r="BH18" s="94">
        <v>17</v>
      </c>
      <c r="BI18" s="79" t="s">
        <v>164</v>
      </c>
    </row>
    <row r="19" spans="2:61" x14ac:dyDescent="0.4">
      <c r="B19" t="s">
        <v>267</v>
      </c>
      <c r="AC19" s="79">
        <f>AB5</f>
        <v>1300</v>
      </c>
      <c r="AH19" s="79">
        <f>AB6</f>
        <v>1300</v>
      </c>
      <c r="AO19"/>
      <c r="AQ19" s="83"/>
      <c r="AR19" s="83"/>
      <c r="AS19" s="84"/>
      <c r="AT19" s="79" t="s">
        <v>178</v>
      </c>
      <c r="AX19" s="79"/>
      <c r="BB19" s="83"/>
      <c r="BC19" s="113"/>
    </row>
    <row r="20" spans="2:61" x14ac:dyDescent="0.4">
      <c r="B20" t="s">
        <v>268</v>
      </c>
      <c r="Z20" s="79" t="s">
        <v>274</v>
      </c>
      <c r="AO20"/>
      <c r="AQ20" s="83"/>
      <c r="AR20" s="92" t="s">
        <v>168</v>
      </c>
      <c r="AS20" s="79" t="s">
        <v>166</v>
      </c>
      <c r="AT20" s="84"/>
      <c r="AX20" s="79"/>
    </row>
    <row r="21" spans="2:61" x14ac:dyDescent="0.4">
      <c r="C21" s="1" t="s">
        <v>123</v>
      </c>
      <c r="E21" s="4"/>
      <c r="F21" s="79"/>
      <c r="L21" s="8"/>
      <c r="AA21" s="103"/>
      <c r="AB21" s="104"/>
      <c r="AC21" s="103" t="s">
        <v>151</v>
      </c>
      <c r="AD21" s="104"/>
      <c r="AE21" s="104"/>
      <c r="AF21" s="104"/>
      <c r="AG21" s="105"/>
      <c r="AH21" s="104" t="s">
        <v>235</v>
      </c>
      <c r="AI21" s="104"/>
      <c r="AJ21" s="104"/>
      <c r="AK21" s="104"/>
      <c r="AL21" s="106"/>
      <c r="AO21"/>
      <c r="AQ21" s="83"/>
      <c r="AR21" s="83"/>
      <c r="AS21" s="92" t="s">
        <v>169</v>
      </c>
      <c r="AT21" s="50">
        <f>AF46</f>
        <v>2800</v>
      </c>
      <c r="AU21" t="s">
        <v>170</v>
      </c>
      <c r="AX21" s="79"/>
      <c r="BA21" s="79" t="s">
        <v>285</v>
      </c>
    </row>
    <row r="22" spans="2:61" x14ac:dyDescent="0.4">
      <c r="C22" t="s">
        <v>95</v>
      </c>
      <c r="D22" s="79"/>
      <c r="E22" s="4"/>
      <c r="F22" s="79"/>
      <c r="G22" t="s">
        <v>101</v>
      </c>
      <c r="AA22" s="107" t="s">
        <v>129</v>
      </c>
      <c r="AB22" s="108"/>
      <c r="AC22" s="95" t="s">
        <v>144</v>
      </c>
      <c r="AD22" s="157">
        <f>E51</f>
        <v>2450</v>
      </c>
      <c r="AE22" s="96" t="s">
        <v>277</v>
      </c>
      <c r="AF22" s="96">
        <f>ROUND(AD22/1000,2)</f>
        <v>2.4500000000000002</v>
      </c>
      <c r="AG22" s="97" t="s">
        <v>150</v>
      </c>
      <c r="AH22" s="96" t="s">
        <v>146</v>
      </c>
      <c r="AI22" s="157">
        <f>E51</f>
        <v>2450</v>
      </c>
      <c r="AJ22" s="96" t="s">
        <v>277</v>
      </c>
      <c r="AK22" s="96">
        <f>ROUND(AI22/1000,2)</f>
        <v>2.4500000000000002</v>
      </c>
      <c r="AL22" s="97" t="s">
        <v>150</v>
      </c>
      <c r="AO22"/>
      <c r="AQ22" s="83"/>
      <c r="AR22" s="83"/>
      <c r="AS22" s="92" t="s">
        <v>171</v>
      </c>
      <c r="AT22" s="79" t="s">
        <v>172</v>
      </c>
      <c r="AW22" s="92" t="s">
        <v>173</v>
      </c>
      <c r="AX22" s="50">
        <f>AJ47</f>
        <v>10</v>
      </c>
      <c r="BB22" s="92" t="s">
        <v>229</v>
      </c>
      <c r="BC22" s="79" t="s">
        <v>228</v>
      </c>
      <c r="BF22" s="90"/>
    </row>
    <row r="23" spans="2:61" x14ac:dyDescent="0.4">
      <c r="G23" t="s">
        <v>96</v>
      </c>
      <c r="AA23" s="109" t="s">
        <v>130</v>
      </c>
      <c r="AB23" s="110"/>
      <c r="AC23" s="98" t="s">
        <v>145</v>
      </c>
      <c r="AD23" s="158">
        <f>I35</f>
        <v>2705.5</v>
      </c>
      <c r="AE23" s="79" t="s">
        <v>277</v>
      </c>
      <c r="AF23" s="79">
        <f>ROUND(AD23/1000,2)</f>
        <v>2.71</v>
      </c>
      <c r="AG23" s="99" t="s">
        <v>150</v>
      </c>
      <c r="AH23" s="79" t="s">
        <v>147</v>
      </c>
      <c r="AI23" s="158">
        <f>I35</f>
        <v>2705.5</v>
      </c>
      <c r="AJ23" s="79" t="s">
        <v>277</v>
      </c>
      <c r="AK23" s="79">
        <f>ROUND(AI23/1000,2)</f>
        <v>2.71</v>
      </c>
      <c r="AL23" s="99" t="s">
        <v>150</v>
      </c>
      <c r="AO23"/>
      <c r="AX23" s="79"/>
      <c r="BB23" s="92" t="s">
        <v>134</v>
      </c>
      <c r="BC23" s="79">
        <f>AP49</f>
        <v>15.28</v>
      </c>
      <c r="BD23" s="93" t="s">
        <v>230</v>
      </c>
      <c r="BE23" s="113">
        <f>BC15</f>
        <v>36.334500000000006</v>
      </c>
      <c r="BF23" s="90"/>
    </row>
    <row r="24" spans="2:61" x14ac:dyDescent="0.4">
      <c r="G24" t="s">
        <v>97</v>
      </c>
      <c r="L24" s="37"/>
      <c r="AA24" s="111" t="s">
        <v>131</v>
      </c>
      <c r="AB24" s="112"/>
      <c r="AC24" s="100" t="s">
        <v>148</v>
      </c>
      <c r="AD24" s="159">
        <f>J44</f>
        <v>15986.27</v>
      </c>
      <c r="AE24" s="101" t="s">
        <v>277</v>
      </c>
      <c r="AF24" s="101">
        <f>ROUND(AD24/1000,2)</f>
        <v>15.99</v>
      </c>
      <c r="AG24" s="102" t="s">
        <v>150</v>
      </c>
      <c r="AH24" s="101" t="s">
        <v>149</v>
      </c>
      <c r="AI24" s="159">
        <f>J44</f>
        <v>15986.27</v>
      </c>
      <c r="AJ24" s="101" t="s">
        <v>277</v>
      </c>
      <c r="AK24" s="101">
        <f>ROUND(AI24/1000,2)</f>
        <v>15.99</v>
      </c>
      <c r="AL24" s="102" t="s">
        <v>150</v>
      </c>
      <c r="AO24"/>
      <c r="AP24" s="79" t="s">
        <v>181</v>
      </c>
      <c r="AQ24" s="79" t="s">
        <v>196</v>
      </c>
      <c r="AX24" s="79"/>
      <c r="BB24" s="92" t="s">
        <v>134</v>
      </c>
      <c r="BC24" s="113">
        <f>BC23/BE23</f>
        <v>0.42053695523538226</v>
      </c>
      <c r="BD24" s="90" t="s">
        <v>26</v>
      </c>
      <c r="BF24" s="90"/>
    </row>
    <row r="25" spans="2:61" x14ac:dyDescent="0.4">
      <c r="C25" t="s">
        <v>98</v>
      </c>
      <c r="F25" s="161">
        <f>0.615*H12^2*1</f>
        <v>2214</v>
      </c>
      <c r="G25" t="s">
        <v>100</v>
      </c>
      <c r="AO25"/>
      <c r="AQ25" s="79" t="s">
        <v>182</v>
      </c>
      <c r="AR25" s="79" t="s">
        <v>183</v>
      </c>
      <c r="AX25" s="79"/>
    </row>
    <row r="26" spans="2:61" x14ac:dyDescent="0.4">
      <c r="C26" t="s">
        <v>99</v>
      </c>
      <c r="F26" s="161">
        <f>0.615*H12^2*0.7</f>
        <v>1549.8</v>
      </c>
      <c r="G26" t="s">
        <v>100</v>
      </c>
      <c r="Z26" s="79" t="s">
        <v>275</v>
      </c>
      <c r="AO26"/>
      <c r="AS26" s="92" t="s">
        <v>184</v>
      </c>
      <c r="AT26" s="79" t="s">
        <v>197</v>
      </c>
      <c r="AW26" s="92" t="s">
        <v>389</v>
      </c>
      <c r="AX26" s="79" t="s">
        <v>199</v>
      </c>
      <c r="BA26" s="79" t="s">
        <v>286</v>
      </c>
    </row>
    <row r="27" spans="2:61" x14ac:dyDescent="0.4">
      <c r="Z27" s="79" t="s">
        <v>276</v>
      </c>
      <c r="BB27" s="190" t="s">
        <v>287</v>
      </c>
      <c r="BC27" s="83" t="s">
        <v>189</v>
      </c>
      <c r="BD27" s="193" t="s">
        <v>216</v>
      </c>
    </row>
    <row r="28" spans="2:61" x14ac:dyDescent="0.4">
      <c r="B28" t="s">
        <v>269</v>
      </c>
      <c r="AA28" s="190" t="s">
        <v>156</v>
      </c>
      <c r="AB28" s="180" t="s">
        <v>153</v>
      </c>
      <c r="AC28" s="83" t="s">
        <v>132</v>
      </c>
      <c r="AD28" s="90" t="s">
        <v>133</v>
      </c>
      <c r="BB28" s="190"/>
      <c r="BC28" s="91">
        <v>2</v>
      </c>
      <c r="BD28" s="192"/>
    </row>
    <row r="29" spans="2:61" x14ac:dyDescent="0.4">
      <c r="C29" s="70"/>
      <c r="D29" s="40"/>
      <c r="E29" s="71"/>
      <c r="F29" s="40" t="s">
        <v>89</v>
      </c>
      <c r="G29" s="40"/>
      <c r="H29" s="71" t="s">
        <v>102</v>
      </c>
      <c r="I29" s="72" t="s">
        <v>103</v>
      </c>
      <c r="AA29" s="190"/>
      <c r="AB29" s="180"/>
      <c r="AC29" s="91">
        <v>0.3</v>
      </c>
      <c r="AN29" s="79" t="s">
        <v>279</v>
      </c>
      <c r="BB29" s="194" t="s">
        <v>217</v>
      </c>
      <c r="BC29" s="83">
        <f>AE5</f>
        <v>1.3</v>
      </c>
      <c r="BD29" s="195">
        <f>BC24</f>
        <v>0.42053695523538226</v>
      </c>
      <c r="BE29" s="193"/>
      <c r="BF29" s="180"/>
    </row>
    <row r="30" spans="2:61" x14ac:dyDescent="0.4">
      <c r="C30" s="26"/>
      <c r="D30" s="27"/>
      <c r="E30" s="73"/>
      <c r="F30" s="27"/>
      <c r="G30" s="27"/>
      <c r="H30" s="73"/>
      <c r="I30" s="74" t="s">
        <v>90</v>
      </c>
      <c r="AO30" s="194" t="s">
        <v>185</v>
      </c>
      <c r="AP30" s="83" t="s">
        <v>186</v>
      </c>
      <c r="AQ30" s="83" t="s">
        <v>187</v>
      </c>
      <c r="AR30" s="84">
        <v>3</v>
      </c>
      <c r="BB30" s="190"/>
      <c r="BC30" s="91">
        <v>2</v>
      </c>
      <c r="BD30" s="196"/>
      <c r="BE30" s="192"/>
      <c r="BF30" s="180"/>
    </row>
    <row r="31" spans="2:61" x14ac:dyDescent="0.4">
      <c r="C31" s="22" t="s">
        <v>3</v>
      </c>
      <c r="D31" s="23"/>
      <c r="E31" s="12" t="s">
        <v>35</v>
      </c>
      <c r="G31" s="48">
        <v>0.13</v>
      </c>
      <c r="H31" s="142">
        <f>F25</f>
        <v>2214</v>
      </c>
      <c r="I31" s="143">
        <f>ROUND(G31*H31,2)</f>
        <v>287.82</v>
      </c>
      <c r="AA31" s="92" t="s">
        <v>157</v>
      </c>
      <c r="AB31" s="117" t="s">
        <v>158</v>
      </c>
      <c r="AC31" s="79" t="s">
        <v>159</v>
      </c>
      <c r="AD31" s="79" t="s">
        <v>162</v>
      </c>
      <c r="AE31" s="79" t="s">
        <v>160</v>
      </c>
      <c r="AG31" s="79" t="s">
        <v>161</v>
      </c>
      <c r="AO31" s="190"/>
      <c r="AP31" s="91" t="s">
        <v>188</v>
      </c>
      <c r="AQ31" s="91" t="s">
        <v>189</v>
      </c>
      <c r="BB31" s="190" t="s">
        <v>157</v>
      </c>
      <c r="BC31" s="199">
        <f>3*(BC29/BC30-BD29)</f>
        <v>0.68838913429385329</v>
      </c>
      <c r="BD31" s="130"/>
      <c r="BE31" s="180" t="s">
        <v>220</v>
      </c>
      <c r="BF31" s="180" t="s">
        <v>233</v>
      </c>
      <c r="BG31" s="180" t="s">
        <v>157</v>
      </c>
      <c r="BH31" s="180">
        <f>AE5</f>
        <v>1.3</v>
      </c>
    </row>
    <row r="32" spans="2:61" x14ac:dyDescent="0.4">
      <c r="C32" s="22" t="s">
        <v>4</v>
      </c>
      <c r="D32" s="23" t="s">
        <v>29</v>
      </c>
      <c r="E32" s="13" t="s">
        <v>32</v>
      </c>
      <c r="G32" s="50">
        <f>ROUND(D16*G16/1000000,2)</f>
        <v>0.19</v>
      </c>
      <c r="H32" s="142">
        <f>F$26</f>
        <v>1549.8</v>
      </c>
      <c r="I32" s="143">
        <f t="shared" ref="I32:I33" si="1">ROUND(G32*H32,2)</f>
        <v>294.45999999999998</v>
      </c>
      <c r="AA32" s="92" t="s">
        <v>157</v>
      </c>
      <c r="AB32" s="118">
        <f>1/0.3</f>
        <v>3.3333333333333335</v>
      </c>
      <c r="AC32" s="120">
        <f>AJ43</f>
        <v>1</v>
      </c>
      <c r="AD32" s="121">
        <f>AF46</f>
        <v>2800</v>
      </c>
      <c r="AE32" s="79" t="s">
        <v>204</v>
      </c>
      <c r="AG32" s="119">
        <f>(1/0.3)^(-3/4)</f>
        <v>0.40536004644211027</v>
      </c>
      <c r="AO32" s="190" t="s">
        <v>134</v>
      </c>
      <c r="AP32" s="177">
        <f>AB37</f>
        <v>40300.130437746579</v>
      </c>
      <c r="AQ32" s="180" t="s">
        <v>190</v>
      </c>
      <c r="AR32" s="83">
        <f>AE7</f>
        <v>0.65</v>
      </c>
      <c r="AS32" s="84">
        <v>3</v>
      </c>
      <c r="BB32" s="190"/>
      <c r="BC32" s="199"/>
      <c r="BE32" s="180"/>
      <c r="BF32" s="180"/>
      <c r="BG32" s="180"/>
      <c r="BH32" s="180"/>
    </row>
    <row r="33" spans="2:70" x14ac:dyDescent="0.4">
      <c r="C33" s="22"/>
      <c r="D33" s="23" t="s">
        <v>31</v>
      </c>
      <c r="E33" s="13" t="s">
        <v>33</v>
      </c>
      <c r="G33" s="50">
        <f>ROUND(E16*(H16+I16)/2/1000000,2)</f>
        <v>1.08</v>
      </c>
      <c r="H33" s="142">
        <f>F$26</f>
        <v>1549.8</v>
      </c>
      <c r="I33" s="143">
        <f t="shared" si="1"/>
        <v>1673.78</v>
      </c>
      <c r="AA33" s="92" t="s">
        <v>157</v>
      </c>
      <c r="AB33" s="79">
        <f>AB32*AC32*AG32</f>
        <v>1.3512001548070343</v>
      </c>
      <c r="AC33" s="114">
        <f>AD32</f>
        <v>2800</v>
      </c>
      <c r="AD33" s="122">
        <f>AJ47</f>
        <v>10</v>
      </c>
      <c r="AE33" s="79" t="s">
        <v>205</v>
      </c>
      <c r="AF33" s="114"/>
      <c r="AO33" s="190"/>
      <c r="AP33" s="162">
        <f>AP12</f>
        <v>31075.648713222417</v>
      </c>
      <c r="AQ33" s="180"/>
      <c r="AR33" s="91">
        <f>AE5</f>
        <v>1.3</v>
      </c>
      <c r="BB33" s="79" t="s">
        <v>288</v>
      </c>
      <c r="BC33" s="127"/>
      <c r="BD33" s="127"/>
      <c r="BE33" s="127"/>
      <c r="BF33" s="127"/>
      <c r="BG33" s="127"/>
      <c r="BH33" s="127"/>
      <c r="BI33" s="127"/>
      <c r="BJ33" s="127"/>
    </row>
    <row r="34" spans="2:70" ht="19.5" thickBot="1" x14ac:dyDescent="0.45">
      <c r="C34" s="24"/>
      <c r="D34" s="25" t="s">
        <v>30</v>
      </c>
      <c r="E34" s="14" t="s">
        <v>34</v>
      </c>
      <c r="F34" s="10"/>
      <c r="G34" s="58">
        <f>ROUND(F16*J16/1000000,2)</f>
        <v>0.28999999999999998</v>
      </c>
      <c r="H34" s="144">
        <f>F$26</f>
        <v>1549.8</v>
      </c>
      <c r="I34" s="144">
        <f>ROUND(G34*H34,2)</f>
        <v>449.44</v>
      </c>
      <c r="AA34" s="92" t="s">
        <v>157</v>
      </c>
      <c r="AB34" s="154">
        <f>AB33*AC33*AD33</f>
        <v>37833.604334596959</v>
      </c>
      <c r="AC34" s="79" t="s">
        <v>206</v>
      </c>
      <c r="AO34" s="190" t="s">
        <v>134</v>
      </c>
      <c r="AP34" s="191">
        <f>AP32/AP33*(AR32/AR33)^3</f>
        <v>0.16210494433137621</v>
      </c>
      <c r="BC34" s="127"/>
      <c r="BD34" s="127"/>
      <c r="BE34" s="127"/>
      <c r="BF34" s="127"/>
      <c r="BG34" s="127"/>
      <c r="BH34" s="127"/>
      <c r="BI34" s="127"/>
      <c r="BJ34" s="127"/>
    </row>
    <row r="35" spans="2:70" ht="19.5" thickTop="1" x14ac:dyDescent="0.4">
      <c r="C35" s="26" t="s">
        <v>49</v>
      </c>
      <c r="D35" s="27"/>
      <c r="E35" s="19"/>
      <c r="F35" s="11"/>
      <c r="G35" s="11"/>
      <c r="H35" s="145"/>
      <c r="I35" s="146">
        <f>SUM(I31:I34)</f>
        <v>2705.5</v>
      </c>
      <c r="AA35" s="92"/>
      <c r="AB35" s="115"/>
      <c r="AO35" s="190"/>
      <c r="AP35" s="191"/>
      <c r="AY35" s="79"/>
      <c r="BA35" s="79" t="s">
        <v>297</v>
      </c>
      <c r="BC35" s="127"/>
      <c r="BD35" s="127"/>
      <c r="BE35" s="127"/>
      <c r="BF35" s="127"/>
      <c r="BG35" s="127"/>
      <c r="BH35" s="127"/>
      <c r="BI35" s="127"/>
      <c r="BJ35" s="127"/>
    </row>
    <row r="36" spans="2:70" x14ac:dyDescent="0.4">
      <c r="I36" s="8"/>
      <c r="U36" t="s">
        <v>24</v>
      </c>
      <c r="AA36" s="92" t="s">
        <v>157</v>
      </c>
      <c r="AB36" s="154">
        <f>AB34</f>
        <v>37833.604334596959</v>
      </c>
      <c r="AC36" s="116">
        <f>AE6</f>
        <v>1.3</v>
      </c>
      <c r="AD36" s="114">
        <f>AE7</f>
        <v>0.65</v>
      </c>
      <c r="AE36" s="79" t="s">
        <v>163</v>
      </c>
      <c r="AZ36" s="79"/>
      <c r="BB36" s="127"/>
      <c r="BC36" s="127"/>
      <c r="BD36" s="127"/>
      <c r="BE36" s="127"/>
      <c r="BF36" s="127"/>
      <c r="BG36" s="127"/>
      <c r="BH36" s="127"/>
      <c r="BI36" s="127"/>
      <c r="BJ36" s="127"/>
    </row>
    <row r="37" spans="2:70" x14ac:dyDescent="0.4">
      <c r="B37" t="s">
        <v>270</v>
      </c>
      <c r="M37" s="30" t="s">
        <v>6</v>
      </c>
      <c r="N37" s="30" t="s">
        <v>9</v>
      </c>
      <c r="O37" s="30" t="s">
        <v>77</v>
      </c>
      <c r="P37" s="30" t="s">
        <v>16</v>
      </c>
      <c r="Q37" s="30" t="s">
        <v>17</v>
      </c>
      <c r="R37" s="30" t="s">
        <v>18</v>
      </c>
      <c r="S37" s="30" t="s">
        <v>19</v>
      </c>
      <c r="T37" s="30" t="s">
        <v>20</v>
      </c>
      <c r="U37" s="30" t="s">
        <v>21</v>
      </c>
      <c r="V37" s="30" t="s">
        <v>22</v>
      </c>
      <c r="W37" s="30" t="s">
        <v>23</v>
      </c>
      <c r="AA37" s="92" t="s">
        <v>157</v>
      </c>
      <c r="AB37" s="160">
        <f>AB36*(AC36*AD36)^(-0.375)</f>
        <v>40300.130437746579</v>
      </c>
      <c r="AC37" s="116" t="s">
        <v>164</v>
      </c>
      <c r="AD37" s="114"/>
      <c r="AN37" s="79" t="s">
        <v>280</v>
      </c>
      <c r="BB37" s="180" t="s">
        <v>218</v>
      </c>
      <c r="BC37" s="132" t="s">
        <v>219</v>
      </c>
    </row>
    <row r="38" spans="2:70" x14ac:dyDescent="0.4">
      <c r="C38" s="70"/>
      <c r="D38" s="40"/>
      <c r="E38" s="70"/>
      <c r="F38" s="40"/>
      <c r="G38" s="40" t="s">
        <v>50</v>
      </c>
      <c r="H38" s="76"/>
      <c r="I38" s="72" t="s">
        <v>103</v>
      </c>
      <c r="J38" s="72" t="s">
        <v>104</v>
      </c>
      <c r="M38" s="2" t="s">
        <v>7</v>
      </c>
      <c r="N38" s="3" t="s">
        <v>10</v>
      </c>
      <c r="O38" s="187">
        <v>8000</v>
      </c>
      <c r="P38" s="187">
        <v>1500</v>
      </c>
      <c r="Q38" s="187">
        <v>5000</v>
      </c>
      <c r="R38" s="187">
        <v>1500</v>
      </c>
      <c r="S38" s="185">
        <v>75</v>
      </c>
      <c r="T38" s="185">
        <v>75</v>
      </c>
      <c r="U38" s="185">
        <v>165</v>
      </c>
      <c r="V38" s="185">
        <v>165</v>
      </c>
      <c r="W38" s="2">
        <v>3.5</v>
      </c>
      <c r="AA38" s="92"/>
      <c r="AB38" s="115"/>
      <c r="AC38" s="116"/>
      <c r="AD38" s="114"/>
      <c r="AO38" s="92" t="s">
        <v>211</v>
      </c>
      <c r="AP38" s="83" t="s">
        <v>208</v>
      </c>
      <c r="AQ38" s="79" t="s">
        <v>209</v>
      </c>
      <c r="AR38" s="79" t="s">
        <v>210</v>
      </c>
      <c r="BB38" s="180"/>
      <c r="BC38" s="123" t="s">
        <v>221</v>
      </c>
    </row>
    <row r="39" spans="2:70" x14ac:dyDescent="0.4">
      <c r="C39" s="26"/>
      <c r="D39" s="27"/>
      <c r="E39" s="26"/>
      <c r="F39" s="27"/>
      <c r="G39" s="27"/>
      <c r="H39" s="75"/>
      <c r="I39" s="74"/>
      <c r="J39" s="74" t="s">
        <v>91</v>
      </c>
      <c r="M39" s="2" t="s">
        <v>8</v>
      </c>
      <c r="N39" s="3" t="s">
        <v>11</v>
      </c>
      <c r="O39" s="188"/>
      <c r="P39" s="188"/>
      <c r="Q39" s="188"/>
      <c r="R39" s="188"/>
      <c r="S39" s="186"/>
      <c r="T39" s="186"/>
      <c r="U39" s="186"/>
      <c r="V39" s="186"/>
      <c r="W39" s="2">
        <v>3.6</v>
      </c>
      <c r="AO39" s="92" t="s">
        <v>157</v>
      </c>
      <c r="AP39" s="79">
        <f>AF24</f>
        <v>15.99</v>
      </c>
      <c r="AQ39" s="79" t="s">
        <v>209</v>
      </c>
      <c r="AR39" s="79">
        <f>AF23</f>
        <v>2.71</v>
      </c>
      <c r="AS39" s="79" t="s">
        <v>212</v>
      </c>
      <c r="AT39" s="79">
        <f>AE7</f>
        <v>0.65</v>
      </c>
    </row>
    <row r="40" spans="2:70" x14ac:dyDescent="0.4">
      <c r="C40" s="22" t="s">
        <v>3</v>
      </c>
      <c r="D40" s="23"/>
      <c r="E40" s="13" t="s">
        <v>78</v>
      </c>
      <c r="H40" s="59">
        <f>(D16+E16+F16+300)/1000</f>
        <v>12.3</v>
      </c>
      <c r="I40" s="143">
        <f>I31</f>
        <v>287.82</v>
      </c>
      <c r="J40" s="143">
        <f>ROUND(H40*I40,2)</f>
        <v>3540.19</v>
      </c>
      <c r="M40" s="2" t="s">
        <v>7</v>
      </c>
      <c r="N40" s="3" t="s">
        <v>12</v>
      </c>
      <c r="O40" s="187">
        <v>10000</v>
      </c>
      <c r="P40" s="187">
        <v>2500</v>
      </c>
      <c r="Q40" s="187">
        <v>6000</v>
      </c>
      <c r="R40" s="187">
        <v>1500</v>
      </c>
      <c r="S40" s="185">
        <v>75</v>
      </c>
      <c r="T40" s="185">
        <v>75</v>
      </c>
      <c r="U40" s="185">
        <v>175</v>
      </c>
      <c r="V40" s="185">
        <v>175</v>
      </c>
      <c r="W40" s="2">
        <v>4.2</v>
      </c>
      <c r="AB40" s="92" t="s">
        <v>152</v>
      </c>
      <c r="AC40" s="79" t="s">
        <v>155</v>
      </c>
      <c r="AO40" s="92" t="s">
        <v>157</v>
      </c>
      <c r="AP40" s="128">
        <f>AP39+AR39*AT39</f>
        <v>17.7515</v>
      </c>
      <c r="AQ40" s="79" t="s">
        <v>281</v>
      </c>
      <c r="BB40" s="180" t="s">
        <v>157</v>
      </c>
      <c r="BC40" s="132">
        <v>2</v>
      </c>
      <c r="BD40" s="101" t="s">
        <v>212</v>
      </c>
      <c r="BE40" s="133">
        <f>BC15</f>
        <v>36.334500000000006</v>
      </c>
      <c r="BL40" s="79"/>
    </row>
    <row r="41" spans="2:70" x14ac:dyDescent="0.4">
      <c r="C41" s="22" t="s">
        <v>4</v>
      </c>
      <c r="D41" s="23" t="s">
        <v>29</v>
      </c>
      <c r="E41" s="13" t="s">
        <v>46</v>
      </c>
      <c r="H41" s="59">
        <f>(D16/2+E16+F16+300)/1000</f>
        <v>11.05</v>
      </c>
      <c r="I41" s="143">
        <f>I32</f>
        <v>294.45999999999998</v>
      </c>
      <c r="J41" s="143">
        <f t="shared" ref="J41:J43" si="2">ROUND(H41*I41,2)</f>
        <v>3253.78</v>
      </c>
      <c r="M41" s="2" t="s">
        <v>8</v>
      </c>
      <c r="N41" s="3" t="s">
        <v>13</v>
      </c>
      <c r="O41" s="188"/>
      <c r="P41" s="188"/>
      <c r="Q41" s="188"/>
      <c r="R41" s="188"/>
      <c r="S41" s="186"/>
      <c r="T41" s="186"/>
      <c r="U41" s="186"/>
      <c r="V41" s="186"/>
      <c r="W41" s="2">
        <v>4.4000000000000004</v>
      </c>
      <c r="AC41" s="180" t="s">
        <v>154</v>
      </c>
      <c r="AD41" s="83">
        <v>1</v>
      </c>
      <c r="AE41" s="197" t="s">
        <v>167</v>
      </c>
      <c r="AF41" s="181"/>
      <c r="AX41" s="79"/>
      <c r="BB41" s="180"/>
      <c r="BC41" s="131">
        <f>AE6</f>
        <v>1.3</v>
      </c>
      <c r="BD41" s="79" t="s">
        <v>212</v>
      </c>
      <c r="BE41" s="113">
        <f>BC31</f>
        <v>0.68838913429385329</v>
      </c>
    </row>
    <row r="42" spans="2:70" x14ac:dyDescent="0.4">
      <c r="C42" s="22"/>
      <c r="D42" s="23" t="s">
        <v>31</v>
      </c>
      <c r="E42" s="13" t="s">
        <v>47</v>
      </c>
      <c r="H42" s="59">
        <f>ROUND((E16*(I16+2*H16)/(3*I16+3*H16))/1000,2)+F16/1000+300/1000</f>
        <v>5.21</v>
      </c>
      <c r="I42" s="143">
        <f>I33</f>
        <v>1673.78</v>
      </c>
      <c r="J42" s="143">
        <f t="shared" si="2"/>
        <v>8720.39</v>
      </c>
      <c r="M42" s="2" t="s">
        <v>7</v>
      </c>
      <c r="N42" s="3" t="s">
        <v>14</v>
      </c>
      <c r="O42" s="187">
        <v>12000</v>
      </c>
      <c r="P42" s="187">
        <v>2500</v>
      </c>
      <c r="Q42" s="187">
        <v>8000</v>
      </c>
      <c r="R42" s="187">
        <v>1500</v>
      </c>
      <c r="S42" s="185">
        <v>75</v>
      </c>
      <c r="T42" s="185">
        <v>75</v>
      </c>
      <c r="U42" s="185">
        <v>195</v>
      </c>
      <c r="V42" s="185">
        <v>195</v>
      </c>
      <c r="W42" s="2">
        <v>5.5</v>
      </c>
      <c r="AC42" s="180"/>
      <c r="AD42" s="83">
        <v>0.3</v>
      </c>
      <c r="AE42" s="181"/>
      <c r="AF42" s="181"/>
      <c r="AN42" s="79" t="s">
        <v>282</v>
      </c>
    </row>
    <row r="43" spans="2:70" ht="19.5" thickBot="1" x14ac:dyDescent="0.45">
      <c r="C43" s="24"/>
      <c r="D43" s="25" t="s">
        <v>30</v>
      </c>
      <c r="E43" s="14" t="s">
        <v>48</v>
      </c>
      <c r="F43" s="10"/>
      <c r="G43" s="10"/>
      <c r="H43" s="60">
        <f>(F16/2+300)/1000</f>
        <v>1.05</v>
      </c>
      <c r="I43" s="144">
        <f>I34</f>
        <v>449.44</v>
      </c>
      <c r="J43" s="144">
        <f t="shared" si="2"/>
        <v>471.91</v>
      </c>
      <c r="M43" s="51" t="s">
        <v>8</v>
      </c>
      <c r="N43" s="52" t="s">
        <v>15</v>
      </c>
      <c r="O43" s="188"/>
      <c r="P43" s="188"/>
      <c r="Q43" s="188"/>
      <c r="R43" s="188"/>
      <c r="S43" s="186"/>
      <c r="T43" s="186"/>
      <c r="U43" s="186"/>
      <c r="V43" s="186"/>
      <c r="W43" s="51">
        <v>5.6</v>
      </c>
      <c r="AB43" s="83"/>
      <c r="AD43" s="92" t="s">
        <v>138</v>
      </c>
      <c r="AE43" s="79" t="s">
        <v>139</v>
      </c>
      <c r="AI43" s="92" t="s">
        <v>174</v>
      </c>
      <c r="AJ43" s="94">
        <v>1</v>
      </c>
      <c r="AO43" s="190" t="s">
        <v>222</v>
      </c>
      <c r="AP43" s="132">
        <v>1</v>
      </c>
      <c r="AQ43" s="192" t="s">
        <v>223</v>
      </c>
      <c r="BB43" s="180" t="s">
        <v>157</v>
      </c>
      <c r="BC43" s="180">
        <f>BC40*BE40/BC41/BE41</f>
        <v>81.202953365282227</v>
      </c>
      <c r="BD43" s="180" t="s">
        <v>231</v>
      </c>
      <c r="BE43" s="180" t="s">
        <v>220</v>
      </c>
      <c r="BF43" s="180" t="s">
        <v>247</v>
      </c>
      <c r="BG43" s="180"/>
      <c r="BH43" s="180">
        <f>E11</f>
        <v>100</v>
      </c>
      <c r="BI43" s="180" t="s">
        <v>248</v>
      </c>
      <c r="BK43" s="180" t="str">
        <f>IF(BC43&lt;BH43,"OK","NG")</f>
        <v>OK</v>
      </c>
    </row>
    <row r="44" spans="2:70" ht="19.5" thickTop="1" x14ac:dyDescent="0.4">
      <c r="C44" s="26" t="s">
        <v>49</v>
      </c>
      <c r="D44" s="27"/>
      <c r="E44" s="19"/>
      <c r="F44" s="11"/>
      <c r="G44" s="11"/>
      <c r="H44" s="28"/>
      <c r="I44" s="151"/>
      <c r="J44" s="146">
        <f>SUM(J40:J43)</f>
        <v>15986.27</v>
      </c>
      <c r="AB44" s="83"/>
      <c r="AD44" s="92"/>
      <c r="AF44" s="79" t="s">
        <v>178</v>
      </c>
      <c r="AI44" s="92"/>
      <c r="AJ44" s="94"/>
      <c r="AO44" s="190"/>
      <c r="AP44" s="93" t="s">
        <v>191</v>
      </c>
      <c r="AQ44" s="192"/>
      <c r="BB44" s="180"/>
      <c r="BC44" s="180"/>
      <c r="BD44" s="180"/>
      <c r="BE44" s="180"/>
      <c r="BF44" s="180"/>
      <c r="BG44" s="180"/>
      <c r="BH44" s="180"/>
      <c r="BI44" s="180"/>
      <c r="BK44" s="180"/>
      <c r="BM44" s="79"/>
      <c r="BN44" s="79"/>
      <c r="BO44" s="79"/>
      <c r="BP44" s="79"/>
      <c r="BQ44" s="79"/>
      <c r="BR44" s="79"/>
    </row>
    <row r="45" spans="2:70" x14ac:dyDescent="0.4">
      <c r="N45" t="s">
        <v>5</v>
      </c>
      <c r="AB45" s="83"/>
      <c r="AD45" s="92" t="s">
        <v>168</v>
      </c>
      <c r="AE45" s="79" t="s">
        <v>166</v>
      </c>
      <c r="AH45" s="83"/>
      <c r="BK45" s="79"/>
    </row>
    <row r="46" spans="2:70" x14ac:dyDescent="0.4">
      <c r="B46" t="s">
        <v>271</v>
      </c>
      <c r="AB46" s="83"/>
      <c r="AC46" s="83"/>
      <c r="AE46" s="92" t="s">
        <v>169</v>
      </c>
      <c r="AF46" s="48">
        <v>2800</v>
      </c>
      <c r="AG46" t="s">
        <v>170</v>
      </c>
      <c r="AO46" s="190" t="s">
        <v>134</v>
      </c>
      <c r="AP46" s="166">
        <v>1</v>
      </c>
      <c r="AQ46" s="101"/>
      <c r="AR46" s="198">
        <f>AP40</f>
        <v>17.7515</v>
      </c>
      <c r="BD46" s="92"/>
      <c r="BH46" s="94"/>
      <c r="BI46"/>
      <c r="BJ46" s="94"/>
      <c r="BK46" s="134"/>
    </row>
    <row r="47" spans="2:70" x14ac:dyDescent="0.4">
      <c r="C47" s="30" t="s">
        <v>86</v>
      </c>
      <c r="D47" s="56" t="s">
        <v>87</v>
      </c>
      <c r="E47" s="56" t="s">
        <v>126</v>
      </c>
      <c r="F47" s="57" t="s">
        <v>92</v>
      </c>
      <c r="AE47" s="92" t="s">
        <v>171</v>
      </c>
      <c r="AF47" s="79" t="s">
        <v>172</v>
      </c>
      <c r="AI47" s="92" t="s">
        <v>173</v>
      </c>
      <c r="AJ47" s="50">
        <f>H11</f>
        <v>10</v>
      </c>
      <c r="AO47" s="190"/>
      <c r="AP47" s="83" t="s">
        <v>213</v>
      </c>
      <c r="AQ47" s="125">
        <f>AP34</f>
        <v>0.16210494433137621</v>
      </c>
      <c r="AR47" s="198"/>
    </row>
    <row r="48" spans="2:70" x14ac:dyDescent="0.4">
      <c r="C48" s="39" t="s">
        <v>3</v>
      </c>
      <c r="D48" s="78">
        <v>0.7</v>
      </c>
      <c r="E48" s="147">
        <f>10*9.8</f>
        <v>98</v>
      </c>
      <c r="F48" s="88" t="s">
        <v>128</v>
      </c>
      <c r="I48" s="38"/>
      <c r="J48" s="55"/>
      <c r="Z48"/>
      <c r="AA48"/>
      <c r="AB48"/>
      <c r="AC48"/>
      <c r="AD48"/>
      <c r="AH48"/>
      <c r="AI48"/>
      <c r="AJ48"/>
      <c r="AK48"/>
    </row>
    <row r="49" spans="3:63" x14ac:dyDescent="0.4">
      <c r="C49" s="41" t="s">
        <v>88</v>
      </c>
      <c r="D49" s="55">
        <v>0</v>
      </c>
      <c r="E49" s="148">
        <v>0</v>
      </c>
      <c r="F49" s="77"/>
      <c r="I49" s="38"/>
      <c r="J49" s="55"/>
      <c r="M49" s="38" t="s">
        <v>62</v>
      </c>
      <c r="N49" s="1" t="s">
        <v>73</v>
      </c>
      <c r="Z49"/>
      <c r="AB49" s="92" t="s">
        <v>135</v>
      </c>
      <c r="AC49" s="79" t="s">
        <v>177</v>
      </c>
      <c r="AD49"/>
      <c r="AF49"/>
      <c r="AG49"/>
      <c r="AH49"/>
      <c r="AI49"/>
      <c r="AJ49"/>
      <c r="AK49"/>
      <c r="AO49" s="190" t="s">
        <v>157</v>
      </c>
      <c r="AP49" s="189">
        <f>ROUND(1/(1+AP34)*AP40,2)</f>
        <v>15.28</v>
      </c>
      <c r="AQ49" s="181" t="s">
        <v>281</v>
      </c>
      <c r="BB49" s="92"/>
      <c r="BC49" s="113"/>
      <c r="BF49" s="92"/>
    </row>
    <row r="50" spans="3:63" ht="19.5" thickBot="1" x14ac:dyDescent="0.45">
      <c r="C50" s="87" t="s">
        <v>4</v>
      </c>
      <c r="D50" s="85">
        <v>12</v>
      </c>
      <c r="E50" s="149">
        <f>240*9.8</f>
        <v>2352</v>
      </c>
      <c r="F50" s="89" t="s">
        <v>127</v>
      </c>
      <c r="N50" s="62" t="s">
        <v>72</v>
      </c>
      <c r="AC50" s="79" t="s">
        <v>136</v>
      </c>
      <c r="AD50" s="79" t="s">
        <v>137</v>
      </c>
      <c r="AO50" s="190"/>
      <c r="AP50" s="189"/>
      <c r="AQ50" s="181"/>
      <c r="BG50" s="90"/>
    </row>
    <row r="51" spans="3:63" ht="19.5" thickTop="1" x14ac:dyDescent="0.4">
      <c r="C51" s="86" t="s">
        <v>49</v>
      </c>
      <c r="D51" s="11"/>
      <c r="E51" s="150">
        <f>SUM(E48:E50)</f>
        <v>2450</v>
      </c>
      <c r="F51" s="28"/>
      <c r="AE51" s="92" t="s">
        <v>140</v>
      </c>
      <c r="AF51" s="79" t="s">
        <v>175</v>
      </c>
      <c r="AI51" s="92" t="s">
        <v>390</v>
      </c>
      <c r="AJ51" s="79" t="s">
        <v>207</v>
      </c>
      <c r="BF51" s="113"/>
      <c r="BK51" s="79"/>
    </row>
    <row r="52" spans="3:63" x14ac:dyDescent="0.4">
      <c r="E52" s="48"/>
      <c r="BK52" s="79"/>
    </row>
  </sheetData>
  <sheetProtection sheet="1" objects="1" scenarios="1"/>
  <mergeCells count="73">
    <mergeCell ref="BE6:BE7"/>
    <mergeCell ref="BB9:BB10"/>
    <mergeCell ref="BC9:BC10"/>
    <mergeCell ref="BF29:BF30"/>
    <mergeCell ref="BB31:BB32"/>
    <mergeCell ref="BC31:BC32"/>
    <mergeCell ref="BE29:BE30"/>
    <mergeCell ref="BE31:BE32"/>
    <mergeCell ref="BI43:BI44"/>
    <mergeCell ref="BK43:BK44"/>
    <mergeCell ref="BF31:BF32"/>
    <mergeCell ref="BG31:BG32"/>
    <mergeCell ref="BH31:BH32"/>
    <mergeCell ref="BD43:BD44"/>
    <mergeCell ref="BH43:BH44"/>
    <mergeCell ref="AR46:AR47"/>
    <mergeCell ref="BB43:BB44"/>
    <mergeCell ref="BC43:BC44"/>
    <mergeCell ref="BE43:BE44"/>
    <mergeCell ref="BF43:BG44"/>
    <mergeCell ref="AE41:AF42"/>
    <mergeCell ref="U40:U41"/>
    <mergeCell ref="V40:V41"/>
    <mergeCell ref="AO3:AO4"/>
    <mergeCell ref="AP3:AP4"/>
    <mergeCell ref="AO30:AO31"/>
    <mergeCell ref="U42:U43"/>
    <mergeCell ref="V42:V43"/>
    <mergeCell ref="AA28:AA29"/>
    <mergeCell ref="AB28:AB29"/>
    <mergeCell ref="AC41:AC42"/>
    <mergeCell ref="U38:U39"/>
    <mergeCell ref="V38:V39"/>
    <mergeCell ref="BB3:BB4"/>
    <mergeCell ref="BD3:BD4"/>
    <mergeCell ref="T38:T39"/>
    <mergeCell ref="O38:O39"/>
    <mergeCell ref="P38:P39"/>
    <mergeCell ref="Q38:Q39"/>
    <mergeCell ref="R38:R39"/>
    <mergeCell ref="S38:S39"/>
    <mergeCell ref="AQ16:AQ17"/>
    <mergeCell ref="AS16:AT17"/>
    <mergeCell ref="BB6:BB7"/>
    <mergeCell ref="BD9:BD10"/>
    <mergeCell ref="BB37:BB38"/>
    <mergeCell ref="BB40:BB41"/>
    <mergeCell ref="BB27:BB28"/>
    <mergeCell ref="BD27:BD28"/>
    <mergeCell ref="BB29:BB30"/>
    <mergeCell ref="BD29:BD30"/>
    <mergeCell ref="T42:T43"/>
    <mergeCell ref="O40:O41"/>
    <mergeCell ref="P40:P41"/>
    <mergeCell ref="Q40:Q41"/>
    <mergeCell ref="R40:R41"/>
    <mergeCell ref="S40:S41"/>
    <mergeCell ref="T40:T41"/>
    <mergeCell ref="O42:O43"/>
    <mergeCell ref="P42:P43"/>
    <mergeCell ref="Q42:Q43"/>
    <mergeCell ref="R42:R43"/>
    <mergeCell ref="S42:S43"/>
    <mergeCell ref="AP49:AP50"/>
    <mergeCell ref="AO32:AO33"/>
    <mergeCell ref="AQ32:AQ33"/>
    <mergeCell ref="AO34:AO35"/>
    <mergeCell ref="AP34:AP35"/>
    <mergeCell ref="AO43:AO44"/>
    <mergeCell ref="AQ43:AQ44"/>
    <mergeCell ref="AO49:AO50"/>
    <mergeCell ref="AO46:AO47"/>
    <mergeCell ref="AQ49:AQ50"/>
  </mergeCells>
  <phoneticPr fontId="2"/>
  <hyperlinks>
    <hyperlink ref="N50" r:id="rId1" xr:uid="{00000000-0004-0000-0200-000000000000}"/>
    <hyperlink ref="N49" r:id="rId2" xr:uid="{00000000-0004-0000-0200-000001000000}"/>
    <hyperlink ref="E31" r:id="rId3" xr:uid="{00000000-0004-0000-0200-000002000000}"/>
    <hyperlink ref="C21" r:id="rId4" display="近畿地方整備局　設計便覧（案）　第４編電気通信編　第４章道路照明設備" xr:uid="{00000000-0004-0000-0200-000003000000}"/>
    <hyperlink ref="B1" r:id="rId5" display="©ce-note.com" xr:uid="{24FD8A55-7AE4-4DE8-B1F2-719B2E3545BD}"/>
  </hyperlinks>
  <pageMargins left="0.70866141732283472" right="0.70866141732283472" top="0.74803149606299213" bottom="0.74803149606299213" header="0.31496062992125984" footer="0.31496062992125984"/>
  <pageSetup paperSize="9" scale="73" orientation="portrait" r:id="rId6"/>
  <colBreaks count="3" manualBreakCount="3">
    <brk id="11" max="51" man="1"/>
    <brk id="24" max="51" man="1"/>
    <brk id="38" max="51" man="1"/>
  </colBreaks>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B6C39-5F0C-4159-9F9A-1A68833EF510}">
  <dimension ref="A1:DR52"/>
  <sheetViews>
    <sheetView view="pageBreakPreview" zoomScale="60" zoomScaleNormal="70" workbookViewId="0"/>
  </sheetViews>
  <sheetFormatPr defaultRowHeight="18.75" x14ac:dyDescent="0.4"/>
  <cols>
    <col min="1" max="1" width="2.875" customWidth="1"/>
    <col min="2" max="2" width="4.875" customWidth="1"/>
    <col min="4" max="4" width="6.375" customWidth="1"/>
    <col min="5" max="5" width="13.125" customWidth="1"/>
    <col min="6" max="6" width="9.125" customWidth="1"/>
    <col min="7" max="7" width="14.75" customWidth="1"/>
    <col min="8" max="8" width="9.375" customWidth="1"/>
    <col min="9" max="9" width="13.125" customWidth="1"/>
    <col min="10" max="10" width="20.125" customWidth="1"/>
    <col min="11" max="11" width="3.25" customWidth="1"/>
    <col min="12" max="12" width="3.75" customWidth="1"/>
    <col min="13" max="13" width="16.125" customWidth="1"/>
    <col min="14" max="14" width="12.25" customWidth="1"/>
    <col min="15" max="15" width="7.875" bestFit="1" customWidth="1"/>
    <col min="16" max="17" width="6.75" bestFit="1" customWidth="1"/>
    <col min="18" max="18" width="6.75" customWidth="1"/>
    <col min="19" max="22" width="6.625" customWidth="1"/>
    <col min="23" max="23" width="8.875" customWidth="1"/>
    <col min="24" max="24" width="10.375" customWidth="1"/>
    <col min="25" max="25" width="2.375" customWidth="1"/>
    <col min="26" max="29" width="7.875" style="79" customWidth="1"/>
    <col min="30" max="30" width="9.125" style="79" customWidth="1"/>
    <col min="31" max="31" width="6.625" style="79" customWidth="1"/>
    <col min="32" max="34" width="7.875" style="79" customWidth="1"/>
    <col min="35" max="35" width="9.125" style="79" customWidth="1"/>
    <col min="36" max="36" width="6.75" style="79" customWidth="1"/>
    <col min="37" max="37" width="7.875" style="79" customWidth="1"/>
    <col min="38" max="38" width="9" customWidth="1"/>
    <col min="39" max="39" width="2" customWidth="1"/>
    <col min="40" max="40" width="9" customWidth="1"/>
    <col min="41" max="49" width="9" style="79"/>
    <col min="50" max="51" width="9" customWidth="1"/>
    <col min="52" max="52" width="2.25" customWidth="1"/>
    <col min="53" max="56" width="9" style="79"/>
    <col min="57" max="57" width="9.375" style="79" bestFit="1" customWidth="1"/>
    <col min="58" max="62" width="9" style="79"/>
    <col min="63" max="63" width="9" customWidth="1"/>
    <col min="64" max="64" width="7.375" customWidth="1"/>
    <col min="65" max="65" width="2.25" customWidth="1"/>
    <col min="66" max="75" width="9" style="79"/>
    <col min="76" max="76" width="9" customWidth="1"/>
    <col min="77" max="77" width="7.375" customWidth="1"/>
    <col min="78" max="78" width="2.25" customWidth="1"/>
    <col min="79" max="82" width="9" style="79"/>
    <col min="83" max="83" width="10.375" style="79" bestFit="1" customWidth="1"/>
    <col min="84" max="84" width="9" style="79"/>
    <col min="85" max="85" width="8.875" style="79" customWidth="1"/>
    <col min="86" max="88" width="9" style="79"/>
    <col min="89" max="89" width="9" customWidth="1"/>
    <col min="90" max="90" width="7.375" customWidth="1"/>
    <col min="91" max="91" width="2.25" customWidth="1"/>
    <col min="92" max="93" width="9" style="79"/>
    <col min="94" max="94" width="9" style="79" customWidth="1"/>
    <col min="95" max="95" width="9" style="79"/>
    <col min="96" max="96" width="10.375" style="79" bestFit="1" customWidth="1"/>
    <col min="97" max="97" width="9" style="79"/>
    <col min="98" max="98" width="8.875" style="79" customWidth="1"/>
    <col min="99" max="101" width="9" style="79"/>
    <col min="102" max="102" width="9" customWidth="1"/>
    <col min="103" max="103" width="7.375" customWidth="1"/>
    <col min="104" max="104" width="2.25" customWidth="1"/>
    <col min="105" max="106" width="9" style="79"/>
    <col min="107" max="107" width="9" style="79" customWidth="1"/>
    <col min="108" max="108" width="9" style="79"/>
    <col min="109" max="109" width="10.375" style="79" bestFit="1" customWidth="1"/>
    <col min="110" max="110" width="9" style="79"/>
    <col min="111" max="111" width="8.875" style="79" customWidth="1"/>
    <col min="112" max="114" width="9" style="79"/>
    <col min="115" max="115" width="9" customWidth="1"/>
    <col min="116" max="116" width="7.375" customWidth="1"/>
    <col min="117" max="121" width="9" customWidth="1"/>
  </cols>
  <sheetData>
    <row r="1" spans="1:121" x14ac:dyDescent="0.4">
      <c r="B1" s="1" t="s">
        <v>406</v>
      </c>
      <c r="I1" s="61" t="s">
        <v>70</v>
      </c>
    </row>
    <row r="2" spans="1:121" ht="19.5" x14ac:dyDescent="0.4">
      <c r="A2" s="63" t="s">
        <v>234</v>
      </c>
      <c r="Z2" s="79" t="s">
        <v>272</v>
      </c>
      <c r="AN2" s="79" t="s">
        <v>278</v>
      </c>
      <c r="BA2" s="79" t="s">
        <v>283</v>
      </c>
      <c r="BN2" s="79" t="s">
        <v>290</v>
      </c>
      <c r="BX2" s="79"/>
      <c r="CA2" s="79" t="s">
        <v>315</v>
      </c>
      <c r="CK2" s="79"/>
      <c r="CN2" s="79" t="s">
        <v>348</v>
      </c>
      <c r="CX2" s="79"/>
      <c r="DK2" s="79"/>
    </row>
    <row r="3" spans="1:121" x14ac:dyDescent="0.4">
      <c r="AM3" s="6"/>
      <c r="AN3" s="6"/>
      <c r="AO3" s="190" t="s">
        <v>179</v>
      </c>
      <c r="AP3" s="180" t="s">
        <v>192</v>
      </c>
      <c r="AQ3" s="83" t="s">
        <v>180</v>
      </c>
      <c r="AR3" s="90" t="s">
        <v>133</v>
      </c>
      <c r="AX3" s="7"/>
      <c r="AY3" s="7"/>
      <c r="AZ3" s="7"/>
      <c r="BB3" s="190" t="s">
        <v>224</v>
      </c>
      <c r="BC3" s="139" t="s">
        <v>214</v>
      </c>
      <c r="BD3" s="192" t="s">
        <v>225</v>
      </c>
      <c r="BE3" s="83"/>
      <c r="BL3" s="7"/>
      <c r="BN3" s="79" t="s">
        <v>291</v>
      </c>
      <c r="BX3" s="79"/>
      <c r="CA3" s="79" t="s">
        <v>316</v>
      </c>
      <c r="CK3" s="79"/>
      <c r="CN3" s="79" t="s">
        <v>355</v>
      </c>
      <c r="CX3" s="79"/>
      <c r="DA3" s="79" t="s">
        <v>375</v>
      </c>
      <c r="DK3" s="79"/>
      <c r="DQ3" s="8"/>
    </row>
    <row r="4" spans="1:121" x14ac:dyDescent="0.4">
      <c r="B4" t="s">
        <v>0</v>
      </c>
      <c r="Z4" s="79" t="s">
        <v>273</v>
      </c>
      <c r="AM4" s="6"/>
      <c r="AN4" s="6"/>
      <c r="AO4" s="190"/>
      <c r="AP4" s="180"/>
      <c r="AQ4" s="91">
        <v>0.3</v>
      </c>
      <c r="AX4" s="7"/>
      <c r="AY4" s="7"/>
      <c r="AZ4" s="7"/>
      <c r="BB4" s="190"/>
      <c r="BC4" s="93" t="s">
        <v>191</v>
      </c>
      <c r="BD4" s="192"/>
      <c r="BE4" s="83"/>
      <c r="BL4" s="7"/>
      <c r="BO4" s="92" t="s">
        <v>256</v>
      </c>
      <c r="BP4" s="79" t="s">
        <v>257</v>
      </c>
      <c r="BX4" s="79"/>
      <c r="CB4" s="190" t="s">
        <v>317</v>
      </c>
      <c r="CC4" s="132">
        <v>1</v>
      </c>
      <c r="CD4" s="192" t="s">
        <v>319</v>
      </c>
      <c r="CK4" s="79"/>
      <c r="CO4" s="190" t="s">
        <v>349</v>
      </c>
      <c r="CP4" s="180" t="s">
        <v>351</v>
      </c>
      <c r="CQ4" s="132" t="s">
        <v>233</v>
      </c>
      <c r="CX4" s="79"/>
      <c r="DB4" s="190" t="s">
        <v>373</v>
      </c>
      <c r="DC4" s="132" t="s">
        <v>374</v>
      </c>
      <c r="DK4" s="79"/>
      <c r="DQ4" s="8"/>
    </row>
    <row r="5" spans="1:121" x14ac:dyDescent="0.4">
      <c r="C5" t="s">
        <v>405</v>
      </c>
      <c r="AA5" s="79" t="s">
        <v>141</v>
      </c>
      <c r="AB5" s="152">
        <v>1300</v>
      </c>
      <c r="AC5" s="79" t="s">
        <v>165</v>
      </c>
      <c r="AD5" s="79" t="s">
        <v>157</v>
      </c>
      <c r="AE5" s="79">
        <f>AB5/1000</f>
        <v>1.3</v>
      </c>
      <c r="AF5" s="79" t="s">
        <v>26</v>
      </c>
      <c r="AM5" s="6"/>
      <c r="AN5" s="6"/>
      <c r="AX5" s="7"/>
      <c r="AY5" s="7"/>
      <c r="AZ5" s="7"/>
      <c r="BL5" s="7"/>
      <c r="BO5" s="92" t="s">
        <v>134</v>
      </c>
      <c r="BP5" s="113">
        <f>BC15</f>
        <v>36.334500000000006</v>
      </c>
      <c r="BQ5" s="83" t="s">
        <v>212</v>
      </c>
      <c r="BR5" s="119">
        <f>BW7</f>
        <v>0.4</v>
      </c>
      <c r="BX5" s="79"/>
      <c r="CB5" s="190"/>
      <c r="CC5" s="93" t="s">
        <v>318</v>
      </c>
      <c r="CD5" s="192"/>
      <c r="CE5" s="119"/>
      <c r="CK5" s="79"/>
      <c r="CO5" s="190"/>
      <c r="CP5" s="180"/>
      <c r="CQ5" s="83" t="s">
        <v>356</v>
      </c>
      <c r="CX5" s="79"/>
      <c r="DB5" s="190"/>
      <c r="DC5" s="83">
        <v>6</v>
      </c>
      <c r="DQ5" s="8"/>
    </row>
    <row r="6" spans="1:121" x14ac:dyDescent="0.4">
      <c r="C6" t="s">
        <v>252</v>
      </c>
      <c r="AA6" s="79" t="s">
        <v>142</v>
      </c>
      <c r="AB6" s="153">
        <f>AB5</f>
        <v>1300</v>
      </c>
      <c r="AC6" s="79" t="s">
        <v>165</v>
      </c>
      <c r="AD6" s="79" t="s">
        <v>157</v>
      </c>
      <c r="AE6" s="79">
        <f t="shared" ref="AE6:AE8" si="0">AB6/1000</f>
        <v>1.3</v>
      </c>
      <c r="AF6" s="79" t="s">
        <v>26</v>
      </c>
      <c r="AM6" s="6"/>
      <c r="AN6" s="6"/>
      <c r="AO6" s="92" t="s">
        <v>157</v>
      </c>
      <c r="AP6" s="117" t="s">
        <v>158</v>
      </c>
      <c r="AQ6" s="79" t="s">
        <v>159</v>
      </c>
      <c r="AR6" s="79" t="s">
        <v>162</v>
      </c>
      <c r="AS6" s="79" t="s">
        <v>200</v>
      </c>
      <c r="AU6" s="79" t="s">
        <v>161</v>
      </c>
      <c r="AX6" s="7"/>
      <c r="AY6" s="7"/>
      <c r="AZ6" s="7"/>
      <c r="BB6" s="190" t="s">
        <v>226</v>
      </c>
      <c r="BC6" s="129">
        <f>AP34</f>
        <v>0.16210494433137621</v>
      </c>
      <c r="BD6" s="101"/>
      <c r="BE6" s="198">
        <f>AP40</f>
        <v>17.7515</v>
      </c>
      <c r="BL6" s="7"/>
      <c r="BO6" s="92" t="s">
        <v>134</v>
      </c>
      <c r="BP6" s="113">
        <f>BP5*BR5</f>
        <v>14.533800000000003</v>
      </c>
      <c r="BQ6" s="79" t="s">
        <v>150</v>
      </c>
      <c r="BX6" s="79"/>
      <c r="CB6" s="190" t="s">
        <v>226</v>
      </c>
      <c r="CC6" s="132">
        <v>1</v>
      </c>
      <c r="CD6" s="200">
        <f>CE18</f>
        <v>16.480246250000004</v>
      </c>
      <c r="CO6" s="92"/>
      <c r="CP6" s="83"/>
      <c r="CQ6" s="83"/>
      <c r="CX6" s="79"/>
      <c r="DB6" s="190" t="s">
        <v>157</v>
      </c>
      <c r="DC6" s="101">
        <f>AE6</f>
        <v>1.3</v>
      </c>
      <c r="DD6" s="172">
        <f>AE7</f>
        <v>0.65</v>
      </c>
      <c r="DE6" s="101" t="s">
        <v>324</v>
      </c>
      <c r="DQ6" s="8"/>
    </row>
    <row r="7" spans="1:121" x14ac:dyDescent="0.4">
      <c r="C7" t="s">
        <v>254</v>
      </c>
      <c r="AA7" s="79" t="s">
        <v>143</v>
      </c>
      <c r="AB7" s="152">
        <v>650</v>
      </c>
      <c r="AC7" s="79" t="s">
        <v>165</v>
      </c>
      <c r="AD7" s="79" t="s">
        <v>157</v>
      </c>
      <c r="AE7" s="79">
        <f t="shared" si="0"/>
        <v>0.65</v>
      </c>
      <c r="AF7" s="79" t="s">
        <v>26</v>
      </c>
      <c r="AM7" s="6"/>
      <c r="AN7" s="6"/>
      <c r="AO7" s="92" t="s">
        <v>157</v>
      </c>
      <c r="AP7" s="118">
        <f>1/0.3</f>
        <v>3.3333333333333335</v>
      </c>
      <c r="AQ7" s="120">
        <f>AX18</f>
        <v>1</v>
      </c>
      <c r="AR7" s="121">
        <f>AT21</f>
        <v>2800</v>
      </c>
      <c r="AS7" s="79" t="s">
        <v>201</v>
      </c>
      <c r="AU7" s="119">
        <f>(1/0.3)^(-3/4)</f>
        <v>0.40536004644211027</v>
      </c>
      <c r="AX7" s="7"/>
      <c r="AY7" s="7"/>
      <c r="AZ7" s="7"/>
      <c r="BB7" s="190"/>
      <c r="BC7" s="83" t="s">
        <v>227</v>
      </c>
      <c r="BD7" s="124">
        <f>AP34</f>
        <v>0.16210494433137621</v>
      </c>
      <c r="BE7" s="198"/>
      <c r="BL7" s="7"/>
      <c r="BR7" s="92" t="s">
        <v>258</v>
      </c>
      <c r="BS7" s="79" t="s">
        <v>259</v>
      </c>
      <c r="BU7"/>
      <c r="BV7" s="92" t="s">
        <v>260</v>
      </c>
      <c r="BW7" s="94">
        <v>0.4</v>
      </c>
      <c r="BX7" s="79"/>
      <c r="CB7" s="190"/>
      <c r="CC7" s="169">
        <f>CE29</f>
        <v>1.1000000000000001</v>
      </c>
      <c r="CD7" s="200"/>
      <c r="CO7" s="190" t="s">
        <v>157</v>
      </c>
      <c r="CP7" s="204">
        <f>BC43</f>
        <v>81.202953365282227</v>
      </c>
      <c r="CQ7" s="180" t="s">
        <v>350</v>
      </c>
      <c r="CR7" s="101"/>
      <c r="CS7" s="101">
        <f>AE5</f>
        <v>1.3</v>
      </c>
      <c r="CT7" s="101"/>
      <c r="DB7" s="190"/>
      <c r="DD7" s="84">
        <v>6</v>
      </c>
      <c r="DQ7" s="8"/>
    </row>
    <row r="8" spans="1:121" x14ac:dyDescent="0.4">
      <c r="AA8" s="79" t="s">
        <v>236</v>
      </c>
      <c r="AB8" s="152">
        <v>300</v>
      </c>
      <c r="AC8" s="79" t="s">
        <v>165</v>
      </c>
      <c r="AD8" s="79" t="s">
        <v>157</v>
      </c>
      <c r="AE8" s="79">
        <f t="shared" si="0"/>
        <v>0.3</v>
      </c>
      <c r="AF8" s="79" t="s">
        <v>26</v>
      </c>
      <c r="AM8" s="6"/>
      <c r="AN8" s="6"/>
      <c r="AO8" s="92" t="s">
        <v>157</v>
      </c>
      <c r="AP8" s="118">
        <f>AP7*AQ7*AU7</f>
        <v>1.3512001548070343</v>
      </c>
      <c r="AQ8" s="114">
        <f>AR7</f>
        <v>2800</v>
      </c>
      <c r="AR8" s="122">
        <f>AX22</f>
        <v>10</v>
      </c>
      <c r="AS8" s="79" t="s">
        <v>202</v>
      </c>
      <c r="AX8" s="7"/>
      <c r="AY8" s="7"/>
      <c r="BX8" s="79"/>
      <c r="CB8" s="190" t="s">
        <v>226</v>
      </c>
      <c r="CC8" s="199">
        <f>CC6/CC7*CD6</f>
        <v>14.982042045454548</v>
      </c>
      <c r="CD8" s="181" t="s">
        <v>150</v>
      </c>
      <c r="CE8" s="203" t="s">
        <v>310</v>
      </c>
      <c r="CF8" s="190" t="s">
        <v>320</v>
      </c>
      <c r="CG8" s="180" t="s">
        <v>157</v>
      </c>
      <c r="CH8" s="181">
        <f>BP39</f>
        <v>1.53</v>
      </c>
      <c r="CI8" s="181" t="s">
        <v>150</v>
      </c>
      <c r="CK8" s="180" t="str">
        <f>IF(CC8&gt;=CH8,"OK","NG")</f>
        <v>OK</v>
      </c>
      <c r="CO8" s="190"/>
      <c r="CP8" s="204"/>
      <c r="CQ8" s="180"/>
      <c r="CR8" s="79">
        <v>2</v>
      </c>
      <c r="CS8" s="83" t="s">
        <v>212</v>
      </c>
      <c r="CT8" s="113">
        <f>BC31</f>
        <v>0.68838913429385329</v>
      </c>
      <c r="DB8" s="190" t="s">
        <v>157</v>
      </c>
      <c r="DC8" s="173">
        <f>DC6*DD6^2</f>
        <v>0.54925000000000013</v>
      </c>
      <c r="DQ8" s="8"/>
    </row>
    <row r="9" spans="1:121" x14ac:dyDescent="0.4">
      <c r="AB9" s="94"/>
      <c r="AO9" s="92" t="s">
        <v>157</v>
      </c>
      <c r="AP9" s="154">
        <f>AP8*AQ8*AR8</f>
        <v>37833.604334596959</v>
      </c>
      <c r="AQ9" s="79" t="s">
        <v>203</v>
      </c>
      <c r="BB9" s="190" t="s">
        <v>226</v>
      </c>
      <c r="BC9" s="191">
        <f>BC6/(1+BD7)*BE6</f>
        <v>2.4762014251252253</v>
      </c>
      <c r="BD9" s="180" t="s">
        <v>281</v>
      </c>
      <c r="BN9" s="79" t="s">
        <v>298</v>
      </c>
      <c r="BX9" s="79"/>
      <c r="CB9" s="190"/>
      <c r="CC9" s="199"/>
      <c r="CD9" s="181"/>
      <c r="CE9" s="180"/>
      <c r="CF9" s="190"/>
      <c r="CG9" s="180"/>
      <c r="CH9" s="181"/>
      <c r="CI9" s="181"/>
      <c r="CK9" s="180"/>
      <c r="CO9" s="92"/>
      <c r="CP9" s="171"/>
      <c r="CQ9" s="83"/>
      <c r="CS9" s="83"/>
      <c r="CT9" s="113"/>
      <c r="DB9" s="190"/>
      <c r="DC9" s="83">
        <v>6</v>
      </c>
    </row>
    <row r="10" spans="1:121" x14ac:dyDescent="0.4">
      <c r="B10" t="s">
        <v>2</v>
      </c>
      <c r="AO10" s="92"/>
      <c r="AP10" s="154"/>
      <c r="BB10" s="190"/>
      <c r="BC10" s="191"/>
      <c r="BD10" s="180"/>
      <c r="BO10" s="190" t="s">
        <v>261</v>
      </c>
      <c r="BP10" s="101" t="s">
        <v>262</v>
      </c>
      <c r="BX10" s="79"/>
      <c r="CO10" s="190" t="s">
        <v>157</v>
      </c>
      <c r="CP10" s="199">
        <f>CP7*(1-CS7/(CR8*CT8))</f>
        <v>4.528414128725391</v>
      </c>
      <c r="CQ10" s="181" t="s">
        <v>231</v>
      </c>
      <c r="DB10" s="190" t="s">
        <v>157</v>
      </c>
      <c r="DC10" s="210">
        <f>DC8/DC9</f>
        <v>9.1541666666666688E-2</v>
      </c>
      <c r="DD10" s="180" t="s">
        <v>376</v>
      </c>
    </row>
    <row r="11" spans="1:121" x14ac:dyDescent="0.4">
      <c r="C11" t="s">
        <v>249</v>
      </c>
      <c r="E11" s="48">
        <v>100</v>
      </c>
      <c r="F11" t="s">
        <v>391</v>
      </c>
      <c r="G11" t="s">
        <v>245</v>
      </c>
      <c r="H11" s="48">
        <v>10</v>
      </c>
      <c r="I11" t="s">
        <v>246</v>
      </c>
      <c r="AO11" s="92" t="s">
        <v>134</v>
      </c>
      <c r="AP11" s="154">
        <f>AP9</f>
        <v>37833.604334596959</v>
      </c>
      <c r="AQ11" s="116">
        <f>AE5</f>
        <v>1.3</v>
      </c>
      <c r="AR11" s="114">
        <f>AE6</f>
        <v>1.3</v>
      </c>
      <c r="AS11" s="79" t="s">
        <v>163</v>
      </c>
      <c r="BO11" s="190"/>
      <c r="BP11" s="79" t="s">
        <v>402</v>
      </c>
      <c r="BX11" s="79"/>
      <c r="CC11" s="92" t="s">
        <v>321</v>
      </c>
      <c r="CD11" s="79" t="s">
        <v>322</v>
      </c>
      <c r="CJ11"/>
      <c r="CO11" s="190"/>
      <c r="CP11" s="199"/>
      <c r="CQ11" s="181"/>
      <c r="DB11" s="190"/>
      <c r="DC11" s="210"/>
      <c r="DD11" s="180"/>
    </row>
    <row r="12" spans="1:121" x14ac:dyDescent="0.4">
      <c r="C12" t="s">
        <v>64</v>
      </c>
      <c r="D12" s="48" t="s">
        <v>84</v>
      </c>
      <c r="G12" t="s">
        <v>93</v>
      </c>
      <c r="H12" s="48">
        <v>60</v>
      </c>
      <c r="I12" t="s">
        <v>94</v>
      </c>
      <c r="AK12" s="84">
        <f>AB8</f>
        <v>300</v>
      </c>
      <c r="AO12" s="92" t="s">
        <v>157</v>
      </c>
      <c r="AP12" s="160">
        <f>AP11*(AQ11*AR11)^(-0.375)</f>
        <v>31075.648713222417</v>
      </c>
      <c r="AQ12" s="116" t="s">
        <v>164</v>
      </c>
      <c r="BA12" s="79" t="s">
        <v>284</v>
      </c>
      <c r="BO12" s="190" t="s">
        <v>157</v>
      </c>
      <c r="BP12" s="178">
        <f>AB37</f>
        <v>40300.130437746579</v>
      </c>
      <c r="BQ12" s="132" t="s">
        <v>212</v>
      </c>
      <c r="BR12" s="101">
        <f>AE7</f>
        <v>0.65</v>
      </c>
      <c r="BX12" s="79"/>
      <c r="CD12" s="190" t="s">
        <v>323</v>
      </c>
      <c r="CE12" s="132">
        <v>1</v>
      </c>
      <c r="CF12" s="181" t="s">
        <v>397</v>
      </c>
      <c r="CG12" s="181"/>
      <c r="CH12" s="181"/>
      <c r="CJ12"/>
      <c r="CO12" s="92"/>
      <c r="CP12" s="170"/>
      <c r="CQ12" s="84"/>
    </row>
    <row r="13" spans="1:121" x14ac:dyDescent="0.4">
      <c r="C13" t="s">
        <v>65</v>
      </c>
      <c r="D13" t="s">
        <v>25</v>
      </c>
      <c r="G13" s="48" t="s">
        <v>8</v>
      </c>
      <c r="H13" s="48">
        <v>12</v>
      </c>
      <c r="I13" t="s">
        <v>85</v>
      </c>
      <c r="BB13" s="92" t="s">
        <v>215</v>
      </c>
      <c r="BC13" s="79" t="s">
        <v>392</v>
      </c>
      <c r="BO13" s="190"/>
      <c r="BP13" s="201">
        <v>2</v>
      </c>
      <c r="BQ13" s="201" t="s">
        <v>212</v>
      </c>
      <c r="BR13" s="201" t="s">
        <v>295</v>
      </c>
      <c r="BS13" s="201" t="s">
        <v>212</v>
      </c>
      <c r="BT13" s="201" t="s">
        <v>296</v>
      </c>
      <c r="BU13" s="201" t="s">
        <v>212</v>
      </c>
      <c r="BV13" s="201">
        <f>AE5</f>
        <v>1.3</v>
      </c>
      <c r="BX13" s="79"/>
      <c r="CD13" s="190"/>
      <c r="CE13" s="83">
        <v>2</v>
      </c>
      <c r="CF13" s="181"/>
      <c r="CG13" s="181"/>
      <c r="CH13" s="181"/>
      <c r="CJ13"/>
      <c r="DA13" s="79" t="s">
        <v>384</v>
      </c>
    </row>
    <row r="14" spans="1:121" x14ac:dyDescent="0.4">
      <c r="J14" s="38" t="s">
        <v>82</v>
      </c>
      <c r="BB14" s="92" t="s">
        <v>134</v>
      </c>
      <c r="BC14" s="79">
        <f>AF22</f>
        <v>2.4500000000000002</v>
      </c>
      <c r="BD14" s="135">
        <f>BH17</f>
        <v>23</v>
      </c>
      <c r="BE14" s="126">
        <f>AE5</f>
        <v>1.3</v>
      </c>
      <c r="BF14" s="126">
        <f>AE6</f>
        <v>1.3</v>
      </c>
      <c r="BG14" s="126">
        <f>AE7</f>
        <v>0.65</v>
      </c>
      <c r="BH14" s="136">
        <f>BH18</f>
        <v>17</v>
      </c>
      <c r="BI14" s="126">
        <f>AE5</f>
        <v>1.3</v>
      </c>
      <c r="BJ14" s="126">
        <f>AE6</f>
        <v>1.3</v>
      </c>
      <c r="BK14" s="137">
        <f>AE8</f>
        <v>0.3</v>
      </c>
      <c r="BP14" s="202"/>
      <c r="BQ14" s="202"/>
      <c r="BR14" s="202"/>
      <c r="BS14" s="202"/>
      <c r="BT14" s="202"/>
      <c r="BU14" s="202"/>
      <c r="BV14" s="202"/>
      <c r="BX14" s="79"/>
      <c r="CJ14"/>
      <c r="CN14" s="79" t="s">
        <v>357</v>
      </c>
      <c r="DB14" s="92" t="s">
        <v>385</v>
      </c>
      <c r="DC14" s="79">
        <v>0.23</v>
      </c>
      <c r="DD14" s="79" t="s">
        <v>386</v>
      </c>
    </row>
    <row r="15" spans="1:121" x14ac:dyDescent="0.4">
      <c r="C15" s="21" t="s">
        <v>77</v>
      </c>
      <c r="D15" s="56" t="s">
        <v>16</v>
      </c>
      <c r="E15" s="56" t="s">
        <v>17</v>
      </c>
      <c r="F15" s="56" t="s">
        <v>18</v>
      </c>
      <c r="G15" s="56" t="s">
        <v>19</v>
      </c>
      <c r="H15" s="56" t="s">
        <v>20</v>
      </c>
      <c r="I15" s="56" t="s">
        <v>21</v>
      </c>
      <c r="J15" s="57" t="s">
        <v>22</v>
      </c>
      <c r="AK15" s="84">
        <f>AB7</f>
        <v>650</v>
      </c>
      <c r="AL15" s="1"/>
      <c r="AO15"/>
      <c r="AP15" s="79" t="s">
        <v>193</v>
      </c>
      <c r="AQ15" s="79" t="s">
        <v>194</v>
      </c>
      <c r="AX15" s="79"/>
      <c r="BB15" s="92" t="s">
        <v>134</v>
      </c>
      <c r="BC15" s="113">
        <f>BC14+BD14*BE14*BF14*BG14+BH14*BI14*BJ14*BK14</f>
        <v>36.334500000000006</v>
      </c>
      <c r="BD15" s="79" t="s">
        <v>150</v>
      </c>
      <c r="BO15" s="190" t="s">
        <v>157</v>
      </c>
      <c r="BP15" s="140"/>
      <c r="BQ15" s="132"/>
      <c r="BR15" s="178">
        <f>BP12*BR12</f>
        <v>26195.084784535276</v>
      </c>
      <c r="BX15" s="79"/>
      <c r="CD15" s="190" t="s">
        <v>157</v>
      </c>
      <c r="CE15" s="132">
        <v>1</v>
      </c>
      <c r="CF15" s="198">
        <f>BH18</f>
        <v>17</v>
      </c>
      <c r="CG15" s="200">
        <f>CG24</f>
        <v>3.53</v>
      </c>
      <c r="CH15" s="198">
        <f>AE6</f>
        <v>1.3</v>
      </c>
      <c r="CI15" s="198">
        <f>AE7</f>
        <v>0.65</v>
      </c>
      <c r="CJ15" s="181" t="s">
        <v>324</v>
      </c>
      <c r="CO15" s="92" t="s">
        <v>352</v>
      </c>
      <c r="CP15" s="79" t="s">
        <v>399</v>
      </c>
      <c r="DB15" s="92" t="s">
        <v>157</v>
      </c>
      <c r="DC15" s="79">
        <v>0.23</v>
      </c>
      <c r="DD15" s="175">
        <f>DI18</f>
        <v>18</v>
      </c>
      <c r="DE15" s="79" t="s">
        <v>380</v>
      </c>
    </row>
    <row r="16" spans="1:121" x14ac:dyDescent="0.4">
      <c r="C16" s="67">
        <f>_xlfn.IFS(H13=8,8000,H13=10,10000,H13=12,12000)</f>
        <v>12000</v>
      </c>
      <c r="D16" s="68">
        <f>VLOOKUP($C16,$O38:$V43,2)</f>
        <v>2500</v>
      </c>
      <c r="E16" s="68">
        <f>VLOOKUP($C16,$O38:$V43,3)</f>
        <v>8000</v>
      </c>
      <c r="F16" s="68">
        <f>VLOOKUP($C16,$O38:$V43,4)</f>
        <v>1500</v>
      </c>
      <c r="G16" s="68">
        <f>VLOOKUP($C16,$O38:$V43,5)</f>
        <v>75</v>
      </c>
      <c r="H16" s="68">
        <f>VLOOKUP($C16,$O38:$V43,6)</f>
        <v>75</v>
      </c>
      <c r="I16" s="68">
        <f>VLOOKUP($C16,$O38:$V43,7)</f>
        <v>195</v>
      </c>
      <c r="J16" s="69">
        <f>VLOOKUP($C16,$O38:$V43,8)</f>
        <v>195</v>
      </c>
      <c r="AO16"/>
      <c r="AQ16" s="180" t="s">
        <v>195</v>
      </c>
      <c r="AR16" s="132">
        <v>1</v>
      </c>
      <c r="AS16" s="197" t="s">
        <v>167</v>
      </c>
      <c r="AT16" s="181"/>
      <c r="AX16" s="79"/>
      <c r="BB16" s="83"/>
      <c r="BC16" s="113"/>
      <c r="BO16" s="190"/>
      <c r="BP16" s="205">
        <v>2</v>
      </c>
      <c r="BQ16" s="205" t="s">
        <v>212</v>
      </c>
      <c r="BR16" s="163">
        <f>BT23</f>
        <v>1</v>
      </c>
      <c r="BS16" s="205" t="s">
        <v>212</v>
      </c>
      <c r="BT16" s="206">
        <f>AP12</f>
        <v>31075.648713222417</v>
      </c>
      <c r="BU16" s="205" t="s">
        <v>212</v>
      </c>
      <c r="BV16" s="205">
        <f>BV13</f>
        <v>1.3</v>
      </c>
      <c r="BX16" s="79"/>
      <c r="CD16" s="190"/>
      <c r="CE16" s="83">
        <v>2</v>
      </c>
      <c r="CF16" s="198"/>
      <c r="CG16" s="200"/>
      <c r="CH16" s="198"/>
      <c r="CI16" s="198"/>
      <c r="CJ16" s="181"/>
      <c r="CO16" s="92" t="s">
        <v>157</v>
      </c>
      <c r="CP16" s="113">
        <f>BC43</f>
        <v>81.202953365282227</v>
      </c>
      <c r="CQ16" s="83" t="s">
        <v>353</v>
      </c>
      <c r="CR16" s="79">
        <f>AE7</f>
        <v>0.65</v>
      </c>
      <c r="CS16" s="83" t="s">
        <v>212</v>
      </c>
      <c r="CT16" s="79">
        <f>BH17</f>
        <v>23</v>
      </c>
      <c r="CU16" s="83" t="s">
        <v>353</v>
      </c>
      <c r="CV16" s="79">
        <f>AE8</f>
        <v>0.3</v>
      </c>
      <c r="CW16" s="83" t="s">
        <v>212</v>
      </c>
      <c r="CX16" s="79">
        <f>BH18</f>
        <v>17</v>
      </c>
      <c r="DB16" s="92" t="s">
        <v>157</v>
      </c>
      <c r="DC16" s="113">
        <f>DC15*DD15^(2/3)</f>
        <v>1.5797056547235979</v>
      </c>
      <c r="DD16" s="79" t="s">
        <v>379</v>
      </c>
    </row>
    <row r="17" spans="2:115" x14ac:dyDescent="0.4">
      <c r="C17" s="141"/>
      <c r="D17" s="141"/>
      <c r="E17" s="141"/>
      <c r="F17" s="141"/>
      <c r="G17" s="141"/>
      <c r="H17" s="141"/>
      <c r="I17" s="141"/>
      <c r="J17" s="141"/>
      <c r="AO17"/>
      <c r="AQ17" s="180"/>
      <c r="AR17" s="83">
        <v>0.3</v>
      </c>
      <c r="AS17" s="181"/>
      <c r="AT17" s="181"/>
      <c r="AX17" s="79"/>
      <c r="BB17" s="83"/>
      <c r="BC17" s="92" t="s">
        <v>393</v>
      </c>
      <c r="BD17" s="79" t="s">
        <v>232</v>
      </c>
      <c r="BF17"/>
      <c r="BG17" s="92" t="s">
        <v>395</v>
      </c>
      <c r="BH17" s="94">
        <v>23</v>
      </c>
      <c r="BI17" s="79" t="s">
        <v>164</v>
      </c>
      <c r="BP17" s="180"/>
      <c r="BQ17" s="180"/>
      <c r="BR17" s="83">
        <f>BT24</f>
        <v>4</v>
      </c>
      <c r="BS17" s="180"/>
      <c r="BT17" s="180"/>
      <c r="BU17" s="180"/>
      <c r="BV17" s="180"/>
      <c r="BX17" s="79"/>
      <c r="CJ17"/>
      <c r="CO17" s="92" t="s">
        <v>157</v>
      </c>
      <c r="CP17" s="113">
        <f>CP16-CR16*CT16-CV16*CX16</f>
        <v>61.152953365282222</v>
      </c>
      <c r="CQ17" s="79" t="s">
        <v>231</v>
      </c>
      <c r="DB17" s="92" t="s">
        <v>157</v>
      </c>
      <c r="DC17" s="115">
        <f>DC16*1000</f>
        <v>1579.7056547235979</v>
      </c>
      <c r="DD17" s="79" t="s">
        <v>231</v>
      </c>
    </row>
    <row r="18" spans="2:115" x14ac:dyDescent="0.4">
      <c r="C18" s="141"/>
      <c r="D18" s="141"/>
      <c r="E18" s="141"/>
      <c r="F18" s="141"/>
      <c r="G18" s="141"/>
      <c r="H18" s="141"/>
      <c r="I18" s="141"/>
      <c r="J18" s="141"/>
      <c r="AO18"/>
      <c r="AQ18" s="83"/>
      <c r="AR18" s="92" t="s">
        <v>138</v>
      </c>
      <c r="AS18" s="79" t="s">
        <v>139</v>
      </c>
      <c r="AT18" s="84"/>
      <c r="AW18" s="92" t="s">
        <v>174</v>
      </c>
      <c r="AX18" s="79">
        <f>AJ43</f>
        <v>1</v>
      </c>
      <c r="BB18" s="83"/>
      <c r="BC18" s="92" t="s">
        <v>394</v>
      </c>
      <c r="BD18" s="79" t="s">
        <v>237</v>
      </c>
      <c r="BG18" s="92" t="s">
        <v>396</v>
      </c>
      <c r="BH18" s="94">
        <v>17</v>
      </c>
      <c r="BI18" s="79" t="s">
        <v>164</v>
      </c>
      <c r="BO18" s="190" t="s">
        <v>157</v>
      </c>
      <c r="BP18" s="204">
        <f>BR15/(BP16*BR16/BR17*BT16*BV16)</f>
        <v>1.2968395546510096</v>
      </c>
      <c r="BQ18" s="83"/>
      <c r="BR18" s="83"/>
      <c r="BS18" s="83"/>
      <c r="BT18" s="83"/>
      <c r="BU18" s="83"/>
      <c r="BV18" s="83"/>
      <c r="BX18" s="79"/>
      <c r="CD18" s="92" t="s">
        <v>157</v>
      </c>
      <c r="CE18" s="113">
        <f>CE15/CE16*CF15*CG15*CH15*CI15^2</f>
        <v>16.480246250000004</v>
      </c>
      <c r="CF18" s="79" t="s">
        <v>150</v>
      </c>
      <c r="CJ18"/>
      <c r="CO18" s="92"/>
      <c r="CP18" s="113"/>
      <c r="DC18" s="92" t="s">
        <v>387</v>
      </c>
      <c r="DD18" s="79" t="s">
        <v>378</v>
      </c>
      <c r="DI18" s="94">
        <v>18</v>
      </c>
      <c r="DJ18" s="79" t="s">
        <v>379</v>
      </c>
    </row>
    <row r="19" spans="2:115" x14ac:dyDescent="0.4">
      <c r="B19" t="s">
        <v>267</v>
      </c>
      <c r="AC19" s="79">
        <f>AB5</f>
        <v>1300</v>
      </c>
      <c r="AH19" s="79">
        <f>AB6</f>
        <v>1300</v>
      </c>
      <c r="AO19"/>
      <c r="AQ19" s="83"/>
      <c r="AR19" s="83"/>
      <c r="AS19" s="84"/>
      <c r="AT19" s="79" t="s">
        <v>178</v>
      </c>
      <c r="AX19" s="79"/>
      <c r="BB19" s="83"/>
      <c r="BC19" s="113"/>
      <c r="BO19" s="190"/>
      <c r="BP19" s="204"/>
      <c r="BQ19" s="83"/>
      <c r="BR19" s="83"/>
      <c r="BS19" s="83"/>
      <c r="BT19" s="83"/>
      <c r="BU19" s="83"/>
      <c r="BV19" s="83"/>
      <c r="BX19" s="79"/>
    </row>
    <row r="20" spans="2:115" x14ac:dyDescent="0.4">
      <c r="B20" t="s">
        <v>268</v>
      </c>
      <c r="Z20" s="79" t="s">
        <v>274</v>
      </c>
      <c r="AO20"/>
      <c r="AQ20" s="83"/>
      <c r="AR20" s="92" t="s">
        <v>168</v>
      </c>
      <c r="AS20" s="79" t="s">
        <v>166</v>
      </c>
      <c r="AT20" s="84"/>
      <c r="AX20" s="79"/>
      <c r="BQ20" s="92" t="s">
        <v>263</v>
      </c>
      <c r="BR20" s="79" t="s">
        <v>264</v>
      </c>
      <c r="BX20" s="79"/>
      <c r="CN20" s="79" t="s">
        <v>360</v>
      </c>
    </row>
    <row r="21" spans="2:115" x14ac:dyDescent="0.4">
      <c r="C21" s="1" t="s">
        <v>123</v>
      </c>
      <c r="E21" s="4"/>
      <c r="F21" s="79"/>
      <c r="L21" s="8"/>
      <c r="AA21" s="103"/>
      <c r="AB21" s="104"/>
      <c r="AC21" s="103" t="s">
        <v>151</v>
      </c>
      <c r="AD21" s="104"/>
      <c r="AE21" s="104"/>
      <c r="AF21" s="104"/>
      <c r="AG21" s="105"/>
      <c r="AH21" s="104" t="s">
        <v>235</v>
      </c>
      <c r="AI21" s="104"/>
      <c r="AJ21" s="104"/>
      <c r="AK21" s="104"/>
      <c r="AL21" s="106"/>
      <c r="AO21"/>
      <c r="AQ21" s="83"/>
      <c r="AR21" s="83"/>
      <c r="AS21" s="92" t="s">
        <v>169</v>
      </c>
      <c r="AT21" s="50">
        <f>AF46</f>
        <v>2800</v>
      </c>
      <c r="AU21" t="s">
        <v>170</v>
      </c>
      <c r="AX21" s="79"/>
      <c r="BA21" s="79" t="s">
        <v>285</v>
      </c>
      <c r="BR21" s="79" t="s">
        <v>265</v>
      </c>
      <c r="BS21" s="79" t="s">
        <v>266</v>
      </c>
      <c r="BX21" s="79"/>
      <c r="CE21" s="92" t="s">
        <v>325</v>
      </c>
      <c r="CF21" s="79" t="s">
        <v>326</v>
      </c>
      <c r="CO21" s="92" t="s">
        <v>354</v>
      </c>
      <c r="CP21" s="79" t="s">
        <v>400</v>
      </c>
      <c r="DC21" s="92"/>
    </row>
    <row r="22" spans="2:115" x14ac:dyDescent="0.4">
      <c r="C22" t="s">
        <v>95</v>
      </c>
      <c r="D22" s="79"/>
      <c r="E22" s="4"/>
      <c r="F22" s="79"/>
      <c r="G22" t="s">
        <v>101</v>
      </c>
      <c r="AA22" s="107" t="s">
        <v>129</v>
      </c>
      <c r="AB22" s="108"/>
      <c r="AC22" s="95" t="s">
        <v>144</v>
      </c>
      <c r="AD22" s="157">
        <f>E51</f>
        <v>2450</v>
      </c>
      <c r="AE22" s="96" t="s">
        <v>277</v>
      </c>
      <c r="AF22" s="96">
        <f>ROUND(AD22/1000,2)</f>
        <v>2.4500000000000002</v>
      </c>
      <c r="AG22" s="97" t="s">
        <v>150</v>
      </c>
      <c r="AH22" s="96" t="s">
        <v>146</v>
      </c>
      <c r="AI22" s="155">
        <f>E51</f>
        <v>2450</v>
      </c>
      <c r="AJ22" s="96" t="s">
        <v>277</v>
      </c>
      <c r="AK22" s="96">
        <f>ROUND(AI22/1000,2)</f>
        <v>2.4500000000000002</v>
      </c>
      <c r="AL22" s="97" t="s">
        <v>150</v>
      </c>
      <c r="AO22"/>
      <c r="AQ22" s="83"/>
      <c r="AR22" s="83"/>
      <c r="AS22" s="92" t="s">
        <v>171</v>
      </c>
      <c r="AT22" s="79" t="s">
        <v>172</v>
      </c>
      <c r="AW22" s="92" t="s">
        <v>173</v>
      </c>
      <c r="AX22" s="50">
        <f>AJ47</f>
        <v>10</v>
      </c>
      <c r="BB22" s="92" t="s">
        <v>229</v>
      </c>
      <c r="BC22" s="79" t="s">
        <v>228</v>
      </c>
      <c r="BF22" s="90"/>
      <c r="BR22" s="92" t="s">
        <v>293</v>
      </c>
      <c r="BS22" s="79" t="s">
        <v>294</v>
      </c>
      <c r="BX22" s="79"/>
      <c r="CF22" s="92" t="s">
        <v>327</v>
      </c>
      <c r="CG22" s="79" t="s">
        <v>328</v>
      </c>
      <c r="CH22" s="79" t="s">
        <v>329</v>
      </c>
      <c r="CI22" s="83" t="s">
        <v>330</v>
      </c>
      <c r="CJ22" s="79" t="s">
        <v>331</v>
      </c>
      <c r="CO22" s="92" t="s">
        <v>157</v>
      </c>
      <c r="CP22" s="113">
        <f>CP10</f>
        <v>4.528414128725391</v>
      </c>
      <c r="CQ22" s="83" t="s">
        <v>353</v>
      </c>
      <c r="CR22" s="79">
        <f>AE7</f>
        <v>0.65</v>
      </c>
      <c r="CS22" s="83" t="s">
        <v>212</v>
      </c>
      <c r="CT22" s="79">
        <f>BH17</f>
        <v>23</v>
      </c>
      <c r="CU22" s="83" t="s">
        <v>353</v>
      </c>
      <c r="CV22" s="79">
        <f>AE8</f>
        <v>0.3</v>
      </c>
      <c r="CW22" s="83" t="s">
        <v>212</v>
      </c>
      <c r="CX22" s="79">
        <f>BH18</f>
        <v>17</v>
      </c>
      <c r="DD22" s="92"/>
    </row>
    <row r="23" spans="2:115" x14ac:dyDescent="0.4">
      <c r="G23" t="s">
        <v>96</v>
      </c>
      <c r="AA23" s="109" t="s">
        <v>130</v>
      </c>
      <c r="AB23" s="110"/>
      <c r="AC23" s="98" t="s">
        <v>145</v>
      </c>
      <c r="AD23" s="158">
        <f>I35</f>
        <v>2705.5</v>
      </c>
      <c r="AE23" s="79" t="s">
        <v>277</v>
      </c>
      <c r="AF23" s="79">
        <f>ROUND(AD23/1000,2)</f>
        <v>2.71</v>
      </c>
      <c r="AG23" s="99" t="s">
        <v>150</v>
      </c>
      <c r="AH23" s="79" t="s">
        <v>147</v>
      </c>
      <c r="AI23" s="156">
        <f>I35</f>
        <v>2705.5</v>
      </c>
      <c r="AJ23" s="79" t="s">
        <v>277</v>
      </c>
      <c r="AK23" s="79">
        <f>ROUND(AI23/1000,2)</f>
        <v>2.71</v>
      </c>
      <c r="AL23" s="99" t="s">
        <v>150</v>
      </c>
      <c r="AO23"/>
      <c r="AX23" s="79"/>
      <c r="BB23" s="92" t="s">
        <v>134</v>
      </c>
      <c r="BC23" s="79">
        <f>AP49</f>
        <v>15.28</v>
      </c>
      <c r="BD23" s="93" t="s">
        <v>230</v>
      </c>
      <c r="BE23" s="113">
        <f>BC15</f>
        <v>36.334500000000006</v>
      </c>
      <c r="BF23" s="90"/>
      <c r="BS23" s="180" t="s">
        <v>292</v>
      </c>
      <c r="BT23" s="164">
        <v>1</v>
      </c>
      <c r="BX23" s="79"/>
      <c r="CF23" s="92" t="s">
        <v>157</v>
      </c>
      <c r="CG23" s="79" t="s">
        <v>328</v>
      </c>
      <c r="CH23" s="79" t="s">
        <v>329</v>
      </c>
      <c r="CI23" s="117">
        <f>CK26</f>
        <v>34</v>
      </c>
      <c r="CJ23" s="79" t="s">
        <v>332</v>
      </c>
      <c r="CO23" s="92" t="s">
        <v>157</v>
      </c>
      <c r="CP23" s="113">
        <f>CP22-CR22*CT22-CV22*CX22</f>
        <v>-15.52158587127461</v>
      </c>
      <c r="CQ23" s="79" t="s">
        <v>231</v>
      </c>
      <c r="DA23" s="79" t="s">
        <v>377</v>
      </c>
    </row>
    <row r="24" spans="2:115" x14ac:dyDescent="0.4">
      <c r="G24" t="s">
        <v>97</v>
      </c>
      <c r="L24" s="37"/>
      <c r="AA24" s="111" t="s">
        <v>131</v>
      </c>
      <c r="AB24" s="112"/>
      <c r="AC24" s="100" t="s">
        <v>148</v>
      </c>
      <c r="AD24" s="159">
        <f>J44</f>
        <v>15986.27</v>
      </c>
      <c r="AE24" s="101" t="s">
        <v>277</v>
      </c>
      <c r="AF24" s="101">
        <f>ROUND(AD24/1000,2)</f>
        <v>15.99</v>
      </c>
      <c r="AG24" s="102" t="s">
        <v>150</v>
      </c>
      <c r="AH24" s="101" t="s">
        <v>149</v>
      </c>
      <c r="AI24" s="159">
        <f>J44</f>
        <v>15986.27</v>
      </c>
      <c r="AJ24" s="101" t="s">
        <v>277</v>
      </c>
      <c r="AK24" s="101">
        <f>ROUND(AI24/1000,2)</f>
        <v>15.99</v>
      </c>
      <c r="AL24" s="102" t="s">
        <v>150</v>
      </c>
      <c r="AO24"/>
      <c r="AP24" s="79" t="s">
        <v>181</v>
      </c>
      <c r="AQ24" s="79" t="s">
        <v>196</v>
      </c>
      <c r="AX24" s="79"/>
      <c r="BB24" s="92" t="s">
        <v>134</v>
      </c>
      <c r="BC24" s="113">
        <f>BC23/BE23</f>
        <v>0.42053695523538226</v>
      </c>
      <c r="BD24" s="90" t="s">
        <v>26</v>
      </c>
      <c r="BF24" s="90"/>
      <c r="BS24" s="180"/>
      <c r="BT24" s="165">
        <v>4</v>
      </c>
      <c r="BX24" s="79"/>
      <c r="CF24" s="92" t="s">
        <v>157</v>
      </c>
      <c r="CG24" s="113">
        <f>ROUNDDOWN(TAN(PI()/180*(45+CI23/2))^2,2)</f>
        <v>3.53</v>
      </c>
      <c r="DB24" s="92" t="s">
        <v>372</v>
      </c>
      <c r="DC24" s="84" t="s">
        <v>388</v>
      </c>
    </row>
    <row r="25" spans="2:115" x14ac:dyDescent="0.4">
      <c r="C25" t="s">
        <v>98</v>
      </c>
      <c r="F25" s="161">
        <f>0.615*H12^2*1</f>
        <v>2214</v>
      </c>
      <c r="G25" t="s">
        <v>100</v>
      </c>
      <c r="AO25"/>
      <c r="AQ25" s="79" t="s">
        <v>182</v>
      </c>
      <c r="AR25" s="79" t="s">
        <v>183</v>
      </c>
      <c r="AX25" s="79"/>
      <c r="BX25" s="79"/>
      <c r="CO25" s="79" t="s">
        <v>403</v>
      </c>
      <c r="CP25" s="79" t="s">
        <v>358</v>
      </c>
      <c r="CQ25" s="79" t="s">
        <v>359</v>
      </c>
      <c r="DB25" s="92" t="s">
        <v>157</v>
      </c>
      <c r="DC25" s="124">
        <f>DC10</f>
        <v>9.1541666666666688E-2</v>
      </c>
      <c r="DD25" s="175">
        <f>DC17</f>
        <v>1579.7056547235979</v>
      </c>
    </row>
    <row r="26" spans="2:115" x14ac:dyDescent="0.4">
      <c r="C26" t="s">
        <v>99</v>
      </c>
      <c r="F26" s="161">
        <f>0.615*H12^2*0.7</f>
        <v>1549.8</v>
      </c>
      <c r="G26" t="s">
        <v>100</v>
      </c>
      <c r="Z26" s="79" t="s">
        <v>275</v>
      </c>
      <c r="AO26"/>
      <c r="AS26" s="92" t="s">
        <v>184</v>
      </c>
      <c r="AT26" s="79" t="s">
        <v>197</v>
      </c>
      <c r="AW26" s="92" t="s">
        <v>198</v>
      </c>
      <c r="AX26" s="79" t="s">
        <v>199</v>
      </c>
      <c r="BA26" s="79" t="s">
        <v>286</v>
      </c>
      <c r="BN26" s="79" t="s">
        <v>299</v>
      </c>
      <c r="BX26" s="79"/>
      <c r="CG26" s="92" t="s">
        <v>333</v>
      </c>
      <c r="CH26" s="79" t="s">
        <v>334</v>
      </c>
      <c r="CJ26" s="92" t="s">
        <v>335</v>
      </c>
      <c r="CK26" s="165">
        <v>34</v>
      </c>
      <c r="CL26" t="s">
        <v>336</v>
      </c>
      <c r="DB26" s="92" t="s">
        <v>157</v>
      </c>
      <c r="DC26" s="113">
        <f>DC25*DD25</f>
        <v>144.60888847615607</v>
      </c>
      <c r="DD26" s="79" t="s">
        <v>281</v>
      </c>
    </row>
    <row r="27" spans="2:115" x14ac:dyDescent="0.4">
      <c r="Z27" s="79" t="s">
        <v>276</v>
      </c>
      <c r="BB27" s="190" t="s">
        <v>287</v>
      </c>
      <c r="BC27" s="83" t="s">
        <v>189</v>
      </c>
      <c r="BD27" s="193" t="s">
        <v>216</v>
      </c>
      <c r="BO27" s="190" t="s">
        <v>300</v>
      </c>
      <c r="BP27" s="132">
        <v>1</v>
      </c>
      <c r="BQ27" s="192" t="s">
        <v>302</v>
      </c>
      <c r="BX27" s="79"/>
    </row>
    <row r="28" spans="2:115" x14ac:dyDescent="0.4">
      <c r="B28" t="s">
        <v>269</v>
      </c>
      <c r="AA28" s="190" t="s">
        <v>156</v>
      </c>
      <c r="AB28" s="180" t="s">
        <v>153</v>
      </c>
      <c r="AC28" s="83" t="s">
        <v>132</v>
      </c>
      <c r="AD28" s="90" t="s">
        <v>133</v>
      </c>
      <c r="BB28" s="190"/>
      <c r="BC28" s="91">
        <v>2</v>
      </c>
      <c r="BD28" s="192"/>
      <c r="BO28" s="190"/>
      <c r="BP28" s="93" t="s">
        <v>301</v>
      </c>
      <c r="BQ28" s="192"/>
      <c r="BX28" s="79"/>
      <c r="CC28" s="92" t="s">
        <v>337</v>
      </c>
      <c r="CD28" s="79" t="s">
        <v>338</v>
      </c>
      <c r="CN28" s="79" t="s">
        <v>361</v>
      </c>
    </row>
    <row r="29" spans="2:115" x14ac:dyDescent="0.4">
      <c r="C29" s="70"/>
      <c r="D29" s="40"/>
      <c r="E29" s="71"/>
      <c r="F29" s="40" t="s">
        <v>89</v>
      </c>
      <c r="G29" s="40"/>
      <c r="H29" s="71" t="s">
        <v>102</v>
      </c>
      <c r="I29" s="72" t="s">
        <v>103</v>
      </c>
      <c r="AA29" s="190"/>
      <c r="AB29" s="180"/>
      <c r="AC29" s="91">
        <v>0.3</v>
      </c>
      <c r="AN29" s="79" t="s">
        <v>279</v>
      </c>
      <c r="BB29" s="194" t="s">
        <v>217</v>
      </c>
      <c r="BC29" s="83">
        <f>AE5</f>
        <v>1.3</v>
      </c>
      <c r="BD29" s="195">
        <f>BC24</f>
        <v>0.42053695523538226</v>
      </c>
      <c r="BE29" s="193"/>
      <c r="BF29" s="180"/>
      <c r="BO29" s="190" t="s">
        <v>134</v>
      </c>
      <c r="BP29" s="166">
        <v>1</v>
      </c>
      <c r="BQ29" s="101"/>
      <c r="BR29" s="198">
        <f>AF23</f>
        <v>2.71</v>
      </c>
      <c r="BX29" s="79"/>
      <c r="CD29" s="92" t="s">
        <v>339</v>
      </c>
      <c r="CE29" s="94">
        <v>1.1000000000000001</v>
      </c>
      <c r="CO29" s="190" t="s">
        <v>362</v>
      </c>
      <c r="CP29" s="209" t="s">
        <v>363</v>
      </c>
      <c r="CQ29" s="209"/>
      <c r="CR29" s="180" t="s">
        <v>364</v>
      </c>
      <c r="CS29" s="180"/>
      <c r="DA29" s="79" t="s">
        <v>381</v>
      </c>
    </row>
    <row r="30" spans="2:115" x14ac:dyDescent="0.4">
      <c r="C30" s="26"/>
      <c r="D30" s="27"/>
      <c r="E30" s="73"/>
      <c r="F30" s="27"/>
      <c r="G30" s="27"/>
      <c r="H30" s="73"/>
      <c r="I30" s="74" t="s">
        <v>90</v>
      </c>
      <c r="AO30" s="194" t="s">
        <v>185</v>
      </c>
      <c r="AP30" s="83" t="s">
        <v>186</v>
      </c>
      <c r="AQ30" s="83" t="s">
        <v>187</v>
      </c>
      <c r="AR30" s="84">
        <v>3</v>
      </c>
      <c r="BB30" s="190"/>
      <c r="BC30" s="91">
        <v>2</v>
      </c>
      <c r="BD30" s="196"/>
      <c r="BE30" s="192"/>
      <c r="BF30" s="180"/>
      <c r="BO30" s="190"/>
      <c r="BP30" s="83" t="s">
        <v>213</v>
      </c>
      <c r="BQ30" s="125">
        <f>BP18</f>
        <v>1.2968395546510096</v>
      </c>
      <c r="BR30" s="198"/>
      <c r="BX30" s="79"/>
      <c r="CO30" s="190"/>
      <c r="CP30" s="205">
        <v>2</v>
      </c>
      <c r="CQ30" s="205"/>
      <c r="CR30" s="180"/>
      <c r="CS30" s="180"/>
      <c r="DB30" s="79">
        <v>1.7</v>
      </c>
      <c r="DC30" s="79" t="s">
        <v>382</v>
      </c>
      <c r="DD30" s="83" t="s">
        <v>157</v>
      </c>
      <c r="DE30" s="79">
        <v>1.7</v>
      </c>
      <c r="DF30" s="174">
        <f>CP37</f>
        <v>9.8334417491073314</v>
      </c>
    </row>
    <row r="31" spans="2:115" x14ac:dyDescent="0.4">
      <c r="C31" s="22" t="s">
        <v>3</v>
      </c>
      <c r="D31" s="23"/>
      <c r="E31" s="12" t="s">
        <v>35</v>
      </c>
      <c r="G31" s="48">
        <v>0.13</v>
      </c>
      <c r="H31" s="142">
        <f>F25</f>
        <v>2214</v>
      </c>
      <c r="I31" s="143">
        <f>ROUND(G31*H31,2)</f>
        <v>287.82</v>
      </c>
      <c r="AA31" s="92" t="s">
        <v>157</v>
      </c>
      <c r="AB31" s="117" t="s">
        <v>158</v>
      </c>
      <c r="AC31" s="79" t="s">
        <v>159</v>
      </c>
      <c r="AD31" s="79" t="s">
        <v>162</v>
      </c>
      <c r="AE31" s="79" t="s">
        <v>160</v>
      </c>
      <c r="AG31" s="79" t="s">
        <v>161</v>
      </c>
      <c r="AO31" s="190"/>
      <c r="AP31" s="91" t="s">
        <v>188</v>
      </c>
      <c r="AQ31" s="91" t="s">
        <v>189</v>
      </c>
      <c r="BB31" s="190" t="s">
        <v>157</v>
      </c>
      <c r="BC31" s="199">
        <f>3*(BC29/BC30-BD29)</f>
        <v>0.68838913429385329</v>
      </c>
      <c r="BD31" s="130"/>
      <c r="BE31" s="180" t="s">
        <v>220</v>
      </c>
      <c r="BF31" s="180" t="s">
        <v>233</v>
      </c>
      <c r="BG31" s="180" t="s">
        <v>157</v>
      </c>
      <c r="BH31" s="180">
        <f>AE5</f>
        <v>1.3</v>
      </c>
      <c r="BO31" s="190" t="s">
        <v>157</v>
      </c>
      <c r="BP31" s="180">
        <f>ROUND(1/(1+BQ30)*BR29,2)</f>
        <v>1.18</v>
      </c>
      <c r="BQ31" s="181" t="s">
        <v>150</v>
      </c>
      <c r="BX31" s="79"/>
      <c r="CA31" s="79" t="s">
        <v>340</v>
      </c>
      <c r="CO31" s="92"/>
      <c r="CP31" s="83"/>
      <c r="CQ31" s="83"/>
      <c r="CR31" s="83"/>
      <c r="CS31" s="83"/>
      <c r="DD31" s="83"/>
    </row>
    <row r="32" spans="2:115" x14ac:dyDescent="0.4">
      <c r="C32" s="22" t="s">
        <v>4</v>
      </c>
      <c r="D32" s="23" t="s">
        <v>29</v>
      </c>
      <c r="E32" s="13" t="s">
        <v>32</v>
      </c>
      <c r="G32" s="50">
        <f>ROUND(D16*G16/1000000,2)</f>
        <v>0.19</v>
      </c>
      <c r="H32" s="142">
        <f>F$26</f>
        <v>1549.8</v>
      </c>
      <c r="I32" s="143">
        <f t="shared" ref="I32:I33" si="1">ROUND(G32*H32,2)</f>
        <v>294.45999999999998</v>
      </c>
      <c r="AA32" s="92" t="s">
        <v>157</v>
      </c>
      <c r="AB32" s="118">
        <f>1/0.3</f>
        <v>3.3333333333333335</v>
      </c>
      <c r="AC32" s="120">
        <f>AJ43</f>
        <v>1</v>
      </c>
      <c r="AD32" s="121">
        <f>AF46</f>
        <v>2800</v>
      </c>
      <c r="AE32" s="79" t="s">
        <v>204</v>
      </c>
      <c r="AG32" s="119">
        <f>(1/0.3)^(-3/4)</f>
        <v>0.40536004644211027</v>
      </c>
      <c r="AO32" s="190" t="s">
        <v>134</v>
      </c>
      <c r="AP32" s="177">
        <f>AB37</f>
        <v>40300.130437746579</v>
      </c>
      <c r="AQ32" s="180" t="s">
        <v>190</v>
      </c>
      <c r="AR32" s="83">
        <f>AE7</f>
        <v>0.65</v>
      </c>
      <c r="AS32" s="84">
        <v>3</v>
      </c>
      <c r="BB32" s="190"/>
      <c r="BC32" s="199"/>
      <c r="BE32" s="180"/>
      <c r="BF32" s="180"/>
      <c r="BG32" s="180"/>
      <c r="BH32" s="180"/>
      <c r="BO32" s="190"/>
      <c r="BP32" s="180"/>
      <c r="BQ32" s="181"/>
      <c r="BX32" s="79"/>
      <c r="CB32" s="190" t="s">
        <v>341</v>
      </c>
      <c r="CC32" s="132">
        <v>1</v>
      </c>
      <c r="CD32" s="192" t="s">
        <v>342</v>
      </c>
      <c r="CK32" s="79"/>
      <c r="CO32" s="190" t="s">
        <v>157</v>
      </c>
      <c r="CP32" s="101">
        <f>AE6</f>
        <v>1.3</v>
      </c>
      <c r="CQ32" s="172">
        <f>CP17</f>
        <v>61.152953365282222</v>
      </c>
      <c r="CR32" s="172">
        <f>CR49</f>
        <v>0.51841745751869805</v>
      </c>
      <c r="CS32" s="180" t="s">
        <v>365</v>
      </c>
      <c r="CT32" s="132">
        <f>AE5</f>
        <v>1.3</v>
      </c>
      <c r="CU32" s="180" t="s">
        <v>353</v>
      </c>
      <c r="CV32" s="173">
        <f>CR49</f>
        <v>0.51841745751869805</v>
      </c>
      <c r="CW32" s="180" t="s">
        <v>246</v>
      </c>
      <c r="DD32" s="83" t="s">
        <v>157</v>
      </c>
      <c r="DE32" s="113">
        <f>DE30*DF30</f>
        <v>16.716850973482462</v>
      </c>
      <c r="DG32" s="83" t="s">
        <v>255</v>
      </c>
      <c r="DH32" s="79" t="s">
        <v>404</v>
      </c>
      <c r="DI32" s="176">
        <f>DC26</f>
        <v>144.60888847615607</v>
      </c>
      <c r="DK32" s="79" t="str">
        <f>IF(DE32&lt;=DI32, "OK","NG")</f>
        <v>OK</v>
      </c>
    </row>
    <row r="33" spans="2:122" x14ac:dyDescent="0.4">
      <c r="C33" s="22"/>
      <c r="D33" s="23" t="s">
        <v>31</v>
      </c>
      <c r="E33" s="13" t="s">
        <v>33</v>
      </c>
      <c r="G33" s="50">
        <f>ROUND(E16*(H16+I16)/2/1000000,2)</f>
        <v>1.08</v>
      </c>
      <c r="H33" s="142">
        <f>F$26</f>
        <v>1549.8</v>
      </c>
      <c r="I33" s="143">
        <f t="shared" si="1"/>
        <v>1673.78</v>
      </c>
      <c r="AA33" s="92" t="s">
        <v>157</v>
      </c>
      <c r="AB33" s="79">
        <f>AB32*AC32*AG32</f>
        <v>1.3512001548070343</v>
      </c>
      <c r="AC33" s="114">
        <f>AD32</f>
        <v>2800</v>
      </c>
      <c r="AD33" s="122">
        <f>AJ47</f>
        <v>10</v>
      </c>
      <c r="AE33" s="79" t="s">
        <v>205</v>
      </c>
      <c r="AF33" s="114"/>
      <c r="AO33" s="190"/>
      <c r="AP33" s="162">
        <f>AP12</f>
        <v>31075.648713222417</v>
      </c>
      <c r="AQ33" s="180"/>
      <c r="AR33" s="91">
        <f>AE5</f>
        <v>1.3</v>
      </c>
      <c r="BB33" s="79" t="s">
        <v>288</v>
      </c>
      <c r="BC33" s="127"/>
      <c r="BD33" s="127"/>
      <c r="BE33" s="127"/>
      <c r="BF33" s="127"/>
      <c r="BG33" s="127"/>
      <c r="BH33" s="127"/>
      <c r="BI33" s="127"/>
      <c r="BJ33" s="127"/>
      <c r="BX33" s="79"/>
      <c r="CB33" s="190"/>
      <c r="CC33" s="93" t="s">
        <v>318</v>
      </c>
      <c r="CD33" s="192"/>
      <c r="CE33" s="119"/>
      <c r="CK33" s="79"/>
      <c r="CO33" s="190"/>
      <c r="CP33" s="180">
        <v>2</v>
      </c>
      <c r="CQ33" s="180"/>
      <c r="CR33" s="180"/>
      <c r="CS33" s="180"/>
      <c r="CT33" s="83">
        <v>2</v>
      </c>
      <c r="CU33" s="180"/>
      <c r="CV33" s="83">
        <v>3</v>
      </c>
      <c r="CW33" s="180"/>
      <c r="DD33" s="83"/>
    </row>
    <row r="34" spans="2:122" ht="19.5" thickBot="1" x14ac:dyDescent="0.45">
      <c r="C34" s="24"/>
      <c r="D34" s="25" t="s">
        <v>30</v>
      </c>
      <c r="E34" s="14" t="s">
        <v>34</v>
      </c>
      <c r="F34" s="10"/>
      <c r="G34" s="58">
        <f>ROUND(F16*J16/1000000,2)</f>
        <v>0.28999999999999998</v>
      </c>
      <c r="H34" s="144">
        <f>F$26</f>
        <v>1549.8</v>
      </c>
      <c r="I34" s="144">
        <f>ROUND(G34*H34,2)</f>
        <v>449.44</v>
      </c>
      <c r="AA34" s="92" t="s">
        <v>157</v>
      </c>
      <c r="AB34" s="154">
        <f>AB33*AC33*AD33</f>
        <v>37833.604334596959</v>
      </c>
      <c r="AC34" s="79" t="s">
        <v>206</v>
      </c>
      <c r="AO34" s="190" t="s">
        <v>134</v>
      </c>
      <c r="AP34" s="191">
        <f>AP32/AP33*(AR32/AR33)^3</f>
        <v>0.16210494433137621</v>
      </c>
      <c r="BC34" s="127"/>
      <c r="BD34" s="127"/>
      <c r="BE34" s="127"/>
      <c r="BF34" s="127"/>
      <c r="BG34" s="127"/>
      <c r="BH34" s="127"/>
      <c r="BI34" s="127"/>
      <c r="BJ34" s="127"/>
      <c r="BN34" s="79" t="s">
        <v>303</v>
      </c>
      <c r="BX34" s="79"/>
      <c r="CB34" s="190" t="s">
        <v>226</v>
      </c>
      <c r="CC34" s="132">
        <v>1</v>
      </c>
      <c r="CD34" s="200">
        <f>CE46</f>
        <v>3.5707200208333338</v>
      </c>
      <c r="CO34" s="92"/>
      <c r="CP34" s="83"/>
      <c r="CQ34" s="83"/>
      <c r="CR34" s="83"/>
      <c r="CS34" s="83"/>
      <c r="CT34" s="83"/>
      <c r="CU34" s="83"/>
      <c r="CV34" s="83"/>
      <c r="CW34" s="83"/>
    </row>
    <row r="35" spans="2:122" ht="19.5" thickTop="1" x14ac:dyDescent="0.4">
      <c r="C35" s="26" t="s">
        <v>49</v>
      </c>
      <c r="D35" s="27"/>
      <c r="E35" s="19"/>
      <c r="F35" s="11"/>
      <c r="G35" s="11"/>
      <c r="H35" s="145"/>
      <c r="I35" s="146">
        <f>SUM(I31:I34)</f>
        <v>2705.5</v>
      </c>
      <c r="AA35" s="92"/>
      <c r="AB35" s="154"/>
      <c r="AO35" s="190"/>
      <c r="AP35" s="191"/>
      <c r="AY35" s="79"/>
      <c r="BA35" s="79" t="s">
        <v>297</v>
      </c>
      <c r="BC35" s="127"/>
      <c r="BD35" s="127"/>
      <c r="BE35" s="127"/>
      <c r="BF35" s="127"/>
      <c r="BG35" s="127"/>
      <c r="BH35" s="127"/>
      <c r="BI35" s="127"/>
      <c r="BJ35" s="127"/>
      <c r="BO35" s="190" t="s">
        <v>304</v>
      </c>
      <c r="BP35" s="132" t="s">
        <v>305</v>
      </c>
      <c r="BQ35" s="192" t="s">
        <v>302</v>
      </c>
      <c r="BX35" s="79"/>
      <c r="CB35" s="190"/>
      <c r="CC35" s="169">
        <f>CE29</f>
        <v>1.1000000000000001</v>
      </c>
      <c r="CD35" s="200"/>
      <c r="CO35" s="190" t="s">
        <v>157</v>
      </c>
      <c r="CP35" s="173">
        <f>CP32*CQ32*CR32</f>
        <v>41.213586184405855</v>
      </c>
      <c r="CQ35" s="180" t="s">
        <v>212</v>
      </c>
      <c r="CR35" s="199">
        <f>CT32/2-CV32/3</f>
        <v>0.47719418082710063</v>
      </c>
    </row>
    <row r="36" spans="2:122" x14ac:dyDescent="0.4">
      <c r="U36" t="s">
        <v>24</v>
      </c>
      <c r="AA36" s="92" t="s">
        <v>157</v>
      </c>
      <c r="AB36" s="154">
        <f>AB34</f>
        <v>37833.604334596959</v>
      </c>
      <c r="AC36" s="116">
        <f>AE6</f>
        <v>1.3</v>
      </c>
      <c r="AD36" s="114">
        <f>AE7</f>
        <v>0.65</v>
      </c>
      <c r="AE36" s="79" t="s">
        <v>163</v>
      </c>
      <c r="AZ36" s="79"/>
      <c r="BB36" s="127"/>
      <c r="BC36" s="127"/>
      <c r="BD36" s="127"/>
      <c r="BE36" s="127"/>
      <c r="BF36" s="127"/>
      <c r="BG36" s="127"/>
      <c r="BH36" s="127"/>
      <c r="BI36" s="127"/>
      <c r="BJ36" s="127"/>
      <c r="BL36" s="79"/>
      <c r="BO36" s="190"/>
      <c r="BP36" s="93" t="s">
        <v>301</v>
      </c>
      <c r="BQ36" s="192"/>
      <c r="BX36" s="79"/>
      <c r="CB36" s="190" t="s">
        <v>226</v>
      </c>
      <c r="CC36" s="199">
        <f>CC34/CC35*CD34</f>
        <v>3.2461091098484851</v>
      </c>
      <c r="CD36" s="181" t="s">
        <v>401</v>
      </c>
      <c r="CE36" s="203" t="s">
        <v>310</v>
      </c>
      <c r="CF36" s="190" t="s">
        <v>343</v>
      </c>
      <c r="CG36" s="180" t="s">
        <v>157</v>
      </c>
      <c r="CH36" s="207">
        <f>BC9</f>
        <v>2.4762014251252253</v>
      </c>
      <c r="CI36" s="181" t="s">
        <v>401</v>
      </c>
      <c r="CK36" s="180" t="str">
        <f>IF(CC36&gt;=CH36,"OK","NG")</f>
        <v>OK</v>
      </c>
      <c r="CO36" s="190"/>
      <c r="CP36" s="83">
        <f>CP33</f>
        <v>2</v>
      </c>
      <c r="CQ36" s="180"/>
      <c r="CR36" s="199"/>
    </row>
    <row r="37" spans="2:122" x14ac:dyDescent="0.4">
      <c r="B37" t="s">
        <v>270</v>
      </c>
      <c r="M37" s="30" t="s">
        <v>6</v>
      </c>
      <c r="N37" s="30" t="s">
        <v>9</v>
      </c>
      <c r="O37" s="30" t="s">
        <v>77</v>
      </c>
      <c r="P37" s="30" t="s">
        <v>16</v>
      </c>
      <c r="Q37" s="30" t="s">
        <v>17</v>
      </c>
      <c r="R37" s="30" t="s">
        <v>18</v>
      </c>
      <c r="S37" s="30" t="s">
        <v>19</v>
      </c>
      <c r="T37" s="30" t="s">
        <v>20</v>
      </c>
      <c r="U37" s="30" t="s">
        <v>21</v>
      </c>
      <c r="V37" s="30" t="s">
        <v>22</v>
      </c>
      <c r="W37" s="30" t="s">
        <v>23</v>
      </c>
      <c r="AA37" s="92" t="s">
        <v>157</v>
      </c>
      <c r="AB37" s="160">
        <f>AB36*(AC36*AD36)^(-0.375)</f>
        <v>40300.130437746579</v>
      </c>
      <c r="AC37" s="116" t="s">
        <v>164</v>
      </c>
      <c r="AD37" s="114"/>
      <c r="AN37" s="79" t="s">
        <v>280</v>
      </c>
      <c r="BB37" s="180" t="s">
        <v>218</v>
      </c>
      <c r="BC37" s="132" t="s">
        <v>219</v>
      </c>
      <c r="BO37" s="190" t="s">
        <v>134</v>
      </c>
      <c r="BP37" s="167">
        <f>BP18</f>
        <v>1.2968395546510096</v>
      </c>
      <c r="BQ37" s="101"/>
      <c r="BR37" s="198">
        <f>AF23</f>
        <v>2.71</v>
      </c>
      <c r="BX37" s="79"/>
      <c r="CB37" s="190"/>
      <c r="CC37" s="199"/>
      <c r="CD37" s="181"/>
      <c r="CE37" s="180"/>
      <c r="CF37" s="190"/>
      <c r="CG37" s="180"/>
      <c r="CH37" s="181"/>
      <c r="CI37" s="181"/>
      <c r="CK37" s="180"/>
      <c r="CO37" s="190" t="s">
        <v>157</v>
      </c>
      <c r="CP37" s="199">
        <f>CP35/CP36*CR35</f>
        <v>9.8334417491073314</v>
      </c>
      <c r="CQ37" s="180" t="s">
        <v>383</v>
      </c>
    </row>
    <row r="38" spans="2:122" x14ac:dyDescent="0.4">
      <c r="C38" s="70"/>
      <c r="D38" s="40"/>
      <c r="E38" s="70"/>
      <c r="F38" s="40"/>
      <c r="G38" s="40" t="s">
        <v>50</v>
      </c>
      <c r="H38" s="76"/>
      <c r="I38" s="72" t="s">
        <v>103</v>
      </c>
      <c r="J38" s="72" t="s">
        <v>104</v>
      </c>
      <c r="M38" s="2" t="s">
        <v>7</v>
      </c>
      <c r="N38" s="3" t="s">
        <v>10</v>
      </c>
      <c r="O38" s="187">
        <v>8000</v>
      </c>
      <c r="P38" s="187">
        <v>1500</v>
      </c>
      <c r="Q38" s="187">
        <v>5000</v>
      </c>
      <c r="R38" s="187">
        <v>1500</v>
      </c>
      <c r="S38" s="185">
        <v>75</v>
      </c>
      <c r="T38" s="185">
        <v>75</v>
      </c>
      <c r="U38" s="185">
        <v>165</v>
      </c>
      <c r="V38" s="185">
        <v>165</v>
      </c>
      <c r="W38" s="2">
        <v>3.5</v>
      </c>
      <c r="AA38" s="92"/>
      <c r="AB38" s="115"/>
      <c r="AC38" s="116"/>
      <c r="AD38" s="114"/>
      <c r="AO38" s="92" t="s">
        <v>211</v>
      </c>
      <c r="AP38" s="83" t="s">
        <v>208</v>
      </c>
      <c r="AQ38" s="79" t="s">
        <v>209</v>
      </c>
      <c r="AR38" s="79" t="s">
        <v>210</v>
      </c>
      <c r="BB38" s="180"/>
      <c r="BC38" s="123" t="s">
        <v>221</v>
      </c>
      <c r="BO38" s="190"/>
      <c r="BP38" s="83" t="s">
        <v>213</v>
      </c>
      <c r="BQ38" s="125">
        <f>BP18</f>
        <v>1.2968395546510096</v>
      </c>
      <c r="BR38" s="198"/>
      <c r="BX38" s="79"/>
      <c r="CO38" s="190"/>
      <c r="CP38" s="199"/>
      <c r="CQ38" s="180"/>
    </row>
    <row r="39" spans="2:122" x14ac:dyDescent="0.4">
      <c r="C39" s="26"/>
      <c r="D39" s="27"/>
      <c r="E39" s="26"/>
      <c r="F39" s="27"/>
      <c r="G39" s="27"/>
      <c r="H39" s="75"/>
      <c r="I39" s="74"/>
      <c r="J39" s="74" t="s">
        <v>91</v>
      </c>
      <c r="M39" s="2" t="s">
        <v>8</v>
      </c>
      <c r="N39" s="3" t="s">
        <v>11</v>
      </c>
      <c r="O39" s="188"/>
      <c r="P39" s="188"/>
      <c r="Q39" s="188"/>
      <c r="R39" s="188"/>
      <c r="S39" s="186"/>
      <c r="T39" s="186"/>
      <c r="U39" s="186"/>
      <c r="V39" s="186"/>
      <c r="W39" s="2">
        <v>3.6</v>
      </c>
      <c r="AO39" s="92" t="s">
        <v>157</v>
      </c>
      <c r="AP39" s="79">
        <f>AF24</f>
        <v>15.99</v>
      </c>
      <c r="AQ39" s="79" t="s">
        <v>209</v>
      </c>
      <c r="AR39" s="79">
        <f>AF23</f>
        <v>2.71</v>
      </c>
      <c r="AS39" s="79" t="s">
        <v>212</v>
      </c>
      <c r="AT39" s="79">
        <f>AE7</f>
        <v>0.65</v>
      </c>
      <c r="BO39" s="190" t="s">
        <v>157</v>
      </c>
      <c r="BP39" s="180">
        <f>ROUND(BP37/(1+BQ38)*BR37,2)</f>
        <v>1.53</v>
      </c>
      <c r="BQ39" s="181" t="s">
        <v>150</v>
      </c>
      <c r="BX39" s="79"/>
      <c r="CC39" s="92" t="s">
        <v>344</v>
      </c>
      <c r="CD39" s="79" t="s">
        <v>345</v>
      </c>
      <c r="CJ39"/>
    </row>
    <row r="40" spans="2:122" x14ac:dyDescent="0.4">
      <c r="C40" s="22" t="s">
        <v>3</v>
      </c>
      <c r="D40" s="23"/>
      <c r="E40" s="13" t="s">
        <v>78</v>
      </c>
      <c r="H40" s="59">
        <f>(D16+E16+F16+300)/1000</f>
        <v>12.3</v>
      </c>
      <c r="I40" s="143">
        <f>I31</f>
        <v>287.82</v>
      </c>
      <c r="J40" s="143">
        <f>ROUND(H40*I40,2)</f>
        <v>3540.19</v>
      </c>
      <c r="M40" s="2" t="s">
        <v>7</v>
      </c>
      <c r="N40" s="3" t="s">
        <v>12</v>
      </c>
      <c r="O40" s="187">
        <v>10000</v>
      </c>
      <c r="P40" s="187">
        <v>2500</v>
      </c>
      <c r="Q40" s="187">
        <v>6000</v>
      </c>
      <c r="R40" s="187">
        <v>1500</v>
      </c>
      <c r="S40" s="185">
        <v>75</v>
      </c>
      <c r="T40" s="185">
        <v>75</v>
      </c>
      <c r="U40" s="185">
        <v>175</v>
      </c>
      <c r="V40" s="185">
        <v>175</v>
      </c>
      <c r="W40" s="2">
        <v>4.2</v>
      </c>
      <c r="AB40" s="92" t="s">
        <v>152</v>
      </c>
      <c r="AC40" s="79" t="s">
        <v>155</v>
      </c>
      <c r="AO40" s="92" t="s">
        <v>157</v>
      </c>
      <c r="AP40" s="128">
        <f>AP39+AR39*AT39</f>
        <v>17.7515</v>
      </c>
      <c r="AQ40" s="79" t="s">
        <v>281</v>
      </c>
      <c r="BB40" s="180" t="s">
        <v>157</v>
      </c>
      <c r="BC40" s="132">
        <v>2</v>
      </c>
      <c r="BD40" s="101" t="s">
        <v>212</v>
      </c>
      <c r="BE40" s="133">
        <f>BC15</f>
        <v>36.334500000000006</v>
      </c>
      <c r="BO40" s="190"/>
      <c r="BP40" s="180"/>
      <c r="BQ40" s="181"/>
      <c r="BX40" s="79"/>
      <c r="CD40" s="190" t="s">
        <v>346</v>
      </c>
      <c r="CE40" s="132">
        <v>1</v>
      </c>
      <c r="CF40" s="181" t="s">
        <v>398</v>
      </c>
      <c r="CG40" s="181"/>
      <c r="CH40" s="181"/>
      <c r="CJ40"/>
      <c r="CP40" s="92" t="s">
        <v>366</v>
      </c>
      <c r="CQ40" s="79" t="s">
        <v>367</v>
      </c>
    </row>
    <row r="41" spans="2:122" x14ac:dyDescent="0.4">
      <c r="C41" s="22" t="s">
        <v>4</v>
      </c>
      <c r="D41" s="23" t="s">
        <v>29</v>
      </c>
      <c r="E41" s="13" t="s">
        <v>46</v>
      </c>
      <c r="H41" s="59">
        <f>(D16/2+E16+F16+300)/1000</f>
        <v>11.05</v>
      </c>
      <c r="I41" s="143">
        <f>I32</f>
        <v>294.45999999999998</v>
      </c>
      <c r="J41" s="143">
        <f t="shared" ref="J41:J43" si="2">ROUND(H41*I41,2)</f>
        <v>3253.78</v>
      </c>
      <c r="M41" s="2" t="s">
        <v>8</v>
      </c>
      <c r="N41" s="3" t="s">
        <v>13</v>
      </c>
      <c r="O41" s="188"/>
      <c r="P41" s="188"/>
      <c r="Q41" s="188"/>
      <c r="R41" s="188"/>
      <c r="S41" s="186"/>
      <c r="T41" s="186"/>
      <c r="U41" s="186"/>
      <c r="V41" s="186"/>
      <c r="W41" s="2">
        <v>4.4000000000000004</v>
      </c>
      <c r="AC41" s="180" t="s">
        <v>154</v>
      </c>
      <c r="AD41" s="132">
        <v>1</v>
      </c>
      <c r="AE41" s="197" t="s">
        <v>167</v>
      </c>
      <c r="AF41" s="181"/>
      <c r="AX41" s="79"/>
      <c r="BB41" s="180"/>
      <c r="BC41" s="131">
        <f>AE6</f>
        <v>1.3</v>
      </c>
      <c r="BD41" s="79" t="s">
        <v>212</v>
      </c>
      <c r="BE41" s="113">
        <f>BC31</f>
        <v>0.68838913429385329</v>
      </c>
      <c r="BX41" s="79"/>
      <c r="CD41" s="190"/>
      <c r="CE41" s="83">
        <v>6</v>
      </c>
      <c r="CF41" s="181"/>
      <c r="CG41" s="181"/>
      <c r="CH41" s="181"/>
      <c r="CJ41"/>
      <c r="CQ41" s="190" t="s">
        <v>368</v>
      </c>
      <c r="CR41" s="209" t="s">
        <v>369</v>
      </c>
      <c r="CS41" s="209"/>
    </row>
    <row r="42" spans="2:122" x14ac:dyDescent="0.4">
      <c r="C42" s="22"/>
      <c r="D42" s="23" t="s">
        <v>31</v>
      </c>
      <c r="E42" s="13" t="s">
        <v>47</v>
      </c>
      <c r="H42" s="59">
        <f>ROUND((E16*(I16+2*H16)/(3*I16+3*H16))/1000,2)+F16/1000+300/1000</f>
        <v>5.21</v>
      </c>
      <c r="I42" s="143">
        <f>I33</f>
        <v>1673.78</v>
      </c>
      <c r="J42" s="143">
        <f t="shared" si="2"/>
        <v>8720.39</v>
      </c>
      <c r="M42" s="2" t="s">
        <v>7</v>
      </c>
      <c r="N42" s="3" t="s">
        <v>14</v>
      </c>
      <c r="O42" s="187">
        <v>12000</v>
      </c>
      <c r="P42" s="187">
        <v>2500</v>
      </c>
      <c r="Q42" s="187">
        <v>8000</v>
      </c>
      <c r="R42" s="187">
        <v>1500</v>
      </c>
      <c r="S42" s="185">
        <v>75</v>
      </c>
      <c r="T42" s="185">
        <v>75</v>
      </c>
      <c r="U42" s="185">
        <v>195</v>
      </c>
      <c r="V42" s="185">
        <v>195</v>
      </c>
      <c r="W42" s="2">
        <v>5.5</v>
      </c>
      <c r="AC42" s="180"/>
      <c r="AD42" s="83">
        <v>0.3</v>
      </c>
      <c r="AE42" s="181"/>
      <c r="AF42" s="181"/>
      <c r="AN42" s="79" t="s">
        <v>282</v>
      </c>
      <c r="BN42" s="79" t="s">
        <v>306</v>
      </c>
      <c r="BX42" s="79"/>
      <c r="CJ42"/>
      <c r="CQ42" s="190"/>
      <c r="CR42" s="180" t="s">
        <v>370</v>
      </c>
      <c r="CS42" s="180"/>
    </row>
    <row r="43" spans="2:122" ht="19.5" thickBot="1" x14ac:dyDescent="0.45">
      <c r="C43" s="24"/>
      <c r="D43" s="25" t="s">
        <v>30</v>
      </c>
      <c r="E43" s="14" t="s">
        <v>48</v>
      </c>
      <c r="F43" s="10"/>
      <c r="G43" s="10"/>
      <c r="H43" s="60">
        <f>(F16/2+300)/1000</f>
        <v>1.05</v>
      </c>
      <c r="I43" s="144">
        <f>I34</f>
        <v>449.44</v>
      </c>
      <c r="J43" s="144">
        <f t="shared" si="2"/>
        <v>471.91</v>
      </c>
      <c r="M43" s="51" t="s">
        <v>8</v>
      </c>
      <c r="N43" s="52" t="s">
        <v>15</v>
      </c>
      <c r="O43" s="188"/>
      <c r="P43" s="188"/>
      <c r="Q43" s="188"/>
      <c r="R43" s="188"/>
      <c r="S43" s="186"/>
      <c r="T43" s="186"/>
      <c r="U43" s="186"/>
      <c r="V43" s="186"/>
      <c r="W43" s="51">
        <v>5.6</v>
      </c>
      <c r="AB43" s="83"/>
      <c r="AD43" s="92" t="s">
        <v>138</v>
      </c>
      <c r="AE43" s="79" t="s">
        <v>139</v>
      </c>
      <c r="AI43" s="92" t="s">
        <v>174</v>
      </c>
      <c r="AJ43" s="94">
        <v>1</v>
      </c>
      <c r="AO43" s="190" t="s">
        <v>222</v>
      </c>
      <c r="AP43" s="132">
        <v>1</v>
      </c>
      <c r="AQ43" s="192" t="s">
        <v>223</v>
      </c>
      <c r="BB43" s="180" t="s">
        <v>157</v>
      </c>
      <c r="BC43" s="180">
        <f>BC40*BE40/BC41/BE41</f>
        <v>81.202953365282227</v>
      </c>
      <c r="BD43" s="180" t="s">
        <v>231</v>
      </c>
      <c r="BE43" s="180" t="s">
        <v>220</v>
      </c>
      <c r="BF43" s="180" t="s">
        <v>247</v>
      </c>
      <c r="BG43" s="180"/>
      <c r="BH43" s="180">
        <f>E11</f>
        <v>100</v>
      </c>
      <c r="BI43" s="180" t="s">
        <v>231</v>
      </c>
      <c r="BK43" s="180" t="str">
        <f>IF(BC43&lt;BH43,"OK","NG")</f>
        <v>OK</v>
      </c>
      <c r="BO43" s="190" t="s">
        <v>307</v>
      </c>
      <c r="BP43" s="132">
        <v>1</v>
      </c>
      <c r="BQ43" s="192" t="s">
        <v>309</v>
      </c>
      <c r="BX43" s="79"/>
      <c r="CD43" s="190" t="s">
        <v>157</v>
      </c>
      <c r="CE43" s="132">
        <v>1</v>
      </c>
      <c r="CF43" s="198">
        <f>BH18</f>
        <v>17</v>
      </c>
      <c r="CG43" s="200">
        <f>CG24</f>
        <v>3.53</v>
      </c>
      <c r="CH43" s="198">
        <f>AE6</f>
        <v>1.3</v>
      </c>
      <c r="CI43" s="198">
        <f>AE7</f>
        <v>0.65</v>
      </c>
      <c r="CJ43" s="181" t="s">
        <v>347</v>
      </c>
      <c r="CQ43" s="92"/>
      <c r="CR43" s="83"/>
      <c r="CS43" s="83"/>
    </row>
    <row r="44" spans="2:122" ht="19.5" thickTop="1" x14ac:dyDescent="0.4">
      <c r="C44" s="26" t="s">
        <v>49</v>
      </c>
      <c r="D44" s="27"/>
      <c r="E44" s="19"/>
      <c r="F44" s="11"/>
      <c r="G44" s="11"/>
      <c r="H44" s="28"/>
      <c r="I44" s="146"/>
      <c r="J44" s="146">
        <f>SUM(J40:J43)</f>
        <v>15986.27</v>
      </c>
      <c r="AB44" s="83"/>
      <c r="AD44" s="92"/>
      <c r="AF44" s="79" t="s">
        <v>178</v>
      </c>
      <c r="AI44" s="92"/>
      <c r="AJ44" s="94"/>
      <c r="AO44" s="190"/>
      <c r="AP44" s="93" t="s">
        <v>191</v>
      </c>
      <c r="AQ44" s="192"/>
      <c r="BB44" s="180"/>
      <c r="BC44" s="180"/>
      <c r="BD44" s="180"/>
      <c r="BE44" s="180"/>
      <c r="BF44" s="180"/>
      <c r="BG44" s="180"/>
      <c r="BH44" s="180"/>
      <c r="BI44" s="180"/>
      <c r="BK44" s="180"/>
      <c r="BO44" s="190"/>
      <c r="BP44" s="93" t="s">
        <v>308</v>
      </c>
      <c r="BQ44" s="192"/>
      <c r="BX44" s="79"/>
      <c r="CD44" s="190"/>
      <c r="CE44" s="83">
        <f>CE41</f>
        <v>6</v>
      </c>
      <c r="CF44" s="198"/>
      <c r="CG44" s="200"/>
      <c r="CH44" s="198"/>
      <c r="CI44" s="198"/>
      <c r="CJ44" s="181"/>
      <c r="CQ44" s="190" t="s">
        <v>157</v>
      </c>
      <c r="CR44" s="101">
        <f>AE6</f>
        <v>1.3</v>
      </c>
      <c r="CS44" s="172">
        <f>CP17</f>
        <v>61.152953365282222</v>
      </c>
      <c r="CT44" s="101"/>
      <c r="CU44" s="101"/>
      <c r="CV44" s="101"/>
      <c r="CW44" s="101"/>
      <c r="DM44" s="79"/>
      <c r="DN44" s="79"/>
      <c r="DO44" s="79"/>
      <c r="DP44" s="79"/>
      <c r="DQ44" s="79"/>
      <c r="DR44" s="79"/>
    </row>
    <row r="45" spans="2:122" x14ac:dyDescent="0.4">
      <c r="N45" t="s">
        <v>5</v>
      </c>
      <c r="AB45" s="83"/>
      <c r="AD45" s="92" t="s">
        <v>168</v>
      </c>
      <c r="AE45" s="79" t="s">
        <v>166</v>
      </c>
      <c r="AH45" s="83"/>
      <c r="BK45" s="79"/>
      <c r="BO45" s="190" t="s">
        <v>226</v>
      </c>
      <c r="BP45" s="132">
        <v>1</v>
      </c>
      <c r="BQ45" s="198">
        <f>BP6</f>
        <v>14.533800000000003</v>
      </c>
      <c r="CJ45"/>
      <c r="CQ45" s="190"/>
      <c r="CR45" s="79">
        <v>2</v>
      </c>
      <c r="CS45" s="79" t="s">
        <v>371</v>
      </c>
      <c r="CT45" s="113">
        <f>CP17</f>
        <v>61.152953365282222</v>
      </c>
      <c r="CU45" s="83" t="s">
        <v>353</v>
      </c>
      <c r="CV45" s="113">
        <f>CP23</f>
        <v>-15.52158587127461</v>
      </c>
      <c r="CW45" s="79" t="s">
        <v>246</v>
      </c>
    </row>
    <row r="46" spans="2:122" x14ac:dyDescent="0.4">
      <c r="B46" t="s">
        <v>271</v>
      </c>
      <c r="AB46" s="83"/>
      <c r="AC46" s="83"/>
      <c r="AE46" s="92" t="s">
        <v>169</v>
      </c>
      <c r="AF46" s="48">
        <v>2800</v>
      </c>
      <c r="AG46" t="s">
        <v>170</v>
      </c>
      <c r="AO46" s="190" t="s">
        <v>134</v>
      </c>
      <c r="AP46" s="166">
        <v>1</v>
      </c>
      <c r="AQ46" s="101"/>
      <c r="AR46" s="198">
        <f>AP40</f>
        <v>17.7515</v>
      </c>
      <c r="BD46" s="92"/>
      <c r="BH46" s="94"/>
      <c r="BI46"/>
      <c r="BJ46" s="94"/>
      <c r="BK46" s="134"/>
      <c r="BO46" s="190"/>
      <c r="BP46" s="169">
        <f>BR51</f>
        <v>1.2</v>
      </c>
      <c r="BQ46" s="198"/>
      <c r="CD46" s="92" t="s">
        <v>157</v>
      </c>
      <c r="CE46" s="113">
        <f>CE43/CE44*CF43*CG43*CH43*CI43^3</f>
        <v>3.5707200208333338</v>
      </c>
      <c r="CF46" s="79" t="s">
        <v>281</v>
      </c>
      <c r="CJ46"/>
      <c r="CQ46" s="92"/>
      <c r="CT46" s="113"/>
      <c r="CU46" s="83"/>
      <c r="CV46" s="113"/>
    </row>
    <row r="47" spans="2:122" x14ac:dyDescent="0.4">
      <c r="C47" s="30" t="s">
        <v>86</v>
      </c>
      <c r="D47" s="56" t="s">
        <v>87</v>
      </c>
      <c r="E47" s="56" t="s">
        <v>126</v>
      </c>
      <c r="F47" s="57" t="s">
        <v>92</v>
      </c>
      <c r="AE47" s="92" t="s">
        <v>171</v>
      </c>
      <c r="AF47" s="79" t="s">
        <v>172</v>
      </c>
      <c r="AI47" s="92" t="s">
        <v>173</v>
      </c>
      <c r="AJ47" s="50">
        <f>H11</f>
        <v>10</v>
      </c>
      <c r="AO47" s="190"/>
      <c r="AP47" s="83" t="s">
        <v>213</v>
      </c>
      <c r="AQ47" s="125">
        <f>AP34</f>
        <v>0.16210494433137621</v>
      </c>
      <c r="AR47" s="198"/>
      <c r="BA47" s="79" t="s">
        <v>289</v>
      </c>
      <c r="BO47" s="190" t="s">
        <v>226</v>
      </c>
      <c r="BP47" s="199">
        <f>BP45/BP46*BQ45</f>
        <v>12.111500000000003</v>
      </c>
      <c r="BQ47" s="181" t="s">
        <v>150</v>
      </c>
      <c r="BR47" s="203" t="s">
        <v>310</v>
      </c>
      <c r="BS47" s="190" t="s">
        <v>311</v>
      </c>
      <c r="BT47" s="180" t="s">
        <v>157</v>
      </c>
      <c r="BU47" s="181">
        <f>BP31</f>
        <v>1.18</v>
      </c>
      <c r="BV47" s="181" t="s">
        <v>150</v>
      </c>
      <c r="BX47" s="180" t="str">
        <f>IF(BP47&gt;=BU47,"OK","NG")</f>
        <v>OK</v>
      </c>
      <c r="CQ47" s="190" t="s">
        <v>157</v>
      </c>
      <c r="CR47" s="133">
        <f>CR44*CS44</f>
        <v>79.49883937486689</v>
      </c>
    </row>
    <row r="48" spans="2:122" x14ac:dyDescent="0.4">
      <c r="C48" s="39" t="s">
        <v>3</v>
      </c>
      <c r="D48" s="78">
        <v>0.7</v>
      </c>
      <c r="E48" s="147">
        <f>10*9.8</f>
        <v>98</v>
      </c>
      <c r="F48" s="88" t="s">
        <v>128</v>
      </c>
      <c r="I48" s="38"/>
      <c r="J48" s="55"/>
      <c r="Z48"/>
      <c r="AA48"/>
      <c r="AB48"/>
      <c r="AC48"/>
      <c r="AD48"/>
      <c r="AH48"/>
      <c r="AI48"/>
      <c r="AJ48"/>
      <c r="AK48"/>
      <c r="BB48" s="92" t="s">
        <v>229</v>
      </c>
      <c r="BC48" s="113">
        <f>BC24</f>
        <v>0.42053695523538226</v>
      </c>
      <c r="BD48" s="79" t="s">
        <v>255</v>
      </c>
      <c r="BE48" s="92" t="s">
        <v>233</v>
      </c>
      <c r="BF48" s="138">
        <v>3</v>
      </c>
      <c r="BO48" s="190"/>
      <c r="BP48" s="199"/>
      <c r="BQ48" s="181"/>
      <c r="BR48" s="180"/>
      <c r="BS48" s="190"/>
      <c r="BT48" s="180"/>
      <c r="BU48" s="181"/>
      <c r="BV48" s="181"/>
      <c r="BX48" s="180"/>
      <c r="CQ48" s="190"/>
      <c r="CR48" s="113">
        <f>CR45*(CT45-CV45)</f>
        <v>153.34907847311365</v>
      </c>
    </row>
    <row r="49" spans="3:97" x14ac:dyDescent="0.4">
      <c r="C49" s="41" t="s">
        <v>88</v>
      </c>
      <c r="D49" s="55">
        <v>0</v>
      </c>
      <c r="E49" s="148">
        <v>0</v>
      </c>
      <c r="F49" s="77"/>
      <c r="I49" s="38"/>
      <c r="J49" s="55"/>
      <c r="M49" s="38" t="s">
        <v>62</v>
      </c>
      <c r="N49" s="1" t="s">
        <v>73</v>
      </c>
      <c r="Z49"/>
      <c r="AB49" s="92" t="s">
        <v>135</v>
      </c>
      <c r="AC49" s="79" t="s">
        <v>177</v>
      </c>
      <c r="AD49"/>
      <c r="AF49"/>
      <c r="AG49"/>
      <c r="AH49"/>
      <c r="AI49"/>
      <c r="AJ49"/>
      <c r="AK49"/>
      <c r="AO49" s="190" t="s">
        <v>157</v>
      </c>
      <c r="AP49" s="189">
        <f>ROUND(1/(1+AP34)*AP40,2)</f>
        <v>15.28</v>
      </c>
      <c r="AQ49" s="181" t="s">
        <v>281</v>
      </c>
      <c r="BB49" s="92"/>
      <c r="BC49" s="113"/>
      <c r="BD49" s="79" t="s">
        <v>255</v>
      </c>
      <c r="BE49" s="79">
        <f>AE5</f>
        <v>1.3</v>
      </c>
      <c r="BF49" s="138">
        <f>BF48</f>
        <v>3</v>
      </c>
      <c r="CQ49" s="190" t="s">
        <v>157</v>
      </c>
      <c r="CR49" s="208">
        <f>CR47/CR48</f>
        <v>0.51841745751869805</v>
      </c>
      <c r="CS49" s="192" t="s">
        <v>26</v>
      </c>
    </row>
    <row r="50" spans="3:97" ht="19.5" thickBot="1" x14ac:dyDescent="0.45">
      <c r="C50" s="87" t="s">
        <v>4</v>
      </c>
      <c r="D50" s="85">
        <v>12</v>
      </c>
      <c r="E50" s="149">
        <f>240*9.8</f>
        <v>2352</v>
      </c>
      <c r="F50" s="89" t="s">
        <v>127</v>
      </c>
      <c r="N50" s="62" t="s">
        <v>72</v>
      </c>
      <c r="AC50" s="79" t="s">
        <v>136</v>
      </c>
      <c r="AD50" s="79" t="s">
        <v>137</v>
      </c>
      <c r="AO50" s="190"/>
      <c r="AP50" s="189"/>
      <c r="AQ50" s="181"/>
      <c r="BD50" s="79" t="s">
        <v>255</v>
      </c>
      <c r="BE50" s="113">
        <f>BE49/BF49</f>
        <v>0.43333333333333335</v>
      </c>
      <c r="BG50" s="90"/>
      <c r="BK50" s="4" t="str">
        <f>IF(BC48&lt;BE50,"OK","NG")</f>
        <v>OK</v>
      </c>
      <c r="BP50" s="92" t="s">
        <v>312</v>
      </c>
      <c r="BQ50" s="79" t="s">
        <v>313</v>
      </c>
      <c r="CQ50" s="190"/>
      <c r="CR50" s="208"/>
      <c r="CS50" s="192"/>
    </row>
    <row r="51" spans="3:97" ht="19.5" thickTop="1" x14ac:dyDescent="0.4">
      <c r="C51" s="86" t="s">
        <v>49</v>
      </c>
      <c r="D51" s="11"/>
      <c r="E51" s="150">
        <f>SUM(E48:E50)</f>
        <v>2450</v>
      </c>
      <c r="F51" s="28"/>
      <c r="AE51" s="92" t="s">
        <v>140</v>
      </c>
      <c r="AF51" s="79" t="s">
        <v>175</v>
      </c>
      <c r="AI51" s="92" t="s">
        <v>176</v>
      </c>
      <c r="AJ51" s="79" t="s">
        <v>207</v>
      </c>
      <c r="BF51" s="113"/>
      <c r="BK51" s="79"/>
      <c r="BQ51" s="92" t="s">
        <v>314</v>
      </c>
      <c r="BR51" s="168">
        <v>1.2</v>
      </c>
    </row>
    <row r="52" spans="3:97" x14ac:dyDescent="0.4">
      <c r="E52" s="48"/>
      <c r="BK52" s="79"/>
    </row>
  </sheetData>
  <sheetProtection sheet="1" objects="1" scenarios="1"/>
  <mergeCells count="198">
    <mergeCell ref="CO35:CO36"/>
    <mergeCell ref="CQ35:CQ36"/>
    <mergeCell ref="CR35:CR36"/>
    <mergeCell ref="CU32:CU33"/>
    <mergeCell ref="CP33:CR33"/>
    <mergeCell ref="CS32:CS33"/>
    <mergeCell ref="DC10:DC11"/>
    <mergeCell ref="DD10:DD11"/>
    <mergeCell ref="DB4:DB5"/>
    <mergeCell ref="DB6:DB7"/>
    <mergeCell ref="DB8:DB9"/>
    <mergeCell ref="DB10:DB11"/>
    <mergeCell ref="CW32:CW33"/>
    <mergeCell ref="CQ49:CQ50"/>
    <mergeCell ref="CR49:CR50"/>
    <mergeCell ref="CS49:CS50"/>
    <mergeCell ref="CQ41:CQ42"/>
    <mergeCell ref="CQ44:CQ45"/>
    <mergeCell ref="CO4:CO5"/>
    <mergeCell ref="CO7:CO8"/>
    <mergeCell ref="CQ7:CQ8"/>
    <mergeCell ref="CP4:CP5"/>
    <mergeCell ref="CP7:CP8"/>
    <mergeCell ref="CQ37:CQ38"/>
    <mergeCell ref="CO37:CO38"/>
    <mergeCell ref="CP37:CP38"/>
    <mergeCell ref="CR42:CS42"/>
    <mergeCell ref="CR41:CS41"/>
    <mergeCell ref="CQ47:CQ48"/>
    <mergeCell ref="CO10:CO11"/>
    <mergeCell ref="CP10:CP11"/>
    <mergeCell ref="CQ10:CQ11"/>
    <mergeCell ref="CO29:CO30"/>
    <mergeCell ref="CP29:CQ29"/>
    <mergeCell ref="CP30:CQ30"/>
    <mergeCell ref="CR29:CS30"/>
    <mergeCell ref="CO32:CO33"/>
    <mergeCell ref="CF36:CF37"/>
    <mergeCell ref="CG36:CG37"/>
    <mergeCell ref="CH36:CH37"/>
    <mergeCell ref="CI36:CI37"/>
    <mergeCell ref="CK36:CK37"/>
    <mergeCell ref="CD40:CD41"/>
    <mergeCell ref="CF40:CH41"/>
    <mergeCell ref="CD43:CD44"/>
    <mergeCell ref="CF43:CF44"/>
    <mergeCell ref="CG43:CG44"/>
    <mergeCell ref="CH43:CH44"/>
    <mergeCell ref="CI43:CI44"/>
    <mergeCell ref="CJ43:CJ44"/>
    <mergeCell ref="CB4:CB5"/>
    <mergeCell ref="CD4:CD5"/>
    <mergeCell ref="CB6:CB7"/>
    <mergeCell ref="CD6:CD7"/>
    <mergeCell ref="CB8:CB9"/>
    <mergeCell ref="CC8:CC9"/>
    <mergeCell ref="CD8:CD9"/>
    <mergeCell ref="BO15:BO16"/>
    <mergeCell ref="BP16:BP17"/>
    <mergeCell ref="BQ16:BQ17"/>
    <mergeCell ref="BO10:BO11"/>
    <mergeCell ref="BO12:BO13"/>
    <mergeCell ref="CF8:CF9"/>
    <mergeCell ref="CG8:CG9"/>
    <mergeCell ref="CH8:CH9"/>
    <mergeCell ref="CI8:CI9"/>
    <mergeCell ref="CK8:CK9"/>
    <mergeCell ref="BR47:BR48"/>
    <mergeCell ref="BS47:BS48"/>
    <mergeCell ref="BT47:BT48"/>
    <mergeCell ref="BU47:BU48"/>
    <mergeCell ref="BX47:BX48"/>
    <mergeCell ref="BV47:BV48"/>
    <mergeCell ref="BR37:BR38"/>
    <mergeCell ref="BT13:BT14"/>
    <mergeCell ref="BU13:BU14"/>
    <mergeCell ref="BV13:BV14"/>
    <mergeCell ref="BS16:BS17"/>
    <mergeCell ref="BT16:BT17"/>
    <mergeCell ref="BU16:BU17"/>
    <mergeCell ref="BV16:BV17"/>
    <mergeCell ref="CD12:CD13"/>
    <mergeCell ref="CF12:CH13"/>
    <mergeCell ref="CD15:CD16"/>
    <mergeCell ref="CB32:CB33"/>
    <mergeCell ref="CD32:CD33"/>
    <mergeCell ref="BO45:BO46"/>
    <mergeCell ref="BQ45:BQ46"/>
    <mergeCell ref="BO47:BO48"/>
    <mergeCell ref="BP47:BP48"/>
    <mergeCell ref="BQ47:BQ48"/>
    <mergeCell ref="BO35:BO36"/>
    <mergeCell ref="BQ35:BQ36"/>
    <mergeCell ref="BO37:BO38"/>
    <mergeCell ref="CE8:CE9"/>
    <mergeCell ref="BP18:BP19"/>
    <mergeCell ref="BP31:BP32"/>
    <mergeCell ref="BQ31:BQ32"/>
    <mergeCell ref="BO39:BO40"/>
    <mergeCell ref="BP39:BP40"/>
    <mergeCell ref="BQ39:BQ40"/>
    <mergeCell ref="CB34:CB35"/>
    <mergeCell ref="CD34:CD35"/>
    <mergeCell ref="CB36:CB37"/>
    <mergeCell ref="CC36:CC37"/>
    <mergeCell ref="CD36:CD37"/>
    <mergeCell ref="CE36:CE37"/>
    <mergeCell ref="BR13:BR14"/>
    <mergeCell ref="BS13:BS14"/>
    <mergeCell ref="BO18:BO19"/>
    <mergeCell ref="BO27:BO28"/>
    <mergeCell ref="BQ27:BQ28"/>
    <mergeCell ref="BO29:BO30"/>
    <mergeCell ref="BR29:BR30"/>
    <mergeCell ref="BO31:BO32"/>
    <mergeCell ref="BO43:BO44"/>
    <mergeCell ref="BQ43:BQ44"/>
    <mergeCell ref="AE41:AF42"/>
    <mergeCell ref="V42:V43"/>
    <mergeCell ref="AA28:AA29"/>
    <mergeCell ref="AB28:AB29"/>
    <mergeCell ref="BB29:BB30"/>
    <mergeCell ref="BD29:BD30"/>
    <mergeCell ref="BE29:BE30"/>
    <mergeCell ref="BD27:BD28"/>
    <mergeCell ref="BF29:BF30"/>
    <mergeCell ref="AO49:AO50"/>
    <mergeCell ref="AP49:AP50"/>
    <mergeCell ref="BI43:BI44"/>
    <mergeCell ref="BK43:BK44"/>
    <mergeCell ref="AO43:AO44"/>
    <mergeCell ref="AQ43:AQ44"/>
    <mergeCell ref="AO46:AO47"/>
    <mergeCell ref="AR46:AR47"/>
    <mergeCell ref="BB43:BB44"/>
    <mergeCell ref="BC43:BC44"/>
    <mergeCell ref="BD43:BD44"/>
    <mergeCell ref="BE43:BE44"/>
    <mergeCell ref="BF43:BG44"/>
    <mergeCell ref="O40:O41"/>
    <mergeCell ref="P40:P41"/>
    <mergeCell ref="Q40:Q41"/>
    <mergeCell ref="R40:R41"/>
    <mergeCell ref="S40:S41"/>
    <mergeCell ref="T40:T41"/>
    <mergeCell ref="U40:U41"/>
    <mergeCell ref="V40:V41"/>
    <mergeCell ref="AC41:AC42"/>
    <mergeCell ref="O42:O43"/>
    <mergeCell ref="P42:P43"/>
    <mergeCell ref="Q42:Q43"/>
    <mergeCell ref="R42:R43"/>
    <mergeCell ref="S42:S43"/>
    <mergeCell ref="T42:T43"/>
    <mergeCell ref="U42:U43"/>
    <mergeCell ref="O38:O39"/>
    <mergeCell ref="P38:P39"/>
    <mergeCell ref="Q38:Q39"/>
    <mergeCell ref="R38:R39"/>
    <mergeCell ref="S38:S39"/>
    <mergeCell ref="BG31:BG32"/>
    <mergeCell ref="BH31:BH32"/>
    <mergeCell ref="AO32:AO33"/>
    <mergeCell ref="AQ32:AQ33"/>
    <mergeCell ref="AO34:AO35"/>
    <mergeCell ref="AP34:AP35"/>
    <mergeCell ref="AO30:AO31"/>
    <mergeCell ref="BB31:BB32"/>
    <mergeCell ref="BC31:BC32"/>
    <mergeCell ref="BE31:BE32"/>
    <mergeCell ref="BF31:BF32"/>
    <mergeCell ref="T38:T39"/>
    <mergeCell ref="U38:U39"/>
    <mergeCell ref="V38:V39"/>
    <mergeCell ref="CF15:CF16"/>
    <mergeCell ref="CG15:CG16"/>
    <mergeCell ref="CH15:CH16"/>
    <mergeCell ref="CI15:CI16"/>
    <mergeCell ref="CJ15:CJ16"/>
    <mergeCell ref="BE6:BE7"/>
    <mergeCell ref="AQ49:AQ50"/>
    <mergeCell ref="BD9:BD10"/>
    <mergeCell ref="AO3:AO4"/>
    <mergeCell ref="AP3:AP4"/>
    <mergeCell ref="BB3:BB4"/>
    <mergeCell ref="BD3:BD4"/>
    <mergeCell ref="BB6:BB7"/>
    <mergeCell ref="BB9:BB10"/>
    <mergeCell ref="BC9:BC10"/>
    <mergeCell ref="AQ16:AQ17"/>
    <mergeCell ref="AS16:AT17"/>
    <mergeCell ref="BB27:BB28"/>
    <mergeCell ref="BB37:BB38"/>
    <mergeCell ref="BB40:BB41"/>
    <mergeCell ref="BH43:BH44"/>
    <mergeCell ref="BS23:BS24"/>
    <mergeCell ref="BP13:BP14"/>
    <mergeCell ref="BQ13:BQ14"/>
  </mergeCells>
  <phoneticPr fontId="2"/>
  <hyperlinks>
    <hyperlink ref="N50" r:id="rId1" xr:uid="{EB9CA30F-E602-4C3C-A157-466843C151D5}"/>
    <hyperlink ref="N49" r:id="rId2" xr:uid="{B179569B-8236-4858-AA3E-81F0B64F4DCC}"/>
    <hyperlink ref="E31" r:id="rId3" xr:uid="{6B4C2780-B662-48C3-B2D6-143B22723B5B}"/>
    <hyperlink ref="C21" r:id="rId4" display="近畿地方整備局　設計便覧（案）　第４編電気通信編　第４章道路照明設備" xr:uid="{28E60016-13DB-4528-A88F-74737126B8E2}"/>
    <hyperlink ref="B1" r:id="rId5" display="©ce-note.com" xr:uid="{4C1062CE-A370-4976-8829-66F7B1CD6D66}"/>
  </hyperlinks>
  <pageMargins left="0.70866141732283472" right="0.70866141732283472" top="0.74803149606299213" bottom="0.74803149606299213" header="0.31496062992125984" footer="0.31496062992125984"/>
  <pageSetup paperSize="9" scale="73" orientation="portrait" r:id="rId6"/>
  <colBreaks count="3" manualBreakCount="3">
    <brk id="11" max="51" man="1"/>
    <brk id="24" max="51" man="1"/>
    <brk id="38" max="51" man="1"/>
  </colBreaks>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①S50道企発52号の表-5で設計</vt:lpstr>
      <vt:lpstr>②JIL1003と資料1035号で設計</vt:lpstr>
      <vt:lpstr>③H24近畿地整の直接基礎設計</vt:lpstr>
      <vt:lpstr>④R2道路標識構造便覧の直接基礎設計</vt:lpstr>
      <vt:lpstr>②JIL1003と資料1035号で設計!Print_Area</vt:lpstr>
      <vt:lpstr>③H24近畿地整の直接基礎設計!Print_Area</vt:lpstr>
      <vt:lpstr>④R2道路標識構造便覧の直接基礎設計!Print_Area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2022-09-22T10:03:39Z</dcterms:created>
  <dcterms:modified xsi:type="dcterms:W3CDTF">2023-08-08T11:15:02Z</dcterms:modified>
</cp:coreProperties>
</file>