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979FD7D0-1F5A-4878-862B-C0244C6E5FD8}" xr6:coauthVersionLast="47" xr6:coauthVersionMax="47" xr10:uidLastSave="{00000000-0000-0000-0000-000000000000}"/>
  <bookViews>
    <workbookView xWindow="4410" yWindow="300" windowWidth="15375" windowHeight="10620" tabRatio="721" xr2:uid="{00000000-000D-0000-FFFF-FFFF00000000}"/>
  </bookViews>
  <sheets>
    <sheet name="③H24近畿地整の直接基礎設計" sheetId="3" r:id="rId1"/>
  </sheets>
  <definedNames>
    <definedName name="_xlnm.Print_Area" localSheetId="0">③H24近畿地整の直接基礎設計!$A$1:$BL$52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4" i="3" l="1"/>
  <c r="BH43" i="3" l="1"/>
  <c r="AJ47" i="3" l="1"/>
  <c r="BH14" i="3" l="1"/>
  <c r="AK12" i="3"/>
  <c r="AE8" i="3"/>
  <c r="BK14" i="3" s="1"/>
  <c r="AB6" i="3"/>
  <c r="AH19" i="3" s="1"/>
  <c r="BD14" i="3"/>
  <c r="AU7" i="3"/>
  <c r="AP7" i="3"/>
  <c r="AX22" i="3"/>
  <c r="AR8" i="3" s="1"/>
  <c r="AT21" i="3"/>
  <c r="AR7" i="3" s="1"/>
  <c r="AQ8" i="3" s="1"/>
  <c r="AX18" i="3"/>
  <c r="AQ7" i="3" s="1"/>
  <c r="AD33" i="3"/>
  <c r="AD32" i="3"/>
  <c r="AC33" i="3" s="1"/>
  <c r="AC32" i="3"/>
  <c r="AE7" i="3"/>
  <c r="AE5" i="3"/>
  <c r="BC29" i="3" s="1"/>
  <c r="AG32" i="3"/>
  <c r="AB32" i="3"/>
  <c r="AK15" i="3"/>
  <c r="AC19" i="3"/>
  <c r="E48" i="3"/>
  <c r="E50" i="3"/>
  <c r="F26" i="3"/>
  <c r="H34" i="3" s="1"/>
  <c r="F25" i="3"/>
  <c r="H31" i="3" s="1"/>
  <c r="I31" i="3" s="1"/>
  <c r="C16" i="3"/>
  <c r="J16" i="3" s="1"/>
  <c r="BI14" i="3" l="1"/>
  <c r="AB33" i="3"/>
  <c r="AB34" i="3" s="1"/>
  <c r="AB36" i="3" s="1"/>
  <c r="AE6" i="3"/>
  <c r="BH31" i="3"/>
  <c r="AR33" i="3"/>
  <c r="BE14" i="3"/>
  <c r="AT39" i="3"/>
  <c r="BG14" i="3"/>
  <c r="AD36" i="3"/>
  <c r="AR32" i="3"/>
  <c r="AQ11" i="3"/>
  <c r="AP8" i="3"/>
  <c r="AP9" i="3" s="1"/>
  <c r="AP11" i="3" s="1"/>
  <c r="E51" i="3"/>
  <c r="I40" i="3"/>
  <c r="G16" i="3"/>
  <c r="H33" i="3"/>
  <c r="D16" i="3"/>
  <c r="H16" i="3"/>
  <c r="H32" i="3"/>
  <c r="E16" i="3"/>
  <c r="I16" i="3"/>
  <c r="F16" i="3"/>
  <c r="BF14" i="3" l="1"/>
  <c r="BJ14" i="3"/>
  <c r="AR11" i="3"/>
  <c r="AP12" i="3" s="1"/>
  <c r="AP33" i="3" s="1"/>
  <c r="AC36" i="3"/>
  <c r="AB37" i="3" s="1"/>
  <c r="AP32" i="3" s="1"/>
  <c r="BC41" i="3"/>
  <c r="AI22" i="3"/>
  <c r="AK22" i="3" s="1"/>
  <c r="AD22" i="3"/>
  <c r="AF22" i="3" s="1"/>
  <c r="G33" i="3"/>
  <c r="I33" i="3" s="1"/>
  <c r="I42" i="3" s="1"/>
  <c r="H42" i="3"/>
  <c r="H43" i="3"/>
  <c r="G34" i="3"/>
  <c r="I34" i="3" s="1"/>
  <c r="I43" i="3" s="1"/>
  <c r="H40" i="3"/>
  <c r="J40" i="3" s="1"/>
  <c r="H41" i="3"/>
  <c r="G32" i="3"/>
  <c r="I32" i="3" s="1"/>
  <c r="BC15" i="3" l="1"/>
  <c r="BE23" i="3" s="1"/>
  <c r="AP34" i="3"/>
  <c r="BD7" i="3" s="1"/>
  <c r="J43" i="3"/>
  <c r="J42" i="3"/>
  <c r="I41" i="3"/>
  <c r="I35" i="3"/>
  <c r="BE40" i="3" l="1"/>
  <c r="AQ47" i="3"/>
  <c r="BC6" i="3"/>
  <c r="AI23" i="3"/>
  <c r="AK23" i="3" s="1"/>
  <c r="AD23" i="3"/>
  <c r="AF23" i="3" s="1"/>
  <c r="AR39" i="3" s="1"/>
  <c r="J41" i="3"/>
  <c r="J44" i="3" s="1"/>
  <c r="AI24" i="3" l="1"/>
  <c r="AK24" i="3" s="1"/>
  <c r="AD24" i="3"/>
  <c r="AF24" i="3" s="1"/>
  <c r="AP39" i="3" s="1"/>
  <c r="AP40" i="3" s="1"/>
  <c r="BE6" i="3" s="1"/>
  <c r="BC9" i="3" s="1"/>
  <c r="AR46" i="3" l="1"/>
  <c r="AP49" i="3"/>
  <c r="BC23" i="3" s="1"/>
  <c r="BC24" i="3" s="1"/>
  <c r="BD29" i="3" l="1"/>
  <c r="BC31" i="3" s="1"/>
  <c r="BE41" i="3" l="1"/>
  <c r="BC43" i="3" s="1"/>
  <c r="BK43" i="3" s="1"/>
</calcChain>
</file>

<file path=xl/sharedStrings.xml><?xml version="1.0" encoding="utf-8"?>
<sst xmlns="http://schemas.openxmlformats.org/spreadsheetml/2006/main" count="319" uniqueCount="219">
  <si>
    <t>1.設計方法</t>
    <rPh sb="2" eb="4">
      <t>セッケイ</t>
    </rPh>
    <rPh sb="4" eb="6">
      <t>ホウホウ</t>
    </rPh>
    <phoneticPr fontId="2"/>
  </si>
  <si>
    <t>2.設計条件</t>
    <rPh sb="2" eb="4">
      <t>セッケイ</t>
    </rPh>
    <rPh sb="4" eb="6">
      <t>ジョウケン</t>
    </rPh>
    <phoneticPr fontId="2"/>
  </si>
  <si>
    <t>器具</t>
    <rPh sb="0" eb="2">
      <t>キグ</t>
    </rPh>
    <phoneticPr fontId="2"/>
  </si>
  <si>
    <t>支柱</t>
    <rPh sb="0" eb="2">
      <t>シチュウ</t>
    </rPh>
    <phoneticPr fontId="2"/>
  </si>
  <si>
    <t>付図３－道路照明用標準ポール　１灯用　連接型・直線形・可変型</t>
    <rPh sb="0" eb="2">
      <t>フズ</t>
    </rPh>
    <rPh sb="4" eb="6">
      <t>ドウロ</t>
    </rPh>
    <rPh sb="6" eb="9">
      <t>ショウメイヨウ</t>
    </rPh>
    <rPh sb="9" eb="11">
      <t>ヒョウジュン</t>
    </rPh>
    <rPh sb="16" eb="17">
      <t>トウ</t>
    </rPh>
    <rPh sb="17" eb="18">
      <t>ヨウ</t>
    </rPh>
    <rPh sb="19" eb="21">
      <t>レンセツ</t>
    </rPh>
    <rPh sb="21" eb="22">
      <t>ガタ</t>
    </rPh>
    <rPh sb="23" eb="25">
      <t>チョクセン</t>
    </rPh>
    <rPh sb="25" eb="26">
      <t>カタチ</t>
    </rPh>
    <rPh sb="27" eb="29">
      <t>カヘン</t>
    </rPh>
    <rPh sb="29" eb="30">
      <t>ガタ</t>
    </rPh>
    <phoneticPr fontId="2"/>
  </si>
  <si>
    <t>形状</t>
    <rPh sb="0" eb="2">
      <t>ケイジョウ</t>
    </rPh>
    <phoneticPr fontId="2"/>
  </si>
  <si>
    <t>ベース式露出型</t>
    <rPh sb="3" eb="4">
      <t>シキ</t>
    </rPh>
    <rPh sb="4" eb="6">
      <t>ロシュツ</t>
    </rPh>
    <rPh sb="6" eb="7">
      <t>ガタ</t>
    </rPh>
    <phoneticPr fontId="2"/>
  </si>
  <si>
    <t>ベース式埋設型</t>
    <rPh sb="3" eb="4">
      <t>シキ</t>
    </rPh>
    <rPh sb="4" eb="6">
      <t>マイセツ</t>
    </rPh>
    <rPh sb="6" eb="7">
      <t>ガタ</t>
    </rPh>
    <phoneticPr fontId="2"/>
  </si>
  <si>
    <t>形式</t>
    <rPh sb="0" eb="2">
      <t>ケイシキ</t>
    </rPh>
    <phoneticPr fontId="2"/>
  </si>
  <si>
    <t>IA8B-C</t>
    <phoneticPr fontId="2"/>
  </si>
  <si>
    <t>IA8.3B-C</t>
    <phoneticPr fontId="2"/>
  </si>
  <si>
    <t>IA10B-C</t>
    <phoneticPr fontId="2"/>
  </si>
  <si>
    <t xml:space="preserve">IA10.3B-C </t>
    <phoneticPr fontId="2"/>
  </si>
  <si>
    <t>IA12B-C</t>
    <phoneticPr fontId="2"/>
  </si>
  <si>
    <t xml:space="preserve">IA12.3B-C </t>
    <phoneticPr fontId="2"/>
  </si>
  <si>
    <t>h1</t>
    <phoneticPr fontId="2"/>
  </si>
  <si>
    <t>h2</t>
    <phoneticPr fontId="2"/>
  </si>
  <si>
    <t>h3</t>
    <phoneticPr fontId="2"/>
  </si>
  <si>
    <t>d1</t>
    <phoneticPr fontId="2"/>
  </si>
  <si>
    <t>d2</t>
    <phoneticPr fontId="2"/>
  </si>
  <si>
    <t>d3</t>
    <phoneticPr fontId="2"/>
  </si>
  <si>
    <t>d4</t>
    <phoneticPr fontId="2"/>
  </si>
  <si>
    <t>塗装面積</t>
    <rPh sb="0" eb="2">
      <t>トソウ</t>
    </rPh>
    <rPh sb="2" eb="4">
      <t>メンセキ</t>
    </rPh>
    <phoneticPr fontId="2"/>
  </si>
  <si>
    <t>単位　mm(塗装面積㎡)</t>
    <rPh sb="0" eb="2">
      <t>タンイ</t>
    </rPh>
    <rPh sb="6" eb="8">
      <t>トソウ</t>
    </rPh>
    <rPh sb="8" eb="10">
      <t>メンセキ</t>
    </rPh>
    <phoneticPr fontId="2"/>
  </si>
  <si>
    <t>直線型テーパーポール　可変型</t>
    <rPh sb="0" eb="3">
      <t>チョクセンガタ</t>
    </rPh>
    <rPh sb="11" eb="14">
      <t>カヘンガタ</t>
    </rPh>
    <phoneticPr fontId="2"/>
  </si>
  <si>
    <t>m</t>
    <phoneticPr fontId="2"/>
  </si>
  <si>
    <t>上段</t>
    <rPh sb="0" eb="2">
      <t>ジョウダン</t>
    </rPh>
    <phoneticPr fontId="2"/>
  </si>
  <si>
    <t>下段</t>
    <rPh sb="0" eb="2">
      <t>ゲダン</t>
    </rPh>
    <phoneticPr fontId="2"/>
  </si>
  <si>
    <t>中段</t>
    <rPh sb="0" eb="2">
      <t>チュウダン</t>
    </rPh>
    <phoneticPr fontId="2"/>
  </si>
  <si>
    <t>h1 × d1</t>
    <phoneticPr fontId="2"/>
  </si>
  <si>
    <t>h2×(d2 ＋ d3)／2</t>
    <phoneticPr fontId="2"/>
  </si>
  <si>
    <t>h3×d4</t>
  </si>
  <si>
    <t>JIL1001のp.5より</t>
    <phoneticPr fontId="2"/>
  </si>
  <si>
    <t>0.5×h1 + h2 + h3 + 300</t>
    <phoneticPr fontId="2"/>
  </si>
  <si>
    <t>h2(d3+2×d2)/(3×d3+3×d2) + h3+ 300</t>
    <phoneticPr fontId="2"/>
  </si>
  <si>
    <t>0.5×h3 + 300</t>
    <phoneticPr fontId="2"/>
  </si>
  <si>
    <t>合計</t>
    <rPh sb="0" eb="2">
      <t>ゴウケイ</t>
    </rPh>
    <phoneticPr fontId="2"/>
  </si>
  <si>
    <t>アーム長　L(m)</t>
    <rPh sb="3" eb="4">
      <t>チョウ</t>
    </rPh>
    <phoneticPr fontId="2"/>
  </si>
  <si>
    <t>出所：</t>
    <rPh sb="0" eb="2">
      <t>デドコロ</t>
    </rPh>
    <phoneticPr fontId="2"/>
  </si>
  <si>
    <t>器具：</t>
    <rPh sb="0" eb="2">
      <t>キグ</t>
    </rPh>
    <phoneticPr fontId="2"/>
  </si>
  <si>
    <t>支柱：</t>
    <rPh sb="0" eb="2">
      <t>シチュウ</t>
    </rPh>
    <phoneticPr fontId="2"/>
  </si>
  <si>
    <t>※赤字部は手入力箇所のため、要確認</t>
    <rPh sb="5" eb="8">
      <t>テニュウリョク</t>
    </rPh>
    <rPh sb="8" eb="10">
      <t>カショ</t>
    </rPh>
    <phoneticPr fontId="2"/>
  </si>
  <si>
    <t>https://www.jlma.or.jp/siryo/pdf/kokai/JIL1001taperpole.pdf</t>
    <phoneticPr fontId="2"/>
  </si>
  <si>
    <t>JIL1001:2019のp.24</t>
    <phoneticPr fontId="2"/>
  </si>
  <si>
    <t>路面高</t>
    <rPh sb="0" eb="2">
      <t>ロメン</t>
    </rPh>
    <rPh sb="2" eb="3">
      <t>タカ</t>
    </rPh>
    <phoneticPr fontId="2"/>
  </si>
  <si>
    <t>h1 + h2 + h3 + 300</t>
    <phoneticPr fontId="2"/>
  </si>
  <si>
    <t>単位:mm</t>
    <rPh sb="0" eb="2">
      <t>タンイ</t>
    </rPh>
    <phoneticPr fontId="2"/>
  </si>
  <si>
    <t>道路照明</t>
    <rPh sb="0" eb="2">
      <t>ドウロ</t>
    </rPh>
    <rPh sb="2" eb="4">
      <t>ショウメイ</t>
    </rPh>
    <phoneticPr fontId="2"/>
  </si>
  <si>
    <t>m</t>
  </si>
  <si>
    <t>仕様</t>
    <rPh sb="0" eb="2">
      <t>シヨウ</t>
    </rPh>
    <phoneticPr fontId="2"/>
  </si>
  <si>
    <t>長さ(m)</t>
    <rPh sb="0" eb="1">
      <t>ナガ</t>
    </rPh>
    <phoneticPr fontId="2"/>
  </si>
  <si>
    <t>梁材</t>
    <rPh sb="0" eb="1">
      <t>ハリ</t>
    </rPh>
    <rPh sb="1" eb="2">
      <t>ザイ</t>
    </rPh>
    <phoneticPr fontId="2"/>
  </si>
  <si>
    <t>受圧面積 A（㎡）</t>
    <phoneticPr fontId="2"/>
  </si>
  <si>
    <t>H=A×p</t>
    <phoneticPr fontId="2"/>
  </si>
  <si>
    <t>M=L×H</t>
    <phoneticPr fontId="2"/>
  </si>
  <si>
    <t>備考</t>
    <rPh sb="0" eb="2">
      <t>ビコウ</t>
    </rPh>
    <phoneticPr fontId="2"/>
  </si>
  <si>
    <t>設計風速 Vcr：</t>
    <rPh sb="0" eb="2">
      <t>セッケイ</t>
    </rPh>
    <rPh sb="2" eb="4">
      <t>フウソク</t>
    </rPh>
    <phoneticPr fontId="2"/>
  </si>
  <si>
    <t>m/sec</t>
    <phoneticPr fontId="2"/>
  </si>
  <si>
    <t>p=0.615・C・Vcr^2</t>
    <phoneticPr fontId="2"/>
  </si>
  <si>
    <t>Vcr：設計風速（m/sec）</t>
    <phoneticPr fontId="2"/>
  </si>
  <si>
    <t>C：風力係数（ポール丸形0.7、照明器具道路灯 1.0)</t>
    <rPh sb="2" eb="3">
      <t>カゼ</t>
    </rPh>
    <rPh sb="10" eb="12">
      <t>マルガタ</t>
    </rPh>
    <rPh sb="16" eb="18">
      <t>ショウメイ</t>
    </rPh>
    <rPh sb="18" eb="20">
      <t>キグ</t>
    </rPh>
    <rPh sb="20" eb="22">
      <t>ドウロ</t>
    </rPh>
    <rPh sb="22" eb="23">
      <t>トウ</t>
    </rPh>
    <phoneticPr fontId="2"/>
  </si>
  <si>
    <t>p(器具)= 0.615 × 1.0×60^2 =</t>
    <rPh sb="2" eb="4">
      <t>キグ</t>
    </rPh>
    <phoneticPr fontId="2"/>
  </si>
  <si>
    <t>p(支柱)= 0.615 × 0.7×60^2 =</t>
    <rPh sb="2" eb="4">
      <t>シチュウ</t>
    </rPh>
    <phoneticPr fontId="2"/>
  </si>
  <si>
    <t>（N/㎡）</t>
    <phoneticPr fontId="2"/>
  </si>
  <si>
    <t>p：有効投影面積当り風荷重（N/㎡）</t>
    <phoneticPr fontId="2"/>
  </si>
  <si>
    <t>p(N/㎡)</t>
    <phoneticPr fontId="2"/>
  </si>
  <si>
    <t>水平力 H(N)</t>
    <rPh sb="0" eb="2">
      <t>スイヘイ</t>
    </rPh>
    <rPh sb="2" eb="3">
      <t>リョク</t>
    </rPh>
    <phoneticPr fontId="2"/>
  </si>
  <si>
    <t>曲げﾓｰﾒﾝﾄ M(N・m)</t>
    <rPh sb="0" eb="1">
      <t>マ</t>
    </rPh>
    <phoneticPr fontId="2"/>
  </si>
  <si>
    <t>近畿地方整備局　設計便覧（案）　第４編電気通信編　第４章道路照明設備　p.4-41より</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</si>
  <si>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重量(N)</t>
    <rPh sb="0" eb="1">
      <t>ジュウ</t>
    </rPh>
    <rPh sb="1" eb="2">
      <t>リョウ</t>
    </rPh>
    <phoneticPr fontId="2"/>
  </si>
  <si>
    <t>240kg</t>
    <phoneticPr fontId="2"/>
  </si>
  <si>
    <t>10kg</t>
    <phoneticPr fontId="2"/>
  </si>
  <si>
    <t>鉛直力</t>
    <rPh sb="0" eb="2">
      <t>エンチョク</t>
    </rPh>
    <rPh sb="2" eb="3">
      <t>リョク</t>
    </rPh>
    <phoneticPr fontId="12"/>
  </si>
  <si>
    <t>水平力</t>
    <rPh sb="0" eb="2">
      <t>スイヘイ</t>
    </rPh>
    <rPh sb="2" eb="3">
      <t>リョク</t>
    </rPh>
    <phoneticPr fontId="12"/>
  </si>
  <si>
    <t>曲げモーメント</t>
    <rPh sb="0" eb="1">
      <t>マ</t>
    </rPh>
    <phoneticPr fontId="12"/>
  </si>
  <si>
    <t>BH</t>
    <phoneticPr fontId="12"/>
  </si>
  <si>
    <t>-3/4</t>
    <phoneticPr fontId="12"/>
  </si>
  <si>
    <t>=</t>
    <phoneticPr fontId="12"/>
  </si>
  <si>
    <t>BH:</t>
    <phoneticPr fontId="12"/>
  </si>
  <si>
    <t>BH=</t>
    <phoneticPr fontId="12"/>
  </si>
  <si>
    <t>AH</t>
    <phoneticPr fontId="12"/>
  </si>
  <si>
    <t>α:</t>
    <phoneticPr fontId="12"/>
  </si>
  <si>
    <t>地盤反力係数の推定に用いる係数</t>
    <rPh sb="0" eb="2">
      <t>ジバン</t>
    </rPh>
    <rPh sb="2" eb="3">
      <t>ハン</t>
    </rPh>
    <rPh sb="3" eb="4">
      <t>リョク</t>
    </rPh>
    <rPh sb="4" eb="6">
      <t>ケイスウ</t>
    </rPh>
    <rPh sb="7" eb="9">
      <t>スイテイ</t>
    </rPh>
    <rPh sb="10" eb="11">
      <t>モチ</t>
    </rPh>
    <rPh sb="13" eb="15">
      <t>ケイスウ</t>
    </rPh>
    <phoneticPr fontId="12"/>
  </si>
  <si>
    <t>AH:</t>
    <phoneticPr fontId="12"/>
  </si>
  <si>
    <t>B=</t>
    <phoneticPr fontId="2"/>
  </si>
  <si>
    <t>L=</t>
    <phoneticPr fontId="2"/>
  </si>
  <si>
    <t>Df=</t>
    <phoneticPr fontId="2"/>
  </si>
  <si>
    <t>N1 =</t>
    <phoneticPr fontId="12"/>
  </si>
  <si>
    <t>Hx =</t>
    <phoneticPr fontId="12"/>
  </si>
  <si>
    <t>N1 =</t>
    <phoneticPr fontId="2"/>
  </si>
  <si>
    <t>Hy =</t>
    <phoneticPr fontId="2"/>
  </si>
  <si>
    <t>Mx =</t>
    <phoneticPr fontId="12"/>
  </si>
  <si>
    <t>My =</t>
    <phoneticPr fontId="2"/>
  </si>
  <si>
    <t>kN</t>
    <phoneticPr fontId="2"/>
  </si>
  <si>
    <t>直風時</t>
    <rPh sb="0" eb="1">
      <t>チョク</t>
    </rPh>
    <rPh sb="1" eb="2">
      <t>カゼ</t>
    </rPh>
    <rPh sb="2" eb="3">
      <t>ジ</t>
    </rPh>
    <phoneticPr fontId="2"/>
  </si>
  <si>
    <t>KHo:</t>
    <phoneticPr fontId="12"/>
  </si>
  <si>
    <t>KHo</t>
    <phoneticPr fontId="12"/>
  </si>
  <si>
    <t>KHo=</t>
    <phoneticPr fontId="12"/>
  </si>
  <si>
    <t>直径0.3mの剛体円板による平板載荷試験の値に相当する水平方向の地盤反力係数(kN/m3)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スイヘイ</t>
    </rPh>
    <rPh sb="29" eb="31">
      <t>ホウコウ</t>
    </rPh>
    <rPh sb="32" eb="34">
      <t>ジバン</t>
    </rPh>
    <rPh sb="34" eb="35">
      <t>ハン</t>
    </rPh>
    <rPh sb="35" eb="36">
      <t>チカラ</t>
    </rPh>
    <rPh sb="36" eb="38">
      <t>ケイスウ</t>
    </rPh>
    <phoneticPr fontId="12"/>
  </si>
  <si>
    <t>KH =</t>
    <phoneticPr fontId="12"/>
  </si>
  <si>
    <t>=</t>
    <phoneticPr fontId="2"/>
  </si>
  <si>
    <t>1/0.3</t>
    <phoneticPr fontId="2"/>
  </si>
  <si>
    <t>× α ×</t>
    <phoneticPr fontId="2"/>
  </si>
  <si>
    <t>AH^(-3/8) ×</t>
    <phoneticPr fontId="2"/>
  </si>
  <si>
    <t>(1/0.3)^(-3/4)</t>
    <phoneticPr fontId="2"/>
  </si>
  <si>
    <t>Eo ×</t>
    <phoneticPr fontId="2"/>
  </si>
  <si>
    <t>)^(-0375)</t>
    <phoneticPr fontId="2"/>
  </si>
  <si>
    <t>kN/m3</t>
    <phoneticPr fontId="2"/>
  </si>
  <si>
    <t>mm</t>
    <phoneticPr fontId="2"/>
  </si>
  <si>
    <t>設計の対象とする位置での地盤の変形係数(kN/m2)で次式による。</t>
    <rPh sb="0" eb="2">
      <t>セッケイ</t>
    </rPh>
    <rPh sb="3" eb="5">
      <t>タイショウ</t>
    </rPh>
    <rPh sb="8" eb="10">
      <t>イチ</t>
    </rPh>
    <rPh sb="12" eb="14">
      <t>ジバン</t>
    </rPh>
    <rPh sb="15" eb="17">
      <t>ヘンケイ</t>
    </rPh>
    <rPh sb="17" eb="19">
      <t>ケイスウ</t>
    </rPh>
    <rPh sb="27" eb="29">
      <t>ジシキ</t>
    </rPh>
    <phoneticPr fontId="12"/>
  </si>
  <si>
    <t>α × Eo</t>
    <phoneticPr fontId="12"/>
  </si>
  <si>
    <t>Eo:</t>
    <phoneticPr fontId="12"/>
  </si>
  <si>
    <t>Eo=</t>
    <phoneticPr fontId="12"/>
  </si>
  <si>
    <t>N</t>
    <phoneticPr fontId="2"/>
  </si>
  <si>
    <t>N:</t>
    <phoneticPr fontId="12"/>
  </si>
  <si>
    <t>標準貫入試験のN値</t>
    <rPh sb="0" eb="2">
      <t>ヒョウジュン</t>
    </rPh>
    <rPh sb="2" eb="3">
      <t>ツラヌ</t>
    </rPh>
    <rPh sb="3" eb="4">
      <t>イ</t>
    </rPh>
    <rPh sb="4" eb="6">
      <t>シケン</t>
    </rPh>
    <rPh sb="8" eb="9">
      <t>アタイ</t>
    </rPh>
    <phoneticPr fontId="12"/>
  </si>
  <si>
    <t>N=</t>
    <phoneticPr fontId="2"/>
  </si>
  <si>
    <t>α=</t>
    <phoneticPr fontId="2"/>
  </si>
  <si>
    <t>水平方向の載荷面積(m2)</t>
    <rPh sb="0" eb="2">
      <t>スイヘイ</t>
    </rPh>
    <rPh sb="2" eb="4">
      <t>ホウコウ</t>
    </rPh>
    <rPh sb="5" eb="6">
      <t>サイ</t>
    </rPh>
    <rPh sb="6" eb="7">
      <t>カ</t>
    </rPh>
    <rPh sb="7" eb="9">
      <t>メンセキ</t>
    </rPh>
    <phoneticPr fontId="12"/>
  </si>
  <si>
    <t>荷重作用方向に直交する基礎の換算載荷幅(m)で次式より求める</t>
    <rPh sb="0" eb="2">
      <t>カジュウ</t>
    </rPh>
    <rPh sb="2" eb="4">
      <t>サヨウ</t>
    </rPh>
    <rPh sb="4" eb="6">
      <t>ホウコウ</t>
    </rPh>
    <rPh sb="7" eb="9">
      <t>チョッコウ</t>
    </rPh>
    <rPh sb="11" eb="13">
      <t>キソ</t>
    </rPh>
    <rPh sb="14" eb="16">
      <t>カンサン</t>
    </rPh>
    <rPh sb="16" eb="17">
      <t>サイ</t>
    </rPh>
    <rPh sb="17" eb="18">
      <t>カ</t>
    </rPh>
    <rPh sb="18" eb="19">
      <t>ハバ</t>
    </rPh>
    <rPh sb="23" eb="25">
      <t>ジシキ</t>
    </rPh>
    <rPh sb="27" eb="28">
      <t>モト</t>
    </rPh>
    <phoneticPr fontId="12"/>
  </si>
  <si>
    <t>常時・暴風時１、地震時２</t>
    <rPh sb="0" eb="2">
      <t>ジョウジ</t>
    </rPh>
    <rPh sb="3" eb="6">
      <t>ボウフウジ</t>
    </rPh>
    <rPh sb="8" eb="10">
      <t>ジシン</t>
    </rPh>
    <rPh sb="10" eb="11">
      <t>ジ</t>
    </rPh>
    <phoneticPr fontId="2"/>
  </si>
  <si>
    <t>KV=</t>
    <phoneticPr fontId="12"/>
  </si>
  <si>
    <t>BV</t>
    <phoneticPr fontId="12"/>
  </si>
  <si>
    <t>BV:</t>
    <phoneticPr fontId="12"/>
  </si>
  <si>
    <t>BV=</t>
    <phoneticPr fontId="12"/>
  </si>
  <si>
    <t>AV</t>
    <phoneticPr fontId="12"/>
  </si>
  <si>
    <t>AV:</t>
    <phoneticPr fontId="12"/>
  </si>
  <si>
    <t>βM=</t>
    <phoneticPr fontId="12"/>
  </si>
  <si>
    <t>KH</t>
    <phoneticPr fontId="12"/>
  </si>
  <si>
    <t>D'f</t>
    <phoneticPr fontId="12"/>
  </si>
  <si>
    <t>KV</t>
    <phoneticPr fontId="12"/>
  </si>
  <si>
    <t>B</t>
    <phoneticPr fontId="12"/>
  </si>
  <si>
    <t>*</t>
    <phoneticPr fontId="12"/>
  </si>
  <si>
    <t>1+βM</t>
    <phoneticPr fontId="12"/>
  </si>
  <si>
    <t>Kvo</t>
    <phoneticPr fontId="12"/>
  </si>
  <si>
    <t>KVo:</t>
    <phoneticPr fontId="12"/>
  </si>
  <si>
    <t>直径0.3mの剛体円板による平板載荷試験の値に相当する鉛直方向の地盤反力係数(kN/m3)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エンチョク</t>
    </rPh>
    <rPh sb="29" eb="31">
      <t>ホウコウ</t>
    </rPh>
    <rPh sb="32" eb="34">
      <t>ジバン</t>
    </rPh>
    <rPh sb="34" eb="35">
      <t>ハン</t>
    </rPh>
    <rPh sb="35" eb="36">
      <t>チカラ</t>
    </rPh>
    <rPh sb="36" eb="38">
      <t>ケイスウ</t>
    </rPh>
    <phoneticPr fontId="12"/>
  </si>
  <si>
    <t>KVo=</t>
    <phoneticPr fontId="12"/>
  </si>
  <si>
    <t>基礎の換算載荷幅(m)で次式より求める。ただし、底面形状が円形の場合には直形とする。</t>
    <rPh sb="0" eb="2">
      <t>キソ</t>
    </rPh>
    <rPh sb="3" eb="5">
      <t>カンサン</t>
    </rPh>
    <rPh sb="5" eb="6">
      <t>サイ</t>
    </rPh>
    <rPh sb="6" eb="7">
      <t>カ</t>
    </rPh>
    <rPh sb="7" eb="8">
      <t>ハバ</t>
    </rPh>
    <rPh sb="12" eb="14">
      <t>ジシキ</t>
    </rPh>
    <rPh sb="16" eb="17">
      <t>モト</t>
    </rPh>
    <rPh sb="24" eb="25">
      <t>テイ</t>
    </rPh>
    <rPh sb="25" eb="26">
      <t>メン</t>
    </rPh>
    <rPh sb="26" eb="27">
      <t>ケイ</t>
    </rPh>
    <rPh sb="27" eb="28">
      <t>ジョウ</t>
    </rPh>
    <rPh sb="29" eb="31">
      <t>エンケイ</t>
    </rPh>
    <rPh sb="32" eb="34">
      <t>バアイ</t>
    </rPh>
    <rPh sb="36" eb="37">
      <t>チョク</t>
    </rPh>
    <rPh sb="37" eb="38">
      <t>ケイ</t>
    </rPh>
    <phoneticPr fontId="12"/>
  </si>
  <si>
    <t>鉛直方向の載荷面積(m2)</t>
    <rPh sb="0" eb="2">
      <t>エンチョク</t>
    </rPh>
    <rPh sb="2" eb="4">
      <t>ホウコウ</t>
    </rPh>
    <rPh sb="5" eb="6">
      <t>サイ</t>
    </rPh>
    <rPh sb="6" eb="7">
      <t>カ</t>
    </rPh>
    <rPh sb="7" eb="9">
      <t>メンセキ</t>
    </rPh>
    <phoneticPr fontId="12"/>
  </si>
  <si>
    <t>B × L</t>
    <phoneticPr fontId="2"/>
  </si>
  <si>
    <t>AV^(-3/8) ×</t>
    <phoneticPr fontId="2"/>
  </si>
  <si>
    <t>(B・L)^(-3/8)×</t>
    <phoneticPr fontId="2"/>
  </si>
  <si>
    <t>(B・L)^(-3/8)</t>
    <phoneticPr fontId="2"/>
  </si>
  <si>
    <t>×(B・L)^(-0.375)</t>
    <phoneticPr fontId="2"/>
  </si>
  <si>
    <t>(L・Df)^(-3/8)×</t>
    <phoneticPr fontId="2"/>
  </si>
  <si>
    <t>(L・Df)^(-3/8)</t>
    <phoneticPr fontId="2"/>
  </si>
  <si>
    <t>×(L・Df)^(-0.375)</t>
    <phoneticPr fontId="2"/>
  </si>
  <si>
    <t>L × Df</t>
    <phoneticPr fontId="2"/>
  </si>
  <si>
    <t>Mx</t>
    <phoneticPr fontId="2"/>
  </si>
  <si>
    <t xml:space="preserve"> + </t>
    <phoneticPr fontId="2"/>
  </si>
  <si>
    <t>Hx ×Df</t>
    <phoneticPr fontId="2"/>
  </si>
  <si>
    <t>M =</t>
    <phoneticPr fontId="12"/>
  </si>
  <si>
    <t>×</t>
    <phoneticPr fontId="2"/>
  </si>
  <si>
    <t>1    +</t>
    <phoneticPr fontId="12"/>
  </si>
  <si>
    <t>βM</t>
    <phoneticPr fontId="12"/>
  </si>
  <si>
    <t>V=</t>
    <phoneticPr fontId="12"/>
  </si>
  <si>
    <t>-e</t>
    <phoneticPr fontId="12"/>
  </si>
  <si>
    <t>= 3</t>
    <phoneticPr fontId="12"/>
  </si>
  <si>
    <r>
      <t>q</t>
    </r>
    <r>
      <rPr>
        <vertAlign val="subscript"/>
        <sz val="10"/>
        <rFont val="ＭＳ ゴシック"/>
        <family val="3"/>
        <charset val="128"/>
      </rPr>
      <t xml:space="preserve">max </t>
    </r>
    <r>
      <rPr>
        <sz val="10"/>
        <rFont val="ＭＳ ゴシック"/>
        <family val="3"/>
        <charset val="128"/>
      </rPr>
      <t>=</t>
    </r>
    <phoneticPr fontId="2"/>
  </si>
  <si>
    <t>2*V</t>
    <phoneticPr fontId="12"/>
  </si>
  <si>
    <t>&lt;</t>
    <phoneticPr fontId="2"/>
  </si>
  <si>
    <t>L*x</t>
    <phoneticPr fontId="12"/>
  </si>
  <si>
    <t>MB =</t>
    <phoneticPr fontId="12"/>
  </si>
  <si>
    <t xml:space="preserve">*M </t>
    <phoneticPr fontId="12"/>
  </si>
  <si>
    <t>MS =</t>
    <phoneticPr fontId="12"/>
  </si>
  <si>
    <t>*M</t>
    <phoneticPr fontId="12"/>
  </si>
  <si>
    <t xml:space="preserve"> =</t>
    <phoneticPr fontId="12"/>
  </si>
  <si>
    <t>1    +</t>
    <phoneticPr fontId="2"/>
  </si>
  <si>
    <t xml:space="preserve"> MB / V</t>
    <phoneticPr fontId="2"/>
  </si>
  <si>
    <t>e =</t>
    <phoneticPr fontId="12"/>
  </si>
  <si>
    <t>/</t>
    <phoneticPr fontId="12"/>
  </si>
  <si>
    <t>kN/m2</t>
    <phoneticPr fontId="2"/>
  </si>
  <si>
    <t>コンクリートの単位体積重量</t>
    <rPh sb="7" eb="9">
      <t>タンイ</t>
    </rPh>
    <rPh sb="9" eb="11">
      <t>タイセキ</t>
    </rPh>
    <rPh sb="11" eb="13">
      <t>ジュウリョウ</t>
    </rPh>
    <phoneticPr fontId="12"/>
  </si>
  <si>
    <t>B</t>
    <phoneticPr fontId="2"/>
  </si>
  <si>
    <t>道路照明灯が標準根入れで設置できない場合の基礎部の設計（直接基礎で設計する場合）</t>
    <rPh sb="0" eb="2">
      <t>ドウロ</t>
    </rPh>
    <rPh sb="2" eb="5">
      <t>ショウメイトウ</t>
    </rPh>
    <rPh sb="6" eb="8">
      <t>ヒョウジュン</t>
    </rPh>
    <rPh sb="8" eb="10">
      <t>ネイ</t>
    </rPh>
    <rPh sb="12" eb="14">
      <t>セッチ</t>
    </rPh>
    <rPh sb="18" eb="20">
      <t>バアイ</t>
    </rPh>
    <rPh sb="21" eb="24">
      <t>キソブ</t>
    </rPh>
    <rPh sb="25" eb="27">
      <t>セッケイ</t>
    </rPh>
    <rPh sb="28" eb="30">
      <t>チョクセツ</t>
    </rPh>
    <rPh sb="30" eb="32">
      <t>キソ</t>
    </rPh>
    <rPh sb="33" eb="35">
      <t>セッケイ</t>
    </rPh>
    <rPh sb="37" eb="39">
      <t>バアイ</t>
    </rPh>
    <phoneticPr fontId="2"/>
  </si>
  <si>
    <t>斜風時（直線ポールなので、直風時と同じ）</t>
    <rPh sb="0" eb="1">
      <t>シャ</t>
    </rPh>
    <rPh sb="1" eb="2">
      <t>カゼ</t>
    </rPh>
    <rPh sb="2" eb="3">
      <t>ジ</t>
    </rPh>
    <rPh sb="4" eb="6">
      <t>チョクセン</t>
    </rPh>
    <rPh sb="13" eb="15">
      <t>チョクフウ</t>
    </rPh>
    <rPh sb="15" eb="16">
      <t>ジ</t>
    </rPh>
    <rPh sb="17" eb="18">
      <t>オナ</t>
    </rPh>
    <phoneticPr fontId="2"/>
  </si>
  <si>
    <t>Df'=</t>
    <phoneticPr fontId="2"/>
  </si>
  <si>
    <t>土の単位体積重量</t>
    <rPh sb="0" eb="1">
      <t>ツチ</t>
    </rPh>
    <rPh sb="2" eb="4">
      <t>タンイ</t>
    </rPh>
    <rPh sb="4" eb="6">
      <t>タイセキ</t>
    </rPh>
    <rPh sb="6" eb="8">
      <t>ジュウリョウ</t>
    </rPh>
    <phoneticPr fontId="12"/>
  </si>
  <si>
    <t>（N値</t>
    <rPh sb="2" eb="3">
      <t>アタイ</t>
    </rPh>
    <phoneticPr fontId="2"/>
  </si>
  <si>
    <t>)</t>
    <phoneticPr fontId="2"/>
  </si>
  <si>
    <t>許容地耐力:Qa=</t>
    <phoneticPr fontId="2"/>
  </si>
  <si>
    <t>kN/m2</t>
    <phoneticPr fontId="2"/>
  </si>
  <si>
    <t>設計地耐力：</t>
    <rPh sb="0" eb="2">
      <t>セッケイ</t>
    </rPh>
    <rPh sb="2" eb="3">
      <t>チ</t>
    </rPh>
    <rPh sb="3" eb="4">
      <t>タ</t>
    </rPh>
    <rPh sb="4" eb="5">
      <t>リョク</t>
    </rPh>
    <phoneticPr fontId="2"/>
  </si>
  <si>
    <t>JIL 1003:2009「照明用ポール強度計算基準」より、支柱の下端から基礎の天端に作用する</t>
    <rPh sb="14" eb="16">
      <t>ショウメイ</t>
    </rPh>
    <rPh sb="16" eb="17">
      <t>ヨウ</t>
    </rPh>
    <rPh sb="20" eb="22">
      <t>キョウド</t>
    </rPh>
    <rPh sb="22" eb="24">
      <t>ケイサン</t>
    </rPh>
    <rPh sb="24" eb="26">
      <t>キジュン</t>
    </rPh>
    <rPh sb="30" eb="32">
      <t>シチュウ</t>
    </rPh>
    <rPh sb="33" eb="34">
      <t>シタ</t>
    </rPh>
    <rPh sb="34" eb="35">
      <t>ハシ</t>
    </rPh>
    <phoneticPr fontId="2"/>
  </si>
  <si>
    <t>水平力（H）、曲げモーメント（M）、鉛直力（N）を計算したうえ、基礎の寸法を定め、</t>
    <rPh sb="18" eb="21">
      <t>エンチョクリョク</t>
    </rPh>
    <phoneticPr fontId="2"/>
  </si>
  <si>
    <t>「鉛直支持力」に対する安定照査を行う。</t>
    <rPh sb="1" eb="3">
      <t>エンチョク</t>
    </rPh>
    <rPh sb="3" eb="6">
      <t>シジリョク</t>
    </rPh>
    <rPh sb="8" eb="9">
      <t>タイ</t>
    </rPh>
    <rPh sb="11" eb="13">
      <t>アンテイ</t>
    </rPh>
    <rPh sb="13" eb="15">
      <t>ショウサ</t>
    </rPh>
    <rPh sb="16" eb="17">
      <t>オコナ</t>
    </rPh>
    <phoneticPr fontId="2"/>
  </si>
  <si>
    <t>3.支柱下端から基礎天端への作用力</t>
    <phoneticPr fontId="2"/>
  </si>
  <si>
    <t>　3-1. 単位面積当たりの風荷重</t>
    <phoneticPr fontId="2"/>
  </si>
  <si>
    <t>　3-2. 水平力</t>
    <rPh sb="6" eb="8">
      <t>スイヘイ</t>
    </rPh>
    <rPh sb="8" eb="9">
      <t>リョク</t>
    </rPh>
    <phoneticPr fontId="2"/>
  </si>
  <si>
    <t>　3-3. 曲げモーメント</t>
    <rPh sb="6" eb="7">
      <t>マ</t>
    </rPh>
    <phoneticPr fontId="2"/>
  </si>
  <si>
    <t>　3-4. 鉛直力</t>
    <rPh sb="6" eb="9">
      <t>エンチョクリョク</t>
    </rPh>
    <phoneticPr fontId="2"/>
  </si>
  <si>
    <t>4.基礎の計算</t>
    <rPh sb="2" eb="4">
      <t>キソ</t>
    </rPh>
    <rPh sb="5" eb="7">
      <t>ケイサン</t>
    </rPh>
    <phoneticPr fontId="2"/>
  </si>
  <si>
    <t>　4-1. 基礎寸法の仮定</t>
    <rPh sb="6" eb="8">
      <t>キソ</t>
    </rPh>
    <rPh sb="8" eb="10">
      <t>スンポウ</t>
    </rPh>
    <rPh sb="11" eb="13">
      <t>カテイ</t>
    </rPh>
    <phoneticPr fontId="12"/>
  </si>
  <si>
    <t>　4-2.存在応力</t>
    <rPh sb="5" eb="7">
      <t>ソンザイ</t>
    </rPh>
    <rPh sb="7" eb="9">
      <t>オウリョク</t>
    </rPh>
    <phoneticPr fontId="12"/>
  </si>
  <si>
    <t>　4-3. 鉛直支持力に対する安定照査</t>
    <rPh sb="6" eb="8">
      <t>エンチョク</t>
    </rPh>
    <rPh sb="8" eb="10">
      <t>シジ</t>
    </rPh>
    <rPh sb="10" eb="11">
      <t>リョク</t>
    </rPh>
    <rPh sb="12" eb="13">
      <t>タイ</t>
    </rPh>
    <rPh sb="15" eb="17">
      <t>アンテイ</t>
    </rPh>
    <rPh sb="17" eb="19">
      <t>ショウサ</t>
    </rPh>
    <phoneticPr fontId="12"/>
  </si>
  <si>
    <t xml:space="preserve">　　4-3-1. 水平方向地盤反力係数 KH </t>
    <phoneticPr fontId="12"/>
  </si>
  <si>
    <t>N    =</t>
    <phoneticPr fontId="2"/>
  </si>
  <si>
    <t>　　4-3-2. 鉛直方向地盤反力係数 KV</t>
    <phoneticPr fontId="12"/>
  </si>
  <si>
    <t>　　4-3-3. 根入れ部分と底面に作用するモーメントの分担比 βM</t>
    <phoneticPr fontId="12"/>
  </si>
  <si>
    <t>　　4-3-4. 基礎底面における全作用モーメント M</t>
    <phoneticPr fontId="12"/>
  </si>
  <si>
    <t>kN・m</t>
    <phoneticPr fontId="2"/>
  </si>
  <si>
    <t xml:space="preserve">　　4-3-5. 基礎底面に作用するモーメント MB </t>
    <phoneticPr fontId="12"/>
  </si>
  <si>
    <t>　　4-3-6. 基礎底面を中心とする根入れ部分に作用するモーメント MS</t>
    <phoneticPr fontId="12"/>
  </si>
  <si>
    <t>　　4-3-7. 基礎底面に作用する鉛直荷重 V</t>
    <phoneticPr fontId="12"/>
  </si>
  <si>
    <t>　　4-3-8. 荷重の偏心距離 e</t>
    <phoneticPr fontId="12"/>
  </si>
  <si>
    <t>　　4-3-9. 底面反力の作用幅 X</t>
    <phoneticPr fontId="12"/>
  </si>
  <si>
    <t>X= 3</t>
    <phoneticPr fontId="12"/>
  </si>
  <si>
    <t>X&lt;Bより、三角分布</t>
    <rPh sb="6" eb="8">
      <t>サンカク</t>
    </rPh>
    <rPh sb="8" eb="10">
      <t>ブンプ</t>
    </rPh>
    <phoneticPr fontId="12"/>
  </si>
  <si>
    <t>　　4-3-10. 基礎底面における最大地盤反力度 qmax</t>
    <phoneticPr fontId="12"/>
  </si>
  <si>
    <t>AV=</t>
    <phoneticPr fontId="2"/>
  </si>
  <si>
    <t>AH=</t>
    <phoneticPr fontId="2"/>
  </si>
  <si>
    <t>kN/㎡</t>
    <phoneticPr fontId="2"/>
  </si>
  <si>
    <t>N + (γc × B × L × Df) + (γs × B × L × Df')</t>
    <phoneticPr fontId="12"/>
  </si>
  <si>
    <t>γc:</t>
    <phoneticPr fontId="12"/>
  </si>
  <si>
    <t>γs:</t>
    <phoneticPr fontId="12"/>
  </si>
  <si>
    <t>γc=</t>
    <phoneticPr fontId="2"/>
  </si>
  <si>
    <t>γs=</t>
    <phoneticPr fontId="2"/>
  </si>
  <si>
    <t>© 2022 ce-note.com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</si>
</sst>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quot;× &quot;General&quot; ×&quot;"/>
    <numFmt numFmtId="178" formatCode="General&quot;N x&quot;"/>
    <numFmt numFmtId="179" formatCode="&quot;×&quot;General"/>
    <numFmt numFmtId="180" formatCode="&quot;×(&quot;General"/>
    <numFmt numFmtId="181" formatCode="0.000"/>
    <numFmt numFmtId="182" formatCode="&quot;× &quot;General"/>
    <numFmt numFmtId="183" formatCode="&quot;-&quot;0.00"/>
    <numFmt numFmtId="184" formatCode="&quot;+ (&quot;General"/>
    <numFmt numFmtId="185" formatCode="&quot;) + (&quot;General"/>
    <numFmt numFmtId="186" formatCode="&quot;× &quot;General&quot; )&quot;"/>
    <numFmt numFmtId="187" formatCode="#,##0.0;[Red]\-#,##0.0"/>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sz val="8"/>
      <color rgb="FFFF0000"/>
      <name val="游ゴシック"/>
      <family val="2"/>
      <scheme val="minor"/>
    </font>
    <font>
      <sz val="12"/>
      <color theme="1"/>
      <name val="游ゴシック"/>
      <family val="2"/>
      <scheme val="minor"/>
    </font>
    <font>
      <sz val="6"/>
      <name val="ＭＳ ゴシック"/>
      <family val="3"/>
      <charset val="128"/>
    </font>
    <font>
      <sz val="10"/>
      <name val="ＭＳ ゴシック"/>
      <family val="3"/>
      <charset val="128"/>
    </font>
    <font>
      <vertAlign val="subscrip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3" fillId="0" borderId="0" applyNumberFormat="0" applyFill="0" applyBorder="0" applyAlignment="0" applyProtection="0"/>
  </cellStyleXfs>
  <cellXfs count="149">
    <xf numFmtId="0" fontId="0" fillId="0" borderId="0" xfId="0"/>
    <xf numFmtId="0" fontId="3" fillId="0" borderId="0" xfId="2"/>
    <xf numFmtId="0" fontId="0" fillId="0" borderId="1" xfId="0" applyBorder="1"/>
    <xf numFmtId="0" fontId="0" fillId="0" borderId="1" xfId="0" quotePrefix="1" applyBorder="1"/>
    <xf numFmtId="0" fontId="0" fillId="0" borderId="0" xfId="0" applyAlignment="1">
      <alignment horizontal="center"/>
    </xf>
    <xf numFmtId="0" fontId="0" fillId="0" borderId="0" xfId="0" quotePrefix="1"/>
    <xf numFmtId="38" fontId="0" fillId="0" borderId="0" xfId="1" applyFont="1" applyBorder="1" applyAlignment="1"/>
    <xf numFmtId="2" fontId="0" fillId="0" borderId="0" xfId="0" applyNumberFormat="1"/>
    <xf numFmtId="0" fontId="0" fillId="0" borderId="3" xfId="0" applyBorder="1"/>
    <xf numFmtId="0" fontId="0" fillId="0" borderId="2" xfId="0" applyBorder="1"/>
    <xf numFmtId="0" fontId="3" fillId="0" borderId="4" xfId="2" applyBorder="1"/>
    <xf numFmtId="0" fontId="0" fillId="0" borderId="4" xfId="0" applyBorder="1"/>
    <xf numFmtId="0" fontId="0" fillId="0" borderId="6" xfId="0" applyBorder="1"/>
    <xf numFmtId="0" fontId="0" fillId="0" borderId="5" xfId="0" applyBorder="1"/>
    <xf numFmtId="0" fontId="0" fillId="2" borderId="7" xfId="0" applyFill="1" applyBorder="1" applyAlignment="1">
      <alignment horizontal="center"/>
    </xf>
    <xf numFmtId="0" fontId="0" fillId="2" borderId="4" xfId="0" applyFill="1" applyBorder="1"/>
    <xf numFmtId="0" fontId="0" fillId="2" borderId="0" xfId="0" applyFill="1"/>
    <xf numFmtId="0" fontId="0" fillId="2" borderId="6" xfId="0" applyFill="1" applyBorder="1"/>
    <xf numFmtId="0" fontId="0" fillId="2" borderId="3" xfId="0" applyFill="1" applyBorder="1"/>
    <xf numFmtId="0" fontId="0" fillId="2" borderId="5" xfId="0" applyFill="1" applyBorder="1"/>
    <xf numFmtId="0" fontId="0" fillId="2" borderId="2" xfId="0" applyFill="1" applyBorder="1"/>
    <xf numFmtId="0" fontId="0" fillId="0" borderId="14" xfId="0" applyBorder="1"/>
    <xf numFmtId="0" fontId="0" fillId="2" borderId="1" xfId="0" applyFill="1" applyBorder="1"/>
    <xf numFmtId="0" fontId="4" fillId="0" borderId="0" xfId="0" applyFont="1"/>
    <xf numFmtId="0" fontId="0" fillId="0" borderId="0" xfId="0" applyAlignment="1">
      <alignment horizontal="right"/>
    </xf>
    <xf numFmtId="0" fontId="0" fillId="2" borderId="16" xfId="0" applyFill="1" applyBorder="1"/>
    <xf numFmtId="0" fontId="0" fillId="2" borderId="17" xfId="0" applyFill="1" applyBorder="1"/>
    <xf numFmtId="0" fontId="0" fillId="2" borderId="9" xfId="0" applyFill="1" applyBorder="1"/>
    <xf numFmtId="0" fontId="6" fillId="0" borderId="0" xfId="0" applyFont="1"/>
    <xf numFmtId="0" fontId="8" fillId="0" borderId="0" xfId="0" applyFont="1"/>
    <xf numFmtId="0" fontId="9" fillId="0" borderId="1" xfId="0" applyFont="1" applyBorder="1"/>
    <xf numFmtId="0" fontId="9" fillId="0" borderId="1" xfId="0" quotePrefix="1" applyFont="1" applyBorder="1"/>
    <xf numFmtId="0" fontId="6" fillId="0" borderId="0" xfId="0" applyFont="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8" fillId="0" borderId="3" xfId="0" applyFont="1" applyBorder="1"/>
    <xf numFmtId="0" fontId="8" fillId="0" borderId="13" xfId="0" applyFont="1" applyBorder="1"/>
    <xf numFmtId="0" fontId="8" fillId="0" borderId="15" xfId="0" applyFont="1" applyBorder="1"/>
    <xf numFmtId="0" fontId="10" fillId="0" borderId="0" xfId="0" applyFont="1"/>
    <xf numFmtId="0" fontId="0" fillId="0" borderId="0" xfId="0" applyAlignment="1">
      <alignment horizontal="left"/>
    </xf>
    <xf numFmtId="0" fontId="11" fillId="0" borderId="0" xfId="0" applyFont="1"/>
    <xf numFmtId="38" fontId="0" fillId="0" borderId="7" xfId="0" applyNumberFormat="1" applyBorder="1" applyAlignment="1">
      <alignment horizontal="center"/>
    </xf>
    <xf numFmtId="38" fontId="0" fillId="0" borderId="8" xfId="0" applyNumberFormat="1" applyBorder="1" applyAlignment="1">
      <alignment horizontal="center"/>
    </xf>
    <xf numFmtId="38" fontId="0" fillId="0" borderId="12" xfId="0" applyNumberFormat="1" applyBorder="1" applyAlignment="1">
      <alignment horizontal="center"/>
    </xf>
    <xf numFmtId="0" fontId="0" fillId="2" borderId="18" xfId="0" applyFill="1" applyBorder="1"/>
    <xf numFmtId="0" fontId="0" fillId="2" borderId="18"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11" xfId="0" applyFill="1" applyBorder="1" applyAlignment="1">
      <alignment horizontal="center"/>
    </xf>
    <xf numFmtId="0" fontId="0" fillId="2" borderId="14" xfId="0" applyFill="1" applyBorder="1"/>
    <xf numFmtId="0" fontId="0" fillId="2" borderId="19" xfId="0" applyFill="1" applyBorder="1"/>
    <xf numFmtId="0" fontId="0" fillId="0" borderId="13" xfId="0" applyBorder="1" applyAlignment="1">
      <alignment horizontal="center"/>
    </xf>
    <xf numFmtId="0" fontId="6" fillId="0" borderId="17"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6" fillId="0" borderId="3" xfId="0" applyFont="1" applyBorder="1" applyAlignment="1">
      <alignment horizontal="center"/>
    </xf>
    <xf numFmtId="0" fontId="0" fillId="2" borderId="11" xfId="0" applyFill="1" applyBorder="1"/>
    <xf numFmtId="0" fontId="0" fillId="2" borderId="10" xfId="0" applyFill="1" applyBorder="1"/>
    <xf numFmtId="0" fontId="6" fillId="0" borderId="19" xfId="0" applyFont="1" applyBorder="1" applyAlignment="1">
      <alignment horizontal="center"/>
    </xf>
    <xf numFmtId="0" fontId="7" fillId="0" borderId="15" xfId="0" applyFont="1" applyBorder="1" applyAlignment="1">
      <alignment horizontal="center"/>
    </xf>
    <xf numFmtId="0" fontId="0" fillId="0" borderId="0" xfId="0" quotePrefix="1" applyAlignment="1">
      <alignment vertical="center"/>
    </xf>
    <xf numFmtId="0" fontId="0" fillId="0" borderId="17" xfId="0" applyBorder="1" applyAlignment="1">
      <alignment horizontal="center" vertical="center"/>
    </xf>
    <xf numFmtId="0" fontId="0" fillId="0" borderId="0" xfId="0" applyAlignment="1">
      <alignment horizontal="right" vertical="center"/>
    </xf>
    <xf numFmtId="0" fontId="0" fillId="0" borderId="0" xfId="0" quotePrefix="1" applyAlignment="1">
      <alignment horizontal="center" vertical="center"/>
    </xf>
    <xf numFmtId="0" fontId="6" fillId="0" borderId="0" xfId="0" applyFont="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2" xfId="0" applyFill="1" applyBorder="1" applyAlignment="1">
      <alignment vertical="center"/>
    </xf>
    <xf numFmtId="0" fontId="0" fillId="2" borderId="12" xfId="0" applyFill="1" applyBorder="1"/>
    <xf numFmtId="0" fontId="0" fillId="2" borderId="18" xfId="0" applyFill="1" applyBorder="1" applyAlignment="1">
      <alignment vertical="center"/>
    </xf>
    <xf numFmtId="0" fontId="0" fillId="2" borderId="17"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0" fillId="2" borderId="2" xfId="0" applyFill="1" applyBorder="1" applyAlignment="1">
      <alignment vertical="center"/>
    </xf>
    <xf numFmtId="2" fontId="0" fillId="0" borderId="0" xfId="0" applyNumberFormat="1" applyAlignment="1">
      <alignment vertical="center"/>
    </xf>
    <xf numFmtId="179" fontId="0" fillId="0" borderId="0" xfId="0" applyNumberFormat="1" applyAlignment="1">
      <alignment horizontal="center" vertical="center"/>
    </xf>
    <xf numFmtId="1" fontId="0" fillId="0" borderId="0" xfId="0" applyNumberFormat="1" applyAlignment="1">
      <alignment vertical="center"/>
    </xf>
    <xf numFmtId="180" fontId="0" fillId="0" borderId="0" xfId="0" applyNumberForma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vertical="center"/>
    </xf>
    <xf numFmtId="177" fontId="8" fillId="0" borderId="0" xfId="0" applyNumberFormat="1" applyFont="1" applyAlignment="1">
      <alignment horizontal="center" vertical="center"/>
    </xf>
    <xf numFmtId="178" fontId="8" fillId="0" borderId="0" xfId="0" applyNumberFormat="1" applyFont="1" applyAlignment="1">
      <alignment horizontal="left" vertical="center" shrinkToFit="1"/>
    </xf>
    <xf numFmtId="177" fontId="8" fillId="0" borderId="0" xfId="0" applyNumberFormat="1" applyFont="1" applyAlignment="1">
      <alignment horizontal="center" vertical="center" shrinkToFit="1"/>
    </xf>
    <xf numFmtId="1" fontId="0" fillId="0" borderId="0" xfId="0" applyNumberFormat="1"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0" xfId="0" applyNumberFormat="1" applyAlignment="1">
      <alignment vertical="center"/>
    </xf>
    <xf numFmtId="0" fontId="13" fillId="0" borderId="0" xfId="0" applyFont="1" applyAlignment="1">
      <alignment vertical="center"/>
    </xf>
    <xf numFmtId="2" fontId="4" fillId="0" borderId="0" xfId="0" applyNumberFormat="1" applyFont="1" applyAlignment="1">
      <alignment vertical="center"/>
    </xf>
    <xf numFmtId="181" fontId="0" fillId="0" borderId="2" xfId="0" applyNumberFormat="1" applyBorder="1" applyAlignment="1">
      <alignment vertical="center"/>
    </xf>
    <xf numFmtId="183" fontId="0" fillId="0" borderId="0" xfId="0" applyNumberFormat="1" applyAlignment="1">
      <alignment horizontal="left" vertical="center"/>
    </xf>
    <xf numFmtId="176" fontId="0" fillId="0" borderId="0" xfId="0" applyNumberFormat="1" applyAlignment="1">
      <alignment horizontal="center" vertical="center"/>
    </xf>
    <xf numFmtId="0" fontId="0" fillId="0" borderId="2" xfId="0" applyBorder="1" applyAlignment="1">
      <alignment horizontal="center" vertical="center"/>
    </xf>
    <xf numFmtId="2" fontId="0" fillId="0" borderId="2" xfId="0" applyNumberFormat="1" applyBorder="1" applyAlignment="1">
      <alignment vertical="center"/>
    </xf>
    <xf numFmtId="0" fontId="7" fillId="0" borderId="0" xfId="0" applyFont="1" applyAlignment="1">
      <alignment vertical="center"/>
    </xf>
    <xf numFmtId="184" fontId="0" fillId="0" borderId="0" xfId="0" applyNumberFormat="1" applyAlignment="1">
      <alignment vertical="center"/>
    </xf>
    <xf numFmtId="185" fontId="0" fillId="0" borderId="0" xfId="0" applyNumberFormat="1" applyAlignment="1">
      <alignment vertical="center"/>
    </xf>
    <xf numFmtId="186" fontId="0" fillId="0" borderId="0" xfId="0" applyNumberFormat="1" applyAlignment="1">
      <alignment vertical="center"/>
    </xf>
    <xf numFmtId="0" fontId="0" fillId="0" borderId="2" xfId="0" quotePrefix="1" applyBorder="1" applyAlignment="1">
      <alignment horizontal="center" vertical="center"/>
    </xf>
    <xf numFmtId="38" fontId="0" fillId="0" borderId="0" xfId="0" applyNumberFormat="1" applyAlignment="1">
      <alignment horizontal="center"/>
    </xf>
    <xf numFmtId="40" fontId="0" fillId="0" borderId="4" xfId="1" applyNumberFormat="1" applyFont="1" applyBorder="1" applyAlignment="1"/>
    <xf numFmtId="40" fontId="0" fillId="0" borderId="9" xfId="1" applyNumberFormat="1" applyFont="1" applyBorder="1" applyAlignment="1"/>
    <xf numFmtId="40" fontId="0" fillId="0" borderId="10" xfId="1" applyNumberFormat="1" applyFont="1" applyBorder="1" applyAlignment="1"/>
    <xf numFmtId="40" fontId="0" fillId="0" borderId="5" xfId="1" applyNumberFormat="1" applyFont="1" applyBorder="1" applyAlignment="1"/>
    <xf numFmtId="40" fontId="4" fillId="0" borderId="11" xfId="1" applyNumberFormat="1" applyFont="1" applyBorder="1" applyAlignment="1"/>
    <xf numFmtId="40" fontId="6" fillId="0" borderId="17" xfId="1" applyNumberFormat="1" applyFont="1" applyBorder="1" applyAlignment="1">
      <alignment horizontal="right"/>
    </xf>
    <xf numFmtId="40" fontId="6" fillId="0" borderId="0" xfId="1" applyNumberFormat="1" applyFont="1" applyAlignment="1">
      <alignment horizontal="right"/>
    </xf>
    <xf numFmtId="40" fontId="6" fillId="0" borderId="3" xfId="1" applyNumberFormat="1" applyFont="1" applyBorder="1" applyAlignment="1">
      <alignment horizontal="right"/>
    </xf>
    <xf numFmtId="40" fontId="4" fillId="0" borderId="2" xfId="1" applyNumberFormat="1" applyFont="1" applyBorder="1" applyAlignment="1"/>
    <xf numFmtId="40" fontId="5" fillId="0" borderId="11" xfId="1" applyNumberFormat="1" applyFont="1" applyBorder="1" applyAlignment="1"/>
    <xf numFmtId="38" fontId="6" fillId="0" borderId="0" xfId="1" applyFont="1" applyAlignment="1">
      <alignment vertical="center"/>
    </xf>
    <xf numFmtId="38" fontId="8" fillId="0" borderId="0" xfId="1" applyFont="1" applyAlignment="1">
      <alignment vertical="center"/>
    </xf>
    <xf numFmtId="38" fontId="0" fillId="0" borderId="0" xfId="1" applyFont="1" applyAlignment="1">
      <alignment vertical="center"/>
    </xf>
    <xf numFmtId="40" fontId="0" fillId="0" borderId="17" xfId="1" applyNumberFormat="1" applyFont="1" applyBorder="1" applyAlignment="1">
      <alignment vertical="center" shrinkToFit="1"/>
    </xf>
    <xf numFmtId="40" fontId="0" fillId="0" borderId="0" xfId="1" applyNumberFormat="1" applyFont="1" applyAlignment="1">
      <alignment vertical="center" shrinkToFit="1"/>
    </xf>
    <xf numFmtId="40" fontId="0" fillId="0" borderId="2" xfId="1" applyNumberFormat="1" applyFont="1" applyBorder="1" applyAlignment="1">
      <alignment vertical="center" shrinkToFit="1"/>
    </xf>
    <xf numFmtId="38" fontId="4" fillId="0" borderId="0" xfId="1" applyFont="1" applyAlignment="1">
      <alignment vertical="center"/>
    </xf>
    <xf numFmtId="187" fontId="0" fillId="0" borderId="0" xfId="1" applyNumberFormat="1" applyFont="1" applyAlignment="1"/>
    <xf numFmtId="38" fontId="0" fillId="0" borderId="0" xfId="1" applyFont="1" applyAlignment="1">
      <alignment horizontal="center" vertical="center"/>
    </xf>
    <xf numFmtId="0" fontId="0" fillId="0" borderId="2" xfId="0" applyBorder="1" applyAlignment="1">
      <alignment horizontal="right" vertical="center"/>
    </xf>
    <xf numFmtId="38" fontId="0" fillId="0" borderId="2" xfId="1" applyFont="1"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181" fontId="4" fillId="0" borderId="0" xfId="0" applyNumberFormat="1"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16" xfId="0" applyBorder="1" applyAlignment="1">
      <alignment horizontal="center" vertical="center"/>
    </xf>
    <xf numFmtId="0" fontId="0" fillId="0" borderId="11" xfId="0" applyBorder="1" applyAlignment="1">
      <alignment horizontal="center" vertical="center"/>
    </xf>
    <xf numFmtId="38" fontId="0" fillId="0" borderId="16" xfId="1" applyFont="1" applyBorder="1" applyAlignment="1">
      <alignment horizontal="center" vertical="center"/>
    </xf>
    <xf numFmtId="38" fontId="0" fillId="0" borderId="11" xfId="1" applyFont="1" applyBorder="1" applyAlignment="1">
      <alignment horizontal="center" vertical="center"/>
    </xf>
    <xf numFmtId="0" fontId="0" fillId="0" borderId="0" xfId="0" quotePrefix="1" applyAlignment="1">
      <alignment vertical="center"/>
    </xf>
    <xf numFmtId="0" fontId="0" fillId="0" borderId="0" xfId="0" quotePrefix="1" applyAlignment="1">
      <alignment horizontal="right" vertical="center"/>
    </xf>
    <xf numFmtId="183" fontId="0" fillId="0" borderId="0" xfId="0" quotePrefix="1" applyNumberFormat="1" applyAlignment="1">
      <alignment horizontal="left" vertical="center"/>
    </xf>
    <xf numFmtId="183" fontId="0" fillId="0" borderId="0" xfId="0" applyNumberFormat="1" applyAlignment="1">
      <alignment horizontal="left" vertical="center"/>
    </xf>
    <xf numFmtId="0" fontId="0" fillId="0" borderId="0" xfId="0" quotePrefix="1" applyAlignment="1">
      <alignment horizontal="left" vertical="center"/>
    </xf>
    <xf numFmtId="182" fontId="0" fillId="0" borderId="0" xfId="0" applyNumberFormat="1" applyAlignment="1">
      <alignment vertical="center"/>
    </xf>
    <xf numFmtId="2" fontId="0" fillId="0" borderId="0" xfId="0" applyNumberForma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640768</xdr:colOff>
      <xdr:row>2</xdr:row>
      <xdr:rowOff>173178</xdr:rowOff>
    </xdr:from>
    <xdr:to>
      <xdr:col>22</xdr:col>
      <xdr:colOff>565529</xdr:colOff>
      <xdr:row>34</xdr:row>
      <xdr:rowOff>4526</xdr:rowOff>
    </xdr:to>
    <xdr:grpSp>
      <xdr:nvGrpSpPr>
        <xdr:cNvPr id="2" name="グループ化 1">
          <a:extLst>
            <a:ext uri="{FF2B5EF4-FFF2-40B4-BE49-F238E27FC236}">
              <a16:creationId xmlns:a16="http://schemas.microsoft.com/office/drawing/2014/main" id="{54EFEC5F-2BAF-4B8D-A314-84AEA35A13DB}"/>
            </a:ext>
          </a:extLst>
        </xdr:cNvPr>
        <xdr:cNvGrpSpPr/>
      </xdr:nvGrpSpPr>
      <xdr:grpSpPr>
        <a:xfrm>
          <a:off x="9022768" y="665303"/>
          <a:ext cx="6243011" cy="7467223"/>
          <a:chOff x="7944077" y="138387"/>
          <a:chExt cx="5401636" cy="7392954"/>
        </a:xfrm>
      </xdr:grpSpPr>
      <xdr:sp macro="" textlink="">
        <xdr:nvSpPr>
          <xdr:cNvPr id="3" name="フリーフォーム: 図形 2">
            <a:extLst>
              <a:ext uri="{FF2B5EF4-FFF2-40B4-BE49-F238E27FC236}">
                <a16:creationId xmlns:a16="http://schemas.microsoft.com/office/drawing/2014/main" id="{5A6E53CB-8FA8-121B-E0DC-65E21EB64BA9}"/>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6568A7B-D539-90AE-358A-7047CEAE5E6F}"/>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6FDDAEE-99FC-5F17-4103-BFD7FB1EFC9D}"/>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7913F4B9-D11A-F2DF-2D4E-13724F193E1D}"/>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F4B33EDC-7F66-4F27-3009-4EBB3E035538}"/>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F81A60A7-D43E-94CC-1FC8-EE6C9DCFB303}"/>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25D5A38-87F7-C82C-9BA8-827AF355C4DF}"/>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8D47A0-3249-AABA-52B2-BBDEF97AB300}"/>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D87BD11F-6015-4005-DB61-8F57A15F1639}"/>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1C1EB706-AC75-AA44-49CF-42C5495C277E}"/>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9C66A5F-F5AA-C87B-4883-B46A55C4FA18}"/>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4261DD72-A4A3-8F3D-EBA6-CA6078EE16D6}"/>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5" name="テキスト ボックス 14">
            <a:extLst>
              <a:ext uri="{FF2B5EF4-FFF2-40B4-BE49-F238E27FC236}">
                <a16:creationId xmlns:a16="http://schemas.microsoft.com/office/drawing/2014/main" id="{E5DAF9B8-EEAA-BB77-1043-B12E106343CE}"/>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 name="直線コネクタ 15">
            <a:extLst>
              <a:ext uri="{FF2B5EF4-FFF2-40B4-BE49-F238E27FC236}">
                <a16:creationId xmlns:a16="http://schemas.microsoft.com/office/drawing/2014/main" id="{8461B726-272C-4F98-8541-7951A770FD65}"/>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4AC12FDB-50BD-F45B-6E6E-88D58CD13AD8}"/>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FAAA5D8C-4FB2-F406-51D8-7CA128307271}"/>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04FA3AC-F9AD-700A-6E69-019C6618F8A1}"/>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9FFDD29D-A7DE-DF38-4777-D5733FF35128}"/>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A3A92737-77A4-C100-0FBB-01ACEE339204}"/>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22" name="直線コネクタ 21">
            <a:extLst>
              <a:ext uri="{FF2B5EF4-FFF2-40B4-BE49-F238E27FC236}">
                <a16:creationId xmlns:a16="http://schemas.microsoft.com/office/drawing/2014/main" id="{4BDD4014-06AD-7AE1-97C3-5A5BC8E3E054}"/>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4CD98CD6-2B7C-ECB6-D8BC-2D0F929A4EE4}"/>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C2C7BFC9-DC19-D597-A5B7-01B8FF0473A0}"/>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971D576-5CF8-8597-E19B-2B5C5A907885}"/>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DE7FA88-7917-2B19-B87E-E4C183CE8E20}"/>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0C963492-7E95-FE2A-0141-E53E618F366C}"/>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28" name="直線コネクタ 27">
            <a:extLst>
              <a:ext uri="{FF2B5EF4-FFF2-40B4-BE49-F238E27FC236}">
                <a16:creationId xmlns:a16="http://schemas.microsoft.com/office/drawing/2014/main" id="{C5EC4517-2FD6-DB31-39A8-7EB53F5C9AC2}"/>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10FFAA87-7DA4-D211-8CCB-170ED2F8F6BD}"/>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1D97C979-AE62-CCC6-BE9B-312B77F1D747}"/>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AC0BED6C-1FE1-3188-2E07-F0FE73402671}"/>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4E09A260-78D7-D549-C75B-A765C1FEF887}"/>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EF5D462C-9AAE-657D-0D59-9B337F08845D}"/>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34" name="直線矢印コネクタ 33">
            <a:extLst>
              <a:ext uri="{FF2B5EF4-FFF2-40B4-BE49-F238E27FC236}">
                <a16:creationId xmlns:a16="http://schemas.microsoft.com/office/drawing/2014/main" id="{EC0D4BB1-A805-4F61-9F1E-89662F22513F}"/>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4630F448-4999-C399-15A6-9207B0773FD5}"/>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B039F4C9-2A19-E6F1-0CBD-80992B05F641}"/>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70C9DDBE-7ABC-61F9-45A3-58CD9CAD2E50}"/>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FBAE2632-C01A-91F2-3164-0F8E4DC8A57D}"/>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2F842B52-973C-61C0-6E51-8AEB475F0025}"/>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E2B68BFF-E480-E7F7-9A7B-06B4FF9BC65D}"/>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50F9F132-922C-263A-F6CD-2A647243CAC2}"/>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42" name="テキスト ボックス 41">
            <a:extLst>
              <a:ext uri="{FF2B5EF4-FFF2-40B4-BE49-F238E27FC236}">
                <a16:creationId xmlns:a16="http://schemas.microsoft.com/office/drawing/2014/main" id="{1E8FFC48-8DF7-C07D-96EA-EABCA68E153C}"/>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43" name="テキスト ボックス 42">
            <a:extLst>
              <a:ext uri="{FF2B5EF4-FFF2-40B4-BE49-F238E27FC236}">
                <a16:creationId xmlns:a16="http://schemas.microsoft.com/office/drawing/2014/main" id="{EE6DA58A-EA1B-26A1-9FD7-DB942382A8F5}"/>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44" name="テキスト ボックス 43">
            <a:extLst>
              <a:ext uri="{FF2B5EF4-FFF2-40B4-BE49-F238E27FC236}">
                <a16:creationId xmlns:a16="http://schemas.microsoft.com/office/drawing/2014/main" id="{7BE9CB41-782F-9D4A-BA01-F2297E2F7671}"/>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45" name="テキスト ボックス 44">
            <a:extLst>
              <a:ext uri="{FF2B5EF4-FFF2-40B4-BE49-F238E27FC236}">
                <a16:creationId xmlns:a16="http://schemas.microsoft.com/office/drawing/2014/main" id="{E4B97DBC-BDF9-0CAD-9DCA-73000F7A2603}"/>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46" name="テキスト ボックス 45">
            <a:extLst>
              <a:ext uri="{FF2B5EF4-FFF2-40B4-BE49-F238E27FC236}">
                <a16:creationId xmlns:a16="http://schemas.microsoft.com/office/drawing/2014/main" id="{79F2E83F-BAEA-AF74-50AD-74614BDEEB22}"/>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47" name="直線コネクタ 46">
            <a:extLst>
              <a:ext uri="{FF2B5EF4-FFF2-40B4-BE49-F238E27FC236}">
                <a16:creationId xmlns:a16="http://schemas.microsoft.com/office/drawing/2014/main" id="{3D654D63-3872-FC2F-791E-093E4C8D47FD}"/>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E949004E-7CB6-1328-0B2B-40350F2E85EC}"/>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9" name="正方形/長方形 48">
            <a:extLst>
              <a:ext uri="{FF2B5EF4-FFF2-40B4-BE49-F238E27FC236}">
                <a16:creationId xmlns:a16="http://schemas.microsoft.com/office/drawing/2014/main" id="{B6EEA994-4685-4110-72F1-77ED6A712E15}"/>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0" name="直角三角形 49">
            <a:extLst>
              <a:ext uri="{FF2B5EF4-FFF2-40B4-BE49-F238E27FC236}">
                <a16:creationId xmlns:a16="http://schemas.microsoft.com/office/drawing/2014/main" id="{E8117ADA-22FC-B7A6-F0DC-5A795BF2E345}"/>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直角三角形 50">
            <a:extLst>
              <a:ext uri="{FF2B5EF4-FFF2-40B4-BE49-F238E27FC236}">
                <a16:creationId xmlns:a16="http://schemas.microsoft.com/office/drawing/2014/main" id="{B743BF73-DBF9-050D-E3F8-B456E7807B90}"/>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矢印: 折線 51">
            <a:extLst>
              <a:ext uri="{FF2B5EF4-FFF2-40B4-BE49-F238E27FC236}">
                <a16:creationId xmlns:a16="http://schemas.microsoft.com/office/drawing/2014/main" id="{9C39CBD0-738F-7FB0-F032-EFE3D59AE78C}"/>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矢印: 折線 52">
            <a:extLst>
              <a:ext uri="{FF2B5EF4-FFF2-40B4-BE49-F238E27FC236}">
                <a16:creationId xmlns:a16="http://schemas.microsoft.com/office/drawing/2014/main" id="{3C45394C-3DF7-2302-E878-1F46DEBF8C8B}"/>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54" name="直線コネクタ 53">
            <a:extLst>
              <a:ext uri="{FF2B5EF4-FFF2-40B4-BE49-F238E27FC236}">
                <a16:creationId xmlns:a16="http://schemas.microsoft.com/office/drawing/2014/main" id="{78B43693-F8E6-F006-7286-641E03DD635E}"/>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DDF4C2FA-E4FB-F60F-DD15-7144E3B811F5}"/>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D75D130F-8A64-65E6-E349-B9207549A913}"/>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68AFE541-0064-7458-00A4-8C10935E076C}"/>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3CCBEABF-A7D5-A8F4-A6F1-797F5E12C793}"/>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3C21B3FD-4C8D-88DE-D5DA-2FC7CC16371B}"/>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CB23ECCA-42AE-54EB-4E34-CCB9DD355786}"/>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9F2632BB-2463-F241-51F7-4CBB2B379C80}"/>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5B8A0636-3D40-41F0-60EF-E6D8E06D351C}"/>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C1792DA7-D441-CD58-A9D0-FA19D5917160}"/>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E359778E-5D56-F7A8-D0AE-AF637A960EE3}"/>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矢印コネクタ 64">
            <a:extLst>
              <a:ext uri="{FF2B5EF4-FFF2-40B4-BE49-F238E27FC236}">
                <a16:creationId xmlns:a16="http://schemas.microsoft.com/office/drawing/2014/main" id="{54B7DB74-89E5-29F2-131B-F003DD8747E8}"/>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6F040FC3-FD88-BEFD-47D5-6AB7BD7B8B75}"/>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7" name="楕円 66">
            <a:extLst>
              <a:ext uri="{FF2B5EF4-FFF2-40B4-BE49-F238E27FC236}">
                <a16:creationId xmlns:a16="http://schemas.microsoft.com/office/drawing/2014/main" id="{52ECA6A0-30D1-5575-79E1-44FE907DC8BC}"/>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8" name="楕円 67">
            <a:extLst>
              <a:ext uri="{FF2B5EF4-FFF2-40B4-BE49-F238E27FC236}">
                <a16:creationId xmlns:a16="http://schemas.microsoft.com/office/drawing/2014/main" id="{47143667-E02A-1EBD-59EA-50F2E5B386E9}"/>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9" name="楕円 68">
            <a:extLst>
              <a:ext uri="{FF2B5EF4-FFF2-40B4-BE49-F238E27FC236}">
                <a16:creationId xmlns:a16="http://schemas.microsoft.com/office/drawing/2014/main" id="{80F74A9B-6403-A662-8D60-F617ADDF4AA4}"/>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0" name="楕円 69">
            <a:extLst>
              <a:ext uri="{FF2B5EF4-FFF2-40B4-BE49-F238E27FC236}">
                <a16:creationId xmlns:a16="http://schemas.microsoft.com/office/drawing/2014/main" id="{0E99D4F3-E7AB-3644-A4EB-907A22FB0AC1}"/>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1" name="楕円 70">
            <a:extLst>
              <a:ext uri="{FF2B5EF4-FFF2-40B4-BE49-F238E27FC236}">
                <a16:creationId xmlns:a16="http://schemas.microsoft.com/office/drawing/2014/main" id="{EE5C0C24-55C5-AF4A-4303-49FC0E946F2F}"/>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2" name="テキスト ボックス 71">
            <a:extLst>
              <a:ext uri="{FF2B5EF4-FFF2-40B4-BE49-F238E27FC236}">
                <a16:creationId xmlns:a16="http://schemas.microsoft.com/office/drawing/2014/main" id="{76592E4E-EAE6-2512-3459-42CBFB454666}"/>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73" name="テキスト ボックス 72">
            <a:extLst>
              <a:ext uri="{FF2B5EF4-FFF2-40B4-BE49-F238E27FC236}">
                <a16:creationId xmlns:a16="http://schemas.microsoft.com/office/drawing/2014/main" id="{9F7F5D9A-6E46-C2AD-24E3-7656DFFAE074}"/>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74" name="直線コネクタ 73">
            <a:extLst>
              <a:ext uri="{FF2B5EF4-FFF2-40B4-BE49-F238E27FC236}">
                <a16:creationId xmlns:a16="http://schemas.microsoft.com/office/drawing/2014/main" id="{32983451-544C-243D-0A01-E33B59C946AF}"/>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DE35FD38-3F7E-BF2A-FA0A-311EE32F178D}"/>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1DFED50B-22E2-B5D4-9267-4F57D444D134}"/>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AE94B8DA-DB8C-7A1A-091F-99B8229B9B58}"/>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テキスト ボックス 77">
            <a:extLst>
              <a:ext uri="{FF2B5EF4-FFF2-40B4-BE49-F238E27FC236}">
                <a16:creationId xmlns:a16="http://schemas.microsoft.com/office/drawing/2014/main" id="{C6ACB1C0-F4D3-B004-B9A2-13D9DDA3CB3A}"/>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79" name="直線矢印コネクタ 78">
            <a:extLst>
              <a:ext uri="{FF2B5EF4-FFF2-40B4-BE49-F238E27FC236}">
                <a16:creationId xmlns:a16="http://schemas.microsoft.com/office/drawing/2014/main" id="{813D14FC-EFD8-EBAD-7167-5189F0A42665}"/>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2344239F-56CA-416B-56D2-4C866C2726AC}"/>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81" name="直線矢印コネクタ 80">
            <a:extLst>
              <a:ext uri="{FF2B5EF4-FFF2-40B4-BE49-F238E27FC236}">
                <a16:creationId xmlns:a16="http://schemas.microsoft.com/office/drawing/2014/main" id="{0761479E-FC0C-231A-A3DB-2F57DBB7C30B}"/>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7BE89302-8675-D662-89B4-2E5025FAE928}"/>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正方形/長方形 82">
            <a:extLst>
              <a:ext uri="{FF2B5EF4-FFF2-40B4-BE49-F238E27FC236}">
                <a16:creationId xmlns:a16="http://schemas.microsoft.com/office/drawing/2014/main" id="{F98B8C27-B075-CF8E-F98C-8AE5972A6C8D}"/>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直角三角形 83">
            <a:extLst>
              <a:ext uri="{FF2B5EF4-FFF2-40B4-BE49-F238E27FC236}">
                <a16:creationId xmlns:a16="http://schemas.microsoft.com/office/drawing/2014/main" id="{0C55B3A2-4CB8-ED5A-FD11-C1F83CF40A60}"/>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直角三角形 84">
            <a:extLst>
              <a:ext uri="{FF2B5EF4-FFF2-40B4-BE49-F238E27FC236}">
                <a16:creationId xmlns:a16="http://schemas.microsoft.com/office/drawing/2014/main" id="{459CCBC0-A36F-2BA1-159B-7C464E05DBE5}"/>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矢印: 折線 85">
            <a:extLst>
              <a:ext uri="{FF2B5EF4-FFF2-40B4-BE49-F238E27FC236}">
                <a16:creationId xmlns:a16="http://schemas.microsoft.com/office/drawing/2014/main" id="{368962D5-67E7-EF11-B740-B7C190EC0D30}"/>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7" name="矢印: 折線 86">
            <a:extLst>
              <a:ext uri="{FF2B5EF4-FFF2-40B4-BE49-F238E27FC236}">
                <a16:creationId xmlns:a16="http://schemas.microsoft.com/office/drawing/2014/main" id="{C4BA168C-C909-7188-F7C1-4C525E62C122}"/>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88" name="直線コネクタ 87">
            <a:extLst>
              <a:ext uri="{FF2B5EF4-FFF2-40B4-BE49-F238E27FC236}">
                <a16:creationId xmlns:a16="http://schemas.microsoft.com/office/drawing/2014/main" id="{6E5738A2-B83E-512F-D715-BBAFBD438B72}"/>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CDD37D16-E628-EDC4-DB0A-515AB23FD94C}"/>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347B4D50-0E3A-548E-D96E-01CD75E3182F}"/>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C356FB04-EC50-6A1F-8EE7-A7510225FC62}"/>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2DFC45F2-2AE3-F5E8-F693-D4676BEF79DC}"/>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5FE1D22D-F6C5-D360-4672-6AC2FB77C1DF}"/>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573F442B-EFB8-7583-42D7-CA4C754FA64A}"/>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BA9E2D09-918A-05B7-4D82-3E038CDECB22}"/>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54D99D1F-DC0F-2901-734E-514F2D52F2AF}"/>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5BCBD34D-4FE0-EDFA-4A0A-9D80D7898E36}"/>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2A8D7170-6752-A096-D202-2F4C9B1D60FC}"/>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a:extLst>
              <a:ext uri="{FF2B5EF4-FFF2-40B4-BE49-F238E27FC236}">
                <a16:creationId xmlns:a16="http://schemas.microsoft.com/office/drawing/2014/main" id="{96A95F9D-064B-0C62-E2D4-748E3DB3BCF4}"/>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0" name="楕円 99">
            <a:extLst>
              <a:ext uri="{FF2B5EF4-FFF2-40B4-BE49-F238E27FC236}">
                <a16:creationId xmlns:a16="http://schemas.microsoft.com/office/drawing/2014/main" id="{64D71DF4-7EEE-6B72-2E38-EE361FA7BCC8}"/>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1" name="楕円 100">
            <a:extLst>
              <a:ext uri="{FF2B5EF4-FFF2-40B4-BE49-F238E27FC236}">
                <a16:creationId xmlns:a16="http://schemas.microsoft.com/office/drawing/2014/main" id="{BA0BBC66-FFD6-9345-02D4-9EF7ACBA2C6B}"/>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2" name="楕円 101">
            <a:extLst>
              <a:ext uri="{FF2B5EF4-FFF2-40B4-BE49-F238E27FC236}">
                <a16:creationId xmlns:a16="http://schemas.microsoft.com/office/drawing/2014/main" id="{0DA34429-D583-506C-6C08-0591DF67456D}"/>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3" name="楕円 102">
            <a:extLst>
              <a:ext uri="{FF2B5EF4-FFF2-40B4-BE49-F238E27FC236}">
                <a16:creationId xmlns:a16="http://schemas.microsoft.com/office/drawing/2014/main" id="{9321CC5D-39E1-AA6E-E360-10D9EE6FFDC8}"/>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4" name="楕円 103">
            <a:extLst>
              <a:ext uri="{FF2B5EF4-FFF2-40B4-BE49-F238E27FC236}">
                <a16:creationId xmlns:a16="http://schemas.microsoft.com/office/drawing/2014/main" id="{891CE527-8F8C-F960-0895-382059551343}"/>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5" name="楕円 104">
            <a:extLst>
              <a:ext uri="{FF2B5EF4-FFF2-40B4-BE49-F238E27FC236}">
                <a16:creationId xmlns:a16="http://schemas.microsoft.com/office/drawing/2014/main" id="{41FB9F00-3047-E912-F927-4F3AC977BB8E}"/>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106" name="直線コネクタ 105">
            <a:extLst>
              <a:ext uri="{FF2B5EF4-FFF2-40B4-BE49-F238E27FC236}">
                <a16:creationId xmlns:a16="http://schemas.microsoft.com/office/drawing/2014/main" id="{A7BC0D19-E466-1D4A-0289-C3BB6B9F5BFB}"/>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AF2D887B-6985-1D91-4A22-7F220C6B4B1E}"/>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BCB9DEC1-E5BA-3B2B-D292-4E359513BFF3}"/>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F7678859-378D-D47E-0492-AD5D8AEC6381}"/>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8021B87E-3C04-CBB0-8FBA-FFAE741CE4C5}"/>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B7BDD309-9497-4D67-3D1C-9A53BF73A702}"/>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2E7428AE-4FCE-247B-C98E-F37136089226}"/>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702AC3B4-C95C-65D5-E291-E7C1406FACA3}"/>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テキスト ボックス 113">
            <a:extLst>
              <a:ext uri="{FF2B5EF4-FFF2-40B4-BE49-F238E27FC236}">
                <a16:creationId xmlns:a16="http://schemas.microsoft.com/office/drawing/2014/main" id="{1B39F43A-F253-F854-7020-7C44B9F02BDE}"/>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15" name="テキスト ボックス 114">
            <a:extLst>
              <a:ext uri="{FF2B5EF4-FFF2-40B4-BE49-F238E27FC236}">
                <a16:creationId xmlns:a16="http://schemas.microsoft.com/office/drawing/2014/main" id="{BAD75B79-18B5-FBA7-8F72-0F10CD9C7749}"/>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116" name="テキスト ボックス 115">
            <a:extLst>
              <a:ext uri="{FF2B5EF4-FFF2-40B4-BE49-F238E27FC236}">
                <a16:creationId xmlns:a16="http://schemas.microsoft.com/office/drawing/2014/main" id="{AA8EF4F9-50E2-35B5-C441-554724528C70}"/>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117" name="円弧 116">
            <a:extLst>
              <a:ext uri="{FF2B5EF4-FFF2-40B4-BE49-F238E27FC236}">
                <a16:creationId xmlns:a16="http://schemas.microsoft.com/office/drawing/2014/main" id="{D6647A35-4A21-F149-E0AD-F8A275A8615A}"/>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8" name="円弧 117">
            <a:extLst>
              <a:ext uri="{FF2B5EF4-FFF2-40B4-BE49-F238E27FC236}">
                <a16:creationId xmlns:a16="http://schemas.microsoft.com/office/drawing/2014/main" id="{3D4D5F89-868C-33BF-B87A-D0ECF48D2A28}"/>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9" name="円弧 118">
            <a:extLst>
              <a:ext uri="{FF2B5EF4-FFF2-40B4-BE49-F238E27FC236}">
                <a16:creationId xmlns:a16="http://schemas.microsoft.com/office/drawing/2014/main" id="{5D2196FE-45EC-34D7-6E67-8D70C3B8E2EA}"/>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120" name="直線コネクタ 119">
            <a:extLst>
              <a:ext uri="{FF2B5EF4-FFF2-40B4-BE49-F238E27FC236}">
                <a16:creationId xmlns:a16="http://schemas.microsoft.com/office/drawing/2014/main" id="{F7319BA6-7298-7D4E-C5A3-1CC9ACFE7086}"/>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F6A260C1-B216-064B-DF4D-F18A754F9499}"/>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49849BB2-6573-BEEF-7752-DE5BCB43FF67}"/>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DA215B5F-319B-02C5-8F0C-7A09200B578D}"/>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8EB398EA-0BAF-570F-ECFC-26AE8B297090}"/>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EA28B51F-3287-1D17-DF67-C2E180FEE8C2}"/>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0E79B300-BB4F-77EB-E30F-8503150C7778}"/>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8C6FBAD7-702A-4BA8-41F7-063EFCC8B4A2}"/>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B05685BF-EF17-0A8F-50DA-A7F5EE0F149A}"/>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D989FC95-5E73-B19B-A0EA-5BF1B4C8143D}"/>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73E54E2E-14DB-03F4-07EC-1AEFF0220092}"/>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BAF9B679-480C-EDF7-E167-092B6669CAD8}"/>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9574C7F7-21E1-67FF-46DF-FE624D13FD7B}"/>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450D058D-7A3A-734F-8685-61535308DD36}"/>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B5A58701-D8A1-C724-2A66-ED3BDFFD99FF}"/>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EC6B8405-777E-C51B-972A-39F5D3BE5CAC}"/>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CD23E33C-FD2F-EC8F-9EE9-BCA1D32B0E95}"/>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1ED33FBB-1BB4-1E2C-F6E3-D974D8B2AF27}"/>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8864D566-1613-9872-5860-D3DAB2C5FF3C}"/>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FDE97936-EF19-AAA2-9AAF-B1A7A91E674E}"/>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693B5FA1-10D8-EE07-F26B-895103F3EF0D}"/>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A95A3C67-C0B8-CD19-B96E-B33693AA8A86}"/>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5C8A25F3-9719-D1DC-CC7A-578B5AD64F85}"/>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75BFBB34-78C0-D2D7-1861-DBC698B8426A}"/>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0FD12442-5AE6-5540-9351-253B69E15B00}"/>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88E504ED-DD1E-7563-25F6-00F0176CF599}"/>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9D5CD63F-FC6A-DA3D-D312-D84AD3D8764C}"/>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B9AE5619-877F-5161-C19B-A308825434D9}"/>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65A88921-1D1C-1755-4ED8-12A54675358F}"/>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9" name="テキスト ボックス 148">
            <a:extLst>
              <a:ext uri="{FF2B5EF4-FFF2-40B4-BE49-F238E27FC236}">
                <a16:creationId xmlns:a16="http://schemas.microsoft.com/office/drawing/2014/main" id="{4E96EA71-426E-7CFB-3229-556775E5FCC9}"/>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150" name="テキスト ボックス 149">
            <a:extLst>
              <a:ext uri="{FF2B5EF4-FFF2-40B4-BE49-F238E27FC236}">
                <a16:creationId xmlns:a16="http://schemas.microsoft.com/office/drawing/2014/main" id="{5EC967B0-E586-154B-4AEE-D0124B27BF27}"/>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151" name="直線コネクタ 150">
            <a:extLst>
              <a:ext uri="{FF2B5EF4-FFF2-40B4-BE49-F238E27FC236}">
                <a16:creationId xmlns:a16="http://schemas.microsoft.com/office/drawing/2014/main" id="{9D90D019-BAFB-66F4-438A-3C655431D8E7}"/>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FE9DD6B2-D2C9-CD6A-FACF-84BA073F0C61}"/>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0</xdr:colOff>
      <xdr:row>27</xdr:row>
      <xdr:rowOff>19050</xdr:rowOff>
    </xdr:from>
    <xdr:to>
      <xdr:col>29</xdr:col>
      <xdr:colOff>9525</xdr:colOff>
      <xdr:row>29</xdr:row>
      <xdr:rowOff>0</xdr:rowOff>
    </xdr:to>
    <xdr:sp macro="" textlink="">
      <xdr:nvSpPr>
        <xdr:cNvPr id="154" name="AutoShape 1">
          <a:extLst>
            <a:ext uri="{FF2B5EF4-FFF2-40B4-BE49-F238E27FC236}">
              <a16:creationId xmlns:a16="http://schemas.microsoft.com/office/drawing/2014/main" id="{3197B4D9-BCCF-42F6-99E7-F02A7EE081C6}"/>
            </a:ext>
          </a:extLst>
        </xdr:cNvPr>
        <xdr:cNvSpPr>
          <a:spLocks noChangeArrowheads="1"/>
        </xdr:cNvSpPr>
      </xdr:nvSpPr>
      <xdr:spPr bwMode="auto">
        <a:xfrm>
          <a:off x="8686800" y="5105400"/>
          <a:ext cx="6096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9525</xdr:colOff>
      <xdr:row>41</xdr:row>
      <xdr:rowOff>0</xdr:rowOff>
    </xdr:from>
    <xdr:to>
      <xdr:col>30</xdr:col>
      <xdr:colOff>9525</xdr:colOff>
      <xdr:row>41</xdr:row>
      <xdr:rowOff>0</xdr:rowOff>
    </xdr:to>
    <xdr:sp macro="" textlink="">
      <xdr:nvSpPr>
        <xdr:cNvPr id="155" name="Line 2">
          <a:extLst>
            <a:ext uri="{FF2B5EF4-FFF2-40B4-BE49-F238E27FC236}">
              <a16:creationId xmlns:a16="http://schemas.microsoft.com/office/drawing/2014/main" id="{7F4AA758-BB22-46F7-949D-9AE35B0FBDD0}"/>
            </a:ext>
          </a:extLst>
        </xdr:cNvPr>
        <xdr:cNvSpPr>
          <a:spLocks noChangeShapeType="1"/>
        </xdr:cNvSpPr>
      </xdr:nvSpPr>
      <xdr:spPr bwMode="auto">
        <a:xfrm>
          <a:off x="8696325" y="8229600"/>
          <a:ext cx="600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408217</xdr:colOff>
      <xdr:row>49</xdr:row>
      <xdr:rowOff>9525</xdr:rowOff>
    </xdr:from>
    <xdr:to>
      <xdr:col>29</xdr:col>
      <xdr:colOff>439511</xdr:colOff>
      <xdr:row>49</xdr:row>
      <xdr:rowOff>209550</xdr:rowOff>
    </xdr:to>
    <xdr:grpSp>
      <xdr:nvGrpSpPr>
        <xdr:cNvPr id="268" name="グループ化 267">
          <a:extLst>
            <a:ext uri="{FF2B5EF4-FFF2-40B4-BE49-F238E27FC236}">
              <a16:creationId xmlns:a16="http://schemas.microsoft.com/office/drawing/2014/main" id="{5400EA7C-454C-0EA1-356C-ADACD5C64ABA}"/>
            </a:ext>
          </a:extLst>
        </xdr:cNvPr>
        <xdr:cNvGrpSpPr/>
      </xdr:nvGrpSpPr>
      <xdr:grpSpPr>
        <a:xfrm>
          <a:off x="18569217" y="11757025"/>
          <a:ext cx="634544" cy="200025"/>
          <a:chOff x="17848489" y="10591800"/>
          <a:chExt cx="1054554" cy="200025"/>
        </a:xfrm>
      </xdr:grpSpPr>
      <xdr:sp macro="" textlink="">
        <xdr:nvSpPr>
          <xdr:cNvPr id="156" name="Line 3">
            <a:extLst>
              <a:ext uri="{FF2B5EF4-FFF2-40B4-BE49-F238E27FC236}">
                <a16:creationId xmlns:a16="http://schemas.microsoft.com/office/drawing/2014/main" id="{E9F778FC-E998-499D-AB73-9DAFACCB813F}"/>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7" name="Line 4">
            <a:extLst>
              <a:ext uri="{FF2B5EF4-FFF2-40B4-BE49-F238E27FC236}">
                <a16:creationId xmlns:a16="http://schemas.microsoft.com/office/drawing/2014/main" id="{C0EE31ED-49C7-441F-A4F9-0F3ECDC482EE}"/>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8" name="Line 5">
            <a:extLst>
              <a:ext uri="{FF2B5EF4-FFF2-40B4-BE49-F238E27FC236}">
                <a16:creationId xmlns:a16="http://schemas.microsoft.com/office/drawing/2014/main" id="{41D1B520-50FC-44F9-A61A-B617380A6D57}"/>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9" name="Line 6">
            <a:extLst>
              <a:ext uri="{FF2B5EF4-FFF2-40B4-BE49-F238E27FC236}">
                <a16:creationId xmlns:a16="http://schemas.microsoft.com/office/drawing/2014/main" id="{89D4D280-E7EA-4507-80A9-73A0AACA29AA}"/>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32</xdr:col>
      <xdr:colOff>529399</xdr:colOff>
      <xdr:row>17</xdr:row>
      <xdr:rowOff>179982</xdr:rowOff>
    </xdr:from>
    <xdr:to>
      <xdr:col>34</xdr:col>
      <xdr:colOff>166783</xdr:colOff>
      <xdr:row>19</xdr:row>
      <xdr:rowOff>20667</xdr:rowOff>
    </xdr:to>
    <xdr:sp macro="" textlink="">
      <xdr:nvSpPr>
        <xdr:cNvPr id="201" name="テキスト ボックス 200">
          <a:extLst>
            <a:ext uri="{FF2B5EF4-FFF2-40B4-BE49-F238E27FC236}">
              <a16:creationId xmlns:a16="http://schemas.microsoft.com/office/drawing/2014/main" id="{5C2ABAAF-C074-319A-CD9B-BC37707A8F04}"/>
            </a:ext>
          </a:extLst>
        </xdr:cNvPr>
        <xdr:cNvSpPr txBox="1">
          <a:spLocks/>
        </xdr:cNvSpPr>
      </xdr:nvSpPr>
      <xdr:spPr>
        <a:xfrm>
          <a:off x="21044278" y="4213327"/>
          <a:ext cx="83293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L = </a:t>
          </a:r>
          <a:endParaRPr kumimoji="1" lang="ja-JP" altLang="en-US" sz="1400"/>
        </a:p>
      </xdr:txBody>
    </xdr:sp>
    <xdr:clientData/>
  </xdr:twoCellAnchor>
  <xdr:twoCellAnchor editAs="absolute">
    <xdr:from>
      <xdr:col>35</xdr:col>
      <xdr:colOff>94933</xdr:colOff>
      <xdr:row>13</xdr:row>
      <xdr:rowOff>188689</xdr:rowOff>
    </xdr:from>
    <xdr:to>
      <xdr:col>36</xdr:col>
      <xdr:colOff>431815</xdr:colOff>
      <xdr:row>15</xdr:row>
      <xdr:rowOff>25301</xdr:rowOff>
    </xdr:to>
    <xdr:sp macro="" textlink="">
      <xdr:nvSpPr>
        <xdr:cNvPr id="202" name="テキスト ボックス 201">
          <a:extLst>
            <a:ext uri="{FF2B5EF4-FFF2-40B4-BE49-F238E27FC236}">
              <a16:creationId xmlns:a16="http://schemas.microsoft.com/office/drawing/2014/main" id="{7921486F-2656-4132-B11F-6F8B9DAFBA93}"/>
            </a:ext>
          </a:extLst>
        </xdr:cNvPr>
        <xdr:cNvSpPr txBox="1">
          <a:spLocks/>
        </xdr:cNvSpPr>
      </xdr:nvSpPr>
      <xdr:spPr>
        <a:xfrm>
          <a:off x="22498390" y="3276103"/>
          <a:ext cx="848714" cy="309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 </a:t>
          </a:r>
          <a:endParaRPr kumimoji="1" lang="ja-JP" altLang="en-US" sz="1400"/>
        </a:p>
      </xdr:txBody>
    </xdr:sp>
    <xdr:clientData/>
  </xdr:twoCellAnchor>
  <xdr:twoCellAnchor editAs="absolute">
    <xdr:from>
      <xdr:col>33</xdr:col>
      <xdr:colOff>157089</xdr:colOff>
      <xdr:row>8</xdr:row>
      <xdr:rowOff>182158</xdr:rowOff>
    </xdr:from>
    <xdr:to>
      <xdr:col>34</xdr:col>
      <xdr:colOff>36819</xdr:colOff>
      <xdr:row>10</xdr:row>
      <xdr:rowOff>22842</xdr:rowOff>
    </xdr:to>
    <xdr:sp macro="" textlink="">
      <xdr:nvSpPr>
        <xdr:cNvPr id="205" name="テキスト ボックス 204">
          <a:extLst>
            <a:ext uri="{FF2B5EF4-FFF2-40B4-BE49-F238E27FC236}">
              <a16:creationId xmlns:a16="http://schemas.microsoft.com/office/drawing/2014/main" id="{45D1484C-84BB-3E9A-6C2C-434D5CBE33AC}"/>
            </a:ext>
          </a:extLst>
        </xdr:cNvPr>
        <xdr:cNvSpPr txBox="1">
          <a:spLocks/>
        </xdr:cNvSpPr>
      </xdr:nvSpPr>
      <xdr:spPr>
        <a:xfrm>
          <a:off x="21269744" y="2087158"/>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clientData/>
  </xdr:twoCellAnchor>
  <xdr:twoCellAnchor editAs="absolute">
    <xdr:from>
      <xdr:col>32</xdr:col>
      <xdr:colOff>248889</xdr:colOff>
      <xdr:row>12</xdr:row>
      <xdr:rowOff>119767</xdr:rowOff>
    </xdr:from>
    <xdr:to>
      <xdr:col>34</xdr:col>
      <xdr:colOff>400246</xdr:colOff>
      <xdr:row>16</xdr:row>
      <xdr:rowOff>145208</xdr:rowOff>
    </xdr:to>
    <xdr:sp macro="" textlink="">
      <xdr:nvSpPr>
        <xdr:cNvPr id="153" name="Rectangle 70">
          <a:extLst>
            <a:ext uri="{FF2B5EF4-FFF2-40B4-BE49-F238E27FC236}">
              <a16:creationId xmlns:a16="http://schemas.microsoft.com/office/drawing/2014/main" id="{1947B8E8-38AE-4B1C-BDBF-7D405103185F}"/>
            </a:ext>
          </a:extLst>
        </xdr:cNvPr>
        <xdr:cNvSpPr>
          <a:spLocks noChangeArrowheads="1"/>
        </xdr:cNvSpPr>
      </xdr:nvSpPr>
      <xdr:spPr bwMode="auto">
        <a:xfrm>
          <a:off x="20763768" y="2970698"/>
          <a:ext cx="1346909" cy="9713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12</xdr:row>
      <xdr:rowOff>48566</xdr:rowOff>
    </xdr:from>
    <xdr:to>
      <xdr:col>33</xdr:col>
      <xdr:colOff>324568</xdr:colOff>
      <xdr:row>16</xdr:row>
      <xdr:rowOff>127409</xdr:rowOff>
    </xdr:to>
    <xdr:sp macro="" textlink="">
      <xdr:nvSpPr>
        <xdr:cNvPr id="163" name="Line 29">
          <a:extLst>
            <a:ext uri="{FF2B5EF4-FFF2-40B4-BE49-F238E27FC236}">
              <a16:creationId xmlns:a16="http://schemas.microsoft.com/office/drawing/2014/main" id="{4894B182-0F14-4B45-89CE-3DC54511545D}"/>
            </a:ext>
          </a:extLst>
        </xdr:cNvPr>
        <xdr:cNvSpPr>
          <a:spLocks noChangeShapeType="1"/>
        </xdr:cNvSpPr>
      </xdr:nvSpPr>
      <xdr:spPr bwMode="auto">
        <a:xfrm>
          <a:off x="21437223" y="2899497"/>
          <a:ext cx="0" cy="1024774"/>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absolute">
    <xdr:from>
      <xdr:col>34</xdr:col>
      <xdr:colOff>580431</xdr:colOff>
      <xdr:row>12</xdr:row>
      <xdr:rowOff>113834</xdr:rowOff>
    </xdr:from>
    <xdr:to>
      <xdr:col>35</xdr:col>
      <xdr:colOff>200487</xdr:colOff>
      <xdr:row>12</xdr:row>
      <xdr:rowOff>113834</xdr:rowOff>
    </xdr:to>
    <xdr:sp macro="" textlink="">
      <xdr:nvSpPr>
        <xdr:cNvPr id="169" name="Line 39">
          <a:extLst>
            <a:ext uri="{FF2B5EF4-FFF2-40B4-BE49-F238E27FC236}">
              <a16:creationId xmlns:a16="http://schemas.microsoft.com/office/drawing/2014/main" id="{E984D83E-2F4E-46BD-AEC2-8A17BACAF7B1}"/>
            </a:ext>
          </a:extLst>
        </xdr:cNvPr>
        <xdr:cNvSpPr>
          <a:spLocks noChangeShapeType="1"/>
        </xdr:cNvSpPr>
      </xdr:nvSpPr>
      <xdr:spPr bwMode="auto">
        <a:xfrm>
          <a:off x="22290862" y="2964765"/>
          <a:ext cx="313082"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35</xdr:col>
      <xdr:colOff>146433</xdr:colOff>
      <xdr:row>12</xdr:row>
      <xdr:rowOff>113834</xdr:rowOff>
    </xdr:from>
    <xdr:to>
      <xdr:col>35</xdr:col>
      <xdr:colOff>146433</xdr:colOff>
      <xdr:row>16</xdr:row>
      <xdr:rowOff>133342</xdr:rowOff>
    </xdr:to>
    <xdr:sp macro="" textlink="">
      <xdr:nvSpPr>
        <xdr:cNvPr id="170" name="Line 41">
          <a:extLst>
            <a:ext uri="{FF2B5EF4-FFF2-40B4-BE49-F238E27FC236}">
              <a16:creationId xmlns:a16="http://schemas.microsoft.com/office/drawing/2014/main" id="{ACC4C08E-703D-4107-8FFA-46564C443C21}"/>
            </a:ext>
          </a:extLst>
        </xdr:cNvPr>
        <xdr:cNvSpPr>
          <a:spLocks noChangeShapeType="1"/>
        </xdr:cNvSpPr>
      </xdr:nvSpPr>
      <xdr:spPr bwMode="auto">
        <a:xfrm>
          <a:off x="22549890" y="2964765"/>
          <a:ext cx="0" cy="965439"/>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394240</xdr:colOff>
      <xdr:row>17</xdr:row>
      <xdr:rowOff>19946</xdr:rowOff>
    </xdr:from>
    <xdr:to>
      <xdr:col>34</xdr:col>
      <xdr:colOff>394240</xdr:colOff>
      <xdr:row>18</xdr:row>
      <xdr:rowOff>66336</xdr:rowOff>
    </xdr:to>
    <xdr:sp macro="" textlink="">
      <xdr:nvSpPr>
        <xdr:cNvPr id="183" name="Line 57">
          <a:extLst>
            <a:ext uri="{FF2B5EF4-FFF2-40B4-BE49-F238E27FC236}">
              <a16:creationId xmlns:a16="http://schemas.microsoft.com/office/drawing/2014/main" id="{F7999A26-CC66-4F05-BB8A-1078EFC79A3A}"/>
            </a:ext>
          </a:extLst>
        </xdr:cNvPr>
        <xdr:cNvSpPr>
          <a:spLocks noChangeShapeType="1"/>
        </xdr:cNvSpPr>
      </xdr:nvSpPr>
      <xdr:spPr bwMode="auto">
        <a:xfrm>
          <a:off x="22104671" y="4053291"/>
          <a:ext cx="0" cy="282873"/>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32</xdr:col>
      <xdr:colOff>248889</xdr:colOff>
      <xdr:row>18</xdr:row>
      <xdr:rowOff>17943</xdr:rowOff>
    </xdr:from>
    <xdr:to>
      <xdr:col>34</xdr:col>
      <xdr:colOff>400246</xdr:colOff>
      <xdr:row>18</xdr:row>
      <xdr:rowOff>17943</xdr:rowOff>
    </xdr:to>
    <xdr:sp macro="" textlink="">
      <xdr:nvSpPr>
        <xdr:cNvPr id="184" name="Line 58">
          <a:extLst>
            <a:ext uri="{FF2B5EF4-FFF2-40B4-BE49-F238E27FC236}">
              <a16:creationId xmlns:a16="http://schemas.microsoft.com/office/drawing/2014/main" id="{DE50050C-F96B-4849-B9AE-A70EDE474E47}"/>
            </a:ext>
          </a:extLst>
        </xdr:cNvPr>
        <xdr:cNvSpPr>
          <a:spLocks noChangeShapeType="1"/>
        </xdr:cNvSpPr>
      </xdr:nvSpPr>
      <xdr:spPr bwMode="auto">
        <a:xfrm>
          <a:off x="20763768" y="4287771"/>
          <a:ext cx="1346909"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592444</xdr:colOff>
      <xdr:row>16</xdr:row>
      <xdr:rowOff>133342</xdr:rowOff>
    </xdr:from>
    <xdr:to>
      <xdr:col>35</xdr:col>
      <xdr:colOff>212500</xdr:colOff>
      <xdr:row>16</xdr:row>
      <xdr:rowOff>133342</xdr:rowOff>
    </xdr:to>
    <xdr:sp macro="" textlink="">
      <xdr:nvSpPr>
        <xdr:cNvPr id="186" name="Line 60">
          <a:extLst>
            <a:ext uri="{FF2B5EF4-FFF2-40B4-BE49-F238E27FC236}">
              <a16:creationId xmlns:a16="http://schemas.microsoft.com/office/drawing/2014/main" id="{6E7D21DA-A24C-4119-AB18-6F1D18B490C3}"/>
            </a:ext>
          </a:extLst>
        </xdr:cNvPr>
        <xdr:cNvSpPr>
          <a:spLocks noChangeShapeType="1"/>
        </xdr:cNvSpPr>
      </xdr:nvSpPr>
      <xdr:spPr bwMode="auto">
        <a:xfrm>
          <a:off x="22302875" y="3930204"/>
          <a:ext cx="313082"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32</xdr:col>
      <xdr:colOff>158796</xdr:colOff>
      <xdr:row>16</xdr:row>
      <xdr:rowOff>145208</xdr:rowOff>
    </xdr:from>
    <xdr:to>
      <xdr:col>34</xdr:col>
      <xdr:colOff>490339</xdr:colOff>
      <xdr:row>16</xdr:row>
      <xdr:rowOff>216409</xdr:rowOff>
    </xdr:to>
    <xdr:sp macro="" textlink="">
      <xdr:nvSpPr>
        <xdr:cNvPr id="188" name="Rectangle 71">
          <a:extLst>
            <a:ext uri="{FF2B5EF4-FFF2-40B4-BE49-F238E27FC236}">
              <a16:creationId xmlns:a16="http://schemas.microsoft.com/office/drawing/2014/main" id="{C8473A27-DCAD-4E33-85CA-19CE9AE2C17B}"/>
            </a:ext>
          </a:extLst>
        </xdr:cNvPr>
        <xdr:cNvSpPr>
          <a:spLocks noChangeArrowheads="1"/>
        </xdr:cNvSpPr>
      </xdr:nvSpPr>
      <xdr:spPr bwMode="auto">
        <a:xfrm>
          <a:off x="20673675" y="3942070"/>
          <a:ext cx="1527095" cy="71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9</xdr:row>
      <xdr:rowOff>231222</xdr:rowOff>
    </xdr:from>
    <xdr:to>
      <xdr:col>33</xdr:col>
      <xdr:colOff>324568</xdr:colOff>
      <xdr:row>12</xdr:row>
      <xdr:rowOff>18898</xdr:rowOff>
    </xdr:to>
    <xdr:sp macro="" textlink="">
      <xdr:nvSpPr>
        <xdr:cNvPr id="203" name="Line 30">
          <a:extLst>
            <a:ext uri="{FF2B5EF4-FFF2-40B4-BE49-F238E27FC236}">
              <a16:creationId xmlns:a16="http://schemas.microsoft.com/office/drawing/2014/main" id="{BCED70AE-6C9A-24E4-D84D-1C68D0ED50E7}"/>
            </a:ext>
          </a:extLst>
        </xdr:cNvPr>
        <xdr:cNvSpPr>
          <a:spLocks noChangeShapeType="1"/>
        </xdr:cNvSpPr>
      </xdr:nvSpPr>
      <xdr:spPr bwMode="auto">
        <a:xfrm>
          <a:off x="21437223" y="2372705"/>
          <a:ext cx="0" cy="497124"/>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32</xdr:col>
      <xdr:colOff>7880</xdr:colOff>
      <xdr:row>12</xdr:row>
      <xdr:rowOff>60433</xdr:rowOff>
    </xdr:from>
    <xdr:to>
      <xdr:col>32</xdr:col>
      <xdr:colOff>585235</xdr:colOff>
      <xdr:row>12</xdr:row>
      <xdr:rowOff>60433</xdr:rowOff>
    </xdr:to>
    <xdr:sp macro="" textlink="">
      <xdr:nvSpPr>
        <xdr:cNvPr id="204" name="Line 46">
          <a:extLst>
            <a:ext uri="{FF2B5EF4-FFF2-40B4-BE49-F238E27FC236}">
              <a16:creationId xmlns:a16="http://schemas.microsoft.com/office/drawing/2014/main" id="{D16ECB16-C959-C1D6-13C2-DEDB2B962876}"/>
            </a:ext>
          </a:extLst>
        </xdr:cNvPr>
        <xdr:cNvSpPr>
          <a:spLocks noChangeShapeType="1"/>
        </xdr:cNvSpPr>
      </xdr:nvSpPr>
      <xdr:spPr bwMode="auto">
        <a:xfrm flipH="1">
          <a:off x="20522759" y="2911364"/>
          <a:ext cx="5773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editAs="absolute">
    <xdr:from>
      <xdr:col>33</xdr:col>
      <xdr:colOff>59534</xdr:colOff>
      <xdr:row>10</xdr:row>
      <xdr:rowOff>208396</xdr:rowOff>
    </xdr:from>
    <xdr:to>
      <xdr:col>34</xdr:col>
      <xdr:colOff>33107</xdr:colOff>
      <xdr:row>13</xdr:row>
      <xdr:rowOff>67273</xdr:rowOff>
    </xdr:to>
    <xdr:sp macro="" textlink="">
      <xdr:nvSpPr>
        <xdr:cNvPr id="206" name="円弧 205">
          <a:extLst>
            <a:ext uri="{FF2B5EF4-FFF2-40B4-BE49-F238E27FC236}">
              <a16:creationId xmlns:a16="http://schemas.microsoft.com/office/drawing/2014/main" id="{B5354B67-BF98-3555-DB5A-2AA49569D68F}"/>
            </a:ext>
          </a:extLst>
        </xdr:cNvPr>
        <xdr:cNvSpPr/>
      </xdr:nvSpPr>
      <xdr:spPr>
        <a:xfrm rot="12553646">
          <a:off x="21172189" y="2586362"/>
          <a:ext cx="571349" cy="568325"/>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33</xdr:col>
      <xdr:colOff>577294</xdr:colOff>
      <xdr:row>12</xdr:row>
      <xdr:rowOff>106246</xdr:rowOff>
    </xdr:from>
    <xdr:to>
      <xdr:col>34</xdr:col>
      <xdr:colOff>453287</xdr:colOff>
      <xdr:row>13</xdr:row>
      <xdr:rowOff>181376</xdr:rowOff>
    </xdr:to>
    <xdr:sp macro="" textlink="">
      <xdr:nvSpPr>
        <xdr:cNvPr id="207" name="テキスト ボックス 206">
          <a:extLst>
            <a:ext uri="{FF2B5EF4-FFF2-40B4-BE49-F238E27FC236}">
              <a16:creationId xmlns:a16="http://schemas.microsoft.com/office/drawing/2014/main" id="{0EBAD76C-4141-EA1B-0061-4A0D24B1620B}"/>
            </a:ext>
          </a:extLst>
        </xdr:cNvPr>
        <xdr:cNvSpPr txBox="1">
          <a:spLocks/>
        </xdr:cNvSpPr>
      </xdr:nvSpPr>
      <xdr:spPr>
        <a:xfrm>
          <a:off x="21689949" y="2957177"/>
          <a:ext cx="473769" cy="3116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My</a:t>
          </a:r>
          <a:endParaRPr kumimoji="1" lang="ja-JP" altLang="en-US" sz="1400"/>
        </a:p>
      </xdr:txBody>
    </xdr:sp>
    <xdr:clientData/>
  </xdr:twoCellAnchor>
  <xdr:twoCellAnchor editAs="absolute">
    <xdr:from>
      <xdr:col>32</xdr:col>
      <xdr:colOff>137845</xdr:colOff>
      <xdr:row>10</xdr:row>
      <xdr:rowOff>191042</xdr:rowOff>
    </xdr:from>
    <xdr:to>
      <xdr:col>33</xdr:col>
      <xdr:colOff>17575</xdr:colOff>
      <xdr:row>12</xdr:row>
      <xdr:rowOff>31728</xdr:rowOff>
    </xdr:to>
    <xdr:sp macro="" textlink="">
      <xdr:nvSpPr>
        <xdr:cNvPr id="208" name="テキスト ボックス 207">
          <a:extLst>
            <a:ext uri="{FF2B5EF4-FFF2-40B4-BE49-F238E27FC236}">
              <a16:creationId xmlns:a16="http://schemas.microsoft.com/office/drawing/2014/main" id="{E55258B7-3EC2-EE82-EC60-71B468B61F55}"/>
            </a:ext>
          </a:extLst>
        </xdr:cNvPr>
        <xdr:cNvSpPr txBox="1">
          <a:spLocks/>
        </xdr:cNvSpPr>
      </xdr:nvSpPr>
      <xdr:spPr>
        <a:xfrm>
          <a:off x="20652724" y="2569008"/>
          <a:ext cx="477506" cy="313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Hy</a:t>
          </a:r>
          <a:endParaRPr kumimoji="1" lang="ja-JP" altLang="en-US" sz="1400"/>
        </a:p>
      </xdr:txBody>
    </xdr:sp>
    <xdr:clientData/>
  </xdr:twoCellAnchor>
  <xdr:twoCellAnchor editAs="absolute">
    <xdr:from>
      <xdr:col>32</xdr:col>
      <xdr:colOff>248187</xdr:colOff>
      <xdr:row>17</xdr:row>
      <xdr:rowOff>19946</xdr:rowOff>
    </xdr:from>
    <xdr:to>
      <xdr:col>32</xdr:col>
      <xdr:colOff>248187</xdr:colOff>
      <xdr:row>18</xdr:row>
      <xdr:rowOff>66336</xdr:rowOff>
    </xdr:to>
    <xdr:sp macro="" textlink="">
      <xdr:nvSpPr>
        <xdr:cNvPr id="210" name="Line 57">
          <a:extLst>
            <a:ext uri="{FF2B5EF4-FFF2-40B4-BE49-F238E27FC236}">
              <a16:creationId xmlns:a16="http://schemas.microsoft.com/office/drawing/2014/main" id="{69122AB1-E6E1-C806-F84A-48F810653A9B}"/>
            </a:ext>
          </a:extLst>
        </xdr:cNvPr>
        <xdr:cNvSpPr>
          <a:spLocks noChangeShapeType="1"/>
        </xdr:cNvSpPr>
      </xdr:nvSpPr>
      <xdr:spPr bwMode="auto">
        <a:xfrm>
          <a:off x="20763066" y="4053291"/>
          <a:ext cx="0" cy="282873"/>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26</xdr:col>
      <xdr:colOff>405852</xdr:colOff>
      <xdr:row>8</xdr:row>
      <xdr:rowOff>182158</xdr:rowOff>
    </xdr:from>
    <xdr:to>
      <xdr:col>30</xdr:col>
      <xdr:colOff>285755</xdr:colOff>
      <xdr:row>19</xdr:row>
      <xdr:rowOff>20667</xdr:rowOff>
    </xdr:to>
    <xdr:grpSp>
      <xdr:nvGrpSpPr>
        <xdr:cNvPr id="267" name="グループ化 266">
          <a:extLst>
            <a:ext uri="{FF2B5EF4-FFF2-40B4-BE49-F238E27FC236}">
              <a16:creationId xmlns:a16="http://schemas.microsoft.com/office/drawing/2014/main" id="{BDEEEA29-750A-0D34-D2A6-1F15AFCAF863}"/>
            </a:ext>
          </a:extLst>
        </xdr:cNvPr>
        <xdr:cNvGrpSpPr/>
      </xdr:nvGrpSpPr>
      <xdr:grpSpPr>
        <a:xfrm>
          <a:off x="17360352" y="2103033"/>
          <a:ext cx="2388153" cy="2457884"/>
          <a:chOff x="17194698" y="679174"/>
          <a:chExt cx="2360544" cy="2480661"/>
        </a:xfrm>
      </xdr:grpSpPr>
      <xdr:sp macro="" textlink="">
        <xdr:nvSpPr>
          <xdr:cNvPr id="249" name="テキスト ボックス 248">
            <a:extLst>
              <a:ext uri="{FF2B5EF4-FFF2-40B4-BE49-F238E27FC236}">
                <a16:creationId xmlns:a16="http://schemas.microsoft.com/office/drawing/2014/main" id="{75F5CF97-4D0E-95F4-D510-5B875622E931}"/>
              </a:ext>
            </a:extLst>
          </xdr:cNvPr>
          <xdr:cNvSpPr txBox="1">
            <a:spLocks/>
          </xdr:cNvSpPr>
        </xdr:nvSpPr>
        <xdr:spPr>
          <a:xfrm>
            <a:off x="17921505" y="2840935"/>
            <a:ext cx="830746"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B = </a:t>
            </a:r>
            <a:endParaRPr kumimoji="1" lang="ja-JP" altLang="en-US" sz="1400"/>
          </a:p>
        </xdr:txBody>
      </xdr:sp>
      <xdr:sp macro="" textlink="">
        <xdr:nvSpPr>
          <xdr:cNvPr id="251" name="テキスト ボックス 250">
            <a:extLst>
              <a:ext uri="{FF2B5EF4-FFF2-40B4-BE49-F238E27FC236}">
                <a16:creationId xmlns:a16="http://schemas.microsoft.com/office/drawing/2014/main" id="{E6F6E1AF-D381-CC63-AA1E-B06CE0A06881}"/>
              </a:ext>
            </a:extLst>
          </xdr:cNvPr>
          <xdr:cNvSpPr txBox="1">
            <a:spLocks/>
          </xdr:cNvSpPr>
        </xdr:nvSpPr>
        <xdr:spPr>
          <a:xfrm>
            <a:off x="18220927" y="679174"/>
            <a:ext cx="476250"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sp macro="" textlink="">
        <xdr:nvSpPr>
          <xdr:cNvPr id="256" name="Line 57">
            <a:extLst>
              <a:ext uri="{FF2B5EF4-FFF2-40B4-BE49-F238E27FC236}">
                <a16:creationId xmlns:a16="http://schemas.microsoft.com/office/drawing/2014/main" id="{1F4BC6A6-474B-327F-159C-F598AF7486BD}"/>
              </a:ext>
            </a:extLst>
          </xdr:cNvPr>
          <xdr:cNvSpPr>
            <a:spLocks noChangeShapeType="1"/>
          </xdr:cNvSpPr>
        </xdr:nvSpPr>
        <xdr:spPr bwMode="auto">
          <a:xfrm>
            <a:off x="19459501"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2" name="Rectangle 70">
            <a:extLst>
              <a:ext uri="{FF2B5EF4-FFF2-40B4-BE49-F238E27FC236}">
                <a16:creationId xmlns:a16="http://schemas.microsoft.com/office/drawing/2014/main" id="{736BA650-6508-54C5-4845-BD19D25CBE13}"/>
              </a:ext>
            </a:extLst>
          </xdr:cNvPr>
          <xdr:cNvSpPr>
            <a:spLocks noChangeArrowheads="1"/>
          </xdr:cNvSpPr>
        </xdr:nvSpPr>
        <xdr:spPr bwMode="auto">
          <a:xfrm>
            <a:off x="17301039" y="1577504"/>
            <a:ext cx="2147862" cy="9876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 name="Line 58">
            <a:extLst>
              <a:ext uri="{FF2B5EF4-FFF2-40B4-BE49-F238E27FC236}">
                <a16:creationId xmlns:a16="http://schemas.microsoft.com/office/drawing/2014/main" id="{093661EB-4BC0-5984-7A8B-299FD4439E06}"/>
              </a:ext>
            </a:extLst>
          </xdr:cNvPr>
          <xdr:cNvSpPr>
            <a:spLocks noChangeShapeType="1"/>
          </xdr:cNvSpPr>
        </xdr:nvSpPr>
        <xdr:spPr bwMode="auto">
          <a:xfrm>
            <a:off x="17305233" y="2916625"/>
            <a:ext cx="2147862"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9" name="Rectangle 71">
            <a:extLst>
              <a:ext uri="{FF2B5EF4-FFF2-40B4-BE49-F238E27FC236}">
                <a16:creationId xmlns:a16="http://schemas.microsoft.com/office/drawing/2014/main" id="{D5D5B6AE-BBE4-BB8E-D985-9DFA430E9381}"/>
              </a:ext>
            </a:extLst>
          </xdr:cNvPr>
          <xdr:cNvSpPr>
            <a:spLocks noChangeArrowheads="1"/>
          </xdr:cNvSpPr>
        </xdr:nvSpPr>
        <xdr:spPr bwMode="auto">
          <a:xfrm>
            <a:off x="17194698" y="2565137"/>
            <a:ext cx="2360544" cy="770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 name="Line 30">
            <a:extLst>
              <a:ext uri="{FF2B5EF4-FFF2-40B4-BE49-F238E27FC236}">
                <a16:creationId xmlns:a16="http://schemas.microsoft.com/office/drawing/2014/main" id="{1CA6F27A-1790-388C-9C50-C6C80762A3E9}"/>
              </a:ext>
            </a:extLst>
          </xdr:cNvPr>
          <xdr:cNvSpPr>
            <a:spLocks noChangeShapeType="1"/>
          </xdr:cNvSpPr>
        </xdr:nvSpPr>
        <xdr:spPr bwMode="auto">
          <a:xfrm>
            <a:off x="18387965" y="969501"/>
            <a:ext cx="0" cy="505446"/>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61" name="Line 46">
            <a:extLst>
              <a:ext uri="{FF2B5EF4-FFF2-40B4-BE49-F238E27FC236}">
                <a16:creationId xmlns:a16="http://schemas.microsoft.com/office/drawing/2014/main" id="{3B4D3FA4-D13A-5A37-0C96-D705FCAD6F3E}"/>
              </a:ext>
            </a:extLst>
          </xdr:cNvPr>
          <xdr:cNvSpPr>
            <a:spLocks noChangeShapeType="1"/>
          </xdr:cNvSpPr>
        </xdr:nvSpPr>
        <xdr:spPr bwMode="auto">
          <a:xfrm flipH="1">
            <a:off x="17451057" y="1517177"/>
            <a:ext cx="575837"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262" name="円弧 261">
            <a:extLst>
              <a:ext uri="{FF2B5EF4-FFF2-40B4-BE49-F238E27FC236}">
                <a16:creationId xmlns:a16="http://schemas.microsoft.com/office/drawing/2014/main" id="{4B59EB5A-5C01-246C-F9DC-551FB49C854E}"/>
              </a:ext>
            </a:extLst>
          </xdr:cNvPr>
          <xdr:cNvSpPr/>
        </xdr:nvSpPr>
        <xdr:spPr>
          <a:xfrm rot="12553646">
            <a:off x="18098779" y="1186735"/>
            <a:ext cx="569847" cy="577839"/>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3" name="テキスト ボックス 262">
            <a:extLst>
              <a:ext uri="{FF2B5EF4-FFF2-40B4-BE49-F238E27FC236}">
                <a16:creationId xmlns:a16="http://schemas.microsoft.com/office/drawing/2014/main" id="{5134BDA3-4483-60F6-2A91-D970E5671E50}"/>
              </a:ext>
            </a:extLst>
          </xdr:cNvPr>
          <xdr:cNvSpPr txBox="1">
            <a:spLocks/>
          </xdr:cNvSpPr>
        </xdr:nvSpPr>
        <xdr:spPr>
          <a:xfrm>
            <a:off x="18573763" y="1563757"/>
            <a:ext cx="472523" cy="316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Mx</a:t>
            </a:r>
            <a:endParaRPr kumimoji="1" lang="ja-JP" altLang="en-US" sz="1400"/>
          </a:p>
        </xdr:txBody>
      </xdr:sp>
      <xdr:sp macro="" textlink="">
        <xdr:nvSpPr>
          <xdr:cNvPr id="264" name="テキスト ボックス 263">
            <a:extLst>
              <a:ext uri="{FF2B5EF4-FFF2-40B4-BE49-F238E27FC236}">
                <a16:creationId xmlns:a16="http://schemas.microsoft.com/office/drawing/2014/main" id="{88897BF9-BA75-EC64-8A4D-37B92CBD445A}"/>
              </a:ext>
            </a:extLst>
          </xdr:cNvPr>
          <xdr:cNvSpPr txBox="1">
            <a:spLocks/>
          </xdr:cNvSpPr>
        </xdr:nvSpPr>
        <xdr:spPr>
          <a:xfrm>
            <a:off x="17580680" y="1169090"/>
            <a:ext cx="476250" cy="318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Hx</a:t>
            </a:r>
            <a:endParaRPr kumimoji="1" lang="ja-JP" altLang="en-US" sz="1400"/>
          </a:p>
        </xdr:txBody>
      </xdr:sp>
      <xdr:sp macro="" textlink="">
        <xdr:nvSpPr>
          <xdr:cNvPr id="265" name="Line 57">
            <a:extLst>
              <a:ext uri="{FF2B5EF4-FFF2-40B4-BE49-F238E27FC236}">
                <a16:creationId xmlns:a16="http://schemas.microsoft.com/office/drawing/2014/main" id="{2F206133-4EA4-71FC-3D41-7B96AA781D45}"/>
              </a:ext>
            </a:extLst>
          </xdr:cNvPr>
          <xdr:cNvSpPr>
            <a:spLocks noChangeShapeType="1"/>
          </xdr:cNvSpPr>
        </xdr:nvSpPr>
        <xdr:spPr bwMode="auto">
          <a:xfrm>
            <a:off x="17309729"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3" name="Line 29">
            <a:extLst>
              <a:ext uri="{FF2B5EF4-FFF2-40B4-BE49-F238E27FC236}">
                <a16:creationId xmlns:a16="http://schemas.microsoft.com/office/drawing/2014/main" id="{BC152C86-9736-8742-7390-2FF7A7FE1675}"/>
              </a:ext>
            </a:extLst>
          </xdr:cNvPr>
          <xdr:cNvSpPr>
            <a:spLocks noChangeShapeType="1"/>
          </xdr:cNvSpPr>
        </xdr:nvSpPr>
        <xdr:spPr bwMode="auto">
          <a:xfrm>
            <a:off x="18374970" y="1505111"/>
            <a:ext cx="0" cy="1041928"/>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2</xdr:row>
      <xdr:rowOff>19050</xdr:rowOff>
    </xdr:from>
    <xdr:to>
      <xdr:col>43</xdr:col>
      <xdr:colOff>9525</xdr:colOff>
      <xdr:row>4</xdr:row>
      <xdr:rowOff>0</xdr:rowOff>
    </xdr:to>
    <xdr:sp macro="" textlink="">
      <xdr:nvSpPr>
        <xdr:cNvPr id="160" name="AutoShape 7">
          <a:extLst>
            <a:ext uri="{FF2B5EF4-FFF2-40B4-BE49-F238E27FC236}">
              <a16:creationId xmlns:a16="http://schemas.microsoft.com/office/drawing/2014/main" id="{D36574BD-22E0-4762-BEE5-F8E8DF96CFD4}"/>
            </a:ext>
          </a:extLst>
        </xdr:cNvPr>
        <xdr:cNvSpPr>
          <a:spLocks noChangeArrowheads="1"/>
        </xdr:cNvSpPr>
      </xdr:nvSpPr>
      <xdr:spPr bwMode="auto">
        <a:xfrm>
          <a:off x="16506825" y="438150"/>
          <a:ext cx="6191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9525</xdr:colOff>
      <xdr:row>16</xdr:row>
      <xdr:rowOff>0</xdr:rowOff>
    </xdr:from>
    <xdr:to>
      <xdr:col>44</xdr:col>
      <xdr:colOff>9525</xdr:colOff>
      <xdr:row>16</xdr:row>
      <xdr:rowOff>0</xdr:rowOff>
    </xdr:to>
    <xdr:sp macro="" textlink="">
      <xdr:nvSpPr>
        <xdr:cNvPr id="161" name="Line 8">
          <a:extLst>
            <a:ext uri="{FF2B5EF4-FFF2-40B4-BE49-F238E27FC236}">
              <a16:creationId xmlns:a16="http://schemas.microsoft.com/office/drawing/2014/main" id="{87F4FB91-3A34-4FE3-922E-783CD9B746FF}"/>
            </a:ext>
          </a:extLst>
        </xdr:cNvPr>
        <xdr:cNvSpPr>
          <a:spLocks noChangeShapeType="1"/>
        </xdr:cNvSpPr>
      </xdr:nvSpPr>
      <xdr:spPr bwMode="auto">
        <a:xfrm>
          <a:off x="26473150" y="4302125"/>
          <a:ext cx="682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19050</xdr:colOff>
      <xdr:row>29</xdr:row>
      <xdr:rowOff>9525</xdr:rowOff>
    </xdr:from>
    <xdr:to>
      <xdr:col>42</xdr:col>
      <xdr:colOff>600075</xdr:colOff>
      <xdr:row>30</xdr:row>
      <xdr:rowOff>200025</xdr:rowOff>
    </xdr:to>
    <xdr:sp macro="" textlink="">
      <xdr:nvSpPr>
        <xdr:cNvPr id="167" name="AutoShape 13">
          <a:extLst>
            <a:ext uri="{FF2B5EF4-FFF2-40B4-BE49-F238E27FC236}">
              <a16:creationId xmlns:a16="http://schemas.microsoft.com/office/drawing/2014/main" id="{3A6A1769-56C5-4EAC-AC8C-888F48F67717}"/>
            </a:ext>
          </a:extLst>
        </xdr:cNvPr>
        <xdr:cNvSpPr>
          <a:spLocks noChangeArrowheads="1"/>
        </xdr:cNvSpPr>
      </xdr:nvSpPr>
      <xdr:spPr bwMode="auto">
        <a:xfrm>
          <a:off x="16525875" y="6772275"/>
          <a:ext cx="5810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19050</xdr:colOff>
      <xdr:row>31</xdr:row>
      <xdr:rowOff>19050</xdr:rowOff>
    </xdr:from>
    <xdr:to>
      <xdr:col>43</xdr:col>
      <xdr:colOff>590550</xdr:colOff>
      <xdr:row>32</xdr:row>
      <xdr:rowOff>180975</xdr:rowOff>
    </xdr:to>
    <xdr:sp macro="" textlink="">
      <xdr:nvSpPr>
        <xdr:cNvPr id="171" name="AutoShape 15">
          <a:extLst>
            <a:ext uri="{FF2B5EF4-FFF2-40B4-BE49-F238E27FC236}">
              <a16:creationId xmlns:a16="http://schemas.microsoft.com/office/drawing/2014/main" id="{04A2EE51-A354-458C-A545-E364AA081468}"/>
            </a:ext>
          </a:extLst>
        </xdr:cNvPr>
        <xdr:cNvSpPr>
          <a:spLocks noChangeArrowheads="1"/>
        </xdr:cNvSpPr>
      </xdr:nvSpPr>
      <xdr:spPr bwMode="auto">
        <a:xfrm>
          <a:off x="17135475" y="7200900"/>
          <a:ext cx="57150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9525</xdr:colOff>
      <xdr:row>16</xdr:row>
      <xdr:rowOff>0</xdr:rowOff>
    </xdr:from>
    <xdr:to>
      <xdr:col>44</xdr:col>
      <xdr:colOff>9525</xdr:colOff>
      <xdr:row>16</xdr:row>
      <xdr:rowOff>0</xdr:rowOff>
    </xdr:to>
    <xdr:sp macro="" textlink="">
      <xdr:nvSpPr>
        <xdr:cNvPr id="174" name="Line 2">
          <a:extLst>
            <a:ext uri="{FF2B5EF4-FFF2-40B4-BE49-F238E27FC236}">
              <a16:creationId xmlns:a16="http://schemas.microsoft.com/office/drawing/2014/main" id="{5C503C15-CDF7-4AAE-AAB5-6BA697DE33CB}"/>
            </a:ext>
          </a:extLst>
        </xdr:cNvPr>
        <xdr:cNvSpPr>
          <a:spLocks noChangeShapeType="1"/>
        </xdr:cNvSpPr>
      </xdr:nvSpPr>
      <xdr:spPr bwMode="auto">
        <a:xfrm>
          <a:off x="18773775" y="9334500"/>
          <a:ext cx="603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465367</xdr:colOff>
      <xdr:row>24</xdr:row>
      <xdr:rowOff>19050</xdr:rowOff>
    </xdr:from>
    <xdr:to>
      <xdr:col>43</xdr:col>
      <xdr:colOff>417286</xdr:colOff>
      <xdr:row>24</xdr:row>
      <xdr:rowOff>219075</xdr:rowOff>
    </xdr:to>
    <xdr:grpSp>
      <xdr:nvGrpSpPr>
        <xdr:cNvPr id="175" name="グループ化 174">
          <a:extLst>
            <a:ext uri="{FF2B5EF4-FFF2-40B4-BE49-F238E27FC236}">
              <a16:creationId xmlns:a16="http://schemas.microsoft.com/office/drawing/2014/main" id="{D0EA2E21-F1FB-4297-A342-1C6A99F1945F}"/>
            </a:ext>
          </a:extLst>
        </xdr:cNvPr>
        <xdr:cNvGrpSpPr/>
      </xdr:nvGrpSpPr>
      <xdr:grpSpPr>
        <a:xfrm>
          <a:off x="26944867" y="5749925"/>
          <a:ext cx="634544" cy="200025"/>
          <a:chOff x="17848489" y="10591800"/>
          <a:chExt cx="1054554" cy="200025"/>
        </a:xfrm>
      </xdr:grpSpPr>
      <xdr:sp macro="" textlink="">
        <xdr:nvSpPr>
          <xdr:cNvPr id="176" name="Line 3">
            <a:extLst>
              <a:ext uri="{FF2B5EF4-FFF2-40B4-BE49-F238E27FC236}">
                <a16:creationId xmlns:a16="http://schemas.microsoft.com/office/drawing/2014/main" id="{53E78718-A877-AAE7-2FAE-AB4329DF0950}"/>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 name="Line 4">
            <a:extLst>
              <a:ext uri="{FF2B5EF4-FFF2-40B4-BE49-F238E27FC236}">
                <a16:creationId xmlns:a16="http://schemas.microsoft.com/office/drawing/2014/main" id="{19C6B2FD-A366-3230-1FD2-1E261191CB1C}"/>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 name="Line 5">
            <a:extLst>
              <a:ext uri="{FF2B5EF4-FFF2-40B4-BE49-F238E27FC236}">
                <a16:creationId xmlns:a16="http://schemas.microsoft.com/office/drawing/2014/main" id="{63BA8992-C4A6-DFC5-62F0-F65A3E7D2C0F}"/>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 name="Line 6">
            <a:extLst>
              <a:ext uri="{FF2B5EF4-FFF2-40B4-BE49-F238E27FC236}">
                <a16:creationId xmlns:a16="http://schemas.microsoft.com/office/drawing/2014/main" id="{F1F9C7D4-03BC-03E1-2907-F084F9C94970}"/>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9525</xdr:colOff>
      <xdr:row>26</xdr:row>
      <xdr:rowOff>19050</xdr:rowOff>
    </xdr:from>
    <xdr:to>
      <xdr:col>55</xdr:col>
      <xdr:colOff>247650</xdr:colOff>
      <xdr:row>27</xdr:row>
      <xdr:rowOff>171450</xdr:rowOff>
    </xdr:to>
    <xdr:sp macro="" textlink="">
      <xdr:nvSpPr>
        <xdr:cNvPr id="165" name="AutoShape 20">
          <a:extLst>
            <a:ext uri="{FF2B5EF4-FFF2-40B4-BE49-F238E27FC236}">
              <a16:creationId xmlns:a16="http://schemas.microsoft.com/office/drawing/2014/main" id="{F62D5BCB-7E96-400E-8080-EB32EA2CB3F2}"/>
            </a:ext>
          </a:extLst>
        </xdr:cNvPr>
        <xdr:cNvSpPr>
          <a:spLocks noChangeArrowheads="1"/>
        </xdr:cNvSpPr>
      </xdr:nvSpPr>
      <xdr:spPr bwMode="auto">
        <a:xfrm>
          <a:off x="22612350" y="5524500"/>
          <a:ext cx="8477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19050</xdr:colOff>
      <xdr:row>28</xdr:row>
      <xdr:rowOff>28575</xdr:rowOff>
    </xdr:from>
    <xdr:to>
      <xdr:col>55</xdr:col>
      <xdr:colOff>438150</xdr:colOff>
      <xdr:row>29</xdr:row>
      <xdr:rowOff>180975</xdr:rowOff>
    </xdr:to>
    <xdr:sp macro="" textlink="">
      <xdr:nvSpPr>
        <xdr:cNvPr id="166" name="AutoShape 21">
          <a:extLst>
            <a:ext uri="{FF2B5EF4-FFF2-40B4-BE49-F238E27FC236}">
              <a16:creationId xmlns:a16="http://schemas.microsoft.com/office/drawing/2014/main" id="{672D8B27-2C14-4EF3-98D4-63DD0859A19E}"/>
            </a:ext>
          </a:extLst>
        </xdr:cNvPr>
        <xdr:cNvSpPr>
          <a:spLocks noChangeArrowheads="1"/>
        </xdr:cNvSpPr>
      </xdr:nvSpPr>
      <xdr:spPr bwMode="auto">
        <a:xfrm>
          <a:off x="22621875" y="5953125"/>
          <a:ext cx="1028700"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absolute">
    <xdr:from>
      <xdr:col>35</xdr:col>
      <xdr:colOff>96246</xdr:colOff>
      <xdr:row>10</xdr:row>
      <xdr:rowOff>203136</xdr:rowOff>
    </xdr:from>
    <xdr:to>
      <xdr:col>36</xdr:col>
      <xdr:colOff>433128</xdr:colOff>
      <xdr:row>12</xdr:row>
      <xdr:rowOff>39748</xdr:rowOff>
    </xdr:to>
    <xdr:sp macro="" textlink="">
      <xdr:nvSpPr>
        <xdr:cNvPr id="182" name="テキスト ボックス 181">
          <a:extLst>
            <a:ext uri="{FF2B5EF4-FFF2-40B4-BE49-F238E27FC236}">
              <a16:creationId xmlns:a16="http://schemas.microsoft.com/office/drawing/2014/main" id="{CA57262C-47C1-4203-BC36-AC449F680E8A}"/>
            </a:ext>
          </a:extLst>
        </xdr:cNvPr>
        <xdr:cNvSpPr txBox="1">
          <a:spLocks/>
        </xdr:cNvSpPr>
      </xdr:nvSpPr>
      <xdr:spPr>
        <a:xfrm>
          <a:off x="22499703" y="2581102"/>
          <a:ext cx="848714" cy="309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a:t>
          </a:r>
          <a:endParaRPr kumimoji="1" lang="ja-JP" altLang="en-US" sz="1400"/>
        </a:p>
      </xdr:txBody>
    </xdr:sp>
    <xdr:clientData/>
  </xdr:twoCellAnchor>
  <xdr:twoCellAnchor editAs="absolute">
    <xdr:from>
      <xdr:col>35</xdr:col>
      <xdr:colOff>147746</xdr:colOff>
      <xdr:row>10</xdr:row>
      <xdr:rowOff>223344</xdr:rowOff>
    </xdr:from>
    <xdr:to>
      <xdr:col>35</xdr:col>
      <xdr:colOff>147746</xdr:colOff>
      <xdr:row>12</xdr:row>
      <xdr:rowOff>101805</xdr:rowOff>
    </xdr:to>
    <xdr:sp macro="" textlink="">
      <xdr:nvSpPr>
        <xdr:cNvPr id="185" name="Line 41">
          <a:extLst>
            <a:ext uri="{FF2B5EF4-FFF2-40B4-BE49-F238E27FC236}">
              <a16:creationId xmlns:a16="http://schemas.microsoft.com/office/drawing/2014/main" id="{045608FC-B95D-462F-AC53-8BB271A944DC}"/>
            </a:ext>
          </a:extLst>
        </xdr:cNvPr>
        <xdr:cNvSpPr>
          <a:spLocks noChangeShapeType="1"/>
        </xdr:cNvSpPr>
      </xdr:nvSpPr>
      <xdr:spPr bwMode="auto">
        <a:xfrm>
          <a:off x="22551203" y="2601310"/>
          <a:ext cx="0" cy="351426"/>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25</xdr:col>
      <xdr:colOff>420415</xdr:colOff>
      <xdr:row>10</xdr:row>
      <xdr:rowOff>220248</xdr:rowOff>
    </xdr:from>
    <xdr:to>
      <xdr:col>37</xdr:col>
      <xdr:colOff>306004</xdr:colOff>
      <xdr:row>10</xdr:row>
      <xdr:rowOff>220248</xdr:rowOff>
    </xdr:to>
    <xdr:sp macro="" textlink="">
      <xdr:nvSpPr>
        <xdr:cNvPr id="187" name="Line 39">
          <a:extLst>
            <a:ext uri="{FF2B5EF4-FFF2-40B4-BE49-F238E27FC236}">
              <a16:creationId xmlns:a16="http://schemas.microsoft.com/office/drawing/2014/main" id="{D1AC1783-74D4-43E5-95E1-7AAADC365F76}"/>
            </a:ext>
          </a:extLst>
        </xdr:cNvPr>
        <xdr:cNvSpPr>
          <a:spLocks noChangeShapeType="1"/>
        </xdr:cNvSpPr>
      </xdr:nvSpPr>
      <xdr:spPr bwMode="auto">
        <a:xfrm>
          <a:off x="16750863" y="2598214"/>
          <a:ext cx="7068206"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36</xdr:col>
      <xdr:colOff>497251</xdr:colOff>
      <xdr:row>9</xdr:row>
      <xdr:rowOff>222886</xdr:rowOff>
    </xdr:from>
    <xdr:to>
      <xdr:col>37</xdr:col>
      <xdr:colOff>376981</xdr:colOff>
      <xdr:row>11</xdr:row>
      <xdr:rowOff>63571</xdr:rowOff>
    </xdr:to>
    <xdr:sp macro="" textlink="">
      <xdr:nvSpPr>
        <xdr:cNvPr id="190" name="テキスト ボックス 189">
          <a:extLst>
            <a:ext uri="{FF2B5EF4-FFF2-40B4-BE49-F238E27FC236}">
              <a16:creationId xmlns:a16="http://schemas.microsoft.com/office/drawing/2014/main" id="{40A51C99-4863-4DD2-A819-67A2E2400763}"/>
            </a:ext>
          </a:extLst>
        </xdr:cNvPr>
        <xdr:cNvSpPr txBox="1">
          <a:spLocks/>
        </xdr:cNvSpPr>
      </xdr:nvSpPr>
      <xdr:spPr>
        <a:xfrm>
          <a:off x="23412540" y="2364369"/>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lientData/>
  </xdr:twoCellAnchor>
  <xdr:twoCellAnchor editAs="absolute">
    <xdr:from>
      <xdr:col>36</xdr:col>
      <xdr:colOff>327770</xdr:colOff>
      <xdr:row>9</xdr:row>
      <xdr:rowOff>197923</xdr:rowOff>
    </xdr:from>
    <xdr:to>
      <xdr:col>37</xdr:col>
      <xdr:colOff>207500</xdr:colOff>
      <xdr:row>11</xdr:row>
      <xdr:rowOff>38608</xdr:rowOff>
    </xdr:to>
    <xdr:sp macro="" textlink="">
      <xdr:nvSpPr>
        <xdr:cNvPr id="191" name="テキスト ボックス 190">
          <a:extLst>
            <a:ext uri="{FF2B5EF4-FFF2-40B4-BE49-F238E27FC236}">
              <a16:creationId xmlns:a16="http://schemas.microsoft.com/office/drawing/2014/main" id="{B35EC748-1A8B-491E-B5E8-703CDD1E5938}"/>
            </a:ext>
          </a:extLst>
        </xdr:cNvPr>
        <xdr:cNvSpPr txBox="1">
          <a:spLocks/>
        </xdr:cNvSpPr>
      </xdr:nvSpPr>
      <xdr:spPr>
        <a:xfrm>
          <a:off x="23243059" y="2339406"/>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a:t>
          </a:r>
        </a:p>
      </xdr:txBody>
    </xdr:sp>
    <xdr:clientData/>
  </xdr:twoCellAnchor>
  <xdr:twoCellAnchor>
    <xdr:from>
      <xdr:col>31</xdr:col>
      <xdr:colOff>123165</xdr:colOff>
      <xdr:row>10</xdr:row>
      <xdr:rowOff>224557</xdr:rowOff>
    </xdr:from>
    <xdr:to>
      <xdr:col>31</xdr:col>
      <xdr:colOff>194827</xdr:colOff>
      <xdr:row>11</xdr:row>
      <xdr:rowOff>46326</xdr:rowOff>
    </xdr:to>
    <xdr:cxnSp macro="">
      <xdr:nvCxnSpPr>
        <xdr:cNvPr id="164" name="直線コネクタ 163">
          <a:extLst>
            <a:ext uri="{FF2B5EF4-FFF2-40B4-BE49-F238E27FC236}">
              <a16:creationId xmlns:a16="http://schemas.microsoft.com/office/drawing/2014/main" id="{1BE12006-8ABA-4A87-9516-D7D3394FA0EC}"/>
            </a:ext>
          </a:extLst>
        </xdr:cNvPr>
        <xdr:cNvCxnSpPr/>
      </xdr:nvCxnSpPr>
      <xdr:spPr>
        <a:xfrm>
          <a:off x="20090573" y="2635886"/>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310590</xdr:colOff>
      <xdr:row>10</xdr:row>
      <xdr:rowOff>224553</xdr:rowOff>
    </xdr:from>
    <xdr:to>
      <xdr:col>31</xdr:col>
      <xdr:colOff>388519</xdr:colOff>
      <xdr:row>11</xdr:row>
      <xdr:rowOff>46322</xdr:rowOff>
    </xdr:to>
    <xdr:cxnSp macro="">
      <xdr:nvCxnSpPr>
        <xdr:cNvPr id="189" name="直線コネクタ 188">
          <a:extLst>
            <a:ext uri="{FF2B5EF4-FFF2-40B4-BE49-F238E27FC236}">
              <a16:creationId xmlns:a16="http://schemas.microsoft.com/office/drawing/2014/main" id="{D6E2EE46-7386-4241-B35A-D5BC7E46AE39}"/>
            </a:ext>
          </a:extLst>
        </xdr:cNvPr>
        <xdr:cNvCxnSpPr/>
      </xdr:nvCxnSpPr>
      <xdr:spPr>
        <a:xfrm>
          <a:off x="20277998" y="2635882"/>
          <a:ext cx="77929"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498769</xdr:colOff>
      <xdr:row>10</xdr:row>
      <xdr:rowOff>224553</xdr:rowOff>
    </xdr:from>
    <xdr:to>
      <xdr:col>31</xdr:col>
      <xdr:colOff>570431</xdr:colOff>
      <xdr:row>11</xdr:row>
      <xdr:rowOff>46322</xdr:rowOff>
    </xdr:to>
    <xdr:cxnSp macro="">
      <xdr:nvCxnSpPr>
        <xdr:cNvPr id="192" name="直線コネクタ 191">
          <a:extLst>
            <a:ext uri="{FF2B5EF4-FFF2-40B4-BE49-F238E27FC236}">
              <a16:creationId xmlns:a16="http://schemas.microsoft.com/office/drawing/2014/main" id="{FC440C9A-0E68-4959-B169-2DEC647348FC}"/>
            </a:ext>
          </a:extLst>
        </xdr:cNvPr>
        <xdr:cNvCxnSpPr/>
      </xdr:nvCxnSpPr>
      <xdr:spPr>
        <a:xfrm>
          <a:off x="20466177" y="2635882"/>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194823</xdr:colOff>
      <xdr:row>10</xdr:row>
      <xdr:rowOff>226959</xdr:rowOff>
    </xdr:from>
    <xdr:to>
      <xdr:col>31</xdr:col>
      <xdr:colOff>227903</xdr:colOff>
      <xdr:row>11</xdr:row>
      <xdr:rowOff>15132</xdr:rowOff>
    </xdr:to>
    <xdr:cxnSp macro="">
      <xdr:nvCxnSpPr>
        <xdr:cNvPr id="193" name="直線コネクタ 192">
          <a:extLst>
            <a:ext uri="{FF2B5EF4-FFF2-40B4-BE49-F238E27FC236}">
              <a16:creationId xmlns:a16="http://schemas.microsoft.com/office/drawing/2014/main" id="{227E3EEA-750D-4891-ADE9-45A82AF0AA9A}"/>
            </a:ext>
          </a:extLst>
        </xdr:cNvPr>
        <xdr:cNvCxnSpPr/>
      </xdr:nvCxnSpPr>
      <xdr:spPr>
        <a:xfrm>
          <a:off x="20162231" y="2638288"/>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564918</xdr:colOff>
      <xdr:row>10</xdr:row>
      <xdr:rowOff>226962</xdr:rowOff>
    </xdr:from>
    <xdr:to>
      <xdr:col>31</xdr:col>
      <xdr:colOff>597998</xdr:colOff>
      <xdr:row>11</xdr:row>
      <xdr:rowOff>15135</xdr:rowOff>
    </xdr:to>
    <xdr:cxnSp macro="">
      <xdr:nvCxnSpPr>
        <xdr:cNvPr id="194" name="直線コネクタ 193">
          <a:extLst>
            <a:ext uri="{FF2B5EF4-FFF2-40B4-BE49-F238E27FC236}">
              <a16:creationId xmlns:a16="http://schemas.microsoft.com/office/drawing/2014/main" id="{49D3EAEB-CEF2-4D77-88DD-D9C61B927970}"/>
            </a:ext>
          </a:extLst>
        </xdr:cNvPr>
        <xdr:cNvCxnSpPr/>
      </xdr:nvCxnSpPr>
      <xdr:spPr>
        <a:xfrm>
          <a:off x="20532326" y="2638291"/>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385758</xdr:colOff>
      <xdr:row>10</xdr:row>
      <xdr:rowOff>226957</xdr:rowOff>
    </xdr:from>
    <xdr:to>
      <xdr:col>31</xdr:col>
      <xdr:colOff>418838</xdr:colOff>
      <xdr:row>11</xdr:row>
      <xdr:rowOff>15130</xdr:rowOff>
    </xdr:to>
    <xdr:cxnSp macro="">
      <xdr:nvCxnSpPr>
        <xdr:cNvPr id="195" name="直線コネクタ 194">
          <a:extLst>
            <a:ext uri="{FF2B5EF4-FFF2-40B4-BE49-F238E27FC236}">
              <a16:creationId xmlns:a16="http://schemas.microsoft.com/office/drawing/2014/main" id="{87CF0EB5-A434-4A2D-9A47-F1A7B37731FE}"/>
            </a:ext>
          </a:extLst>
        </xdr:cNvPr>
        <xdr:cNvCxnSpPr/>
      </xdr:nvCxnSpPr>
      <xdr:spPr>
        <a:xfrm>
          <a:off x="20353166" y="2638286"/>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252707</xdr:colOff>
      <xdr:row>10</xdr:row>
      <xdr:rowOff>226961</xdr:rowOff>
    </xdr:from>
    <xdr:to>
      <xdr:col>31</xdr:col>
      <xdr:colOff>352687</xdr:colOff>
      <xdr:row>11</xdr:row>
      <xdr:rowOff>68664</xdr:rowOff>
    </xdr:to>
    <xdr:cxnSp macro="">
      <xdr:nvCxnSpPr>
        <xdr:cNvPr id="196" name="直線コネクタ 195">
          <a:extLst>
            <a:ext uri="{FF2B5EF4-FFF2-40B4-BE49-F238E27FC236}">
              <a16:creationId xmlns:a16="http://schemas.microsoft.com/office/drawing/2014/main" id="{37264CDF-3163-4154-A01B-E9E9D5B8D9F5}"/>
            </a:ext>
          </a:extLst>
        </xdr:cNvPr>
        <xdr:cNvCxnSpPr/>
      </xdr:nvCxnSpPr>
      <xdr:spPr>
        <a:xfrm>
          <a:off x="20220115" y="2638290"/>
          <a:ext cx="99980"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435375</xdr:colOff>
      <xdr:row>10</xdr:row>
      <xdr:rowOff>226961</xdr:rowOff>
    </xdr:from>
    <xdr:to>
      <xdr:col>31</xdr:col>
      <xdr:colOff>529088</xdr:colOff>
      <xdr:row>11</xdr:row>
      <xdr:rowOff>68664</xdr:rowOff>
    </xdr:to>
    <xdr:cxnSp macro="">
      <xdr:nvCxnSpPr>
        <xdr:cNvPr id="197" name="直線コネクタ 196">
          <a:extLst>
            <a:ext uri="{FF2B5EF4-FFF2-40B4-BE49-F238E27FC236}">
              <a16:creationId xmlns:a16="http://schemas.microsoft.com/office/drawing/2014/main" id="{C85E8A70-EB59-45C8-A467-B3F644CA1982}"/>
            </a:ext>
          </a:extLst>
        </xdr:cNvPr>
        <xdr:cNvCxnSpPr/>
      </xdr:nvCxnSpPr>
      <xdr:spPr>
        <a:xfrm>
          <a:off x="20402783" y="2638290"/>
          <a:ext cx="93713"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164509</xdr:colOff>
      <xdr:row>10</xdr:row>
      <xdr:rowOff>231755</xdr:rowOff>
    </xdr:from>
    <xdr:to>
      <xdr:col>31</xdr:col>
      <xdr:colOff>252709</xdr:colOff>
      <xdr:row>11</xdr:row>
      <xdr:rowOff>68658</xdr:rowOff>
    </xdr:to>
    <xdr:cxnSp macro="">
      <xdr:nvCxnSpPr>
        <xdr:cNvPr id="198" name="直線コネクタ 197">
          <a:extLst>
            <a:ext uri="{FF2B5EF4-FFF2-40B4-BE49-F238E27FC236}">
              <a16:creationId xmlns:a16="http://schemas.microsoft.com/office/drawing/2014/main" id="{90924344-FF09-43E9-B68A-1AA3C394A9E4}"/>
            </a:ext>
          </a:extLst>
        </xdr:cNvPr>
        <xdr:cNvCxnSpPr/>
      </xdr:nvCxnSpPr>
      <xdr:spPr>
        <a:xfrm flipH="1">
          <a:off x="20131917" y="2643084"/>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355444</xdr:colOff>
      <xdr:row>10</xdr:row>
      <xdr:rowOff>234159</xdr:rowOff>
    </xdr:from>
    <xdr:to>
      <xdr:col>31</xdr:col>
      <xdr:colOff>443644</xdr:colOff>
      <xdr:row>11</xdr:row>
      <xdr:rowOff>71062</xdr:rowOff>
    </xdr:to>
    <xdr:cxnSp macro="">
      <xdr:nvCxnSpPr>
        <xdr:cNvPr id="199" name="直線コネクタ 198">
          <a:extLst>
            <a:ext uri="{FF2B5EF4-FFF2-40B4-BE49-F238E27FC236}">
              <a16:creationId xmlns:a16="http://schemas.microsoft.com/office/drawing/2014/main" id="{CCE0C26A-44C7-40A2-BCA4-8243D0E8422B}"/>
            </a:ext>
          </a:extLst>
        </xdr:cNvPr>
        <xdr:cNvCxnSpPr/>
      </xdr:nvCxnSpPr>
      <xdr:spPr>
        <a:xfrm flipH="1">
          <a:off x="20322852" y="2645488"/>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230659</xdr:colOff>
      <xdr:row>11</xdr:row>
      <xdr:rowOff>15121</xdr:rowOff>
    </xdr:from>
    <xdr:to>
      <xdr:col>31</xdr:col>
      <xdr:colOff>288539</xdr:colOff>
      <xdr:row>11</xdr:row>
      <xdr:rowOff>66254</xdr:rowOff>
    </xdr:to>
    <xdr:cxnSp macro="">
      <xdr:nvCxnSpPr>
        <xdr:cNvPr id="200" name="直線コネクタ 199">
          <a:extLst>
            <a:ext uri="{FF2B5EF4-FFF2-40B4-BE49-F238E27FC236}">
              <a16:creationId xmlns:a16="http://schemas.microsoft.com/office/drawing/2014/main" id="{C5C40BAE-6015-4CB3-B06C-ECE60C5142B7}"/>
            </a:ext>
          </a:extLst>
        </xdr:cNvPr>
        <xdr:cNvCxnSpPr/>
      </xdr:nvCxnSpPr>
      <xdr:spPr>
        <a:xfrm flipH="1">
          <a:off x="20198067" y="2667082"/>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296809</xdr:colOff>
      <xdr:row>11</xdr:row>
      <xdr:rowOff>43922</xdr:rowOff>
    </xdr:from>
    <xdr:to>
      <xdr:col>31</xdr:col>
      <xdr:colOff>321610</xdr:colOff>
      <xdr:row>11</xdr:row>
      <xdr:rowOff>66251</xdr:rowOff>
    </xdr:to>
    <xdr:cxnSp macro="">
      <xdr:nvCxnSpPr>
        <xdr:cNvPr id="209" name="直線コネクタ 208">
          <a:extLst>
            <a:ext uri="{FF2B5EF4-FFF2-40B4-BE49-F238E27FC236}">
              <a16:creationId xmlns:a16="http://schemas.microsoft.com/office/drawing/2014/main" id="{4FA13C43-5952-4F5D-8A17-A95B8E070DAC}"/>
            </a:ext>
          </a:extLst>
        </xdr:cNvPr>
        <xdr:cNvCxnSpPr/>
      </xdr:nvCxnSpPr>
      <xdr:spPr>
        <a:xfrm flipH="1">
          <a:off x="20264217" y="2695883"/>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290615</xdr:colOff>
      <xdr:row>10</xdr:row>
      <xdr:rowOff>226565</xdr:rowOff>
    </xdr:from>
    <xdr:to>
      <xdr:col>36</xdr:col>
      <xdr:colOff>362277</xdr:colOff>
      <xdr:row>11</xdr:row>
      <xdr:rowOff>48334</xdr:rowOff>
    </xdr:to>
    <xdr:cxnSp macro="">
      <xdr:nvCxnSpPr>
        <xdr:cNvPr id="211" name="直線コネクタ 210">
          <a:extLst>
            <a:ext uri="{FF2B5EF4-FFF2-40B4-BE49-F238E27FC236}">
              <a16:creationId xmlns:a16="http://schemas.microsoft.com/office/drawing/2014/main" id="{362A2392-8BF3-499E-8C76-A8E9D090B7EF}"/>
            </a:ext>
          </a:extLst>
        </xdr:cNvPr>
        <xdr:cNvCxnSpPr/>
      </xdr:nvCxnSpPr>
      <xdr:spPr>
        <a:xfrm>
          <a:off x="23255891" y="2637894"/>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478040</xdr:colOff>
      <xdr:row>10</xdr:row>
      <xdr:rowOff>226561</xdr:rowOff>
    </xdr:from>
    <xdr:to>
      <xdr:col>36</xdr:col>
      <xdr:colOff>555969</xdr:colOff>
      <xdr:row>11</xdr:row>
      <xdr:rowOff>48330</xdr:rowOff>
    </xdr:to>
    <xdr:cxnSp macro="">
      <xdr:nvCxnSpPr>
        <xdr:cNvPr id="212" name="直線コネクタ 211">
          <a:extLst>
            <a:ext uri="{FF2B5EF4-FFF2-40B4-BE49-F238E27FC236}">
              <a16:creationId xmlns:a16="http://schemas.microsoft.com/office/drawing/2014/main" id="{CCC13D37-3F05-4754-9573-52D2E197109E}"/>
            </a:ext>
          </a:extLst>
        </xdr:cNvPr>
        <xdr:cNvCxnSpPr/>
      </xdr:nvCxnSpPr>
      <xdr:spPr>
        <a:xfrm>
          <a:off x="23443316" y="2637890"/>
          <a:ext cx="77929"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64640</xdr:colOff>
      <xdr:row>10</xdr:row>
      <xdr:rowOff>226561</xdr:rowOff>
    </xdr:from>
    <xdr:to>
      <xdr:col>37</xdr:col>
      <xdr:colOff>136302</xdr:colOff>
      <xdr:row>11</xdr:row>
      <xdr:rowOff>48330</xdr:rowOff>
    </xdr:to>
    <xdr:cxnSp macro="">
      <xdr:nvCxnSpPr>
        <xdr:cNvPr id="213" name="直線コネクタ 212">
          <a:extLst>
            <a:ext uri="{FF2B5EF4-FFF2-40B4-BE49-F238E27FC236}">
              <a16:creationId xmlns:a16="http://schemas.microsoft.com/office/drawing/2014/main" id="{6F8C4B77-8813-4DB5-9253-66CC83D63F0D}"/>
            </a:ext>
          </a:extLst>
        </xdr:cNvPr>
        <xdr:cNvCxnSpPr/>
      </xdr:nvCxnSpPr>
      <xdr:spPr>
        <a:xfrm>
          <a:off x="23631495" y="2637890"/>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362273</xdr:colOff>
      <xdr:row>10</xdr:row>
      <xdr:rowOff>228967</xdr:rowOff>
    </xdr:from>
    <xdr:to>
      <xdr:col>36</xdr:col>
      <xdr:colOff>395353</xdr:colOff>
      <xdr:row>11</xdr:row>
      <xdr:rowOff>17140</xdr:rowOff>
    </xdr:to>
    <xdr:cxnSp macro="">
      <xdr:nvCxnSpPr>
        <xdr:cNvPr id="214" name="直線コネクタ 213">
          <a:extLst>
            <a:ext uri="{FF2B5EF4-FFF2-40B4-BE49-F238E27FC236}">
              <a16:creationId xmlns:a16="http://schemas.microsoft.com/office/drawing/2014/main" id="{AD3ABFDF-AF26-4E97-B794-7A66B299143C}"/>
            </a:ext>
          </a:extLst>
        </xdr:cNvPr>
        <xdr:cNvCxnSpPr/>
      </xdr:nvCxnSpPr>
      <xdr:spPr>
        <a:xfrm>
          <a:off x="23327549" y="2640296"/>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130789</xdr:colOff>
      <xdr:row>10</xdr:row>
      <xdr:rowOff>228970</xdr:rowOff>
    </xdr:from>
    <xdr:to>
      <xdr:col>37</xdr:col>
      <xdr:colOff>163869</xdr:colOff>
      <xdr:row>11</xdr:row>
      <xdr:rowOff>17143</xdr:rowOff>
    </xdr:to>
    <xdr:cxnSp macro="">
      <xdr:nvCxnSpPr>
        <xdr:cNvPr id="215" name="直線コネクタ 214">
          <a:extLst>
            <a:ext uri="{FF2B5EF4-FFF2-40B4-BE49-F238E27FC236}">
              <a16:creationId xmlns:a16="http://schemas.microsoft.com/office/drawing/2014/main" id="{33968D77-82CB-4B0A-B6F0-B72E8A60316B}"/>
            </a:ext>
          </a:extLst>
        </xdr:cNvPr>
        <xdr:cNvCxnSpPr/>
      </xdr:nvCxnSpPr>
      <xdr:spPr>
        <a:xfrm>
          <a:off x="23697644" y="2640299"/>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553208</xdr:colOff>
      <xdr:row>10</xdr:row>
      <xdr:rowOff>228965</xdr:rowOff>
    </xdr:from>
    <xdr:to>
      <xdr:col>36</xdr:col>
      <xdr:colOff>586288</xdr:colOff>
      <xdr:row>11</xdr:row>
      <xdr:rowOff>17138</xdr:rowOff>
    </xdr:to>
    <xdr:cxnSp macro="">
      <xdr:nvCxnSpPr>
        <xdr:cNvPr id="216" name="直線コネクタ 215">
          <a:extLst>
            <a:ext uri="{FF2B5EF4-FFF2-40B4-BE49-F238E27FC236}">
              <a16:creationId xmlns:a16="http://schemas.microsoft.com/office/drawing/2014/main" id="{E18D7FF2-3939-41F9-AF38-012789EDC1CE}"/>
            </a:ext>
          </a:extLst>
        </xdr:cNvPr>
        <xdr:cNvCxnSpPr/>
      </xdr:nvCxnSpPr>
      <xdr:spPr>
        <a:xfrm>
          <a:off x="23518484" y="2640294"/>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420157</xdr:colOff>
      <xdr:row>10</xdr:row>
      <xdr:rowOff>228969</xdr:rowOff>
    </xdr:from>
    <xdr:to>
      <xdr:col>36</xdr:col>
      <xdr:colOff>520137</xdr:colOff>
      <xdr:row>11</xdr:row>
      <xdr:rowOff>70672</xdr:rowOff>
    </xdr:to>
    <xdr:cxnSp macro="">
      <xdr:nvCxnSpPr>
        <xdr:cNvPr id="217" name="直線コネクタ 216">
          <a:extLst>
            <a:ext uri="{FF2B5EF4-FFF2-40B4-BE49-F238E27FC236}">
              <a16:creationId xmlns:a16="http://schemas.microsoft.com/office/drawing/2014/main" id="{907A4589-E495-4850-A4E4-7E663CEC9FEE}"/>
            </a:ext>
          </a:extLst>
        </xdr:cNvPr>
        <xdr:cNvCxnSpPr/>
      </xdr:nvCxnSpPr>
      <xdr:spPr>
        <a:xfrm>
          <a:off x="23385433" y="2640298"/>
          <a:ext cx="99980"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1246</xdr:colOff>
      <xdr:row>10</xdr:row>
      <xdr:rowOff>228969</xdr:rowOff>
    </xdr:from>
    <xdr:to>
      <xdr:col>37</xdr:col>
      <xdr:colOff>94959</xdr:colOff>
      <xdr:row>11</xdr:row>
      <xdr:rowOff>70672</xdr:rowOff>
    </xdr:to>
    <xdr:cxnSp macro="">
      <xdr:nvCxnSpPr>
        <xdr:cNvPr id="218" name="直線コネクタ 217">
          <a:extLst>
            <a:ext uri="{FF2B5EF4-FFF2-40B4-BE49-F238E27FC236}">
              <a16:creationId xmlns:a16="http://schemas.microsoft.com/office/drawing/2014/main" id="{79B7EA11-69C8-4F05-979C-3696EF741C30}"/>
            </a:ext>
          </a:extLst>
        </xdr:cNvPr>
        <xdr:cNvCxnSpPr/>
      </xdr:nvCxnSpPr>
      <xdr:spPr>
        <a:xfrm>
          <a:off x="23568101" y="2640298"/>
          <a:ext cx="93713"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331959</xdr:colOff>
      <xdr:row>10</xdr:row>
      <xdr:rowOff>233763</xdr:rowOff>
    </xdr:from>
    <xdr:to>
      <xdr:col>36</xdr:col>
      <xdr:colOff>420159</xdr:colOff>
      <xdr:row>11</xdr:row>
      <xdr:rowOff>70666</xdr:rowOff>
    </xdr:to>
    <xdr:cxnSp macro="">
      <xdr:nvCxnSpPr>
        <xdr:cNvPr id="219" name="直線コネクタ 218">
          <a:extLst>
            <a:ext uri="{FF2B5EF4-FFF2-40B4-BE49-F238E27FC236}">
              <a16:creationId xmlns:a16="http://schemas.microsoft.com/office/drawing/2014/main" id="{04D46D75-888F-40BE-B112-5146202DA3F5}"/>
            </a:ext>
          </a:extLst>
        </xdr:cNvPr>
        <xdr:cNvCxnSpPr/>
      </xdr:nvCxnSpPr>
      <xdr:spPr>
        <a:xfrm flipH="1">
          <a:off x="23297235" y="2645092"/>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522894</xdr:colOff>
      <xdr:row>10</xdr:row>
      <xdr:rowOff>236167</xdr:rowOff>
    </xdr:from>
    <xdr:to>
      <xdr:col>37</xdr:col>
      <xdr:colOff>9515</xdr:colOff>
      <xdr:row>11</xdr:row>
      <xdr:rowOff>73070</xdr:rowOff>
    </xdr:to>
    <xdr:cxnSp macro="">
      <xdr:nvCxnSpPr>
        <xdr:cNvPr id="220" name="直線コネクタ 219">
          <a:extLst>
            <a:ext uri="{FF2B5EF4-FFF2-40B4-BE49-F238E27FC236}">
              <a16:creationId xmlns:a16="http://schemas.microsoft.com/office/drawing/2014/main" id="{021AAC2C-4BCE-4805-BD21-9EFDD248B392}"/>
            </a:ext>
          </a:extLst>
        </xdr:cNvPr>
        <xdr:cNvCxnSpPr/>
      </xdr:nvCxnSpPr>
      <xdr:spPr>
        <a:xfrm flipH="1">
          <a:off x="23488170" y="2647496"/>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398109</xdr:colOff>
      <xdr:row>11</xdr:row>
      <xdr:rowOff>17129</xdr:rowOff>
    </xdr:from>
    <xdr:to>
      <xdr:col>36</xdr:col>
      <xdr:colOff>455989</xdr:colOff>
      <xdr:row>11</xdr:row>
      <xdr:rowOff>68262</xdr:rowOff>
    </xdr:to>
    <xdr:cxnSp macro="">
      <xdr:nvCxnSpPr>
        <xdr:cNvPr id="221" name="直線コネクタ 220">
          <a:extLst>
            <a:ext uri="{FF2B5EF4-FFF2-40B4-BE49-F238E27FC236}">
              <a16:creationId xmlns:a16="http://schemas.microsoft.com/office/drawing/2014/main" id="{07B3F486-72D6-4CA5-BDF1-3EC07D283843}"/>
            </a:ext>
          </a:extLst>
        </xdr:cNvPr>
        <xdr:cNvCxnSpPr/>
      </xdr:nvCxnSpPr>
      <xdr:spPr>
        <a:xfrm flipH="1">
          <a:off x="23363385" y="2669090"/>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464259</xdr:colOff>
      <xdr:row>11</xdr:row>
      <xdr:rowOff>45930</xdr:rowOff>
    </xdr:from>
    <xdr:to>
      <xdr:col>36</xdr:col>
      <xdr:colOff>489060</xdr:colOff>
      <xdr:row>11</xdr:row>
      <xdr:rowOff>68259</xdr:rowOff>
    </xdr:to>
    <xdr:cxnSp macro="">
      <xdr:nvCxnSpPr>
        <xdr:cNvPr id="222" name="直線コネクタ 221">
          <a:extLst>
            <a:ext uri="{FF2B5EF4-FFF2-40B4-BE49-F238E27FC236}">
              <a16:creationId xmlns:a16="http://schemas.microsoft.com/office/drawing/2014/main" id="{190E249F-93C5-4ACC-8FB4-D4660E579623}"/>
            </a:ext>
          </a:extLst>
        </xdr:cNvPr>
        <xdr:cNvCxnSpPr/>
      </xdr:nvCxnSpPr>
      <xdr:spPr>
        <a:xfrm flipH="1">
          <a:off x="23429535" y="2697891"/>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l">
          <a:defRPr kumimoji="1" sz="1100">
            <a:solidFill>
              <a:schemeClr val="tx1"/>
            </a:solidFill>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lma.or.jp/siryo/kokai.htm" TargetMode="External"/><Relationship Id="rId7" Type="http://schemas.openxmlformats.org/officeDocument/2006/relationships/drawing" Target="../drawings/drawing1.xml"/><Relationship Id="rId2" Type="http://schemas.openxmlformats.org/officeDocument/2006/relationships/hyperlink" Target="https://www.jlma.or.jp/siryo/kokai.htm" TargetMode="External"/><Relationship Id="rId1" Type="http://schemas.openxmlformats.org/officeDocument/2006/relationships/hyperlink" Target="https://www.jlma.or.jp/siryo/pdf/kokai/JIL1001taperpole.pdf" TargetMode="External"/><Relationship Id="rId6" Type="http://schemas.openxmlformats.org/officeDocument/2006/relationships/printerSettings" Target="../printerSettings/printerSettings1.bin"/><Relationship Id="rId5" Type="http://schemas.openxmlformats.org/officeDocument/2006/relationships/hyperlink" Target="https://ce-note.com/light-foundation-h24kinki-chokusetsu" TargetMode="External"/><Relationship Id="rId4" Type="http://schemas.openxmlformats.org/officeDocument/2006/relationships/hyperlink" Target="https://www.kkr.mlit.go.jp/plan/jigyousya/technical_information/consultant/binran/etsuran/page0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52"/>
  <sheetViews>
    <sheetView tabSelected="1" view="pageBreakPreview" zoomScale="60" zoomScaleNormal="70" workbookViewId="0"/>
  </sheetViews>
  <sheetFormatPr defaultRowHeight="18.75" x14ac:dyDescent="0.4"/>
  <cols>
    <col min="1" max="1" width="2.875" customWidth="1"/>
    <col min="2" max="2" width="4.875" customWidth="1"/>
    <col min="4" max="4" width="6.375" customWidth="1"/>
    <col min="5" max="5" width="13.125" customWidth="1"/>
    <col min="6" max="6" width="9.125" customWidth="1"/>
    <col min="7" max="7" width="14.75" customWidth="1"/>
    <col min="8" max="8" width="9.375" customWidth="1"/>
    <col min="9" max="9" width="13.125"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375" customWidth="1"/>
    <col min="26" max="29" width="7.875" style="53" customWidth="1"/>
    <col min="30" max="30" width="9.125" style="53" customWidth="1"/>
    <col min="31" max="31" width="6.625" style="53" customWidth="1"/>
    <col min="32" max="34" width="7.875" style="53" customWidth="1"/>
    <col min="35" max="35" width="9.125" style="53" customWidth="1"/>
    <col min="36" max="36" width="6.75" style="53" customWidth="1"/>
    <col min="37" max="37" width="7.875" style="53" customWidth="1"/>
    <col min="38" max="38" width="9" customWidth="1"/>
    <col min="39" max="39" width="2" customWidth="1"/>
    <col min="40" max="40" width="9" customWidth="1"/>
    <col min="41" max="49" width="9" style="53"/>
    <col min="50" max="51" width="9" customWidth="1"/>
    <col min="52" max="52" width="2.25" customWidth="1"/>
    <col min="53" max="62" width="9" style="53"/>
    <col min="63" max="63" width="9" customWidth="1"/>
    <col min="64" max="64" width="6.125" customWidth="1"/>
    <col min="65" max="69" width="9" customWidth="1"/>
  </cols>
  <sheetData>
    <row r="1" spans="1:69" x14ac:dyDescent="0.4">
      <c r="B1" s="1" t="s">
        <v>218</v>
      </c>
      <c r="I1" s="38" t="s">
        <v>41</v>
      </c>
    </row>
    <row r="2" spans="1:69" ht="19.5" x14ac:dyDescent="0.4">
      <c r="A2" s="40" t="s">
        <v>175</v>
      </c>
      <c r="Z2" s="53" t="s">
        <v>192</v>
      </c>
      <c r="AN2" s="53" t="s">
        <v>198</v>
      </c>
      <c r="BA2" s="53" t="s">
        <v>203</v>
      </c>
    </row>
    <row r="3" spans="1:69" x14ac:dyDescent="0.4">
      <c r="AM3" s="5"/>
      <c r="AN3" s="5"/>
      <c r="AO3" s="133" t="s">
        <v>121</v>
      </c>
      <c r="AP3" s="134" t="s">
        <v>134</v>
      </c>
      <c r="AQ3" s="54" t="s">
        <v>122</v>
      </c>
      <c r="AR3" s="61" t="s">
        <v>76</v>
      </c>
      <c r="AX3" s="6"/>
      <c r="AY3" s="6"/>
      <c r="AZ3" s="6"/>
      <c r="BB3" s="133" t="s">
        <v>165</v>
      </c>
      <c r="BC3" s="109" t="s">
        <v>155</v>
      </c>
      <c r="BD3" s="136" t="s">
        <v>166</v>
      </c>
      <c r="BE3" s="54"/>
      <c r="BQ3" s="7"/>
    </row>
    <row r="4" spans="1:69" x14ac:dyDescent="0.4">
      <c r="B4" t="s">
        <v>0</v>
      </c>
      <c r="Z4" s="53" t="s">
        <v>193</v>
      </c>
      <c r="AM4" s="5"/>
      <c r="AN4" s="5"/>
      <c r="AO4" s="133"/>
      <c r="AP4" s="134"/>
      <c r="AQ4" s="62">
        <v>0.3</v>
      </c>
      <c r="AX4" s="6"/>
      <c r="AY4" s="6"/>
      <c r="AZ4" s="6"/>
      <c r="BB4" s="133"/>
      <c r="BC4" s="64" t="s">
        <v>133</v>
      </c>
      <c r="BD4" s="136"/>
      <c r="BE4" s="54"/>
      <c r="BQ4" s="7"/>
    </row>
    <row r="5" spans="1:69" x14ac:dyDescent="0.4">
      <c r="C5" t="s">
        <v>184</v>
      </c>
      <c r="AA5" s="53" t="s">
        <v>84</v>
      </c>
      <c r="AB5" s="121">
        <v>1300</v>
      </c>
      <c r="AC5" s="53" t="s">
        <v>108</v>
      </c>
      <c r="AD5" s="53" t="s">
        <v>100</v>
      </c>
      <c r="AE5" s="53">
        <f>AB5/1000</f>
        <v>1.3</v>
      </c>
      <c r="AF5" s="53" t="s">
        <v>25</v>
      </c>
      <c r="AM5" s="5"/>
      <c r="AN5" s="5"/>
      <c r="AX5" s="6"/>
      <c r="AY5" s="6"/>
      <c r="AZ5" s="6"/>
      <c r="BQ5" s="7"/>
    </row>
    <row r="6" spans="1:69" x14ac:dyDescent="0.4">
      <c r="C6" t="s">
        <v>185</v>
      </c>
      <c r="AA6" s="53" t="s">
        <v>85</v>
      </c>
      <c r="AB6" s="122">
        <f>AB5</f>
        <v>1300</v>
      </c>
      <c r="AC6" s="53" t="s">
        <v>108</v>
      </c>
      <c r="AD6" s="53" t="s">
        <v>100</v>
      </c>
      <c r="AE6" s="53">
        <f t="shared" ref="AE6:AE8" si="0">AB6/1000</f>
        <v>1.3</v>
      </c>
      <c r="AF6" s="53" t="s">
        <v>25</v>
      </c>
      <c r="AM6" s="5"/>
      <c r="AN6" s="5"/>
      <c r="AO6" s="63" t="s">
        <v>100</v>
      </c>
      <c r="AP6" s="88" t="s">
        <v>101</v>
      </c>
      <c r="AQ6" s="53" t="s">
        <v>102</v>
      </c>
      <c r="AR6" s="53" t="s">
        <v>105</v>
      </c>
      <c r="AS6" s="53" t="s">
        <v>141</v>
      </c>
      <c r="AU6" s="53" t="s">
        <v>104</v>
      </c>
      <c r="AX6" s="6"/>
      <c r="AY6" s="6"/>
      <c r="AZ6" s="6"/>
      <c r="BB6" s="133" t="s">
        <v>167</v>
      </c>
      <c r="BC6" s="100">
        <f>AP34</f>
        <v>0.16210494433137621</v>
      </c>
      <c r="BD6" s="72"/>
      <c r="BE6" s="147">
        <f>AP40</f>
        <v>17.7515</v>
      </c>
      <c r="BQ6" s="7"/>
    </row>
    <row r="7" spans="1:69" x14ac:dyDescent="0.4">
      <c r="C7" t="s">
        <v>186</v>
      </c>
      <c r="AA7" s="53" t="s">
        <v>86</v>
      </c>
      <c r="AB7" s="121">
        <v>650</v>
      </c>
      <c r="AC7" s="53" t="s">
        <v>108</v>
      </c>
      <c r="AD7" s="53" t="s">
        <v>100</v>
      </c>
      <c r="AE7" s="53">
        <f t="shared" si="0"/>
        <v>0.65</v>
      </c>
      <c r="AF7" s="53" t="s">
        <v>25</v>
      </c>
      <c r="AM7" s="5"/>
      <c r="AN7" s="5"/>
      <c r="AO7" s="63" t="s">
        <v>100</v>
      </c>
      <c r="AP7" s="89">
        <f>1/0.3</f>
        <v>3.3333333333333335</v>
      </c>
      <c r="AQ7" s="91">
        <f>AX18</f>
        <v>1</v>
      </c>
      <c r="AR7" s="92">
        <f>AT21</f>
        <v>2800</v>
      </c>
      <c r="AS7" s="53" t="s">
        <v>142</v>
      </c>
      <c r="AU7" s="90">
        <f>(1/0.3)^(-3/4)</f>
        <v>0.40536004644211027</v>
      </c>
      <c r="AX7" s="6"/>
      <c r="AY7" s="6"/>
      <c r="AZ7" s="6"/>
      <c r="BB7" s="133"/>
      <c r="BC7" s="54" t="s">
        <v>168</v>
      </c>
      <c r="BD7" s="95">
        <f>AP34</f>
        <v>0.16210494433137621</v>
      </c>
      <c r="BE7" s="147"/>
      <c r="BQ7" s="7"/>
    </row>
    <row r="8" spans="1:69" x14ac:dyDescent="0.4">
      <c r="AA8" s="53" t="s">
        <v>177</v>
      </c>
      <c r="AB8" s="121">
        <v>300</v>
      </c>
      <c r="AC8" s="53" t="s">
        <v>108</v>
      </c>
      <c r="AD8" s="53" t="s">
        <v>100</v>
      </c>
      <c r="AE8" s="53">
        <f t="shared" si="0"/>
        <v>0.3</v>
      </c>
      <c r="AF8" s="53" t="s">
        <v>25</v>
      </c>
      <c r="AM8" s="5"/>
      <c r="AN8" s="5"/>
      <c r="AO8" s="63" t="s">
        <v>100</v>
      </c>
      <c r="AP8" s="89">
        <f>AP7*AQ7*AU7</f>
        <v>1.3512001548070343</v>
      </c>
      <c r="AQ8" s="85">
        <f>AR7</f>
        <v>2800</v>
      </c>
      <c r="AR8" s="93">
        <f>AX22</f>
        <v>10</v>
      </c>
      <c r="AS8" s="53" t="s">
        <v>143</v>
      </c>
      <c r="AX8" s="6"/>
      <c r="AY8" s="6"/>
      <c r="BQ8" s="7"/>
    </row>
    <row r="9" spans="1:69" x14ac:dyDescent="0.4">
      <c r="AB9" s="65"/>
      <c r="AO9" s="63" t="s">
        <v>100</v>
      </c>
      <c r="AP9" s="123">
        <f>AP8*AQ8*AR8</f>
        <v>37833.604334596959</v>
      </c>
      <c r="AQ9" s="53" t="s">
        <v>144</v>
      </c>
      <c r="BB9" s="133" t="s">
        <v>167</v>
      </c>
      <c r="BC9" s="135">
        <f>BC6/(1+BD7)*BE6</f>
        <v>2.4762014251252253</v>
      </c>
      <c r="BD9" s="134" t="s">
        <v>201</v>
      </c>
    </row>
    <row r="10" spans="1:69" x14ac:dyDescent="0.4">
      <c r="B10" t="s">
        <v>1</v>
      </c>
      <c r="AO10" s="63"/>
      <c r="BB10" s="133"/>
      <c r="BC10" s="135"/>
      <c r="BD10" s="134"/>
    </row>
    <row r="11" spans="1:69" x14ac:dyDescent="0.4">
      <c r="C11" t="s">
        <v>183</v>
      </c>
      <c r="E11" s="28">
        <v>100</v>
      </c>
      <c r="F11" t="s">
        <v>212</v>
      </c>
      <c r="G11" t="s">
        <v>179</v>
      </c>
      <c r="H11" s="28">
        <v>10</v>
      </c>
      <c r="I11" t="s">
        <v>180</v>
      </c>
      <c r="AO11" s="63" t="s">
        <v>77</v>
      </c>
      <c r="AP11" s="123">
        <f>AP9</f>
        <v>37833.604334596959</v>
      </c>
      <c r="AQ11" s="87">
        <f>AE5</f>
        <v>1.3</v>
      </c>
      <c r="AR11" s="85">
        <f>AE6</f>
        <v>1.3</v>
      </c>
      <c r="AS11" s="53" t="s">
        <v>106</v>
      </c>
    </row>
    <row r="12" spans="1:69" x14ac:dyDescent="0.4">
      <c r="C12" t="s">
        <v>39</v>
      </c>
      <c r="D12" s="28" t="s">
        <v>47</v>
      </c>
      <c r="G12" t="s">
        <v>56</v>
      </c>
      <c r="H12" s="28">
        <v>60</v>
      </c>
      <c r="I12" t="s">
        <v>57</v>
      </c>
      <c r="AK12" s="55">
        <f>AB8</f>
        <v>300</v>
      </c>
      <c r="AO12" s="63" t="s">
        <v>100</v>
      </c>
      <c r="AP12" s="127">
        <f>AP11*(AQ11*AR11)^(-0.375)</f>
        <v>31075.648713222417</v>
      </c>
      <c r="AQ12" s="87" t="s">
        <v>107</v>
      </c>
      <c r="BA12" s="53" t="s">
        <v>204</v>
      </c>
    </row>
    <row r="13" spans="1:69" x14ac:dyDescent="0.4">
      <c r="C13" t="s">
        <v>40</v>
      </c>
      <c r="D13" t="s">
        <v>24</v>
      </c>
      <c r="G13" s="28" t="s">
        <v>7</v>
      </c>
      <c r="H13" s="28">
        <v>12</v>
      </c>
      <c r="I13" t="s">
        <v>48</v>
      </c>
      <c r="BB13" s="63" t="s">
        <v>156</v>
      </c>
      <c r="BC13" s="53" t="s">
        <v>213</v>
      </c>
    </row>
    <row r="14" spans="1:69" x14ac:dyDescent="0.4">
      <c r="J14" s="24" t="s">
        <v>46</v>
      </c>
      <c r="BB14" s="63" t="s">
        <v>77</v>
      </c>
      <c r="BC14" s="53">
        <f>AF22</f>
        <v>2.4500000000000002</v>
      </c>
      <c r="BD14" s="106">
        <f>BH17</f>
        <v>23</v>
      </c>
      <c r="BE14" s="97">
        <f>AE5</f>
        <v>1.3</v>
      </c>
      <c r="BF14" s="97">
        <f>AE6</f>
        <v>1.3</v>
      </c>
      <c r="BG14" s="97">
        <f>AE7</f>
        <v>0.65</v>
      </c>
      <c r="BH14" s="107">
        <f>BH18</f>
        <v>17</v>
      </c>
      <c r="BI14" s="97">
        <f>AE5</f>
        <v>1.3</v>
      </c>
      <c r="BJ14" s="97">
        <f>AE6</f>
        <v>1.3</v>
      </c>
      <c r="BK14" s="108">
        <f>AE8</f>
        <v>0.3</v>
      </c>
    </row>
    <row r="15" spans="1:69" x14ac:dyDescent="0.4">
      <c r="C15" s="14" t="s">
        <v>44</v>
      </c>
      <c r="D15" s="33" t="s">
        <v>15</v>
      </c>
      <c r="E15" s="33" t="s">
        <v>16</v>
      </c>
      <c r="F15" s="33" t="s">
        <v>17</v>
      </c>
      <c r="G15" s="33" t="s">
        <v>18</v>
      </c>
      <c r="H15" s="33" t="s">
        <v>19</v>
      </c>
      <c r="I15" s="33" t="s">
        <v>20</v>
      </c>
      <c r="J15" s="34" t="s">
        <v>21</v>
      </c>
      <c r="AK15" s="55">
        <f>AB7</f>
        <v>650</v>
      </c>
      <c r="AL15" s="1"/>
      <c r="AO15"/>
      <c r="AP15" s="53" t="s">
        <v>135</v>
      </c>
      <c r="AQ15" s="53" t="s">
        <v>136</v>
      </c>
      <c r="AX15" s="53"/>
      <c r="BB15" s="63" t="s">
        <v>77</v>
      </c>
      <c r="BC15" s="84">
        <f>BC14+BD14*BE14*BF14*BG14+BH14*BI14*BJ14*BK14</f>
        <v>36.334500000000006</v>
      </c>
      <c r="BD15" s="53" t="s">
        <v>93</v>
      </c>
    </row>
    <row r="16" spans="1:69" x14ac:dyDescent="0.4">
      <c r="C16" s="41">
        <f>_xlfn.IFS(H13=8,8000,H13=10,10000,H13=12,12000)</f>
        <v>12000</v>
      </c>
      <c r="D16" s="42">
        <f>VLOOKUP($C16,$O38:$V43,2)</f>
        <v>2500</v>
      </c>
      <c r="E16" s="42">
        <f>VLOOKUP($C16,$O38:$V43,3)</f>
        <v>8000</v>
      </c>
      <c r="F16" s="42">
        <f>VLOOKUP($C16,$O38:$V43,4)</f>
        <v>1500</v>
      </c>
      <c r="G16" s="42">
        <f>VLOOKUP($C16,$O38:$V43,5)</f>
        <v>75</v>
      </c>
      <c r="H16" s="42">
        <f>VLOOKUP($C16,$O38:$V43,6)</f>
        <v>75</v>
      </c>
      <c r="I16" s="42">
        <f>VLOOKUP($C16,$O38:$V43,7)</f>
        <v>195</v>
      </c>
      <c r="J16" s="43">
        <f>VLOOKUP($C16,$O38:$V43,8)</f>
        <v>195</v>
      </c>
      <c r="AO16"/>
      <c r="AQ16" s="134" t="s">
        <v>137</v>
      </c>
      <c r="AR16" s="54">
        <v>1</v>
      </c>
      <c r="AS16" s="146" t="s">
        <v>110</v>
      </c>
      <c r="AT16" s="137"/>
      <c r="AX16" s="53"/>
      <c r="BB16" s="54"/>
      <c r="BC16" s="84"/>
    </row>
    <row r="17" spans="2:61" x14ac:dyDescent="0.4">
      <c r="C17" s="110"/>
      <c r="D17" s="110"/>
      <c r="E17" s="110"/>
      <c r="F17" s="110"/>
      <c r="G17" s="110"/>
      <c r="H17" s="110"/>
      <c r="I17" s="110"/>
      <c r="J17" s="110"/>
      <c r="AO17"/>
      <c r="AQ17" s="134"/>
      <c r="AR17" s="54">
        <v>0.3</v>
      </c>
      <c r="AS17" s="137"/>
      <c r="AT17" s="137"/>
      <c r="AX17" s="53"/>
      <c r="BB17" s="54"/>
      <c r="BC17" s="63" t="s">
        <v>214</v>
      </c>
      <c r="BD17" s="53" t="s">
        <v>173</v>
      </c>
      <c r="BF17"/>
      <c r="BG17" s="63" t="s">
        <v>216</v>
      </c>
      <c r="BH17" s="65">
        <v>23</v>
      </c>
      <c r="BI17" s="53" t="s">
        <v>107</v>
      </c>
    </row>
    <row r="18" spans="2:61" x14ac:dyDescent="0.4">
      <c r="AO18"/>
      <c r="AQ18" s="54"/>
      <c r="AR18" s="63" t="s">
        <v>81</v>
      </c>
      <c r="AS18" s="53" t="s">
        <v>82</v>
      </c>
      <c r="AT18" s="55"/>
      <c r="AW18" s="63" t="s">
        <v>117</v>
      </c>
      <c r="AX18" s="53">
        <f>AJ43</f>
        <v>1</v>
      </c>
      <c r="BB18" s="54"/>
      <c r="BC18" s="63" t="s">
        <v>215</v>
      </c>
      <c r="BD18" s="53" t="s">
        <v>178</v>
      </c>
      <c r="BG18" s="63" t="s">
        <v>217</v>
      </c>
      <c r="BH18" s="65">
        <v>17</v>
      </c>
      <c r="BI18" s="53" t="s">
        <v>107</v>
      </c>
    </row>
    <row r="19" spans="2:61" x14ac:dyDescent="0.4">
      <c r="B19" t="s">
        <v>187</v>
      </c>
      <c r="AC19" s="53">
        <f>AB5</f>
        <v>1300</v>
      </c>
      <c r="AH19" s="53">
        <f>AB6</f>
        <v>1300</v>
      </c>
      <c r="AO19"/>
      <c r="AQ19" s="54"/>
      <c r="AR19" s="54"/>
      <c r="AS19" s="55"/>
      <c r="AT19" s="53" t="s">
        <v>120</v>
      </c>
      <c r="AX19" s="53"/>
      <c r="BB19" s="54"/>
      <c r="BC19" s="84"/>
    </row>
    <row r="20" spans="2:61" x14ac:dyDescent="0.4">
      <c r="B20" t="s">
        <v>188</v>
      </c>
      <c r="Z20" s="53" t="s">
        <v>194</v>
      </c>
      <c r="AO20"/>
      <c r="AQ20" s="54"/>
      <c r="AR20" s="63" t="s">
        <v>111</v>
      </c>
      <c r="AS20" s="53" t="s">
        <v>109</v>
      </c>
      <c r="AT20" s="55"/>
      <c r="AX20" s="53"/>
    </row>
    <row r="21" spans="2:61" x14ac:dyDescent="0.4">
      <c r="C21" s="1" t="s">
        <v>68</v>
      </c>
      <c r="E21" s="4"/>
      <c r="F21" s="53"/>
      <c r="L21" s="7"/>
      <c r="AA21" s="74"/>
      <c r="AB21" s="75"/>
      <c r="AC21" s="74" t="s">
        <v>94</v>
      </c>
      <c r="AD21" s="75"/>
      <c r="AE21" s="75"/>
      <c r="AF21" s="75"/>
      <c r="AG21" s="76"/>
      <c r="AH21" s="75" t="s">
        <v>176</v>
      </c>
      <c r="AI21" s="75"/>
      <c r="AJ21" s="75"/>
      <c r="AK21" s="75"/>
      <c r="AL21" s="77"/>
      <c r="AO21"/>
      <c r="AQ21" s="54"/>
      <c r="AR21" s="54"/>
      <c r="AS21" s="63" t="s">
        <v>112</v>
      </c>
      <c r="AT21" s="29">
        <f>AF46</f>
        <v>2800</v>
      </c>
      <c r="AU21" t="s">
        <v>113</v>
      </c>
      <c r="AX21" s="53"/>
      <c r="BA21" s="53" t="s">
        <v>205</v>
      </c>
    </row>
    <row r="22" spans="2:61" x14ac:dyDescent="0.4">
      <c r="C22" t="s">
        <v>58</v>
      </c>
      <c r="D22" s="53"/>
      <c r="E22" s="4"/>
      <c r="F22" s="53"/>
      <c r="G22" t="s">
        <v>64</v>
      </c>
      <c r="AA22" s="78" t="s">
        <v>72</v>
      </c>
      <c r="AB22" s="79"/>
      <c r="AC22" s="66" t="s">
        <v>87</v>
      </c>
      <c r="AD22" s="124">
        <f>E51</f>
        <v>2450</v>
      </c>
      <c r="AE22" s="67" t="s">
        <v>197</v>
      </c>
      <c r="AF22" s="67">
        <f>ROUND(AD22/1000,2)</f>
        <v>2.4500000000000002</v>
      </c>
      <c r="AG22" s="68" t="s">
        <v>93</v>
      </c>
      <c r="AH22" s="67" t="s">
        <v>89</v>
      </c>
      <c r="AI22" s="124">
        <f>E51</f>
        <v>2450</v>
      </c>
      <c r="AJ22" s="67" t="s">
        <v>197</v>
      </c>
      <c r="AK22" s="67">
        <f>ROUND(AI22/1000,2)</f>
        <v>2.4500000000000002</v>
      </c>
      <c r="AL22" s="68" t="s">
        <v>93</v>
      </c>
      <c r="AO22"/>
      <c r="AQ22" s="54"/>
      <c r="AR22" s="54"/>
      <c r="AS22" s="63" t="s">
        <v>114</v>
      </c>
      <c r="AT22" s="53" t="s">
        <v>115</v>
      </c>
      <c r="AW22" s="63" t="s">
        <v>116</v>
      </c>
      <c r="AX22" s="29">
        <f>AJ47</f>
        <v>10</v>
      </c>
      <c r="BB22" s="63" t="s">
        <v>170</v>
      </c>
      <c r="BC22" s="53" t="s">
        <v>169</v>
      </c>
      <c r="BF22" s="61"/>
    </row>
    <row r="23" spans="2:61" x14ac:dyDescent="0.4">
      <c r="G23" t="s">
        <v>59</v>
      </c>
      <c r="AA23" s="80" t="s">
        <v>73</v>
      </c>
      <c r="AB23" s="81"/>
      <c r="AC23" s="69" t="s">
        <v>88</v>
      </c>
      <c r="AD23" s="125">
        <f>I35</f>
        <v>2705.5</v>
      </c>
      <c r="AE23" s="53" t="s">
        <v>197</v>
      </c>
      <c r="AF23" s="53">
        <f>ROUND(AD23/1000,2)</f>
        <v>2.71</v>
      </c>
      <c r="AG23" s="70" t="s">
        <v>93</v>
      </c>
      <c r="AH23" s="53" t="s">
        <v>90</v>
      </c>
      <c r="AI23" s="125">
        <f>I35</f>
        <v>2705.5</v>
      </c>
      <c r="AJ23" s="53" t="s">
        <v>197</v>
      </c>
      <c r="AK23" s="53">
        <f>ROUND(AI23/1000,2)</f>
        <v>2.71</v>
      </c>
      <c r="AL23" s="70" t="s">
        <v>93</v>
      </c>
      <c r="AO23"/>
      <c r="AX23" s="53"/>
      <c r="BB23" s="63" t="s">
        <v>77</v>
      </c>
      <c r="BC23" s="53">
        <f>AP49</f>
        <v>15.28</v>
      </c>
      <c r="BD23" s="64" t="s">
        <v>171</v>
      </c>
      <c r="BE23" s="84">
        <f>BC15</f>
        <v>36.334500000000006</v>
      </c>
      <c r="BF23" s="61"/>
    </row>
    <row r="24" spans="2:61" x14ac:dyDescent="0.4">
      <c r="G24" t="s">
        <v>60</v>
      </c>
      <c r="L24" s="23"/>
      <c r="AA24" s="82" t="s">
        <v>74</v>
      </c>
      <c r="AB24" s="83"/>
      <c r="AC24" s="71" t="s">
        <v>91</v>
      </c>
      <c r="AD24" s="126">
        <f>J44</f>
        <v>15986.27</v>
      </c>
      <c r="AE24" s="72" t="s">
        <v>197</v>
      </c>
      <c r="AF24" s="72">
        <f>ROUND(AD24/1000,2)</f>
        <v>15.99</v>
      </c>
      <c r="AG24" s="73" t="s">
        <v>93</v>
      </c>
      <c r="AH24" s="72" t="s">
        <v>92</v>
      </c>
      <c r="AI24" s="126">
        <f>J44</f>
        <v>15986.27</v>
      </c>
      <c r="AJ24" s="72" t="s">
        <v>197</v>
      </c>
      <c r="AK24" s="72">
        <f>ROUND(AI24/1000,2)</f>
        <v>15.99</v>
      </c>
      <c r="AL24" s="73" t="s">
        <v>93</v>
      </c>
      <c r="AO24"/>
      <c r="AP24" s="53" t="s">
        <v>123</v>
      </c>
      <c r="AQ24" s="53" t="s">
        <v>138</v>
      </c>
      <c r="AX24" s="53"/>
      <c r="BB24" s="63" t="s">
        <v>77</v>
      </c>
      <c r="BC24" s="84">
        <f>BC23/BE23</f>
        <v>0.42053695523538226</v>
      </c>
      <c r="BD24" s="61" t="s">
        <v>25</v>
      </c>
      <c r="BF24" s="61"/>
    </row>
    <row r="25" spans="2:61" x14ac:dyDescent="0.4">
      <c r="C25" t="s">
        <v>61</v>
      </c>
      <c r="F25" s="128">
        <f>0.615*H12^2*1</f>
        <v>2214</v>
      </c>
      <c r="G25" t="s">
        <v>63</v>
      </c>
      <c r="AO25"/>
      <c r="AQ25" s="53" t="s">
        <v>124</v>
      </c>
      <c r="AR25" s="53" t="s">
        <v>125</v>
      </c>
      <c r="AX25" s="53"/>
    </row>
    <row r="26" spans="2:61" x14ac:dyDescent="0.4">
      <c r="C26" t="s">
        <v>62</v>
      </c>
      <c r="F26" s="128">
        <f>0.615*H12^2*0.7</f>
        <v>1549.8</v>
      </c>
      <c r="G26" t="s">
        <v>63</v>
      </c>
      <c r="Z26" s="53" t="s">
        <v>195</v>
      </c>
      <c r="AO26"/>
      <c r="AS26" s="63" t="s">
        <v>126</v>
      </c>
      <c r="AT26" s="53" t="s">
        <v>139</v>
      </c>
      <c r="AW26" s="63" t="s">
        <v>210</v>
      </c>
      <c r="AX26" s="53" t="s">
        <v>140</v>
      </c>
      <c r="BA26" s="53" t="s">
        <v>206</v>
      </c>
    </row>
    <row r="27" spans="2:61" x14ac:dyDescent="0.4">
      <c r="Z27" s="53" t="s">
        <v>196</v>
      </c>
      <c r="BB27" s="133" t="s">
        <v>207</v>
      </c>
      <c r="BC27" s="54" t="s">
        <v>131</v>
      </c>
      <c r="BD27" s="142" t="s">
        <v>157</v>
      </c>
    </row>
    <row r="28" spans="2:61" x14ac:dyDescent="0.4">
      <c r="B28" t="s">
        <v>189</v>
      </c>
      <c r="AA28" s="133" t="s">
        <v>99</v>
      </c>
      <c r="AB28" s="134" t="s">
        <v>96</v>
      </c>
      <c r="AC28" s="54" t="s">
        <v>75</v>
      </c>
      <c r="AD28" s="61" t="s">
        <v>76</v>
      </c>
      <c r="BB28" s="133"/>
      <c r="BC28" s="62">
        <v>2</v>
      </c>
      <c r="BD28" s="136"/>
    </row>
    <row r="29" spans="2:61" x14ac:dyDescent="0.4">
      <c r="C29" s="44"/>
      <c r="D29" s="26"/>
      <c r="E29" s="45"/>
      <c r="F29" s="26" t="s">
        <v>52</v>
      </c>
      <c r="G29" s="26"/>
      <c r="H29" s="45" t="s">
        <v>65</v>
      </c>
      <c r="I29" s="46" t="s">
        <v>66</v>
      </c>
      <c r="AA29" s="133"/>
      <c r="AB29" s="134"/>
      <c r="AC29" s="62">
        <v>0.3</v>
      </c>
      <c r="AN29" s="53" t="s">
        <v>199</v>
      </c>
      <c r="BB29" s="143" t="s">
        <v>158</v>
      </c>
      <c r="BC29" s="54">
        <f>AE5</f>
        <v>1.3</v>
      </c>
      <c r="BD29" s="144">
        <f>BC24</f>
        <v>0.42053695523538226</v>
      </c>
      <c r="BE29" s="142"/>
      <c r="BF29" s="134"/>
    </row>
    <row r="30" spans="2:61" x14ac:dyDescent="0.4">
      <c r="C30" s="19"/>
      <c r="D30" s="20"/>
      <c r="E30" s="47"/>
      <c r="F30" s="20"/>
      <c r="G30" s="20"/>
      <c r="H30" s="47"/>
      <c r="I30" s="48" t="s">
        <v>53</v>
      </c>
      <c r="AO30" s="143" t="s">
        <v>127</v>
      </c>
      <c r="AP30" s="54" t="s">
        <v>128</v>
      </c>
      <c r="AQ30" s="54" t="s">
        <v>129</v>
      </c>
      <c r="AR30" s="55">
        <v>3</v>
      </c>
      <c r="BB30" s="133"/>
      <c r="BC30" s="62">
        <v>2</v>
      </c>
      <c r="BD30" s="145"/>
      <c r="BE30" s="136"/>
      <c r="BF30" s="134"/>
    </row>
    <row r="31" spans="2:61" x14ac:dyDescent="0.4">
      <c r="C31" s="15" t="s">
        <v>2</v>
      </c>
      <c r="D31" s="16"/>
      <c r="E31" s="10" t="s">
        <v>32</v>
      </c>
      <c r="G31" s="28">
        <v>0.13</v>
      </c>
      <c r="H31" s="111">
        <f>F25</f>
        <v>2214</v>
      </c>
      <c r="I31" s="112">
        <f>ROUND(G31*H31,2)</f>
        <v>287.82</v>
      </c>
      <c r="AA31" s="63" t="s">
        <v>100</v>
      </c>
      <c r="AB31" s="88" t="s">
        <v>101</v>
      </c>
      <c r="AC31" s="53" t="s">
        <v>102</v>
      </c>
      <c r="AD31" s="53" t="s">
        <v>105</v>
      </c>
      <c r="AE31" s="53" t="s">
        <v>103</v>
      </c>
      <c r="AG31" s="53" t="s">
        <v>104</v>
      </c>
      <c r="AO31" s="133"/>
      <c r="AP31" s="62" t="s">
        <v>130</v>
      </c>
      <c r="AQ31" s="62" t="s">
        <v>131</v>
      </c>
      <c r="BB31" s="133" t="s">
        <v>100</v>
      </c>
      <c r="BC31" s="148">
        <f>3*(BC29/BC30-BD29)</f>
        <v>0.68838913429385329</v>
      </c>
      <c r="BD31" s="101"/>
      <c r="BE31" s="134" t="s">
        <v>161</v>
      </c>
      <c r="BF31" s="134" t="s">
        <v>174</v>
      </c>
      <c r="BG31" s="134" t="s">
        <v>100</v>
      </c>
      <c r="BH31" s="134">
        <f>AE5</f>
        <v>1.3</v>
      </c>
    </row>
    <row r="32" spans="2:61" x14ac:dyDescent="0.4">
      <c r="C32" s="15" t="s">
        <v>3</v>
      </c>
      <c r="D32" s="16" t="s">
        <v>26</v>
      </c>
      <c r="E32" s="11" t="s">
        <v>29</v>
      </c>
      <c r="G32" s="29">
        <f>ROUND(D16*G16/1000000,2)</f>
        <v>0.19</v>
      </c>
      <c r="H32" s="111">
        <f>F$26</f>
        <v>1549.8</v>
      </c>
      <c r="I32" s="112">
        <f t="shared" ref="I32:I33" si="1">ROUND(G32*H32,2)</f>
        <v>294.45999999999998</v>
      </c>
      <c r="AA32" s="63" t="s">
        <v>100</v>
      </c>
      <c r="AB32" s="89">
        <f>1/0.3</f>
        <v>3.3333333333333335</v>
      </c>
      <c r="AC32" s="91">
        <f>AJ43</f>
        <v>1</v>
      </c>
      <c r="AD32" s="92">
        <f>AF46</f>
        <v>2800</v>
      </c>
      <c r="AE32" s="53" t="s">
        <v>145</v>
      </c>
      <c r="AG32" s="90">
        <f>(1/0.3)^(-3/4)</f>
        <v>0.40536004644211027</v>
      </c>
      <c r="AO32" s="133" t="s">
        <v>77</v>
      </c>
      <c r="AP32" s="131">
        <f>AB37</f>
        <v>40300.130437746579</v>
      </c>
      <c r="AQ32" s="134" t="s">
        <v>132</v>
      </c>
      <c r="AR32" s="54">
        <f>AE7</f>
        <v>0.65</v>
      </c>
      <c r="AS32" s="55">
        <v>3</v>
      </c>
      <c r="BB32" s="133"/>
      <c r="BC32" s="148"/>
      <c r="BE32" s="134"/>
      <c r="BF32" s="134"/>
      <c r="BG32" s="134"/>
      <c r="BH32" s="134"/>
    </row>
    <row r="33" spans="2:70" x14ac:dyDescent="0.4">
      <c r="C33" s="15"/>
      <c r="D33" s="16" t="s">
        <v>28</v>
      </c>
      <c r="E33" s="11" t="s">
        <v>30</v>
      </c>
      <c r="G33" s="29">
        <f>ROUND(E16*(H16+I16)/2/1000000,2)</f>
        <v>1.08</v>
      </c>
      <c r="H33" s="111">
        <f>F$26</f>
        <v>1549.8</v>
      </c>
      <c r="I33" s="112">
        <f t="shared" si="1"/>
        <v>1673.78</v>
      </c>
      <c r="AA33" s="63" t="s">
        <v>100</v>
      </c>
      <c r="AB33" s="53">
        <f>AB32*AC32*AG32</f>
        <v>1.3512001548070343</v>
      </c>
      <c r="AC33" s="85">
        <f>AD32</f>
        <v>2800</v>
      </c>
      <c r="AD33" s="93">
        <f>AJ47</f>
        <v>10</v>
      </c>
      <c r="AE33" s="53" t="s">
        <v>146</v>
      </c>
      <c r="AF33" s="85"/>
      <c r="AO33" s="133"/>
      <c r="AP33" s="129">
        <f>AP12</f>
        <v>31075.648713222417</v>
      </c>
      <c r="AQ33" s="134"/>
      <c r="AR33" s="62">
        <f>AE5</f>
        <v>1.3</v>
      </c>
      <c r="BB33" s="53" t="s">
        <v>208</v>
      </c>
      <c r="BC33" s="98"/>
      <c r="BD33" s="98"/>
      <c r="BE33" s="98"/>
      <c r="BF33" s="98"/>
      <c r="BG33" s="98"/>
      <c r="BH33" s="98"/>
      <c r="BI33" s="98"/>
      <c r="BJ33" s="98"/>
    </row>
    <row r="34" spans="2:70" ht="19.5" thickBot="1" x14ac:dyDescent="0.45">
      <c r="C34" s="17"/>
      <c r="D34" s="18" t="s">
        <v>27</v>
      </c>
      <c r="E34" s="12" t="s">
        <v>31</v>
      </c>
      <c r="F34" s="8"/>
      <c r="G34" s="35">
        <f>ROUND(F16*J16/1000000,2)</f>
        <v>0.28999999999999998</v>
      </c>
      <c r="H34" s="113">
        <f>F$26</f>
        <v>1549.8</v>
      </c>
      <c r="I34" s="113">
        <f>ROUND(G34*H34,2)</f>
        <v>449.44</v>
      </c>
      <c r="AA34" s="63" t="s">
        <v>100</v>
      </c>
      <c r="AB34" s="123">
        <f>AB33*AC33*AD33</f>
        <v>37833.604334596959</v>
      </c>
      <c r="AC34" s="53" t="s">
        <v>147</v>
      </c>
      <c r="AO34" s="133" t="s">
        <v>77</v>
      </c>
      <c r="AP34" s="135">
        <f>AP32/AP33*(AR32/AR33)^3</f>
        <v>0.16210494433137621</v>
      </c>
      <c r="BC34" s="98"/>
      <c r="BD34" s="98"/>
      <c r="BE34" s="98"/>
      <c r="BF34" s="98"/>
      <c r="BG34" s="98"/>
      <c r="BH34" s="98"/>
      <c r="BI34" s="98"/>
      <c r="BJ34" s="98"/>
    </row>
    <row r="35" spans="2:70" ht="19.5" thickTop="1" x14ac:dyDescent="0.4">
      <c r="C35" s="19" t="s">
        <v>36</v>
      </c>
      <c r="D35" s="20"/>
      <c r="E35" s="13"/>
      <c r="F35" s="9"/>
      <c r="G35" s="9"/>
      <c r="H35" s="114"/>
      <c r="I35" s="115">
        <f>SUM(I31:I34)</f>
        <v>2705.5</v>
      </c>
      <c r="AA35" s="63"/>
      <c r="AB35" s="86"/>
      <c r="AO35" s="133"/>
      <c r="AP35" s="135"/>
      <c r="AY35" s="53"/>
      <c r="BA35" s="53" t="s">
        <v>209</v>
      </c>
      <c r="BC35" s="98"/>
      <c r="BD35" s="98"/>
      <c r="BE35" s="98"/>
      <c r="BF35" s="98"/>
      <c r="BG35" s="98"/>
      <c r="BH35" s="98"/>
      <c r="BI35" s="98"/>
      <c r="BJ35" s="98"/>
    </row>
    <row r="36" spans="2:70" x14ac:dyDescent="0.4">
      <c r="I36" s="7"/>
      <c r="U36" t="s">
        <v>23</v>
      </c>
      <c r="AA36" s="63" t="s">
        <v>100</v>
      </c>
      <c r="AB36" s="123">
        <f>AB34</f>
        <v>37833.604334596959</v>
      </c>
      <c r="AC36" s="87">
        <f>AE6</f>
        <v>1.3</v>
      </c>
      <c r="AD36" s="85">
        <f>AE7</f>
        <v>0.65</v>
      </c>
      <c r="AE36" s="53" t="s">
        <v>106</v>
      </c>
      <c r="AZ36" s="53"/>
      <c r="BB36" s="98"/>
      <c r="BC36" s="98"/>
      <c r="BD36" s="98"/>
      <c r="BE36" s="98"/>
      <c r="BF36" s="98"/>
      <c r="BG36" s="98"/>
      <c r="BH36" s="98"/>
      <c r="BI36" s="98"/>
      <c r="BJ36" s="98"/>
    </row>
    <row r="37" spans="2:70" x14ac:dyDescent="0.4">
      <c r="B37" t="s">
        <v>190</v>
      </c>
      <c r="M37" s="22" t="s">
        <v>5</v>
      </c>
      <c r="N37" s="22" t="s">
        <v>8</v>
      </c>
      <c r="O37" s="22" t="s">
        <v>44</v>
      </c>
      <c r="P37" s="22" t="s">
        <v>15</v>
      </c>
      <c r="Q37" s="22" t="s">
        <v>16</v>
      </c>
      <c r="R37" s="22" t="s">
        <v>17</v>
      </c>
      <c r="S37" s="22" t="s">
        <v>18</v>
      </c>
      <c r="T37" s="22" t="s">
        <v>19</v>
      </c>
      <c r="U37" s="22" t="s">
        <v>20</v>
      </c>
      <c r="V37" s="22" t="s">
        <v>21</v>
      </c>
      <c r="W37" s="22" t="s">
        <v>22</v>
      </c>
      <c r="AA37" s="63" t="s">
        <v>100</v>
      </c>
      <c r="AB37" s="127">
        <f>AB36*(AC36*AD36)^(-0.375)</f>
        <v>40300.130437746579</v>
      </c>
      <c r="AC37" s="87" t="s">
        <v>107</v>
      </c>
      <c r="AD37" s="85"/>
      <c r="AN37" s="53" t="s">
        <v>200</v>
      </c>
      <c r="BB37" s="134" t="s">
        <v>159</v>
      </c>
      <c r="BC37" s="103" t="s">
        <v>160</v>
      </c>
    </row>
    <row r="38" spans="2:70" x14ac:dyDescent="0.4">
      <c r="C38" s="44"/>
      <c r="D38" s="26"/>
      <c r="E38" s="44"/>
      <c r="F38" s="26"/>
      <c r="G38" s="26" t="s">
        <v>37</v>
      </c>
      <c r="H38" s="50"/>
      <c r="I38" s="46" t="s">
        <v>66</v>
      </c>
      <c r="J38" s="46" t="s">
        <v>67</v>
      </c>
      <c r="M38" s="2" t="s">
        <v>6</v>
      </c>
      <c r="N38" s="3" t="s">
        <v>9</v>
      </c>
      <c r="O38" s="140">
        <v>8000</v>
      </c>
      <c r="P38" s="140">
        <v>1500</v>
      </c>
      <c r="Q38" s="140">
        <v>5000</v>
      </c>
      <c r="R38" s="140">
        <v>1500</v>
      </c>
      <c r="S38" s="138">
        <v>75</v>
      </c>
      <c r="T38" s="138">
        <v>75</v>
      </c>
      <c r="U38" s="138">
        <v>165</v>
      </c>
      <c r="V38" s="138">
        <v>165</v>
      </c>
      <c r="W38" s="2">
        <v>3.5</v>
      </c>
      <c r="AA38" s="63"/>
      <c r="AB38" s="86"/>
      <c r="AC38" s="87"/>
      <c r="AD38" s="85"/>
      <c r="AO38" s="63" t="s">
        <v>152</v>
      </c>
      <c r="AP38" s="54" t="s">
        <v>149</v>
      </c>
      <c r="AQ38" s="53" t="s">
        <v>150</v>
      </c>
      <c r="AR38" s="53" t="s">
        <v>151</v>
      </c>
      <c r="BB38" s="134"/>
      <c r="BC38" s="94" t="s">
        <v>162</v>
      </c>
    </row>
    <row r="39" spans="2:70" x14ac:dyDescent="0.4">
      <c r="C39" s="19"/>
      <c r="D39" s="20"/>
      <c r="E39" s="19"/>
      <c r="F39" s="20"/>
      <c r="G39" s="20"/>
      <c r="H39" s="49"/>
      <c r="I39" s="48"/>
      <c r="J39" s="48" t="s">
        <v>54</v>
      </c>
      <c r="M39" s="2" t="s">
        <v>7</v>
      </c>
      <c r="N39" s="3" t="s">
        <v>10</v>
      </c>
      <c r="O39" s="141"/>
      <c r="P39" s="141"/>
      <c r="Q39" s="141"/>
      <c r="R39" s="141"/>
      <c r="S39" s="139"/>
      <c r="T39" s="139"/>
      <c r="U39" s="139"/>
      <c r="V39" s="139"/>
      <c r="W39" s="2">
        <v>3.6</v>
      </c>
      <c r="AO39" s="63" t="s">
        <v>100</v>
      </c>
      <c r="AP39" s="53">
        <f>AF24</f>
        <v>15.99</v>
      </c>
      <c r="AQ39" s="53" t="s">
        <v>150</v>
      </c>
      <c r="AR39" s="53">
        <f>AF23</f>
        <v>2.71</v>
      </c>
      <c r="AS39" s="53" t="s">
        <v>153</v>
      </c>
      <c r="AT39" s="53">
        <f>AE7</f>
        <v>0.65</v>
      </c>
    </row>
    <row r="40" spans="2:70" x14ac:dyDescent="0.4">
      <c r="C40" s="15" t="s">
        <v>2</v>
      </c>
      <c r="D40" s="16"/>
      <c r="E40" s="11" t="s">
        <v>45</v>
      </c>
      <c r="H40" s="36">
        <f>(D16+E16+F16+300)/1000</f>
        <v>12.3</v>
      </c>
      <c r="I40" s="112">
        <f>I31</f>
        <v>287.82</v>
      </c>
      <c r="J40" s="112">
        <f>ROUND(H40*I40,2)</f>
        <v>3540.19</v>
      </c>
      <c r="M40" s="2" t="s">
        <v>6</v>
      </c>
      <c r="N40" s="3" t="s">
        <v>11</v>
      </c>
      <c r="O40" s="140">
        <v>10000</v>
      </c>
      <c r="P40" s="140">
        <v>2500</v>
      </c>
      <c r="Q40" s="140">
        <v>6000</v>
      </c>
      <c r="R40" s="140">
        <v>1500</v>
      </c>
      <c r="S40" s="138">
        <v>75</v>
      </c>
      <c r="T40" s="138">
        <v>75</v>
      </c>
      <c r="U40" s="138">
        <v>175</v>
      </c>
      <c r="V40" s="138">
        <v>175</v>
      </c>
      <c r="W40" s="2">
        <v>4.2</v>
      </c>
      <c r="AB40" s="63" t="s">
        <v>95</v>
      </c>
      <c r="AC40" s="53" t="s">
        <v>98</v>
      </c>
      <c r="AO40" s="63" t="s">
        <v>100</v>
      </c>
      <c r="AP40" s="99">
        <f>AP39+AR39*AT39</f>
        <v>17.7515</v>
      </c>
      <c r="AQ40" s="53" t="s">
        <v>201</v>
      </c>
      <c r="BB40" s="134" t="s">
        <v>100</v>
      </c>
      <c r="BC40" s="103">
        <v>2</v>
      </c>
      <c r="BD40" s="72" t="s">
        <v>153</v>
      </c>
      <c r="BE40" s="104">
        <f>BC15</f>
        <v>36.334500000000006</v>
      </c>
      <c r="BL40" s="53"/>
    </row>
    <row r="41" spans="2:70" x14ac:dyDescent="0.4">
      <c r="C41" s="15" t="s">
        <v>3</v>
      </c>
      <c r="D41" s="16" t="s">
        <v>26</v>
      </c>
      <c r="E41" s="11" t="s">
        <v>33</v>
      </c>
      <c r="H41" s="36">
        <f>(D16/2+E16+F16+300)/1000</f>
        <v>11.05</v>
      </c>
      <c r="I41" s="112">
        <f>I32</f>
        <v>294.45999999999998</v>
      </c>
      <c r="J41" s="112">
        <f t="shared" ref="J41:J43" si="2">ROUND(H41*I41,2)</f>
        <v>3253.78</v>
      </c>
      <c r="M41" s="2" t="s">
        <v>7</v>
      </c>
      <c r="N41" s="3" t="s">
        <v>12</v>
      </c>
      <c r="O41" s="141"/>
      <c r="P41" s="141"/>
      <c r="Q41" s="141"/>
      <c r="R41" s="141"/>
      <c r="S41" s="139"/>
      <c r="T41" s="139"/>
      <c r="U41" s="139"/>
      <c r="V41" s="139"/>
      <c r="W41" s="2">
        <v>4.4000000000000004</v>
      </c>
      <c r="AC41" s="134" t="s">
        <v>97</v>
      </c>
      <c r="AD41" s="54">
        <v>1</v>
      </c>
      <c r="AE41" s="146" t="s">
        <v>110</v>
      </c>
      <c r="AF41" s="137"/>
      <c r="AX41" s="53"/>
      <c r="BB41" s="134"/>
      <c r="BC41" s="102">
        <f>AE6</f>
        <v>1.3</v>
      </c>
      <c r="BD41" s="53" t="s">
        <v>153</v>
      </c>
      <c r="BE41" s="84">
        <f>BC31</f>
        <v>0.68838913429385329</v>
      </c>
    </row>
    <row r="42" spans="2:70" x14ac:dyDescent="0.4">
      <c r="C42" s="15"/>
      <c r="D42" s="16" t="s">
        <v>28</v>
      </c>
      <c r="E42" s="11" t="s">
        <v>34</v>
      </c>
      <c r="H42" s="36">
        <f>ROUND((E16*(I16+2*H16)/(3*I16+3*H16))/1000,2)+F16/1000+300/1000</f>
        <v>5.21</v>
      </c>
      <c r="I42" s="112">
        <f>I33</f>
        <v>1673.78</v>
      </c>
      <c r="J42" s="112">
        <f t="shared" si="2"/>
        <v>8720.39</v>
      </c>
      <c r="M42" s="2" t="s">
        <v>6</v>
      </c>
      <c r="N42" s="3" t="s">
        <v>13</v>
      </c>
      <c r="O42" s="140">
        <v>12000</v>
      </c>
      <c r="P42" s="140">
        <v>2500</v>
      </c>
      <c r="Q42" s="140">
        <v>8000</v>
      </c>
      <c r="R42" s="140">
        <v>1500</v>
      </c>
      <c r="S42" s="138">
        <v>75</v>
      </c>
      <c r="T42" s="138">
        <v>75</v>
      </c>
      <c r="U42" s="138">
        <v>195</v>
      </c>
      <c r="V42" s="138">
        <v>195</v>
      </c>
      <c r="W42" s="2">
        <v>5.5</v>
      </c>
      <c r="AC42" s="134"/>
      <c r="AD42" s="54">
        <v>0.3</v>
      </c>
      <c r="AE42" s="137"/>
      <c r="AF42" s="137"/>
      <c r="AN42" s="53" t="s">
        <v>202</v>
      </c>
    </row>
    <row r="43" spans="2:70" ht="19.5" thickBot="1" x14ac:dyDescent="0.45">
      <c r="C43" s="17"/>
      <c r="D43" s="18" t="s">
        <v>27</v>
      </c>
      <c r="E43" s="12" t="s">
        <v>35</v>
      </c>
      <c r="F43" s="8"/>
      <c r="G43" s="8"/>
      <c r="H43" s="37">
        <f>(F16/2+300)/1000</f>
        <v>1.05</v>
      </c>
      <c r="I43" s="113">
        <f>I34</f>
        <v>449.44</v>
      </c>
      <c r="J43" s="113">
        <f t="shared" si="2"/>
        <v>471.91</v>
      </c>
      <c r="M43" s="30" t="s">
        <v>7</v>
      </c>
      <c r="N43" s="31" t="s">
        <v>14</v>
      </c>
      <c r="O43" s="141"/>
      <c r="P43" s="141"/>
      <c r="Q43" s="141"/>
      <c r="R43" s="141"/>
      <c r="S43" s="139"/>
      <c r="T43" s="139"/>
      <c r="U43" s="139"/>
      <c r="V43" s="139"/>
      <c r="W43" s="30">
        <v>5.6</v>
      </c>
      <c r="AB43" s="54"/>
      <c r="AD43" s="63" t="s">
        <v>81</v>
      </c>
      <c r="AE43" s="53" t="s">
        <v>82</v>
      </c>
      <c r="AI43" s="63" t="s">
        <v>117</v>
      </c>
      <c r="AJ43" s="65">
        <v>1</v>
      </c>
      <c r="AO43" s="133" t="s">
        <v>163</v>
      </c>
      <c r="AP43" s="103">
        <v>1</v>
      </c>
      <c r="AQ43" s="136" t="s">
        <v>164</v>
      </c>
      <c r="BB43" s="134" t="s">
        <v>100</v>
      </c>
      <c r="BC43" s="134">
        <f>BC40*BE40/BC41/BE41</f>
        <v>81.202953365282227</v>
      </c>
      <c r="BD43" s="134" t="s">
        <v>172</v>
      </c>
      <c r="BE43" s="134" t="s">
        <v>161</v>
      </c>
      <c r="BF43" s="134" t="s">
        <v>181</v>
      </c>
      <c r="BG43" s="134"/>
      <c r="BH43" s="134">
        <f>E11</f>
        <v>100</v>
      </c>
      <c r="BI43" s="134" t="s">
        <v>182</v>
      </c>
      <c r="BK43" s="134" t="str">
        <f>IF(BC43&lt;BH43,"OK","NG")</f>
        <v>OK</v>
      </c>
    </row>
    <row r="44" spans="2:70" ht="19.5" thickTop="1" x14ac:dyDescent="0.4">
      <c r="C44" s="19" t="s">
        <v>36</v>
      </c>
      <c r="D44" s="20"/>
      <c r="E44" s="13"/>
      <c r="F44" s="9"/>
      <c r="G44" s="9"/>
      <c r="H44" s="21"/>
      <c r="I44" s="120"/>
      <c r="J44" s="115">
        <f>SUM(J40:J43)</f>
        <v>15986.27</v>
      </c>
      <c r="AB44" s="54"/>
      <c r="AD44" s="63"/>
      <c r="AF44" s="53" t="s">
        <v>120</v>
      </c>
      <c r="AI44" s="63"/>
      <c r="AJ44" s="65"/>
      <c r="AO44" s="133"/>
      <c r="AP44" s="64" t="s">
        <v>133</v>
      </c>
      <c r="AQ44" s="136"/>
      <c r="BB44" s="134"/>
      <c r="BC44" s="134"/>
      <c r="BD44" s="134"/>
      <c r="BE44" s="134"/>
      <c r="BF44" s="134"/>
      <c r="BG44" s="134"/>
      <c r="BH44" s="134"/>
      <c r="BI44" s="134"/>
      <c r="BK44" s="134"/>
      <c r="BM44" s="53"/>
      <c r="BN44" s="53"/>
      <c r="BO44" s="53"/>
      <c r="BP44" s="53"/>
      <c r="BQ44" s="53"/>
      <c r="BR44" s="53"/>
    </row>
    <row r="45" spans="2:70" x14ac:dyDescent="0.4">
      <c r="N45" t="s">
        <v>4</v>
      </c>
      <c r="AB45" s="54"/>
      <c r="AD45" s="63" t="s">
        <v>111</v>
      </c>
      <c r="AE45" s="53" t="s">
        <v>109</v>
      </c>
      <c r="AH45" s="54"/>
      <c r="BK45" s="53"/>
    </row>
    <row r="46" spans="2:70" x14ac:dyDescent="0.4">
      <c r="B46" t="s">
        <v>191</v>
      </c>
      <c r="AB46" s="54"/>
      <c r="AC46" s="54"/>
      <c r="AE46" s="63" t="s">
        <v>112</v>
      </c>
      <c r="AF46" s="28">
        <v>2800</v>
      </c>
      <c r="AG46" t="s">
        <v>113</v>
      </c>
      <c r="AO46" s="133" t="s">
        <v>77</v>
      </c>
      <c r="AP46" s="130">
        <v>1</v>
      </c>
      <c r="AQ46" s="72"/>
      <c r="AR46" s="147">
        <f>AP40</f>
        <v>17.7515</v>
      </c>
      <c r="BD46" s="63"/>
      <c r="BH46" s="65"/>
      <c r="BI46"/>
      <c r="BJ46" s="65"/>
      <c r="BK46" s="105"/>
    </row>
    <row r="47" spans="2:70" x14ac:dyDescent="0.4">
      <c r="C47" s="22" t="s">
        <v>49</v>
      </c>
      <c r="D47" s="33" t="s">
        <v>50</v>
      </c>
      <c r="E47" s="33" t="s">
        <v>69</v>
      </c>
      <c r="F47" s="34" t="s">
        <v>55</v>
      </c>
      <c r="AE47" s="63" t="s">
        <v>114</v>
      </c>
      <c r="AF47" s="53" t="s">
        <v>115</v>
      </c>
      <c r="AI47" s="63" t="s">
        <v>116</v>
      </c>
      <c r="AJ47" s="29">
        <f>H11</f>
        <v>10</v>
      </c>
      <c r="AO47" s="133"/>
      <c r="AP47" s="54" t="s">
        <v>154</v>
      </c>
      <c r="AQ47" s="96">
        <f>AP34</f>
        <v>0.16210494433137621</v>
      </c>
      <c r="AR47" s="147"/>
    </row>
    <row r="48" spans="2:70" x14ac:dyDescent="0.4">
      <c r="C48" s="25" t="s">
        <v>2</v>
      </c>
      <c r="D48" s="52">
        <v>0.7</v>
      </c>
      <c r="E48" s="116">
        <f>10*9.8</f>
        <v>98</v>
      </c>
      <c r="F48" s="59" t="s">
        <v>71</v>
      </c>
      <c r="I48" s="24"/>
      <c r="J48" s="32"/>
      <c r="Z48"/>
      <c r="AA48"/>
      <c r="AB48"/>
      <c r="AC48"/>
      <c r="AD48"/>
      <c r="AH48"/>
      <c r="AI48"/>
      <c r="AJ48"/>
      <c r="AK48"/>
    </row>
    <row r="49" spans="3:63" x14ac:dyDescent="0.4">
      <c r="C49" s="27" t="s">
        <v>51</v>
      </c>
      <c r="D49" s="32">
        <v>0</v>
      </c>
      <c r="E49" s="117">
        <v>0</v>
      </c>
      <c r="F49" s="51"/>
      <c r="I49" s="24"/>
      <c r="J49" s="32"/>
      <c r="M49" s="24" t="s">
        <v>38</v>
      </c>
      <c r="N49" s="1" t="s">
        <v>43</v>
      </c>
      <c r="Z49"/>
      <c r="AB49" s="63" t="s">
        <v>78</v>
      </c>
      <c r="AC49" s="53" t="s">
        <v>119</v>
      </c>
      <c r="AD49"/>
      <c r="AF49"/>
      <c r="AG49"/>
      <c r="AH49"/>
      <c r="AI49"/>
      <c r="AJ49"/>
      <c r="AK49"/>
      <c r="AO49" s="133" t="s">
        <v>100</v>
      </c>
      <c r="AP49" s="132">
        <f>ROUND(1/(1+AP34)*AP40,2)</f>
        <v>15.28</v>
      </c>
      <c r="AQ49" s="137" t="s">
        <v>201</v>
      </c>
      <c r="BB49" s="63"/>
      <c r="BC49" s="84"/>
      <c r="BF49" s="63"/>
    </row>
    <row r="50" spans="3:63" ht="19.5" thickBot="1" x14ac:dyDescent="0.45">
      <c r="C50" s="58" t="s">
        <v>3</v>
      </c>
      <c r="D50" s="56">
        <v>12</v>
      </c>
      <c r="E50" s="118">
        <f>240*9.8</f>
        <v>2352</v>
      </c>
      <c r="F50" s="60" t="s">
        <v>70</v>
      </c>
      <c r="N50" s="39" t="s">
        <v>42</v>
      </c>
      <c r="AC50" s="53" t="s">
        <v>79</v>
      </c>
      <c r="AD50" s="53" t="s">
        <v>80</v>
      </c>
      <c r="AO50" s="133"/>
      <c r="AP50" s="132"/>
      <c r="AQ50" s="137"/>
      <c r="BG50" s="61"/>
    </row>
    <row r="51" spans="3:63" ht="19.5" thickTop="1" x14ac:dyDescent="0.4">
      <c r="C51" s="57" t="s">
        <v>36</v>
      </c>
      <c r="D51" s="9"/>
      <c r="E51" s="119">
        <f>SUM(E48:E50)</f>
        <v>2450</v>
      </c>
      <c r="F51" s="21"/>
      <c r="AE51" s="63" t="s">
        <v>83</v>
      </c>
      <c r="AF51" s="53" t="s">
        <v>118</v>
      </c>
      <c r="AI51" s="63" t="s">
        <v>211</v>
      </c>
      <c r="AJ51" s="53" t="s">
        <v>148</v>
      </c>
      <c r="BF51" s="84"/>
      <c r="BK51" s="53"/>
    </row>
    <row r="52" spans="3:63" x14ac:dyDescent="0.4">
      <c r="E52" s="28"/>
      <c r="BK52" s="53"/>
    </row>
  </sheetData>
  <sheetProtection sheet="1" objects="1" scenarios="1"/>
  <mergeCells count="73">
    <mergeCell ref="BE6:BE7"/>
    <mergeCell ref="BB9:BB10"/>
    <mergeCell ref="BC9:BC10"/>
    <mergeCell ref="BF29:BF30"/>
    <mergeCell ref="BB31:BB32"/>
    <mergeCell ref="BC31:BC32"/>
    <mergeCell ref="BE29:BE30"/>
    <mergeCell ref="BE31:BE32"/>
    <mergeCell ref="BI43:BI44"/>
    <mergeCell ref="BK43:BK44"/>
    <mergeCell ref="BF31:BF32"/>
    <mergeCell ref="BG31:BG32"/>
    <mergeCell ref="BH31:BH32"/>
    <mergeCell ref="BD43:BD44"/>
    <mergeCell ref="BH43:BH44"/>
    <mergeCell ref="AR46:AR47"/>
    <mergeCell ref="BB43:BB44"/>
    <mergeCell ref="BC43:BC44"/>
    <mergeCell ref="BE43:BE44"/>
    <mergeCell ref="BF43:BG44"/>
    <mergeCell ref="AE41:AF42"/>
    <mergeCell ref="U40:U41"/>
    <mergeCell ref="V40:V41"/>
    <mergeCell ref="AO3:AO4"/>
    <mergeCell ref="AP3:AP4"/>
    <mergeCell ref="AO30:AO31"/>
    <mergeCell ref="U42:U43"/>
    <mergeCell ref="V42:V43"/>
    <mergeCell ref="AA28:AA29"/>
    <mergeCell ref="AB28:AB29"/>
    <mergeCell ref="AC41:AC42"/>
    <mergeCell ref="U38:U39"/>
    <mergeCell ref="V38:V39"/>
    <mergeCell ref="BB3:BB4"/>
    <mergeCell ref="BD3:BD4"/>
    <mergeCell ref="T38:T39"/>
    <mergeCell ref="O38:O39"/>
    <mergeCell ref="P38:P39"/>
    <mergeCell ref="Q38:Q39"/>
    <mergeCell ref="R38:R39"/>
    <mergeCell ref="S38:S39"/>
    <mergeCell ref="AQ16:AQ17"/>
    <mergeCell ref="AS16:AT17"/>
    <mergeCell ref="BB6:BB7"/>
    <mergeCell ref="BD9:BD10"/>
    <mergeCell ref="BB37:BB38"/>
    <mergeCell ref="BB40:BB41"/>
    <mergeCell ref="BB27:BB28"/>
    <mergeCell ref="BD27:BD28"/>
    <mergeCell ref="BB29:BB30"/>
    <mergeCell ref="BD29:BD30"/>
    <mergeCell ref="T42:T43"/>
    <mergeCell ref="O40:O41"/>
    <mergeCell ref="P40:P41"/>
    <mergeCell ref="Q40:Q41"/>
    <mergeCell ref="R40:R41"/>
    <mergeCell ref="S40:S41"/>
    <mergeCell ref="T40:T41"/>
    <mergeCell ref="O42:O43"/>
    <mergeCell ref="P42:P43"/>
    <mergeCell ref="Q42:Q43"/>
    <mergeCell ref="R42:R43"/>
    <mergeCell ref="S42:S43"/>
    <mergeCell ref="AP49:AP50"/>
    <mergeCell ref="AO32:AO33"/>
    <mergeCell ref="AQ32:AQ33"/>
    <mergeCell ref="AO34:AO35"/>
    <mergeCell ref="AP34:AP35"/>
    <mergeCell ref="AO43:AO44"/>
    <mergeCell ref="AQ43:AQ44"/>
    <mergeCell ref="AO49:AO50"/>
    <mergeCell ref="AO46:AO47"/>
    <mergeCell ref="AQ49:AQ50"/>
  </mergeCells>
  <phoneticPr fontId="2"/>
  <hyperlinks>
    <hyperlink ref="N50" r:id="rId1" xr:uid="{00000000-0004-0000-0200-000000000000}"/>
    <hyperlink ref="N49" r:id="rId2" xr:uid="{00000000-0004-0000-0200-000001000000}"/>
    <hyperlink ref="E31" r:id="rId3" xr:uid="{00000000-0004-0000-0200-000002000000}"/>
    <hyperlink ref="C21" r:id="rId4" display="近畿地方整備局　設計便覧（案）　第４編電気通信編　第４章道路照明設備" xr:uid="{00000000-0004-0000-0200-000003000000}"/>
    <hyperlink ref="B1" r:id="rId5" display="©ce-note.com" xr:uid="{1E3D1D3D-44EA-42D5-917F-3C682E408A19}"/>
  </hyperlinks>
  <pageMargins left="0.70866141732283472" right="0.70866141732283472" top="0.74803149606299213" bottom="0.74803149606299213" header="0.31496062992125984" footer="0.31496062992125984"/>
  <pageSetup paperSize="9" scale="73" orientation="portrait" r:id="rId6"/>
  <colBreaks count="3" manualBreakCount="3">
    <brk id="11" max="51" man="1"/>
    <brk id="24" max="51" man="1"/>
    <brk id="38" max="51" man="1"/>
  </col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③H24近畿地整の直接基礎設計</vt:lpstr>
      <vt:lpstr>③H24近畿地整の直接基礎設計!Print_Area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2022-09-22T10:03:39Z</dcterms:created>
  <dcterms:modified xsi:type="dcterms:W3CDTF">2023-08-08T11:11:23Z</dcterms:modified>
</cp:coreProperties>
</file>