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FCB8A98-D556-4A20-88AF-964D5BECE380}" xr6:coauthVersionLast="47" xr6:coauthVersionMax="47" xr10:uidLastSave="{00000000-0000-0000-0000-000000000000}"/>
  <bookViews>
    <workbookView xWindow="-108" yWindow="-108" windowWidth="23256" windowHeight="12456" xr2:uid="{00000000-000D-0000-FFFF-FFFF00000000}"/>
  </bookViews>
  <sheets>
    <sheet name="1.設計条件と鋼矢板の設定" sheetId="1" r:id="rId1"/>
    <sheet name="2.根入れ長の計算" sheetId="2" r:id="rId2"/>
    <sheet name="3.断面の計算" sheetId="3" r:id="rId3"/>
    <sheet name="4.変位の計算" sheetId="4" r:id="rId4"/>
    <sheet name="5.まとめ"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1" l="1"/>
  <c r="O46" i="1"/>
  <c r="J55" i="3"/>
  <c r="J54" i="3"/>
  <c r="H56" i="3"/>
  <c r="H54" i="3"/>
  <c r="Q48" i="3"/>
  <c r="Z45" i="3"/>
  <c r="T41" i="3"/>
  <c r="J63" i="3"/>
  <c r="G4" i="5"/>
  <c r="U17" i="3"/>
  <c r="Q42" i="1"/>
  <c r="R25" i="2"/>
  <c r="R24" i="2"/>
  <c r="L26" i="2"/>
  <c r="N25" i="2"/>
  <c r="V25" i="2" s="1"/>
  <c r="N24" i="2"/>
  <c r="V24" i="2" s="1"/>
  <c r="T133" i="1"/>
  <c r="T132" i="1"/>
  <c r="J168" i="2"/>
  <c r="J167" i="2"/>
  <c r="J166" i="2"/>
  <c r="J165" i="2"/>
  <c r="L26" i="1"/>
  <c r="X26" i="1" s="1"/>
  <c r="L25" i="1"/>
  <c r="X25" i="1" s="1"/>
  <c r="H132" i="2"/>
  <c r="J131" i="2"/>
  <c r="L131" i="2" s="1"/>
  <c r="P131" i="2" s="1"/>
  <c r="T131" i="2" s="1"/>
  <c r="J130" i="2"/>
  <c r="L130" i="2" s="1"/>
  <c r="H130" i="2"/>
  <c r="L24" i="2" s="1"/>
  <c r="Z24" i="2" s="1"/>
  <c r="F24" i="1"/>
  <c r="L55" i="3" l="1"/>
  <c r="P55" i="3" s="1"/>
  <c r="T55" i="3" s="1"/>
  <c r="L54" i="3"/>
  <c r="P54" i="3" s="1"/>
  <c r="T54" i="3" s="1"/>
  <c r="H55" i="3"/>
  <c r="X55" i="3" s="1"/>
  <c r="X54" i="3"/>
  <c r="X56" i="3" s="1"/>
  <c r="J62" i="3" s="1"/>
  <c r="J65" i="3" s="1"/>
  <c r="U15" i="3" s="1"/>
  <c r="N32" i="2"/>
  <c r="L25" i="2"/>
  <c r="F173" i="2"/>
  <c r="J171" i="2"/>
  <c r="F171" i="2"/>
  <c r="P130" i="2"/>
  <c r="H64" i="1"/>
  <c r="H62" i="1"/>
  <c r="L48" i="1"/>
  <c r="T48" i="1" s="1"/>
  <c r="L46" i="1"/>
  <c r="T46" i="1" s="1"/>
  <c r="J48" i="1"/>
  <c r="J46" i="1"/>
  <c r="H48" i="1"/>
  <c r="H46" i="1"/>
  <c r="H77" i="1" s="1"/>
  <c r="L22" i="1"/>
  <c r="X22" i="1" s="1"/>
  <c r="L23" i="1"/>
  <c r="K101" i="1" l="1"/>
  <c r="K100" i="1"/>
  <c r="K99" i="1"/>
  <c r="K98" i="1"/>
  <c r="K97" i="1"/>
  <c r="K96" i="1"/>
  <c r="H89" i="1"/>
  <c r="H88" i="1"/>
  <c r="T130" i="2"/>
  <c r="X130" i="2" s="1"/>
  <c r="H79" i="1"/>
  <c r="J64" i="1"/>
  <c r="X23" i="1"/>
  <c r="J62" i="1"/>
  <c r="R9" i="1"/>
  <c r="Y12" i="4"/>
  <c r="T48" i="4" s="1"/>
  <c r="Y10" i="4"/>
  <c r="H48" i="4" s="1"/>
  <c r="H103" i="1" l="1"/>
  <c r="X103" i="1" s="1"/>
  <c r="K115" i="1" s="1"/>
  <c r="H102" i="1"/>
  <c r="X102" i="1" s="1"/>
  <c r="K114" i="1" s="1"/>
  <c r="H101" i="1"/>
  <c r="X101" i="1" s="1"/>
  <c r="K113" i="1" s="1"/>
  <c r="H100" i="1"/>
  <c r="X100" i="1" s="1"/>
  <c r="K112" i="1" s="1"/>
  <c r="H99" i="1"/>
  <c r="H98" i="1"/>
  <c r="H97" i="1"/>
  <c r="H96" i="1"/>
  <c r="H91" i="1"/>
  <c r="H90" i="1"/>
  <c r="H16" i="4"/>
  <c r="H28" i="4"/>
  <c r="T16" i="4"/>
  <c r="T28" i="4"/>
  <c r="Q85" i="3"/>
  <c r="U77" i="3"/>
  <c r="M81" i="3" s="1"/>
  <c r="W19" i="3"/>
  <c r="X22" i="3" s="1"/>
  <c r="N21" i="3"/>
  <c r="L22" i="3"/>
  <c r="U147" i="2"/>
  <c r="P101" i="2"/>
  <c r="X98" i="2"/>
  <c r="N102" i="2" s="1"/>
  <c r="T67" i="2"/>
  <c r="H67" i="2"/>
  <c r="AD55" i="2"/>
  <c r="V57" i="2" s="1"/>
  <c r="AD45" i="2"/>
  <c r="U76" i="3"/>
  <c r="AB76" i="3" s="1"/>
  <c r="F81" i="3" s="1"/>
  <c r="L21" i="1"/>
  <c r="L20" i="1"/>
  <c r="L24" i="1" s="1"/>
  <c r="R13" i="1" s="1"/>
  <c r="AD40" i="2"/>
  <c r="M72" i="1"/>
  <c r="J60" i="1"/>
  <c r="J58" i="1"/>
  <c r="O58" i="1" s="1"/>
  <c r="O59" i="1" s="1"/>
  <c r="H60" i="1"/>
  <c r="H58" i="1"/>
  <c r="H65" i="1" s="1"/>
  <c r="J44" i="1"/>
  <c r="J42" i="1"/>
  <c r="V32" i="1"/>
  <c r="X21" i="1"/>
  <c r="X20" i="1"/>
  <c r="L44" i="1"/>
  <c r="T44" i="1" s="1"/>
  <c r="L42" i="1"/>
  <c r="T42" i="1" s="1"/>
  <c r="H44" i="1"/>
  <c r="H75" i="1" s="1"/>
  <c r="H42" i="1"/>
  <c r="H73" i="1" s="1"/>
  <c r="AA32" i="1"/>
  <c r="Q61" i="4" s="1"/>
  <c r="O42" i="1"/>
  <c r="O44" i="1"/>
  <c r="Q96" i="1" l="1"/>
  <c r="Q97" i="1"/>
  <c r="N99" i="1"/>
  <c r="N98" i="1"/>
  <c r="N97" i="1"/>
  <c r="N96" i="1"/>
  <c r="X96" i="1"/>
  <c r="K108" i="1" s="1"/>
  <c r="X97" i="1"/>
  <c r="K109" i="1" s="1"/>
  <c r="X98" i="1"/>
  <c r="K110" i="1" s="1"/>
  <c r="X99" i="1"/>
  <c r="K111" i="1" s="1"/>
  <c r="H85" i="1"/>
  <c r="H84" i="1"/>
  <c r="H87" i="1"/>
  <c r="H86" i="1"/>
  <c r="Q43" i="1"/>
  <c r="Q44" i="1" s="1"/>
  <c r="Q45" i="1" s="1"/>
  <c r="O60" i="1"/>
  <c r="O61" i="1" s="1"/>
  <c r="M76" i="1"/>
  <c r="O62" i="1"/>
  <c r="H50" i="1"/>
  <c r="Y25" i="4"/>
  <c r="F158" i="2"/>
  <c r="W67" i="2"/>
  <c r="K86" i="2"/>
  <c r="P86" i="2" s="1"/>
  <c r="U149" i="2" s="1"/>
  <c r="AF27" i="4"/>
  <c r="J47" i="4"/>
  <c r="I43" i="4"/>
  <c r="Y11" i="4"/>
  <c r="U18" i="3"/>
  <c r="R22" i="3" s="1"/>
  <c r="X99" i="2"/>
  <c r="T102" i="2" s="1"/>
  <c r="V49" i="2"/>
  <c r="Z57" i="2"/>
  <c r="P58" i="2"/>
  <c r="N67" i="2" s="1"/>
  <c r="R32" i="1"/>
  <c r="Z49" i="2"/>
  <c r="P50" i="2" s="1"/>
  <c r="P52" i="2" s="1"/>
  <c r="K67" i="2"/>
  <c r="Z43" i="1"/>
  <c r="M73" i="1"/>
  <c r="Q46" i="1"/>
  <c r="Q47" i="1" s="1"/>
  <c r="Q48" i="1" s="1"/>
  <c r="Q49" i="1" s="1"/>
  <c r="W42" i="1"/>
  <c r="AF42" i="1" s="1"/>
  <c r="J72" i="1" s="1"/>
  <c r="R72" i="1" s="1"/>
  <c r="K84" i="1" s="1"/>
  <c r="Z44" i="1"/>
  <c r="Z45" i="1" s="1"/>
  <c r="Z46" i="1" s="1"/>
  <c r="Z47" i="1" s="1"/>
  <c r="Z48" i="1" s="1"/>
  <c r="P84" i="1" l="1"/>
  <c r="H108" i="1" s="1"/>
  <c r="N108" i="1" s="1"/>
  <c r="M77" i="1"/>
  <c r="O63" i="1"/>
  <c r="Z49" i="1"/>
  <c r="W46" i="1"/>
  <c r="AF46" i="1" s="1"/>
  <c r="J76" i="1" s="1"/>
  <c r="R76" i="1" s="1"/>
  <c r="N48" i="4"/>
  <c r="N16" i="4"/>
  <c r="N28" i="4"/>
  <c r="M74" i="1"/>
  <c r="W43" i="1"/>
  <c r="AF43" i="1" s="1"/>
  <c r="J73" i="1" s="1"/>
  <c r="R73" i="1" s="1"/>
  <c r="K85" i="1" s="1"/>
  <c r="P85" i="1" s="1"/>
  <c r="H109" i="1" s="1"/>
  <c r="N109" i="1" s="1"/>
  <c r="K88" i="1" l="1"/>
  <c r="P88" i="1" s="1"/>
  <c r="H112" i="1" s="1"/>
  <c r="N112" i="1" s="1"/>
  <c r="O64" i="1"/>
  <c r="M79" i="1" s="1"/>
  <c r="M78" i="1"/>
  <c r="W47" i="1"/>
  <c r="AF47" i="1" s="1"/>
  <c r="J77" i="1" s="1"/>
  <c r="R77" i="1" s="1"/>
  <c r="M75" i="1"/>
  <c r="W44" i="1"/>
  <c r="AF44" i="1" s="1"/>
  <c r="J74" i="1" s="1"/>
  <c r="R74" i="1" s="1"/>
  <c r="K86" i="1" s="1"/>
  <c r="P86" i="1" s="1"/>
  <c r="H110" i="1" s="1"/>
  <c r="N110" i="1" s="1"/>
  <c r="K89" i="1" l="1"/>
  <c r="P89" i="1" s="1"/>
  <c r="H113" i="1" s="1"/>
  <c r="N113" i="1" s="1"/>
  <c r="W48" i="1"/>
  <c r="AF48" i="1" s="1"/>
  <c r="J78" i="1" s="1"/>
  <c r="R78" i="1" s="1"/>
  <c r="W49" i="1"/>
  <c r="AF49" i="1" s="1"/>
  <c r="J79" i="1" s="1"/>
  <c r="R79" i="1" s="1"/>
  <c r="W45" i="1"/>
  <c r="AF45" i="1" s="1"/>
  <c r="J75" i="1" s="1"/>
  <c r="R75" i="1" s="1"/>
  <c r="K87" i="1" s="1"/>
  <c r="P87" i="1" s="1"/>
  <c r="H111" i="1" s="1"/>
  <c r="N111" i="1" s="1"/>
  <c r="K91" i="1" l="1"/>
  <c r="P91" i="1" s="1"/>
  <c r="H115" i="1" s="1"/>
  <c r="N115" i="1" s="1"/>
  <c r="K90" i="1"/>
  <c r="P90" i="1" s="1"/>
  <c r="H114" i="1" l="1"/>
  <c r="N114" i="1" l="1"/>
  <c r="N116" i="1" s="1"/>
  <c r="AC119" i="1" s="1"/>
  <c r="H116" i="1"/>
  <c r="AC118" i="1" s="1"/>
  <c r="L124" i="1" s="1"/>
  <c r="L123" i="1" l="1"/>
  <c r="G126" i="1" s="1"/>
  <c r="Y9" i="4" s="1"/>
  <c r="AB40" i="4"/>
  <c r="K42" i="4" s="1"/>
  <c r="I45" i="4" s="1"/>
  <c r="F47" i="4" s="1"/>
  <c r="G50" i="4" s="1"/>
  <c r="M59" i="4" s="1"/>
  <c r="W10" i="3"/>
  <c r="Y13" i="4"/>
  <c r="W9" i="3"/>
  <c r="F30" i="3" s="1"/>
  <c r="AB27" i="4" l="1"/>
  <c r="AB15" i="4"/>
  <c r="AF31" i="3"/>
  <c r="R30" i="3"/>
  <c r="L15" i="4"/>
  <c r="N27" i="4"/>
  <c r="J139" i="2" l="1"/>
  <c r="H131" i="2"/>
  <c r="X131" i="2" l="1"/>
  <c r="X132" i="2" s="1"/>
  <c r="J138" i="2" s="1"/>
  <c r="J141" i="2" s="1"/>
  <c r="Z25" i="2"/>
  <c r="Z26" i="2" s="1"/>
  <c r="N31" i="2" s="1"/>
  <c r="N34" i="2" s="1"/>
  <c r="L68" i="2" s="1"/>
  <c r="H70" i="2" s="1"/>
  <c r="J21" i="3"/>
  <c r="I24" i="3" s="1"/>
  <c r="AE24" i="3" s="1"/>
  <c r="G10" i="5" s="1"/>
  <c r="I10" i="5" s="1"/>
  <c r="X96" i="2"/>
  <c r="L101" i="2" s="1"/>
  <c r="K104" i="2" s="1"/>
  <c r="AE104" i="2" s="1"/>
  <c r="G7" i="5" s="1"/>
  <c r="I7" i="5" s="1"/>
  <c r="AE70" i="2" l="1"/>
  <c r="G6" i="5" s="1"/>
  <c r="I6" i="5" s="1"/>
  <c r="U148" i="2"/>
  <c r="H107" i="2"/>
  <c r="H109" i="2" s="1"/>
  <c r="U150" i="2" s="1"/>
  <c r="U152" i="2" s="1"/>
  <c r="Z4" i="5" s="1"/>
  <c r="AC31" i="3"/>
  <c r="H31" i="3"/>
  <c r="Y8" i="4"/>
  <c r="O30" i="3"/>
  <c r="J158" i="2" l="1"/>
  <c r="H15" i="4"/>
  <c r="J27" i="4"/>
  <c r="W16" i="4"/>
  <c r="W28" i="4"/>
  <c r="F33" i="3"/>
  <c r="F80" i="3" s="1"/>
  <c r="F83" i="3" s="1"/>
  <c r="F85" i="3" s="1"/>
  <c r="M85" i="3" s="1"/>
  <c r="X85" i="3" s="1"/>
  <c r="I11" i="5" s="1"/>
  <c r="F159" i="2" l="1"/>
  <c r="F160" i="2" s="1"/>
  <c r="N171" i="2"/>
  <c r="I8" i="5" s="1"/>
  <c r="F30" i="4"/>
  <c r="I59" i="4" s="1"/>
  <c r="F18" i="4"/>
  <c r="E59" i="4" s="1"/>
  <c r="N173" i="2" l="1"/>
  <c r="I9" i="5" s="1"/>
  <c r="P4" i="5"/>
  <c r="E61" i="4"/>
  <c r="K61" i="4" s="1"/>
  <c r="X61" i="4" s="1"/>
  <c r="I12" i="5" s="1"/>
</calcChain>
</file>

<file path=xl/sharedStrings.xml><?xml version="1.0" encoding="utf-8"?>
<sst xmlns="http://schemas.openxmlformats.org/spreadsheetml/2006/main" count="897" uniqueCount="408">
  <si>
    <t>掘削深さ</t>
    <rPh sb="0" eb="2">
      <t>クッサク</t>
    </rPh>
    <rPh sb="2" eb="3">
      <t>フカ</t>
    </rPh>
    <phoneticPr fontId="2"/>
  </si>
  <si>
    <t>H</t>
    <phoneticPr fontId="2"/>
  </si>
  <si>
    <t>=</t>
    <phoneticPr fontId="2"/>
  </si>
  <si>
    <t>m</t>
    <phoneticPr fontId="2"/>
  </si>
  <si>
    <t>地表面からの地下水位までの深さ</t>
    <rPh sb="0" eb="3">
      <t>チヒョウメン</t>
    </rPh>
    <rPh sb="6" eb="10">
      <t>チカスイイ</t>
    </rPh>
    <rPh sb="13" eb="14">
      <t>フカ</t>
    </rPh>
    <phoneticPr fontId="2"/>
  </si>
  <si>
    <t>上載荷重</t>
    <rPh sb="0" eb="1">
      <t>ウエ</t>
    </rPh>
    <rPh sb="1" eb="2">
      <t>ノ</t>
    </rPh>
    <rPh sb="2" eb="4">
      <t>カジュウ</t>
    </rPh>
    <phoneticPr fontId="2"/>
  </si>
  <si>
    <t>q</t>
    <phoneticPr fontId="2"/>
  </si>
  <si>
    <t>H11道仮p29</t>
    <phoneticPr fontId="2"/>
  </si>
  <si>
    <t>層厚</t>
    <phoneticPr fontId="2"/>
  </si>
  <si>
    <t>土質</t>
    <rPh sb="0" eb="2">
      <t>ドシツ</t>
    </rPh>
    <phoneticPr fontId="2"/>
  </si>
  <si>
    <t>地下水</t>
    <rPh sb="0" eb="2">
      <t>チカ</t>
    </rPh>
    <rPh sb="2" eb="3">
      <t>スイ</t>
    </rPh>
    <phoneticPr fontId="2"/>
  </si>
  <si>
    <t>N値</t>
    <rPh sb="1" eb="2">
      <t>アタイ</t>
    </rPh>
    <phoneticPr fontId="2"/>
  </si>
  <si>
    <t>単位体積重量</t>
    <rPh sb="0" eb="2">
      <t>タンイ</t>
    </rPh>
    <rPh sb="2" eb="4">
      <t>タイセキ</t>
    </rPh>
    <rPh sb="4" eb="6">
      <t>ジュウリョウ</t>
    </rPh>
    <phoneticPr fontId="2"/>
  </si>
  <si>
    <t>水中単位重量</t>
    <rPh sb="0" eb="2">
      <t>スイチュウ</t>
    </rPh>
    <rPh sb="2" eb="4">
      <t>タンイ</t>
    </rPh>
    <rPh sb="4" eb="6">
      <t>ジュウリョウ</t>
    </rPh>
    <phoneticPr fontId="2"/>
  </si>
  <si>
    <t>粘着力</t>
    <rPh sb="0" eb="3">
      <t>ネンチャクリョク</t>
    </rPh>
    <phoneticPr fontId="2"/>
  </si>
  <si>
    <t>h</t>
    <phoneticPr fontId="2"/>
  </si>
  <si>
    <t>γ</t>
    <phoneticPr fontId="2"/>
  </si>
  <si>
    <t>γ’</t>
    <phoneticPr fontId="2"/>
  </si>
  <si>
    <t>φ</t>
    <phoneticPr fontId="2"/>
  </si>
  <si>
    <t>c</t>
    <phoneticPr fontId="2"/>
  </si>
  <si>
    <t>(m)</t>
    <phoneticPr fontId="2"/>
  </si>
  <si>
    <t>1層</t>
    <rPh sb="1" eb="2">
      <t>ソウ</t>
    </rPh>
    <phoneticPr fontId="2"/>
  </si>
  <si>
    <t>2層</t>
    <rPh sb="1" eb="2">
      <t>ソウ</t>
    </rPh>
    <phoneticPr fontId="2"/>
  </si>
  <si>
    <t>掘削深さの</t>
    <rPh sb="0" eb="2">
      <t>クッサク</t>
    </rPh>
    <rPh sb="2" eb="3">
      <t>フカ</t>
    </rPh>
    <phoneticPr fontId="2"/>
  </si>
  <si>
    <t>とする。</t>
    <phoneticPr fontId="2"/>
  </si>
  <si>
    <t>よって、許容変位量</t>
    <rPh sb="4" eb="6">
      <t>キョヨウ</t>
    </rPh>
    <rPh sb="6" eb="8">
      <t>ヘンイ</t>
    </rPh>
    <rPh sb="8" eb="9">
      <t>リョウ</t>
    </rPh>
    <phoneticPr fontId="2"/>
  </si>
  <si>
    <t>H11道仮p151</t>
    <phoneticPr fontId="2"/>
  </si>
  <si>
    <t>1.設計条件と鋼矢板の設定</t>
    <rPh sb="2" eb="4">
      <t>セッケイ</t>
    </rPh>
    <rPh sb="4" eb="6">
      <t>ジョウケン</t>
    </rPh>
    <rPh sb="7" eb="8">
      <t>ハガネ</t>
    </rPh>
    <rPh sb="8" eb="10">
      <t>ヤイタ</t>
    </rPh>
    <rPh sb="11" eb="13">
      <t>セッテイ</t>
    </rPh>
    <phoneticPr fontId="2"/>
  </si>
  <si>
    <t>1-2. 設計条件に基づく外力の計算</t>
    <rPh sb="5" eb="7">
      <t>セッケイ</t>
    </rPh>
    <rPh sb="7" eb="9">
      <t>ジョウケン</t>
    </rPh>
    <rPh sb="10" eb="11">
      <t>モト</t>
    </rPh>
    <rPh sb="13" eb="15">
      <t>ガイリョク</t>
    </rPh>
    <rPh sb="16" eb="18">
      <t>ケイサン</t>
    </rPh>
    <phoneticPr fontId="2"/>
  </si>
  <si>
    <t>層厚</t>
    <rPh sb="0" eb="1">
      <t>ソウ</t>
    </rPh>
    <rPh sb="1" eb="2">
      <t>アツ</t>
    </rPh>
    <phoneticPr fontId="2"/>
  </si>
  <si>
    <t>最小土圧</t>
    <rPh sb="0" eb="2">
      <t>サイショウ</t>
    </rPh>
    <rPh sb="2" eb="4">
      <t>ドアツ</t>
    </rPh>
    <phoneticPr fontId="2"/>
  </si>
  <si>
    <t>主働土圧</t>
    <rPh sb="0" eb="2">
      <t>シュドウ</t>
    </rPh>
    <rPh sb="2" eb="4">
      <t>ドアツ</t>
    </rPh>
    <phoneticPr fontId="2"/>
  </si>
  <si>
    <t>Σ</t>
    <phoneticPr fontId="2"/>
  </si>
  <si>
    <t>×</t>
    <phoneticPr fontId="2"/>
  </si>
  <si>
    <t>＝</t>
    <phoneticPr fontId="2"/>
  </si>
  <si>
    <t>掘削部の主働土圧</t>
    <rPh sb="0" eb="3">
      <t>クッサクブ</t>
    </rPh>
    <rPh sb="4" eb="6">
      <t>シュドウ</t>
    </rPh>
    <rPh sb="6" eb="8">
      <t>ドアツ</t>
    </rPh>
    <phoneticPr fontId="2"/>
  </si>
  <si>
    <t>主働土圧係数</t>
    <rPh sb="0" eb="2">
      <t>シュドウ</t>
    </rPh>
    <rPh sb="2" eb="4">
      <t>ドアツ</t>
    </rPh>
    <rPh sb="4" eb="6">
      <t>ケイスウ</t>
    </rPh>
    <phoneticPr fontId="2"/>
  </si>
  <si>
    <t>砂質</t>
  </si>
  <si>
    <t>地下水</t>
    <rPh sb="0" eb="3">
      <t>チカスイ</t>
    </rPh>
    <phoneticPr fontId="2"/>
  </si>
  <si>
    <t>掘削部の水圧</t>
    <rPh sb="0" eb="3">
      <t>クッサクブ</t>
    </rPh>
    <rPh sb="4" eb="5">
      <t>スイ</t>
    </rPh>
    <phoneticPr fontId="2"/>
  </si>
  <si>
    <t>水圧</t>
    <rPh sb="0" eb="1">
      <t>スイ</t>
    </rPh>
    <rPh sb="1" eb="2">
      <t>アツ</t>
    </rPh>
    <phoneticPr fontId="2"/>
  </si>
  <si>
    <t>側圧</t>
    <rPh sb="0" eb="2">
      <t>ソクアツ</t>
    </rPh>
    <phoneticPr fontId="2"/>
  </si>
  <si>
    <t>アーム長</t>
    <rPh sb="3" eb="4">
      <t>チョウ</t>
    </rPh>
    <phoneticPr fontId="2"/>
  </si>
  <si>
    <t>モーメント</t>
    <phoneticPr fontId="2"/>
  </si>
  <si>
    <t>P</t>
    <phoneticPr fontId="2"/>
  </si>
  <si>
    <t>(kN)</t>
    <phoneticPr fontId="2"/>
  </si>
  <si>
    <t>(kN・m)</t>
    <phoneticPr fontId="2"/>
  </si>
  <si>
    <t>主働土圧+水圧</t>
    <rPh sb="0" eb="2">
      <t>シュドウ</t>
    </rPh>
    <rPh sb="2" eb="4">
      <t>ドアツ</t>
    </rPh>
    <rPh sb="5" eb="7">
      <t>スイアツ</t>
    </rPh>
    <phoneticPr fontId="2"/>
  </si>
  <si>
    <t>よって</t>
    <phoneticPr fontId="2"/>
  </si>
  <si>
    <t>側圧の合力</t>
    <rPh sb="0" eb="2">
      <t>ソクアツ</t>
    </rPh>
    <rPh sb="3" eb="5">
      <t>ゴウリョク</t>
    </rPh>
    <phoneticPr fontId="2"/>
  </si>
  <si>
    <t>kN</t>
    <phoneticPr fontId="2"/>
  </si>
  <si>
    <t>-3/4</t>
    <phoneticPr fontId="2"/>
  </si>
  <si>
    <t>α</t>
    <phoneticPr fontId="2"/>
  </si>
  <si>
    <t>η</t>
    <phoneticPr fontId="2"/>
  </si>
  <si>
    <r>
      <t>kN/m</t>
    </r>
    <r>
      <rPr>
        <vertAlign val="superscript"/>
        <sz val="11"/>
        <color theme="1"/>
        <rFont val="游ゴシック"/>
        <family val="3"/>
        <charset val="128"/>
        <scheme val="minor"/>
      </rPr>
      <t>3</t>
    </r>
    <phoneticPr fontId="2"/>
  </si>
  <si>
    <r>
      <t>(kN/m</t>
    </r>
    <r>
      <rPr>
        <vertAlign val="superscript"/>
        <sz val="11"/>
        <color theme="1"/>
        <rFont val="游ゴシック"/>
        <family val="3"/>
        <charset val="128"/>
        <scheme val="minor"/>
      </rPr>
      <t>2</t>
    </r>
    <r>
      <rPr>
        <sz val="11"/>
        <color theme="1"/>
        <rFont val="游ゴシック"/>
        <family val="2"/>
        <scheme val="minor"/>
      </rPr>
      <t>)</t>
    </r>
    <phoneticPr fontId="2"/>
  </si>
  <si>
    <r>
      <t>K</t>
    </r>
    <r>
      <rPr>
        <vertAlign val="subscript"/>
        <sz val="11"/>
        <color theme="1"/>
        <rFont val="游ゴシック"/>
        <family val="3"/>
        <charset val="128"/>
        <scheme val="minor"/>
      </rPr>
      <t>a</t>
    </r>
    <phoneticPr fontId="2"/>
  </si>
  <si>
    <r>
      <t>2C√K</t>
    </r>
    <r>
      <rPr>
        <vertAlign val="subscript"/>
        <sz val="11"/>
        <color theme="1"/>
        <rFont val="游ゴシック"/>
        <family val="3"/>
        <charset val="128"/>
        <scheme val="minor"/>
      </rPr>
      <t>a</t>
    </r>
    <phoneticPr fontId="2"/>
  </si>
  <si>
    <r>
      <t>-2c√K</t>
    </r>
    <r>
      <rPr>
        <vertAlign val="subscript"/>
        <sz val="11"/>
        <color theme="1"/>
        <rFont val="游ゴシック"/>
        <family val="3"/>
        <charset val="128"/>
        <scheme val="minor"/>
      </rPr>
      <t>a</t>
    </r>
    <phoneticPr fontId="2"/>
  </si>
  <si>
    <r>
      <t>(kN/m</t>
    </r>
    <r>
      <rPr>
        <vertAlign val="superscript"/>
        <sz val="11"/>
        <color theme="1"/>
        <rFont val="游ゴシック"/>
        <family val="3"/>
        <charset val="128"/>
        <scheme val="minor"/>
      </rPr>
      <t>3</t>
    </r>
    <r>
      <rPr>
        <sz val="11"/>
        <color theme="1"/>
        <rFont val="游ゴシック"/>
        <family val="2"/>
        <scheme val="minor"/>
      </rPr>
      <t>)</t>
    </r>
    <phoneticPr fontId="2"/>
  </si>
  <si>
    <r>
      <t>δ</t>
    </r>
    <r>
      <rPr>
        <vertAlign val="subscript"/>
        <sz val="11"/>
        <color theme="1"/>
        <rFont val="游ゴシック"/>
        <family val="3"/>
        <charset val="128"/>
        <scheme val="minor"/>
      </rPr>
      <t>a</t>
    </r>
    <phoneticPr fontId="2"/>
  </si>
  <si>
    <r>
      <t>kN/m</t>
    </r>
    <r>
      <rPr>
        <vertAlign val="superscript"/>
        <sz val="11"/>
        <color theme="1"/>
        <rFont val="游ゴシック"/>
        <family val="3"/>
        <charset val="128"/>
        <scheme val="minor"/>
      </rPr>
      <t>2</t>
    </r>
    <phoneticPr fontId="2"/>
  </si>
  <si>
    <t>ここに、</t>
    <phoneticPr fontId="2"/>
  </si>
  <si>
    <t>N</t>
    <phoneticPr fontId="2"/>
  </si>
  <si>
    <t>なし</t>
  </si>
  <si>
    <t>有</t>
  </si>
  <si>
    <t>1-3. 鋼矢板の設定</t>
    <rPh sb="5" eb="6">
      <t>ハガネ</t>
    </rPh>
    <rPh sb="6" eb="8">
      <t>ヤイタ</t>
    </rPh>
    <rPh sb="9" eb="11">
      <t>セッテイ</t>
    </rPh>
    <phoneticPr fontId="2"/>
  </si>
  <si>
    <t>地盤物性値一覧</t>
    <rPh sb="0" eb="2">
      <t>ジバン</t>
    </rPh>
    <rPh sb="2" eb="4">
      <t>ブッセイ</t>
    </rPh>
    <rPh sb="4" eb="5">
      <t>アタイ</t>
    </rPh>
    <rPh sb="5" eb="7">
      <t>イチラン</t>
    </rPh>
    <phoneticPr fontId="2"/>
  </si>
  <si>
    <t>H11道仮p48</t>
    <phoneticPr fontId="2"/>
  </si>
  <si>
    <t>H11道仮p48,320</t>
    <phoneticPr fontId="2"/>
  </si>
  <si>
    <t>鋼矢板の許容応力度</t>
    <phoneticPr fontId="2"/>
  </si>
  <si>
    <r>
      <t>N/mm</t>
    </r>
    <r>
      <rPr>
        <vertAlign val="superscript"/>
        <sz val="11"/>
        <color theme="1"/>
        <rFont val="游ゴシック"/>
        <family val="3"/>
        <charset val="128"/>
        <scheme val="minor"/>
      </rPr>
      <t>2</t>
    </r>
    <phoneticPr fontId="2"/>
  </si>
  <si>
    <t>断面二次モーメント</t>
    <rPh sb="0" eb="2">
      <t>ダンメン</t>
    </rPh>
    <rPh sb="2" eb="4">
      <t>ニジ</t>
    </rPh>
    <phoneticPr fontId="2"/>
  </si>
  <si>
    <t>断面係数</t>
    <rPh sb="0" eb="4">
      <t>ダンメンケイスウ</t>
    </rPh>
    <phoneticPr fontId="2"/>
  </si>
  <si>
    <t>ヤング係数</t>
    <rPh sb="3" eb="5">
      <t>ケイスウ</t>
    </rPh>
    <phoneticPr fontId="2"/>
  </si>
  <si>
    <r>
      <t>cm</t>
    </r>
    <r>
      <rPr>
        <vertAlign val="superscript"/>
        <sz val="11"/>
        <color theme="1"/>
        <rFont val="游ゴシック"/>
        <family val="3"/>
        <charset val="128"/>
        <scheme val="minor"/>
      </rPr>
      <t>4</t>
    </r>
    <r>
      <rPr>
        <sz val="11"/>
        <color theme="1"/>
        <rFont val="游ゴシック"/>
        <family val="2"/>
        <scheme val="minor"/>
      </rPr>
      <t>/m</t>
    </r>
    <phoneticPr fontId="2"/>
  </si>
  <si>
    <r>
      <t>cm</t>
    </r>
    <r>
      <rPr>
        <vertAlign val="superscript"/>
        <sz val="11"/>
        <color theme="1"/>
        <rFont val="游ゴシック"/>
        <family val="3"/>
        <charset val="128"/>
        <scheme val="minor"/>
      </rPr>
      <t>3</t>
    </r>
    <r>
      <rPr>
        <sz val="11"/>
        <color theme="1"/>
        <rFont val="游ゴシック"/>
        <family val="2"/>
        <scheme val="minor"/>
      </rPr>
      <t>/m</t>
    </r>
    <phoneticPr fontId="2"/>
  </si>
  <si>
    <t>H11道仮p320</t>
    <phoneticPr fontId="2"/>
  </si>
  <si>
    <t>H11道仮p46</t>
    <phoneticPr fontId="2"/>
  </si>
  <si>
    <t>H11道仮p107</t>
    <phoneticPr fontId="2"/>
  </si>
  <si>
    <t>H11道仮p109</t>
    <phoneticPr fontId="2"/>
  </si>
  <si>
    <t>I</t>
    <phoneticPr fontId="2"/>
  </si>
  <si>
    <t>E</t>
    <phoneticPr fontId="2"/>
  </si>
  <si>
    <t>Z</t>
    <phoneticPr fontId="2"/>
  </si>
  <si>
    <t>H11道仮p153</t>
    <phoneticPr fontId="2"/>
  </si>
  <si>
    <t>断面二次モーメントの有効率（根入れ長の計算）</t>
    <rPh sb="0" eb="4">
      <t>ダンメンニジ</t>
    </rPh>
    <rPh sb="10" eb="12">
      <t>ユウコウ</t>
    </rPh>
    <rPh sb="12" eb="13">
      <t>リツ</t>
    </rPh>
    <rPh sb="14" eb="16">
      <t>ネイ</t>
    </rPh>
    <rPh sb="17" eb="18">
      <t>チョウ</t>
    </rPh>
    <rPh sb="19" eb="21">
      <t>ケイサン</t>
    </rPh>
    <phoneticPr fontId="2"/>
  </si>
  <si>
    <t>断面係数の有効率（応力度の計算）</t>
    <rPh sb="0" eb="2">
      <t>ダンメン</t>
    </rPh>
    <rPh sb="2" eb="4">
      <t>ケイスウ</t>
    </rPh>
    <rPh sb="5" eb="8">
      <t>ユウコウリツ</t>
    </rPh>
    <rPh sb="9" eb="12">
      <t>オウリョクド</t>
    </rPh>
    <rPh sb="13" eb="15">
      <t>ケイサン</t>
    </rPh>
    <phoneticPr fontId="2"/>
  </si>
  <si>
    <t>断面二次モーメントの有効率（断面力、変位の計算）</t>
    <rPh sb="0" eb="4">
      <t>ダンメンニジ</t>
    </rPh>
    <rPh sb="10" eb="13">
      <t>ユウコウリツ</t>
    </rPh>
    <rPh sb="14" eb="17">
      <t>ダンメンリョク</t>
    </rPh>
    <rPh sb="18" eb="20">
      <t>ヘンイ</t>
    </rPh>
    <rPh sb="21" eb="23">
      <t>ケイサン</t>
    </rPh>
    <phoneticPr fontId="2"/>
  </si>
  <si>
    <t>Ⅲ型</t>
    <rPh sb="0" eb="2">
      <t>サンガタ</t>
    </rPh>
    <phoneticPr fontId="2"/>
  </si>
  <si>
    <t>Ⅳ型</t>
    <rPh sb="0" eb="2">
      <t>ヨンガタ</t>
    </rPh>
    <phoneticPr fontId="2"/>
  </si>
  <si>
    <t>2-1. 最小根入れ長</t>
    <rPh sb="5" eb="7">
      <t>サイショウ</t>
    </rPh>
    <rPh sb="7" eb="9">
      <t>ネイ</t>
    </rPh>
    <rPh sb="10" eb="11">
      <t>チョウ</t>
    </rPh>
    <phoneticPr fontId="2"/>
  </si>
  <si>
    <t>H11道仮p87</t>
    <phoneticPr fontId="2"/>
  </si>
  <si>
    <t>H11道仮p76</t>
    <phoneticPr fontId="2"/>
  </si>
  <si>
    <t>u</t>
    <phoneticPr fontId="2"/>
  </si>
  <si>
    <t>γ'</t>
    <phoneticPr fontId="2"/>
  </si>
  <si>
    <t>・</t>
    <phoneticPr fontId="2"/>
  </si>
  <si>
    <t>λ</t>
    <phoneticPr fontId="2"/>
  </si>
  <si>
    <t>λ：土留めの形状に関する補正係数</t>
    <rPh sb="2" eb="4">
      <t>ドド</t>
    </rPh>
    <rPh sb="6" eb="8">
      <t>ケイジョウ</t>
    </rPh>
    <rPh sb="9" eb="10">
      <t>カン</t>
    </rPh>
    <rPh sb="12" eb="14">
      <t>ホセイ</t>
    </rPh>
    <rPh sb="14" eb="16">
      <t>ケイスウ</t>
    </rPh>
    <phoneticPr fontId="2"/>
  </si>
  <si>
    <r>
      <t>λ＝λ</t>
    </r>
    <r>
      <rPr>
        <vertAlign val="subscript"/>
        <sz val="11"/>
        <color theme="1"/>
        <rFont val="游ゴシック"/>
        <family val="3"/>
        <charset val="128"/>
        <scheme val="minor"/>
      </rPr>
      <t>1</t>
    </r>
    <r>
      <rPr>
        <sz val="11"/>
        <color theme="1"/>
        <rFont val="游ゴシック"/>
        <family val="2"/>
        <scheme val="minor"/>
      </rPr>
      <t>・λ</t>
    </r>
    <r>
      <rPr>
        <vertAlign val="subscript"/>
        <sz val="11"/>
        <color theme="1"/>
        <rFont val="游ゴシック"/>
        <family val="3"/>
        <charset val="128"/>
        <scheme val="minor"/>
      </rPr>
      <t>2</t>
    </r>
    <phoneticPr fontId="2"/>
  </si>
  <si>
    <r>
      <t>λ</t>
    </r>
    <r>
      <rPr>
        <vertAlign val="subscript"/>
        <sz val="11"/>
        <color theme="1"/>
        <rFont val="游ゴシック"/>
        <family val="3"/>
        <charset val="128"/>
        <scheme val="minor"/>
      </rPr>
      <t>1</t>
    </r>
    <r>
      <rPr>
        <sz val="11"/>
        <color theme="1"/>
        <rFont val="游ゴシック"/>
        <family val="2"/>
        <scheme val="minor"/>
      </rPr>
      <t>：掘削幅に関する補正係数</t>
    </r>
    <rPh sb="3" eb="5">
      <t>クッサク</t>
    </rPh>
    <rPh sb="5" eb="6">
      <t>ハバ</t>
    </rPh>
    <rPh sb="7" eb="8">
      <t>カン</t>
    </rPh>
    <rPh sb="10" eb="12">
      <t>ホセイ</t>
    </rPh>
    <rPh sb="12" eb="14">
      <t>ケイスウ</t>
    </rPh>
    <phoneticPr fontId="2"/>
  </si>
  <si>
    <t>よって、</t>
    <phoneticPr fontId="2"/>
  </si>
  <si>
    <r>
      <t>λ</t>
    </r>
    <r>
      <rPr>
        <vertAlign val="subscript"/>
        <sz val="11"/>
        <color theme="1"/>
        <rFont val="游ゴシック"/>
        <family val="3"/>
        <charset val="128"/>
        <scheme val="minor"/>
      </rPr>
      <t>1</t>
    </r>
    <r>
      <rPr>
        <sz val="11"/>
        <color theme="1"/>
        <rFont val="游ゴシック"/>
        <family val="2"/>
        <scheme val="minor"/>
      </rPr>
      <t>=</t>
    </r>
    <phoneticPr fontId="2"/>
  </si>
  <si>
    <t>+</t>
    <phoneticPr fontId="2"/>
  </si>
  <si>
    <t>(</t>
    <phoneticPr fontId="2"/>
  </si>
  <si>
    <t>/</t>
    <phoneticPr fontId="2"/>
  </si>
  <si>
    <r>
      <t>)</t>
    </r>
    <r>
      <rPr>
        <vertAlign val="superscript"/>
        <sz val="11"/>
        <color theme="1"/>
        <rFont val="游ゴシック"/>
        <family val="3"/>
        <charset val="128"/>
        <scheme val="minor"/>
      </rPr>
      <t>-0.45</t>
    </r>
    <phoneticPr fontId="2"/>
  </si>
  <si>
    <t>以上より、</t>
    <rPh sb="0" eb="2">
      <t>イジョウ</t>
    </rPh>
    <phoneticPr fontId="2"/>
  </si>
  <si>
    <r>
      <t>λ</t>
    </r>
    <r>
      <rPr>
        <vertAlign val="subscript"/>
        <sz val="11"/>
        <color theme="1"/>
        <rFont val="游ゴシック"/>
        <family val="3"/>
        <charset val="128"/>
        <scheme val="minor"/>
      </rPr>
      <t>2</t>
    </r>
    <r>
      <rPr>
        <sz val="11"/>
        <color theme="1"/>
        <rFont val="游ゴシック"/>
        <family val="2"/>
        <scheme val="minor"/>
      </rPr>
      <t>：土留め平面形状に関する補正係数</t>
    </r>
    <rPh sb="3" eb="5">
      <t>ドド</t>
    </rPh>
    <rPh sb="6" eb="8">
      <t>ヘイメン</t>
    </rPh>
    <rPh sb="8" eb="10">
      <t>ケイジョウ</t>
    </rPh>
    <rPh sb="11" eb="12">
      <t>カン</t>
    </rPh>
    <rPh sb="14" eb="16">
      <t>ホセイ</t>
    </rPh>
    <rPh sb="16" eb="18">
      <t>ケイスウ</t>
    </rPh>
    <phoneticPr fontId="2"/>
  </si>
  <si>
    <t>L</t>
    <phoneticPr fontId="2"/>
  </si>
  <si>
    <t>掘削長さ（長辺）</t>
    <rPh sb="0" eb="2">
      <t>クッサク</t>
    </rPh>
    <rPh sb="2" eb="3">
      <t>ナガ</t>
    </rPh>
    <rPh sb="5" eb="7">
      <t>チョウヘン</t>
    </rPh>
    <phoneticPr fontId="2"/>
  </si>
  <si>
    <r>
      <t>λ</t>
    </r>
    <r>
      <rPr>
        <vertAlign val="subscript"/>
        <sz val="11"/>
        <color theme="1"/>
        <rFont val="游ゴシック"/>
        <family val="3"/>
        <charset val="128"/>
        <scheme val="minor"/>
      </rPr>
      <t>2</t>
    </r>
    <r>
      <rPr>
        <sz val="11"/>
        <color theme="1"/>
        <rFont val="游ゴシック"/>
        <family val="2"/>
        <scheme val="minor"/>
      </rPr>
      <t>=</t>
    </r>
    <phoneticPr fontId="2"/>
  </si>
  <si>
    <t>{(</t>
    <phoneticPr fontId="2"/>
  </si>
  <si>
    <t>)+</t>
    <phoneticPr fontId="2"/>
  </si>
  <si>
    <r>
      <t>)</t>
    </r>
    <r>
      <rPr>
        <vertAlign val="superscript"/>
        <sz val="11"/>
        <color theme="1"/>
        <rFont val="游ゴシック"/>
        <family val="3"/>
        <charset val="128"/>
        <scheme val="minor"/>
      </rPr>
      <t>-2</t>
    </r>
    <phoneticPr fontId="2"/>
  </si>
  <si>
    <t>2-4. 根入れ長の決定</t>
    <rPh sb="5" eb="7">
      <t>ネイ</t>
    </rPh>
    <rPh sb="8" eb="9">
      <t>チョウ</t>
    </rPh>
    <rPh sb="10" eb="12">
      <t>ケッテイ</t>
    </rPh>
    <phoneticPr fontId="2"/>
  </si>
  <si>
    <t>自立式土留めの根入れ長は、３つの計算により求められる根入れ長のうち最大のものとする。</t>
    <rPh sb="0" eb="3">
      <t>ジリツシキ</t>
    </rPh>
    <rPh sb="3" eb="5">
      <t>ドド</t>
    </rPh>
    <rPh sb="7" eb="9">
      <t>ネイ</t>
    </rPh>
    <rPh sb="10" eb="11">
      <t>チョウ</t>
    </rPh>
    <rPh sb="16" eb="18">
      <t>ケイサン</t>
    </rPh>
    <rPh sb="21" eb="22">
      <t>モト</t>
    </rPh>
    <rPh sb="26" eb="28">
      <t>ネイ</t>
    </rPh>
    <rPh sb="29" eb="30">
      <t>チョウ</t>
    </rPh>
    <rPh sb="33" eb="35">
      <t>サイダイ</t>
    </rPh>
    <phoneticPr fontId="2"/>
  </si>
  <si>
    <t>最小根入れ長</t>
    <rPh sb="0" eb="2">
      <t>サイショウ</t>
    </rPh>
    <rPh sb="2" eb="4">
      <t>ネイ</t>
    </rPh>
    <rPh sb="5" eb="6">
      <t>チョウ</t>
    </rPh>
    <phoneticPr fontId="2"/>
  </si>
  <si>
    <t>掘削底面の安定から決定される根入れ長</t>
    <rPh sb="0" eb="2">
      <t>クッサク</t>
    </rPh>
    <rPh sb="2" eb="4">
      <t>テイメン</t>
    </rPh>
    <rPh sb="5" eb="7">
      <t>アンテイ</t>
    </rPh>
    <rPh sb="9" eb="11">
      <t>ケッテイ</t>
    </rPh>
    <rPh sb="14" eb="16">
      <t>ネイ</t>
    </rPh>
    <rPh sb="17" eb="18">
      <t>チョウ</t>
    </rPh>
    <phoneticPr fontId="2"/>
  </si>
  <si>
    <t>2-3. 式（2ー12ー3）により求められる根入れ長</t>
    <rPh sb="5" eb="6">
      <t>シキ</t>
    </rPh>
    <rPh sb="17" eb="18">
      <t>モト</t>
    </rPh>
    <rPh sb="22" eb="24">
      <t>ネイ</t>
    </rPh>
    <rPh sb="25" eb="26">
      <t>チョウ</t>
    </rPh>
    <phoneticPr fontId="2"/>
  </si>
  <si>
    <t>式（2ー12ー3）により求められる根入れ長</t>
    <rPh sb="0" eb="1">
      <t>シキ</t>
    </rPh>
    <rPh sb="12" eb="13">
      <t>モト</t>
    </rPh>
    <rPh sb="17" eb="19">
      <t>ネイ</t>
    </rPh>
    <rPh sb="20" eb="21">
      <t>チョウ</t>
    </rPh>
    <phoneticPr fontId="2"/>
  </si>
  <si>
    <t>根入れ長</t>
    <rPh sb="0" eb="2">
      <t>ネイ</t>
    </rPh>
    <rPh sb="3" eb="4">
      <t>チョウ</t>
    </rPh>
    <phoneticPr fontId="2"/>
  </si>
  <si>
    <t>D</t>
    <phoneticPr fontId="2"/>
  </si>
  <si>
    <r>
      <t>h</t>
    </r>
    <r>
      <rPr>
        <i/>
        <vertAlign val="subscript"/>
        <sz val="11"/>
        <color theme="1"/>
        <rFont val="Times New Roman"/>
        <family val="1"/>
      </rPr>
      <t>0</t>
    </r>
    <phoneticPr fontId="2"/>
  </si>
  <si>
    <r>
      <t>掘削底面から合力の作用位置までの高さ</t>
    </r>
    <r>
      <rPr>
        <i/>
        <sz val="11"/>
        <color theme="1"/>
        <rFont val="Times New Roman"/>
        <family val="1"/>
      </rPr>
      <t xml:space="preserve"> h</t>
    </r>
    <r>
      <rPr>
        <i/>
        <vertAlign val="subscript"/>
        <sz val="11"/>
        <color theme="1"/>
        <rFont val="Times New Roman"/>
        <family val="1"/>
      </rPr>
      <t>0</t>
    </r>
    <rPh sb="0" eb="2">
      <t>クッサク</t>
    </rPh>
    <rPh sb="2" eb="4">
      <t>テイメン</t>
    </rPh>
    <rPh sb="6" eb="8">
      <t>ゴウリョク</t>
    </rPh>
    <rPh sb="9" eb="11">
      <t>サヨウ</t>
    </rPh>
    <rPh sb="11" eb="13">
      <t>イチ</t>
    </rPh>
    <rPh sb="16" eb="17">
      <t>タカ</t>
    </rPh>
    <phoneticPr fontId="2"/>
  </si>
  <si>
    <r>
      <t>η</t>
    </r>
    <r>
      <rPr>
        <i/>
        <sz val="11"/>
        <color theme="1"/>
        <rFont val="游ゴシック"/>
        <family val="2"/>
      </rPr>
      <t>・</t>
    </r>
    <r>
      <rPr>
        <i/>
        <sz val="11"/>
        <color theme="1"/>
        <rFont val="Times New Roman"/>
        <family val="1"/>
      </rPr>
      <t>k</t>
    </r>
    <r>
      <rPr>
        <i/>
        <vertAlign val="subscript"/>
        <sz val="11"/>
        <color theme="1"/>
        <rFont val="Times New Roman"/>
        <family val="1"/>
      </rPr>
      <t>H0</t>
    </r>
    <r>
      <rPr>
        <i/>
        <sz val="11"/>
        <color theme="1"/>
        <rFont val="游ゴシック"/>
        <family val="2"/>
      </rPr>
      <t>・</t>
    </r>
    <phoneticPr fontId="2"/>
  </si>
  <si>
    <r>
      <t>B</t>
    </r>
    <r>
      <rPr>
        <i/>
        <vertAlign val="subscript"/>
        <sz val="11"/>
        <color theme="1"/>
        <rFont val="Times New Roman"/>
        <family val="1"/>
      </rPr>
      <t>H</t>
    </r>
    <phoneticPr fontId="2"/>
  </si>
  <si>
    <r>
      <t>E</t>
    </r>
    <r>
      <rPr>
        <i/>
        <vertAlign val="subscript"/>
        <sz val="11"/>
        <color theme="1"/>
        <rFont val="Times New Roman"/>
        <family val="1"/>
      </rPr>
      <t>0</t>
    </r>
    <phoneticPr fontId="2"/>
  </si>
  <si>
    <r>
      <rPr>
        <i/>
        <sz val="11"/>
        <color theme="1"/>
        <rFont val="Times New Roman"/>
        <family val="1"/>
      </rPr>
      <t>k</t>
    </r>
    <r>
      <rPr>
        <i/>
        <vertAlign val="subscript"/>
        <sz val="11"/>
        <color theme="1"/>
        <rFont val="Times New Roman"/>
        <family val="1"/>
      </rPr>
      <t>H0</t>
    </r>
    <r>
      <rPr>
        <sz val="11"/>
        <color theme="1"/>
        <rFont val="游ゴシック"/>
        <family val="2"/>
        <scheme val="minor"/>
      </rPr>
      <t>：直径30cmの剛体円板による平板載荷試験の値に相当する水平方向地盤反力係数(kN/m</t>
    </r>
    <r>
      <rPr>
        <vertAlign val="superscript"/>
        <sz val="11"/>
        <color theme="1"/>
        <rFont val="游ゴシック"/>
        <family val="3"/>
        <charset val="128"/>
        <scheme val="minor"/>
      </rPr>
      <t>3</t>
    </r>
    <r>
      <rPr>
        <sz val="11"/>
        <color theme="1"/>
        <rFont val="游ゴシック"/>
        <family val="2"/>
        <scheme val="minor"/>
      </rPr>
      <t>)</t>
    </r>
    <rPh sb="4" eb="6">
      <t>チョッケイ</t>
    </rPh>
    <rPh sb="11" eb="13">
      <t>ゴウタイ</t>
    </rPh>
    <rPh sb="13" eb="15">
      <t>エンバン</t>
    </rPh>
    <rPh sb="18" eb="20">
      <t>ヘイバン</t>
    </rPh>
    <rPh sb="20" eb="24">
      <t>サイカシケン</t>
    </rPh>
    <rPh sb="25" eb="26">
      <t>アタイ</t>
    </rPh>
    <rPh sb="27" eb="29">
      <t>ソウトウ</t>
    </rPh>
    <rPh sb="31" eb="33">
      <t>スイヘイ</t>
    </rPh>
    <rPh sb="33" eb="35">
      <t>ホウコウ</t>
    </rPh>
    <rPh sb="35" eb="37">
      <t>ジバン</t>
    </rPh>
    <rPh sb="37" eb="39">
      <t>ハンリョク</t>
    </rPh>
    <rPh sb="39" eb="41">
      <t>ケイスウ</t>
    </rPh>
    <phoneticPr fontId="2"/>
  </si>
  <si>
    <r>
      <rPr>
        <i/>
        <sz val="11"/>
        <color theme="1"/>
        <rFont val="游ゴシック"/>
        <family val="2"/>
      </rPr>
      <t>・</t>
    </r>
    <r>
      <rPr>
        <i/>
        <sz val="11"/>
        <color theme="1"/>
        <rFont val="Times New Roman"/>
        <family val="1"/>
      </rPr>
      <t>α</t>
    </r>
    <r>
      <rPr>
        <i/>
        <sz val="11"/>
        <color theme="1"/>
        <rFont val="游ゴシック"/>
        <family val="2"/>
      </rPr>
      <t>・</t>
    </r>
    <r>
      <rPr>
        <i/>
        <sz val="11"/>
        <color theme="1"/>
        <rFont val="Times New Roman"/>
        <family val="1"/>
      </rPr>
      <t>E</t>
    </r>
    <r>
      <rPr>
        <i/>
        <vertAlign val="subscript"/>
        <sz val="11"/>
        <color theme="1"/>
        <rFont val="Times New Roman"/>
        <family val="1"/>
      </rPr>
      <t>0</t>
    </r>
    <phoneticPr fontId="2"/>
  </si>
  <si>
    <r>
      <rPr>
        <i/>
        <sz val="11"/>
        <color theme="1"/>
        <rFont val="游ゴシック"/>
        <family val="3"/>
        <charset val="128"/>
      </rPr>
      <t>α</t>
    </r>
    <r>
      <rPr>
        <sz val="11"/>
        <color theme="1"/>
        <rFont val="游ゴシック"/>
        <family val="2"/>
        <scheme val="minor"/>
      </rPr>
      <t>：地盤反力係数の推定に用いる係数</t>
    </r>
    <rPh sb="2" eb="4">
      <t>ジバン</t>
    </rPh>
    <rPh sb="4" eb="6">
      <t>ハンリョク</t>
    </rPh>
    <rPh sb="6" eb="8">
      <t>ケイスウ</t>
    </rPh>
    <rPh sb="9" eb="11">
      <t>スイテイ</t>
    </rPh>
    <rPh sb="12" eb="13">
      <t>モチ</t>
    </rPh>
    <rPh sb="15" eb="17">
      <t>ケイスウ</t>
    </rPh>
    <phoneticPr fontId="2"/>
  </si>
  <si>
    <r>
      <rPr>
        <i/>
        <sz val="11"/>
        <color theme="1"/>
        <rFont val="Times New Roman"/>
        <family val="1"/>
      </rPr>
      <t>E</t>
    </r>
    <r>
      <rPr>
        <i/>
        <vertAlign val="subscript"/>
        <sz val="11"/>
        <color theme="1"/>
        <rFont val="Times New Roman"/>
        <family val="1"/>
      </rPr>
      <t>0</t>
    </r>
    <r>
      <rPr>
        <sz val="11"/>
        <color theme="1"/>
        <rFont val="游ゴシック"/>
        <family val="2"/>
        <scheme val="minor"/>
      </rPr>
      <t>：測定または推定した設計の対象とする位置での地盤の変形係数(kN/m</t>
    </r>
    <r>
      <rPr>
        <vertAlign val="superscript"/>
        <sz val="11"/>
        <color theme="1"/>
        <rFont val="游ゴシック"/>
        <family val="3"/>
        <charset val="128"/>
        <scheme val="minor"/>
      </rPr>
      <t>2</t>
    </r>
    <r>
      <rPr>
        <sz val="11"/>
        <color theme="1"/>
        <rFont val="游ゴシック"/>
        <family val="2"/>
        <scheme val="minor"/>
      </rPr>
      <t>)</t>
    </r>
    <rPh sb="3" eb="5">
      <t>ソクテイ</t>
    </rPh>
    <rPh sb="8" eb="10">
      <t>スイテイ</t>
    </rPh>
    <rPh sb="12" eb="14">
      <t>セッケイ</t>
    </rPh>
    <rPh sb="15" eb="17">
      <t>タイショウ</t>
    </rPh>
    <rPh sb="20" eb="22">
      <t>イチ</t>
    </rPh>
    <rPh sb="24" eb="26">
      <t>ジバン</t>
    </rPh>
    <rPh sb="27" eb="29">
      <t>ヘンケイ</t>
    </rPh>
    <rPh sb="29" eb="31">
      <t>ケイスウ</t>
    </rPh>
    <phoneticPr fontId="2"/>
  </si>
  <si>
    <r>
      <rPr>
        <i/>
        <sz val="11"/>
        <color theme="1"/>
        <rFont val="Times New Roman"/>
        <family val="1"/>
      </rPr>
      <t>B</t>
    </r>
    <r>
      <rPr>
        <i/>
        <vertAlign val="subscript"/>
        <sz val="11"/>
        <color theme="1"/>
        <rFont val="Times New Roman"/>
        <family val="1"/>
      </rPr>
      <t>H</t>
    </r>
    <r>
      <rPr>
        <sz val="11"/>
        <color theme="1"/>
        <rFont val="游ゴシック"/>
        <family val="2"/>
        <scheme val="minor"/>
      </rPr>
      <t>：換算載荷幅</t>
    </r>
    <rPh sb="3" eb="5">
      <t>カンサン</t>
    </rPh>
    <rPh sb="5" eb="7">
      <t>サイカ</t>
    </rPh>
    <rPh sb="7" eb="8">
      <t>ハバ</t>
    </rPh>
    <phoneticPr fontId="2"/>
  </si>
  <si>
    <r>
      <t>F</t>
    </r>
    <r>
      <rPr>
        <i/>
        <vertAlign val="subscript"/>
        <sz val="11"/>
        <color theme="1"/>
        <rFont val="Times New Roman"/>
        <family val="1"/>
      </rPr>
      <t>S</t>
    </r>
    <phoneticPr fontId="2"/>
  </si>
  <si>
    <r>
      <t>F</t>
    </r>
    <r>
      <rPr>
        <i/>
        <vertAlign val="subscript"/>
        <sz val="11"/>
        <color theme="1"/>
        <rFont val="Times New Roman"/>
        <family val="1"/>
      </rPr>
      <t>s</t>
    </r>
    <phoneticPr fontId="2"/>
  </si>
  <si>
    <t>≧</t>
  </si>
  <si>
    <r>
      <rPr>
        <i/>
        <sz val="11"/>
        <color theme="1"/>
        <rFont val="Times New Roman"/>
        <family val="1"/>
      </rPr>
      <t>F</t>
    </r>
    <r>
      <rPr>
        <i/>
        <vertAlign val="subscript"/>
        <sz val="11"/>
        <color theme="1"/>
        <rFont val="Times New Roman"/>
        <family val="1"/>
      </rPr>
      <t>S</t>
    </r>
    <r>
      <rPr>
        <sz val="11"/>
        <color theme="1"/>
        <rFont val="游ゴシック"/>
        <family val="2"/>
        <scheme val="minor"/>
      </rPr>
      <t>：ボイリングに対する安全率</t>
    </r>
    <rPh sb="9" eb="10">
      <t>タイ</t>
    </rPh>
    <rPh sb="12" eb="15">
      <t>アンゼンリツ</t>
    </rPh>
    <phoneticPr fontId="2"/>
  </si>
  <si>
    <r>
      <t>ℓ</t>
    </r>
    <r>
      <rPr>
        <i/>
        <vertAlign val="subscript"/>
        <sz val="11"/>
        <color theme="1"/>
        <rFont val="Times New Roman"/>
        <family val="1"/>
      </rPr>
      <t>d</t>
    </r>
    <phoneticPr fontId="2"/>
  </si>
  <si>
    <r>
      <t>ℓ</t>
    </r>
    <r>
      <rPr>
        <i/>
        <vertAlign val="subscript"/>
        <sz val="11"/>
        <color theme="1"/>
        <rFont val="Times New Roman"/>
        <family val="1"/>
      </rPr>
      <t>d</t>
    </r>
    <r>
      <rPr>
        <sz val="11"/>
        <color theme="1"/>
        <rFont val="游ゴシック"/>
        <family val="2"/>
        <scheme val="minor"/>
      </rPr>
      <t>：土留め壁の根入れ長（m）</t>
    </r>
    <rPh sb="3" eb="5">
      <t>ドド</t>
    </rPh>
    <rPh sb="6" eb="7">
      <t>ヘキ</t>
    </rPh>
    <rPh sb="8" eb="10">
      <t>ネイ</t>
    </rPh>
    <rPh sb="11" eb="12">
      <t>チョウ</t>
    </rPh>
    <phoneticPr fontId="2"/>
  </si>
  <si>
    <r>
      <rPr>
        <sz val="11"/>
        <color theme="1"/>
        <rFont val="游ゴシック"/>
        <family val="3"/>
        <charset val="128"/>
        <scheme val="minor"/>
      </rPr>
      <t>γ'</t>
    </r>
    <r>
      <rPr>
        <sz val="11"/>
        <color theme="1"/>
        <rFont val="游ゴシック"/>
        <family val="2"/>
        <scheme val="minor"/>
      </rPr>
      <t>：土の水中単位体積重量（kN/m</t>
    </r>
    <r>
      <rPr>
        <vertAlign val="superscript"/>
        <sz val="11"/>
        <color theme="1"/>
        <rFont val="游ゴシック"/>
        <family val="3"/>
        <charset val="128"/>
        <scheme val="minor"/>
      </rPr>
      <t>3</t>
    </r>
    <r>
      <rPr>
        <sz val="11"/>
        <color theme="1"/>
        <rFont val="游ゴシック"/>
        <family val="2"/>
        <scheme val="minor"/>
      </rPr>
      <t>）</t>
    </r>
    <rPh sb="3" eb="4">
      <t>ツチ</t>
    </rPh>
    <rPh sb="5" eb="7">
      <t>スイチュウ</t>
    </rPh>
    <rPh sb="7" eb="9">
      <t>タンイ</t>
    </rPh>
    <rPh sb="9" eb="11">
      <t>タイセキ</t>
    </rPh>
    <rPh sb="11" eb="13">
      <t>ジュウリョウ</t>
    </rPh>
    <phoneticPr fontId="2"/>
  </si>
  <si>
    <r>
      <t xml:space="preserve">土留め壁頭部の許容変位量 </t>
    </r>
    <r>
      <rPr>
        <sz val="11"/>
        <color theme="1"/>
        <rFont val="游ゴシック"/>
        <family val="1"/>
        <charset val="128"/>
      </rPr>
      <t>δ</t>
    </r>
    <r>
      <rPr>
        <vertAlign val="subscript"/>
        <sz val="11"/>
        <color theme="1"/>
        <rFont val="Times New Roman"/>
        <family val="1"/>
      </rPr>
      <t>a</t>
    </r>
    <rPh sb="0" eb="2">
      <t>ドド</t>
    </rPh>
    <rPh sb="3" eb="4">
      <t>ヘキ</t>
    </rPh>
    <rPh sb="4" eb="6">
      <t>トウブ</t>
    </rPh>
    <rPh sb="7" eb="9">
      <t>キョヨウ</t>
    </rPh>
    <rPh sb="9" eb="11">
      <t>ヘンイ</t>
    </rPh>
    <rPh sb="11" eb="12">
      <t>リョウ</t>
    </rPh>
    <phoneticPr fontId="2"/>
  </si>
  <si>
    <r>
      <rPr>
        <sz val="11"/>
        <color theme="1"/>
        <rFont val="游ゴシック"/>
        <family val="3"/>
        <charset val="128"/>
        <scheme val="minor"/>
      </rPr>
      <t>Σγ</t>
    </r>
    <r>
      <rPr>
        <i/>
        <sz val="11"/>
        <color theme="1"/>
        <rFont val="Times New Roman"/>
        <family val="1"/>
      </rPr>
      <t>h+q</t>
    </r>
    <phoneticPr fontId="2"/>
  </si>
  <si>
    <r>
      <t>K</t>
    </r>
    <r>
      <rPr>
        <i/>
        <vertAlign val="subscript"/>
        <sz val="11"/>
        <color theme="1"/>
        <rFont val="Times New Roman"/>
        <family val="1"/>
      </rPr>
      <t>a</t>
    </r>
    <r>
      <rPr>
        <sz val="11"/>
        <color theme="1"/>
        <rFont val="游ゴシック"/>
        <family val="3"/>
        <charset val="128"/>
        <scheme val="minor"/>
      </rPr>
      <t>(γ</t>
    </r>
    <r>
      <rPr>
        <i/>
        <sz val="11"/>
        <color theme="1"/>
        <rFont val="Times New Roman"/>
        <family val="1"/>
      </rPr>
      <t>h+q</t>
    </r>
    <r>
      <rPr>
        <sz val="11"/>
        <color theme="1"/>
        <rFont val="游ゴシック"/>
        <family val="3"/>
        <charset val="128"/>
        <scheme val="minor"/>
      </rPr>
      <t>)</t>
    </r>
    <phoneticPr fontId="2"/>
  </si>
  <si>
    <r>
      <t>0.3</t>
    </r>
    <r>
      <rPr>
        <sz val="11"/>
        <color theme="1"/>
        <rFont val="游ゴシック"/>
        <family val="3"/>
        <charset val="128"/>
        <scheme val="minor"/>
      </rPr>
      <t>γ</t>
    </r>
    <r>
      <rPr>
        <i/>
        <sz val="11"/>
        <color theme="1"/>
        <rFont val="Times New Roman"/>
        <family val="1"/>
      </rPr>
      <t>h</t>
    </r>
    <phoneticPr fontId="2"/>
  </si>
  <si>
    <r>
      <t>ℓ</t>
    </r>
    <r>
      <rPr>
        <i/>
        <vertAlign val="subscript"/>
        <sz val="11"/>
        <color theme="1"/>
        <rFont val="Times New Roman"/>
        <family val="1"/>
      </rPr>
      <t>min</t>
    </r>
    <phoneticPr fontId="2"/>
  </si>
  <si>
    <r>
      <rPr>
        <i/>
        <sz val="11"/>
        <color theme="1"/>
        <rFont val="Times New Roman"/>
        <family val="1"/>
      </rPr>
      <t>u</t>
    </r>
    <r>
      <rPr>
        <sz val="11"/>
        <color theme="1"/>
        <rFont val="游ゴシック"/>
        <family val="2"/>
        <scheme val="minor"/>
      </rPr>
      <t>：土留め壁先端位置に作用する平均過剰間隙水圧（kN/m</t>
    </r>
    <r>
      <rPr>
        <vertAlign val="superscript"/>
        <sz val="11"/>
        <color theme="1"/>
        <rFont val="游ゴシック"/>
        <family val="3"/>
        <charset val="128"/>
        <scheme val="minor"/>
      </rPr>
      <t>2</t>
    </r>
    <r>
      <rPr>
        <sz val="11"/>
        <color theme="1"/>
        <rFont val="游ゴシック"/>
        <family val="2"/>
        <scheme val="minor"/>
      </rPr>
      <t>）</t>
    </r>
    <rPh sb="2" eb="4">
      <t>ドド</t>
    </rPh>
    <rPh sb="5" eb="6">
      <t>ヘキ</t>
    </rPh>
    <rPh sb="6" eb="8">
      <t>センタン</t>
    </rPh>
    <rPh sb="8" eb="10">
      <t>イチ</t>
    </rPh>
    <rPh sb="11" eb="13">
      <t>サヨウ</t>
    </rPh>
    <rPh sb="15" eb="17">
      <t>ヘイキン</t>
    </rPh>
    <rPh sb="17" eb="19">
      <t>カジョウ</t>
    </rPh>
    <rPh sb="19" eb="21">
      <t>カンゲキ</t>
    </rPh>
    <rPh sb="21" eb="23">
      <t>スイアツ</t>
    </rPh>
    <phoneticPr fontId="2"/>
  </si>
  <si>
    <r>
      <t>1.57・γ</t>
    </r>
    <r>
      <rPr>
        <i/>
        <vertAlign val="subscript"/>
        <sz val="11"/>
        <color theme="1"/>
        <rFont val="Times New Roman"/>
        <family val="1"/>
      </rPr>
      <t>w</t>
    </r>
    <r>
      <rPr>
        <sz val="11"/>
        <color theme="1"/>
        <rFont val="游ゴシック"/>
        <family val="2"/>
        <scheme val="minor"/>
      </rPr>
      <t>・</t>
    </r>
    <r>
      <rPr>
        <i/>
        <sz val="11"/>
        <color theme="1"/>
        <rFont val="Times New Roman"/>
        <family val="1"/>
      </rPr>
      <t>h</t>
    </r>
    <r>
      <rPr>
        <i/>
        <vertAlign val="subscript"/>
        <sz val="11"/>
        <color theme="1"/>
        <rFont val="Times New Roman"/>
        <family val="1"/>
      </rPr>
      <t>w</t>
    </r>
    <phoneticPr fontId="2"/>
  </si>
  <si>
    <r>
      <t>γ</t>
    </r>
    <r>
      <rPr>
        <i/>
        <vertAlign val="subscript"/>
        <sz val="11"/>
        <color theme="1"/>
        <rFont val="Times New Roman"/>
        <family val="1"/>
      </rPr>
      <t>w</t>
    </r>
    <r>
      <rPr>
        <sz val="11"/>
        <color theme="1"/>
        <rFont val="游ゴシック"/>
        <family val="2"/>
        <scheme val="minor"/>
      </rPr>
      <t>：水の単位体積重量（kN/m</t>
    </r>
    <r>
      <rPr>
        <vertAlign val="superscript"/>
        <sz val="11"/>
        <color theme="1"/>
        <rFont val="游ゴシック"/>
        <family val="3"/>
        <charset val="128"/>
        <scheme val="minor"/>
      </rPr>
      <t>3</t>
    </r>
    <r>
      <rPr>
        <sz val="11"/>
        <color theme="1"/>
        <rFont val="游ゴシック"/>
        <family val="2"/>
        <scheme val="minor"/>
      </rPr>
      <t>）</t>
    </r>
    <rPh sb="3" eb="4">
      <t>ミズ</t>
    </rPh>
    <rPh sb="5" eb="7">
      <t>タンイ</t>
    </rPh>
    <rPh sb="7" eb="9">
      <t>タイセキ</t>
    </rPh>
    <rPh sb="9" eb="11">
      <t>ジュウリョウ</t>
    </rPh>
    <phoneticPr fontId="2"/>
  </si>
  <si>
    <r>
      <rPr>
        <i/>
        <sz val="11"/>
        <color theme="1"/>
        <rFont val="Times New Roman"/>
        <family val="1"/>
      </rPr>
      <t>h</t>
    </r>
    <r>
      <rPr>
        <i/>
        <vertAlign val="subscript"/>
        <sz val="11"/>
        <color theme="1"/>
        <rFont val="Times New Roman"/>
        <family val="1"/>
      </rPr>
      <t>w</t>
    </r>
    <r>
      <rPr>
        <sz val="11"/>
        <color theme="1"/>
        <rFont val="游ゴシック"/>
        <family val="2"/>
        <scheme val="minor"/>
      </rPr>
      <t>：水位差（m）</t>
    </r>
    <rPh sb="3" eb="5">
      <t>スイイ</t>
    </rPh>
    <rPh sb="5" eb="6">
      <t>サ</t>
    </rPh>
    <phoneticPr fontId="2"/>
  </si>
  <si>
    <r>
      <t>γ</t>
    </r>
    <r>
      <rPr>
        <i/>
        <vertAlign val="subscript"/>
        <sz val="11"/>
        <color theme="1"/>
        <rFont val="Times New Roman"/>
        <family val="1"/>
      </rPr>
      <t>w</t>
    </r>
    <r>
      <rPr>
        <sz val="11"/>
        <color theme="1"/>
        <rFont val="游ゴシック"/>
        <family val="2"/>
        <scheme val="minor"/>
      </rPr>
      <t>=</t>
    </r>
    <phoneticPr fontId="2"/>
  </si>
  <si>
    <r>
      <t>h</t>
    </r>
    <r>
      <rPr>
        <i/>
        <vertAlign val="subscript"/>
        <sz val="11"/>
        <color theme="1"/>
        <rFont val="Times New Roman"/>
        <family val="1"/>
      </rPr>
      <t>w</t>
    </r>
    <r>
      <rPr>
        <i/>
        <sz val="11"/>
        <color theme="1"/>
        <rFont val="Times New Roman"/>
        <family val="1"/>
      </rPr>
      <t>=</t>
    </r>
    <phoneticPr fontId="2"/>
  </si>
  <si>
    <r>
      <t>λ</t>
    </r>
    <r>
      <rPr>
        <vertAlign val="subscript"/>
        <sz val="11"/>
        <color theme="1"/>
        <rFont val="游ゴシック"/>
        <family val="3"/>
        <charset val="128"/>
        <scheme val="minor"/>
      </rPr>
      <t>1</t>
    </r>
    <r>
      <rPr>
        <sz val="11"/>
        <color theme="1"/>
        <rFont val="游ゴシック"/>
        <family val="2"/>
        <scheme val="minor"/>
      </rPr>
      <t>・λ</t>
    </r>
    <r>
      <rPr>
        <vertAlign val="subscript"/>
        <sz val="11"/>
        <color theme="1"/>
        <rFont val="游ゴシック"/>
        <family val="3"/>
        <charset val="128"/>
        <scheme val="minor"/>
      </rPr>
      <t>2</t>
    </r>
    <r>
      <rPr>
        <sz val="11"/>
        <color theme="1"/>
        <rFont val="游ゴシック"/>
        <family val="2"/>
        <scheme val="minor"/>
      </rPr>
      <t>・1.57・γ</t>
    </r>
    <r>
      <rPr>
        <i/>
        <vertAlign val="subscript"/>
        <sz val="11"/>
        <color theme="1"/>
        <rFont val="Times New Roman"/>
        <family val="1"/>
      </rPr>
      <t>w</t>
    </r>
    <r>
      <rPr>
        <sz val="11"/>
        <color theme="1"/>
        <rFont val="游ゴシック"/>
        <family val="2"/>
        <scheme val="minor"/>
      </rPr>
      <t>・</t>
    </r>
    <r>
      <rPr>
        <i/>
        <sz val="11"/>
        <color theme="1"/>
        <rFont val="Times New Roman"/>
        <family val="1"/>
      </rPr>
      <t>h</t>
    </r>
    <r>
      <rPr>
        <i/>
        <vertAlign val="subscript"/>
        <sz val="11"/>
        <color theme="1"/>
        <rFont val="Times New Roman"/>
        <family val="1"/>
      </rPr>
      <t>w</t>
    </r>
    <phoneticPr fontId="2"/>
  </si>
  <si>
    <r>
      <rPr>
        <i/>
        <sz val="11"/>
        <color theme="1"/>
        <rFont val="Times New Roman"/>
        <family val="1"/>
      </rPr>
      <t>F</t>
    </r>
    <r>
      <rPr>
        <i/>
        <vertAlign val="subscript"/>
        <sz val="11"/>
        <color theme="1"/>
        <rFont val="Times New Roman"/>
        <family val="1"/>
      </rPr>
      <t>S</t>
    </r>
    <r>
      <rPr>
        <sz val="11"/>
        <color theme="1"/>
        <rFont val="游ゴシック"/>
        <family val="2"/>
        <scheme val="minor"/>
      </rPr>
      <t>・λ</t>
    </r>
    <r>
      <rPr>
        <vertAlign val="subscript"/>
        <sz val="11"/>
        <color theme="1"/>
        <rFont val="游ゴシック"/>
        <family val="3"/>
        <charset val="128"/>
        <scheme val="minor"/>
      </rPr>
      <t>1</t>
    </r>
    <r>
      <rPr>
        <sz val="11"/>
        <color theme="1"/>
        <rFont val="游ゴシック"/>
        <family val="2"/>
        <scheme val="minor"/>
      </rPr>
      <t>・λ</t>
    </r>
    <r>
      <rPr>
        <vertAlign val="subscript"/>
        <sz val="11"/>
        <color theme="1"/>
        <rFont val="游ゴシック"/>
        <family val="3"/>
        <charset val="128"/>
        <scheme val="minor"/>
      </rPr>
      <t>2</t>
    </r>
    <r>
      <rPr>
        <sz val="11"/>
        <color theme="1"/>
        <rFont val="游ゴシック"/>
        <family val="2"/>
        <scheme val="minor"/>
      </rPr>
      <t>・1.57・γ</t>
    </r>
    <r>
      <rPr>
        <i/>
        <vertAlign val="subscript"/>
        <sz val="11"/>
        <color theme="1"/>
        <rFont val="Times New Roman"/>
        <family val="1"/>
      </rPr>
      <t>w</t>
    </r>
    <r>
      <rPr>
        <sz val="11"/>
        <color theme="1"/>
        <rFont val="游ゴシック"/>
        <family val="2"/>
        <scheme val="minor"/>
      </rPr>
      <t>・</t>
    </r>
    <r>
      <rPr>
        <i/>
        <sz val="11"/>
        <color theme="1"/>
        <rFont val="Times New Roman"/>
        <family val="1"/>
      </rPr>
      <t>h</t>
    </r>
    <r>
      <rPr>
        <i/>
        <vertAlign val="subscript"/>
        <sz val="11"/>
        <color theme="1"/>
        <rFont val="Times New Roman"/>
        <family val="1"/>
      </rPr>
      <t>w</t>
    </r>
    <phoneticPr fontId="2"/>
  </si>
  <si>
    <r>
      <t>ℓ</t>
    </r>
    <r>
      <rPr>
        <vertAlign val="subscript"/>
        <sz val="11"/>
        <color theme="1"/>
        <rFont val="游ゴシック"/>
        <family val="3"/>
        <charset val="128"/>
        <scheme val="minor"/>
      </rPr>
      <t>0</t>
    </r>
    <phoneticPr fontId="2"/>
  </si>
  <si>
    <r>
      <t>4・</t>
    </r>
    <r>
      <rPr>
        <i/>
        <sz val="11"/>
        <color theme="1"/>
        <rFont val="Times New Roman"/>
        <family val="1"/>
      </rPr>
      <t>E</t>
    </r>
    <r>
      <rPr>
        <i/>
        <sz val="11"/>
        <color theme="1"/>
        <rFont val="游ゴシック"/>
        <family val="2"/>
      </rPr>
      <t>・</t>
    </r>
    <r>
      <rPr>
        <i/>
        <sz val="11"/>
        <color theme="1"/>
        <rFont val="Times New Roman"/>
        <family val="1"/>
      </rPr>
      <t>I</t>
    </r>
    <phoneticPr fontId="2"/>
  </si>
  <si>
    <r>
      <rPr>
        <i/>
        <sz val="11"/>
        <color theme="1"/>
        <rFont val="Times New Roman"/>
        <family val="1"/>
      </rPr>
      <t>E</t>
    </r>
    <r>
      <rPr>
        <sz val="11"/>
        <color theme="1"/>
        <rFont val="游ゴシック"/>
        <family val="2"/>
        <scheme val="minor"/>
      </rPr>
      <t>：ヤング係数（kN/m</t>
    </r>
    <r>
      <rPr>
        <vertAlign val="superscript"/>
        <sz val="11"/>
        <color theme="1"/>
        <rFont val="游ゴシック"/>
        <family val="3"/>
        <charset val="128"/>
        <scheme val="minor"/>
      </rPr>
      <t>2</t>
    </r>
    <r>
      <rPr>
        <sz val="11"/>
        <color theme="1"/>
        <rFont val="游ゴシック"/>
        <family val="2"/>
        <scheme val="minor"/>
      </rPr>
      <t>）</t>
    </r>
    <rPh sb="5" eb="7">
      <t>ケイスウ</t>
    </rPh>
    <phoneticPr fontId="2"/>
  </si>
  <si>
    <r>
      <rPr>
        <i/>
        <sz val="11"/>
        <color theme="1"/>
        <rFont val="Times New Roman"/>
        <family val="1"/>
      </rPr>
      <t>I</t>
    </r>
    <r>
      <rPr>
        <sz val="11"/>
        <color theme="1"/>
        <rFont val="游ゴシック"/>
        <family val="2"/>
        <scheme val="minor"/>
      </rPr>
      <t>：土留め壁の断面二次モーメント（m</t>
    </r>
    <r>
      <rPr>
        <vertAlign val="superscript"/>
        <sz val="11"/>
        <color theme="1"/>
        <rFont val="游ゴシック"/>
        <family val="3"/>
        <charset val="128"/>
        <scheme val="minor"/>
      </rPr>
      <t>4</t>
    </r>
    <r>
      <rPr>
        <sz val="11"/>
        <color theme="1"/>
        <rFont val="游ゴシック"/>
        <family val="2"/>
        <scheme val="minor"/>
      </rPr>
      <t>）</t>
    </r>
    <rPh sb="2" eb="4">
      <t>ドド</t>
    </rPh>
    <rPh sb="5" eb="6">
      <t>ヘキ</t>
    </rPh>
    <rPh sb="7" eb="9">
      <t>ダンメン</t>
    </rPh>
    <rPh sb="9" eb="11">
      <t>ニジ</t>
    </rPh>
    <phoneticPr fontId="2"/>
  </si>
  <si>
    <r>
      <rPr>
        <i/>
        <sz val="11"/>
        <color theme="1"/>
        <rFont val="Times New Roman"/>
        <family val="1"/>
      </rPr>
      <t>B</t>
    </r>
    <r>
      <rPr>
        <sz val="11"/>
        <color theme="1"/>
        <rFont val="游ゴシック"/>
        <family val="2"/>
        <scheme val="minor"/>
      </rPr>
      <t xml:space="preserve"> =</t>
    </r>
    <phoneticPr fontId="2"/>
  </si>
  <si>
    <r>
      <rPr>
        <i/>
        <sz val="11"/>
        <color theme="1"/>
        <rFont val="Times New Roman"/>
        <family val="1"/>
      </rPr>
      <t>E</t>
    </r>
    <r>
      <rPr>
        <sz val="11"/>
        <color theme="1"/>
        <rFont val="游ゴシック"/>
        <family val="2"/>
        <scheme val="minor"/>
      </rPr>
      <t xml:space="preserve"> =</t>
    </r>
    <phoneticPr fontId="2"/>
  </si>
  <si>
    <r>
      <rPr>
        <i/>
        <sz val="11"/>
        <color theme="1"/>
        <rFont val="Times New Roman"/>
        <family val="1"/>
      </rPr>
      <t>I</t>
    </r>
    <r>
      <rPr>
        <sz val="11"/>
        <color theme="1"/>
        <rFont val="游ゴシック"/>
        <family val="2"/>
        <scheme val="minor"/>
      </rPr>
      <t xml:space="preserve"> =</t>
    </r>
    <phoneticPr fontId="2"/>
  </si>
  <si>
    <r>
      <t>ℓ</t>
    </r>
    <r>
      <rPr>
        <i/>
        <vertAlign val="subscript"/>
        <sz val="11"/>
        <color theme="1"/>
        <rFont val="Times New Roman"/>
        <family val="1"/>
      </rPr>
      <t>0</t>
    </r>
    <phoneticPr fontId="2"/>
  </si>
  <si>
    <t>M</t>
    <phoneticPr fontId="2"/>
  </si>
  <si>
    <t>exp</t>
    <phoneticPr fontId="2"/>
  </si>
  <si>
    <r>
      <rPr>
        <sz val="11"/>
        <color theme="1"/>
        <rFont val="Yu Gothic"/>
        <family val="1"/>
        <charset val="128"/>
      </rPr>
      <t>－</t>
    </r>
    <r>
      <rPr>
        <sz val="11"/>
        <color theme="1"/>
        <rFont val="Times New Roman"/>
        <family val="1"/>
      </rPr>
      <t>tan</t>
    </r>
    <r>
      <rPr>
        <vertAlign val="superscript"/>
        <sz val="11"/>
        <color theme="1"/>
        <rFont val="Yu Gothic"/>
        <family val="1"/>
        <charset val="128"/>
      </rPr>
      <t>－1</t>
    </r>
    <phoneticPr fontId="2"/>
  </si>
  <si>
    <t>ここに</t>
    <phoneticPr fontId="2"/>
  </si>
  <si>
    <r>
      <rPr>
        <i/>
        <sz val="11"/>
        <color theme="1"/>
        <rFont val="Times New Roman"/>
        <family val="1"/>
      </rPr>
      <t>P</t>
    </r>
    <r>
      <rPr>
        <sz val="11"/>
        <color theme="1"/>
        <rFont val="游ゴシック"/>
        <family val="2"/>
        <scheme val="minor"/>
      </rPr>
      <t>：側圧の合力（kN）</t>
    </r>
    <rPh sb="2" eb="4">
      <t>ソクアツ</t>
    </rPh>
    <rPh sb="5" eb="7">
      <t>ゴウリョク</t>
    </rPh>
    <phoneticPr fontId="2"/>
  </si>
  <si>
    <t>断面二次モーメントの有効率（断面力、変位の計算）</t>
  </si>
  <si>
    <r>
      <rPr>
        <i/>
        <sz val="11"/>
        <color theme="1"/>
        <rFont val="Times New Roman"/>
        <family val="1"/>
      </rPr>
      <t>P</t>
    </r>
    <r>
      <rPr>
        <sz val="11"/>
        <color theme="1"/>
        <rFont val="游ゴシック"/>
        <family val="2"/>
        <scheme val="minor"/>
      </rPr>
      <t>=</t>
    </r>
    <phoneticPr fontId="2"/>
  </si>
  <si>
    <r>
      <rPr>
        <i/>
        <sz val="11"/>
        <color theme="1"/>
        <rFont val="Times New Roman"/>
        <family val="1"/>
      </rPr>
      <t>h</t>
    </r>
    <r>
      <rPr>
        <i/>
        <vertAlign val="subscript"/>
        <sz val="11"/>
        <color theme="1"/>
        <rFont val="Times New Roman"/>
        <family val="1"/>
      </rPr>
      <t>0</t>
    </r>
    <r>
      <rPr>
        <sz val="11"/>
        <color theme="1"/>
        <rFont val="游ゴシック"/>
        <family val="2"/>
        <scheme val="minor"/>
      </rPr>
      <t>=</t>
    </r>
    <phoneticPr fontId="2"/>
  </si>
  <si>
    <t>(1+2・</t>
    <phoneticPr fontId="2"/>
  </si>
  <si>
    <t>1+2・</t>
    <phoneticPr fontId="2"/>
  </si>
  <si>
    <r>
      <t>)</t>
    </r>
    <r>
      <rPr>
        <vertAlign val="superscript"/>
        <sz val="11"/>
        <color theme="1"/>
        <rFont val="游ゴシック"/>
        <family val="3"/>
        <charset val="128"/>
        <scheme val="minor"/>
      </rPr>
      <t>2</t>
    </r>
    <r>
      <rPr>
        <sz val="11"/>
        <color theme="1"/>
        <rFont val="游ゴシック"/>
        <family val="2"/>
        <scheme val="minor"/>
      </rPr>
      <t>+1</t>
    </r>
    <phoneticPr fontId="2"/>
  </si>
  <si>
    <t>kN・m</t>
    <phoneticPr fontId="2"/>
  </si>
  <si>
    <t>3-1. 最大曲げモーメント</t>
    <rPh sb="5" eb="7">
      <t>サイダイ</t>
    </rPh>
    <rPh sb="7" eb="8">
      <t>マ</t>
    </rPh>
    <phoneticPr fontId="2"/>
  </si>
  <si>
    <t>3. 断面の計算</t>
    <rPh sb="3" eb="5">
      <t>ダンメン</t>
    </rPh>
    <rPh sb="6" eb="8">
      <t>ケイサン</t>
    </rPh>
    <phoneticPr fontId="2"/>
  </si>
  <si>
    <t>H11道仮p154</t>
    <phoneticPr fontId="2"/>
  </si>
  <si>
    <t>σ</t>
    <phoneticPr fontId="2"/>
  </si>
  <si>
    <r>
      <t>Z</t>
    </r>
    <r>
      <rPr>
        <i/>
        <sz val="11"/>
        <color theme="1"/>
        <rFont val="游ゴシック"/>
        <family val="2"/>
      </rPr>
      <t>・</t>
    </r>
    <r>
      <rPr>
        <i/>
        <sz val="11"/>
        <color theme="1"/>
        <rFont val="Times New Roman"/>
        <family val="1"/>
      </rPr>
      <t>e</t>
    </r>
    <phoneticPr fontId="2"/>
  </si>
  <si>
    <r>
      <t>m</t>
    </r>
    <r>
      <rPr>
        <vertAlign val="superscript"/>
        <sz val="11"/>
        <color theme="1"/>
        <rFont val="游ゴシック"/>
        <family val="3"/>
        <charset val="128"/>
        <scheme val="minor"/>
      </rPr>
      <t>3</t>
    </r>
    <r>
      <rPr>
        <sz val="11"/>
        <color theme="1"/>
        <rFont val="游ゴシック"/>
        <family val="2"/>
        <scheme val="minor"/>
      </rPr>
      <t>/m</t>
    </r>
    <phoneticPr fontId="2"/>
  </si>
  <si>
    <t>e</t>
    <phoneticPr fontId="2"/>
  </si>
  <si>
    <t>3-2. 曲げ応力度の照査</t>
    <rPh sb="5" eb="6">
      <t>マ</t>
    </rPh>
    <rPh sb="7" eb="10">
      <t>オウリョクド</t>
    </rPh>
    <rPh sb="11" eb="13">
      <t>ショウサ</t>
    </rPh>
    <phoneticPr fontId="2"/>
  </si>
  <si>
    <t>4. 変位の計算</t>
    <rPh sb="3" eb="5">
      <t>ヘンイ</t>
    </rPh>
    <rPh sb="6" eb="8">
      <t>ケイサン</t>
    </rPh>
    <phoneticPr fontId="2"/>
  </si>
  <si>
    <t>自立式土留め壁頭部の変位量は３つの変位量を足し合わせて求める。</t>
    <rPh sb="0" eb="2">
      <t>ジリツ</t>
    </rPh>
    <rPh sb="2" eb="3">
      <t>シキ</t>
    </rPh>
    <rPh sb="3" eb="5">
      <t>ドド</t>
    </rPh>
    <rPh sb="6" eb="7">
      <t>ヘキ</t>
    </rPh>
    <rPh sb="7" eb="9">
      <t>トウブ</t>
    </rPh>
    <rPh sb="10" eb="13">
      <t>ヘンイリョウ</t>
    </rPh>
    <rPh sb="17" eb="20">
      <t>ヘンイリョウ</t>
    </rPh>
    <rPh sb="21" eb="22">
      <t>タ</t>
    </rPh>
    <rPh sb="23" eb="24">
      <t>ア</t>
    </rPh>
    <rPh sb="27" eb="28">
      <t>モト</t>
    </rPh>
    <phoneticPr fontId="2"/>
  </si>
  <si>
    <r>
      <t>δ</t>
    </r>
    <r>
      <rPr>
        <vertAlign val="subscript"/>
        <sz val="11"/>
        <color theme="1"/>
        <rFont val="游ゴシック"/>
        <family val="3"/>
        <charset val="128"/>
        <scheme val="minor"/>
      </rPr>
      <t>1</t>
    </r>
    <phoneticPr fontId="2"/>
  </si>
  <si>
    <r>
      <rPr>
        <i/>
        <sz val="11"/>
        <color theme="1"/>
        <rFont val="Times New Roman"/>
        <family val="1"/>
      </rPr>
      <t>h</t>
    </r>
    <r>
      <rPr>
        <i/>
        <vertAlign val="subscript"/>
        <sz val="11"/>
        <color theme="1"/>
        <rFont val="Times New Roman"/>
        <family val="1"/>
      </rPr>
      <t>0</t>
    </r>
    <r>
      <rPr>
        <sz val="11"/>
        <color theme="1"/>
        <rFont val="游ゴシック"/>
        <family val="2"/>
        <scheme val="minor"/>
      </rPr>
      <t>：掘削平面から合力の作用位置までの高さ（m）</t>
    </r>
    <phoneticPr fontId="2"/>
  </si>
  <si>
    <t xml:space="preserve">( 1 + </t>
    <phoneticPr fontId="2"/>
  </si>
  <si>
    <t>)</t>
    <phoneticPr fontId="2"/>
  </si>
  <si>
    <r>
      <t>δ</t>
    </r>
    <r>
      <rPr>
        <vertAlign val="subscript"/>
        <sz val="11"/>
        <color theme="1"/>
        <rFont val="游ゴシック"/>
        <family val="3"/>
        <charset val="128"/>
        <scheme val="minor"/>
      </rPr>
      <t>2</t>
    </r>
    <phoneticPr fontId="2"/>
  </si>
  <si>
    <r>
      <t>P</t>
    </r>
    <r>
      <rPr>
        <i/>
        <sz val="11"/>
        <color theme="1"/>
        <rFont val="ＭＳ Ｐ明朝"/>
        <family val="1"/>
        <charset val="128"/>
      </rPr>
      <t>・</t>
    </r>
    <r>
      <rPr>
        <i/>
        <sz val="11"/>
        <color theme="1"/>
        <rFont val="Times New Roman"/>
        <family val="1"/>
      </rPr>
      <t>H</t>
    </r>
    <phoneticPr fontId="2"/>
  </si>
  <si>
    <r>
      <rPr>
        <i/>
        <sz val="11"/>
        <color theme="1"/>
        <rFont val="Times New Roman"/>
        <family val="1"/>
      </rPr>
      <t>H</t>
    </r>
    <r>
      <rPr>
        <sz val="11"/>
        <color theme="1"/>
        <rFont val="游ゴシック"/>
        <family val="2"/>
        <scheme val="minor"/>
      </rPr>
      <t>=</t>
    </r>
    <phoneticPr fontId="2"/>
  </si>
  <si>
    <r>
      <rPr>
        <i/>
        <sz val="11"/>
        <color theme="1"/>
        <rFont val="Times New Roman"/>
        <family val="1"/>
      </rPr>
      <t>H</t>
    </r>
    <r>
      <rPr>
        <sz val="11"/>
        <color theme="1"/>
        <rFont val="游ゴシック"/>
        <family val="2"/>
        <scheme val="minor"/>
      </rPr>
      <t>：掘削深さ（m）</t>
    </r>
    <rPh sb="2" eb="4">
      <t>クッサク</t>
    </rPh>
    <rPh sb="4" eb="5">
      <t>フカ</t>
    </rPh>
    <phoneticPr fontId="2"/>
  </si>
  <si>
    <r>
      <t>δ</t>
    </r>
    <r>
      <rPr>
        <vertAlign val="subscript"/>
        <sz val="11"/>
        <color theme="1"/>
        <rFont val="游ゴシック"/>
        <family val="3"/>
        <charset val="128"/>
        <scheme val="minor"/>
      </rPr>
      <t>3</t>
    </r>
    <phoneticPr fontId="2"/>
  </si>
  <si>
    <r>
      <rPr>
        <i/>
        <sz val="11"/>
        <color theme="1"/>
        <rFont val="Times New Roman"/>
        <family val="1"/>
      </rPr>
      <t>p</t>
    </r>
    <r>
      <rPr>
        <i/>
        <vertAlign val="subscript"/>
        <sz val="11"/>
        <color theme="1"/>
        <rFont val="游ゴシック"/>
        <family val="3"/>
        <charset val="128"/>
        <scheme val="minor"/>
      </rPr>
      <t>2</t>
    </r>
    <r>
      <rPr>
        <sz val="11"/>
        <color theme="1"/>
        <rFont val="游ゴシック"/>
        <family val="2"/>
        <scheme val="minor"/>
      </rPr>
      <t>'・</t>
    </r>
    <r>
      <rPr>
        <i/>
        <sz val="11"/>
        <color theme="1"/>
        <rFont val="Times New Roman"/>
        <family val="1"/>
      </rPr>
      <t>H</t>
    </r>
    <r>
      <rPr>
        <vertAlign val="superscript"/>
        <sz val="11"/>
        <color theme="1"/>
        <rFont val="游ゴシック"/>
        <family val="3"/>
        <charset val="128"/>
        <scheme val="minor"/>
      </rPr>
      <t>4</t>
    </r>
    <phoneticPr fontId="2"/>
  </si>
  <si>
    <r>
      <t>30・</t>
    </r>
    <r>
      <rPr>
        <i/>
        <sz val="11"/>
        <color theme="1"/>
        <rFont val="Times New Roman"/>
        <family val="1"/>
      </rPr>
      <t>E</t>
    </r>
    <r>
      <rPr>
        <i/>
        <sz val="11"/>
        <color theme="1"/>
        <rFont val="游ゴシック"/>
        <family val="1"/>
        <charset val="128"/>
      </rPr>
      <t>・</t>
    </r>
    <r>
      <rPr>
        <i/>
        <sz val="11"/>
        <color theme="1"/>
        <rFont val="Times New Roman"/>
        <family val="1"/>
      </rPr>
      <t>I</t>
    </r>
    <phoneticPr fontId="2"/>
  </si>
  <si>
    <r>
      <rPr>
        <i/>
        <sz val="11"/>
        <color theme="1"/>
        <rFont val="Times New Roman"/>
        <family val="1"/>
      </rPr>
      <t>p</t>
    </r>
    <r>
      <rPr>
        <vertAlign val="subscript"/>
        <sz val="11"/>
        <color theme="1"/>
        <rFont val="游ゴシック"/>
        <family val="3"/>
        <charset val="128"/>
        <scheme val="minor"/>
      </rPr>
      <t>2</t>
    </r>
    <r>
      <rPr>
        <sz val="11"/>
        <color theme="1"/>
        <rFont val="游ゴシック"/>
        <family val="2"/>
        <scheme val="minor"/>
      </rPr>
      <t>'：モーメントを等価とする三角形分布荷重の掘削底面での荷重強度（kN/m）</t>
    </r>
    <rPh sb="10" eb="12">
      <t>トウカ</t>
    </rPh>
    <rPh sb="15" eb="18">
      <t>サンカクケイ</t>
    </rPh>
    <rPh sb="18" eb="20">
      <t>ブンプ</t>
    </rPh>
    <rPh sb="20" eb="22">
      <t>カジュウ</t>
    </rPh>
    <rPh sb="23" eb="25">
      <t>クッサク</t>
    </rPh>
    <rPh sb="25" eb="27">
      <t>テイメン</t>
    </rPh>
    <rPh sb="29" eb="31">
      <t>カジュウ</t>
    </rPh>
    <rPh sb="31" eb="33">
      <t>キョウド</t>
    </rPh>
    <phoneticPr fontId="2"/>
  </si>
  <si>
    <r>
      <rPr>
        <i/>
        <sz val="11"/>
        <color theme="1"/>
        <rFont val="Times New Roman"/>
        <family val="1"/>
      </rPr>
      <t>p</t>
    </r>
    <r>
      <rPr>
        <vertAlign val="subscript"/>
        <sz val="11"/>
        <color theme="1"/>
        <rFont val="游ゴシック"/>
        <family val="3"/>
        <charset val="128"/>
        <scheme val="minor"/>
      </rPr>
      <t>2</t>
    </r>
    <r>
      <rPr>
        <sz val="11"/>
        <color theme="1"/>
        <rFont val="游ゴシック"/>
        <family val="2"/>
        <scheme val="minor"/>
      </rPr>
      <t>'</t>
    </r>
    <phoneticPr fontId="2"/>
  </si>
  <si>
    <r>
      <t>6・∑</t>
    </r>
    <r>
      <rPr>
        <i/>
        <sz val="11"/>
        <color theme="1"/>
        <rFont val="Times New Roman"/>
        <family val="1"/>
      </rPr>
      <t>M</t>
    </r>
    <phoneticPr fontId="2"/>
  </si>
  <si>
    <r>
      <rPr>
        <i/>
        <sz val="11"/>
        <color theme="1"/>
        <rFont val="Times New Roman"/>
        <family val="1"/>
      </rPr>
      <t>H</t>
    </r>
    <r>
      <rPr>
        <vertAlign val="superscript"/>
        <sz val="11"/>
        <color theme="1"/>
        <rFont val="游ゴシック"/>
        <family val="3"/>
        <charset val="128"/>
        <scheme val="minor"/>
      </rPr>
      <t>2</t>
    </r>
    <phoneticPr fontId="2"/>
  </si>
  <si>
    <r>
      <t>∑</t>
    </r>
    <r>
      <rPr>
        <i/>
        <sz val="11"/>
        <color theme="1"/>
        <rFont val="Times New Roman"/>
        <family val="1"/>
      </rPr>
      <t>M</t>
    </r>
    <r>
      <rPr>
        <sz val="11"/>
        <color theme="1"/>
        <rFont val="游ゴシック"/>
        <family val="2"/>
        <scheme val="minor"/>
      </rPr>
      <t>：土留め壁に発生する最大曲げモーメント（kN・m）</t>
    </r>
    <rPh sb="3" eb="5">
      <t>ドド</t>
    </rPh>
    <rPh sb="6" eb="7">
      <t>ヘキ</t>
    </rPh>
    <rPh sb="8" eb="10">
      <t>ハッセイ</t>
    </rPh>
    <rPh sb="12" eb="14">
      <t>サイダイ</t>
    </rPh>
    <rPh sb="14" eb="15">
      <t>マ</t>
    </rPh>
    <phoneticPr fontId="2"/>
  </si>
  <si>
    <r>
      <rPr>
        <sz val="11"/>
        <color theme="1"/>
        <rFont val="游ゴシック"/>
        <family val="3"/>
        <charset val="128"/>
      </rPr>
      <t>∑</t>
    </r>
    <r>
      <rPr>
        <i/>
        <sz val="11"/>
        <color theme="1"/>
        <rFont val="Times New Roman"/>
        <family val="1"/>
      </rPr>
      <t>M</t>
    </r>
    <r>
      <rPr>
        <sz val="11"/>
        <color theme="1"/>
        <rFont val="游ゴシック"/>
        <family val="2"/>
        <scheme val="minor"/>
      </rPr>
      <t>=</t>
    </r>
    <phoneticPr fontId="2"/>
  </si>
  <si>
    <t>δ</t>
    <phoneticPr fontId="2"/>
  </si>
  <si>
    <r>
      <t>δ</t>
    </r>
    <r>
      <rPr>
        <vertAlign val="subscript"/>
        <sz val="11"/>
        <color theme="1"/>
        <rFont val="游ゴシック"/>
        <family val="3"/>
        <charset val="128"/>
        <scheme val="minor"/>
      </rPr>
      <t>1</t>
    </r>
    <r>
      <rPr>
        <sz val="11"/>
        <color theme="1"/>
        <rFont val="游ゴシック"/>
        <family val="2"/>
        <scheme val="minor"/>
      </rPr>
      <t>+δ</t>
    </r>
    <r>
      <rPr>
        <vertAlign val="subscript"/>
        <sz val="11"/>
        <color theme="1"/>
        <rFont val="游ゴシック"/>
        <family val="3"/>
        <charset val="128"/>
        <scheme val="minor"/>
      </rPr>
      <t>2</t>
    </r>
    <r>
      <rPr>
        <sz val="11"/>
        <color theme="1"/>
        <rFont val="游ゴシック"/>
        <family val="2"/>
        <scheme val="minor"/>
      </rPr>
      <t>+δ</t>
    </r>
    <r>
      <rPr>
        <vertAlign val="subscript"/>
        <sz val="11"/>
        <color theme="1"/>
        <rFont val="游ゴシック"/>
        <family val="3"/>
        <charset val="128"/>
        <scheme val="minor"/>
      </rPr>
      <t>3</t>
    </r>
    <phoneticPr fontId="2"/>
  </si>
  <si>
    <t>4-1. 掘削底面での変位量</t>
    <rPh sb="5" eb="7">
      <t>クッサク</t>
    </rPh>
    <rPh sb="7" eb="9">
      <t>テイメン</t>
    </rPh>
    <rPh sb="11" eb="13">
      <t>ヘンイ</t>
    </rPh>
    <rPh sb="13" eb="14">
      <t>リョウ</t>
    </rPh>
    <phoneticPr fontId="2"/>
  </si>
  <si>
    <t>4-2. 掘削底面でのたわみ角による変位量</t>
    <rPh sb="5" eb="7">
      <t>クッサク</t>
    </rPh>
    <rPh sb="7" eb="9">
      <t>テイメン</t>
    </rPh>
    <rPh sb="14" eb="15">
      <t>カク</t>
    </rPh>
    <rPh sb="18" eb="20">
      <t>ヘンイ</t>
    </rPh>
    <rPh sb="20" eb="21">
      <t>リョウ</t>
    </rPh>
    <phoneticPr fontId="2"/>
  </si>
  <si>
    <t>4-3. 掘削底面以上の片持ばりのたわみ</t>
    <rPh sb="5" eb="7">
      <t>クッサク</t>
    </rPh>
    <rPh sb="7" eb="9">
      <t>ソコメン</t>
    </rPh>
    <rPh sb="9" eb="11">
      <t>イジョウ</t>
    </rPh>
    <rPh sb="12" eb="14">
      <t>カタモ</t>
    </rPh>
    <phoneticPr fontId="2"/>
  </si>
  <si>
    <t>H11道仮p155</t>
    <phoneticPr fontId="2"/>
  </si>
  <si>
    <t>H11道仮p151, 154</t>
    <phoneticPr fontId="2"/>
  </si>
  <si>
    <t>であるため、式を変形すると、</t>
    <rPh sb="6" eb="7">
      <t>シキ</t>
    </rPh>
    <rPh sb="8" eb="10">
      <t>ヘンケイ</t>
    </rPh>
    <phoneticPr fontId="2"/>
  </si>
  <si>
    <r>
      <t>σ</t>
    </r>
    <r>
      <rPr>
        <vertAlign val="subscript"/>
        <sz val="11"/>
        <color theme="1"/>
        <rFont val="Times New Roman"/>
        <family val="1"/>
      </rPr>
      <t>s</t>
    </r>
    <r>
      <rPr>
        <vertAlign val="subscript"/>
        <sz val="11"/>
        <color theme="1"/>
        <rFont val="游ゴシック"/>
        <family val="1"/>
        <charset val="128"/>
      </rPr>
      <t>a</t>
    </r>
    <phoneticPr fontId="2"/>
  </si>
  <si>
    <t>型式</t>
    <rPh sb="0" eb="2">
      <t>カタシキ</t>
    </rPh>
    <phoneticPr fontId="2"/>
  </si>
  <si>
    <t>土留め壁に発生する最大曲げモーメント</t>
    <phoneticPr fontId="2"/>
  </si>
  <si>
    <t>側圧の合力、最大曲げモーメント</t>
    <rPh sb="0" eb="2">
      <t>ソクアツ</t>
    </rPh>
    <rPh sb="3" eb="5">
      <t>ゴウリョク</t>
    </rPh>
    <rPh sb="6" eb="8">
      <t>サイダイ</t>
    </rPh>
    <rPh sb="8" eb="9">
      <t>マ</t>
    </rPh>
    <phoneticPr fontId="2"/>
  </si>
  <si>
    <t>掘削寸法・荷重・地下水位</t>
    <rPh sb="0" eb="2">
      <t>クッサク</t>
    </rPh>
    <rPh sb="2" eb="4">
      <t>スンポウ</t>
    </rPh>
    <rPh sb="5" eb="7">
      <t>カジュウ</t>
    </rPh>
    <phoneticPr fontId="2"/>
  </si>
  <si>
    <r>
      <t>σ</t>
    </r>
    <r>
      <rPr>
        <vertAlign val="subscript"/>
        <sz val="11"/>
        <color theme="1"/>
        <rFont val="Times New Roman"/>
        <family val="1"/>
      </rPr>
      <t>s</t>
    </r>
    <r>
      <rPr>
        <vertAlign val="subscript"/>
        <sz val="11"/>
        <color theme="1"/>
        <rFont val="Yu Gothic"/>
        <family val="1"/>
        <charset val="128"/>
      </rPr>
      <t>a</t>
    </r>
    <phoneticPr fontId="2"/>
  </si>
  <si>
    <t>砂質地盤である場合、ボイリングおよびパイピングについて検討する。</t>
    <rPh sb="0" eb="2">
      <t>サシツ</t>
    </rPh>
    <rPh sb="2" eb="4">
      <t>ジバン</t>
    </rPh>
    <rPh sb="7" eb="9">
      <t>バアイ</t>
    </rPh>
    <rPh sb="27" eb="29">
      <t>ケントウ</t>
    </rPh>
    <phoneticPr fontId="2"/>
  </si>
  <si>
    <r>
      <t>L</t>
    </r>
    <r>
      <rPr>
        <i/>
        <vertAlign val="subscript"/>
        <sz val="11"/>
        <color theme="1"/>
        <rFont val="Times New Roman"/>
        <family val="1"/>
      </rPr>
      <t>e</t>
    </r>
    <phoneticPr fontId="2"/>
  </si>
  <si>
    <r>
      <t>B</t>
    </r>
    <r>
      <rPr>
        <i/>
        <vertAlign val="subscript"/>
        <sz val="11"/>
        <color theme="1"/>
        <rFont val="Times New Roman"/>
        <family val="1"/>
      </rPr>
      <t>e</t>
    </r>
    <phoneticPr fontId="2"/>
  </si>
  <si>
    <r>
      <rPr>
        <i/>
        <sz val="11"/>
        <color theme="1"/>
        <rFont val="Times New Roman"/>
        <family val="1"/>
      </rPr>
      <t>L</t>
    </r>
    <r>
      <rPr>
        <i/>
        <vertAlign val="subscript"/>
        <sz val="11"/>
        <color theme="1"/>
        <rFont val="Times New Roman"/>
        <family val="1"/>
      </rPr>
      <t>e</t>
    </r>
    <r>
      <rPr>
        <sz val="11"/>
        <color theme="1"/>
        <rFont val="游ゴシック"/>
        <family val="2"/>
        <scheme val="minor"/>
      </rPr>
      <t>：掘削長さ（m）</t>
    </r>
    <rPh sb="3" eb="5">
      <t>クッサク</t>
    </rPh>
    <rPh sb="5" eb="6">
      <t>ナガ</t>
    </rPh>
    <phoneticPr fontId="2"/>
  </si>
  <si>
    <r>
      <rPr>
        <i/>
        <sz val="11"/>
        <color theme="1"/>
        <rFont val="Times New Roman"/>
        <family val="1"/>
      </rPr>
      <t>L</t>
    </r>
    <r>
      <rPr>
        <i/>
        <vertAlign val="subscript"/>
        <sz val="11"/>
        <color theme="1"/>
        <rFont val="Times New Roman"/>
        <family val="1"/>
      </rPr>
      <t>e</t>
    </r>
    <r>
      <rPr>
        <sz val="11"/>
        <color theme="1"/>
        <rFont val="游ゴシック"/>
        <family val="2"/>
        <scheme val="minor"/>
      </rPr>
      <t>=</t>
    </r>
    <phoneticPr fontId="2"/>
  </si>
  <si>
    <r>
      <rPr>
        <i/>
        <sz val="11"/>
        <color theme="1"/>
        <rFont val="Times New Roman"/>
        <family val="1"/>
      </rPr>
      <t>B</t>
    </r>
    <r>
      <rPr>
        <i/>
        <vertAlign val="subscript"/>
        <sz val="11"/>
        <color theme="1"/>
        <rFont val="Times New Roman"/>
        <family val="1"/>
      </rPr>
      <t>e</t>
    </r>
    <r>
      <rPr>
        <sz val="11"/>
        <color theme="1"/>
        <rFont val="游ゴシック"/>
        <family val="2"/>
        <scheme val="minor"/>
      </rPr>
      <t>：掘削幅（m）</t>
    </r>
    <rPh sb="3" eb="5">
      <t>クッサク</t>
    </rPh>
    <rPh sb="5" eb="6">
      <t>ハバ</t>
    </rPh>
    <phoneticPr fontId="2"/>
  </si>
  <si>
    <r>
      <rPr>
        <i/>
        <sz val="11"/>
        <color theme="1"/>
        <rFont val="Times New Roman"/>
        <family val="1"/>
      </rPr>
      <t>B</t>
    </r>
    <r>
      <rPr>
        <i/>
        <vertAlign val="subscript"/>
        <sz val="11"/>
        <color theme="1"/>
        <rFont val="Times New Roman"/>
        <family val="1"/>
      </rPr>
      <t>e</t>
    </r>
    <r>
      <rPr>
        <sz val="11"/>
        <color theme="1"/>
        <rFont val="游ゴシック"/>
        <family val="2"/>
        <scheme val="minor"/>
      </rPr>
      <t>=</t>
    </r>
    <phoneticPr fontId="2"/>
  </si>
  <si>
    <r>
      <t>λ</t>
    </r>
    <r>
      <rPr>
        <vertAlign val="subscript"/>
        <sz val="11"/>
        <color theme="1"/>
        <rFont val="游ゴシック"/>
        <family val="3"/>
        <charset val="128"/>
        <scheme val="minor"/>
      </rPr>
      <t>1</t>
    </r>
    <r>
      <rPr>
        <sz val="11"/>
        <color theme="1"/>
        <rFont val="游ゴシック"/>
        <family val="2"/>
        <scheme val="minor"/>
      </rPr>
      <t>=1.30+0.7(</t>
    </r>
    <r>
      <rPr>
        <i/>
        <sz val="11"/>
        <color theme="1"/>
        <rFont val="Times New Roman"/>
        <family val="1"/>
      </rPr>
      <t>B</t>
    </r>
    <r>
      <rPr>
        <i/>
        <vertAlign val="subscript"/>
        <sz val="11"/>
        <color theme="1"/>
        <rFont val="Times New Roman"/>
        <family val="1"/>
      </rPr>
      <t>e</t>
    </r>
    <r>
      <rPr>
        <sz val="11"/>
        <color theme="1"/>
        <rFont val="游ゴシック"/>
        <family val="2"/>
        <scheme val="minor"/>
      </rPr>
      <t>/ℓ</t>
    </r>
    <r>
      <rPr>
        <i/>
        <vertAlign val="subscript"/>
        <sz val="11"/>
        <color theme="1"/>
        <rFont val="Times New Roman"/>
        <family val="1"/>
      </rPr>
      <t>d</t>
    </r>
    <r>
      <rPr>
        <sz val="11"/>
        <color theme="1"/>
        <rFont val="游ゴシック"/>
        <family val="2"/>
        <scheme val="minor"/>
      </rPr>
      <t>)</t>
    </r>
    <r>
      <rPr>
        <vertAlign val="superscript"/>
        <sz val="11"/>
        <color theme="1"/>
        <rFont val="游ゴシック"/>
        <family val="3"/>
        <charset val="128"/>
        <scheme val="minor"/>
      </rPr>
      <t>-0.45</t>
    </r>
    <phoneticPr fontId="2"/>
  </si>
  <si>
    <r>
      <t>λ</t>
    </r>
    <r>
      <rPr>
        <vertAlign val="subscript"/>
        <sz val="11"/>
        <color theme="1"/>
        <rFont val="游ゴシック"/>
        <family val="3"/>
        <charset val="128"/>
        <scheme val="minor"/>
      </rPr>
      <t>2</t>
    </r>
    <r>
      <rPr>
        <sz val="11"/>
        <color theme="1"/>
        <rFont val="游ゴシック"/>
        <family val="2"/>
        <scheme val="minor"/>
      </rPr>
      <t>=0.95+0.09{(</t>
    </r>
    <r>
      <rPr>
        <i/>
        <sz val="11"/>
        <color theme="1"/>
        <rFont val="Times New Roman"/>
        <family val="1"/>
      </rPr>
      <t>L</t>
    </r>
    <r>
      <rPr>
        <i/>
        <vertAlign val="subscript"/>
        <sz val="11"/>
        <color theme="1"/>
        <rFont val="Times New Roman"/>
        <family val="1"/>
      </rPr>
      <t>e</t>
    </r>
    <r>
      <rPr>
        <sz val="11"/>
        <color theme="1"/>
        <rFont val="游ゴシック"/>
        <family val="2"/>
        <scheme val="minor"/>
      </rPr>
      <t>/</t>
    </r>
    <r>
      <rPr>
        <i/>
        <sz val="11"/>
        <color theme="1"/>
        <rFont val="Times New Roman"/>
        <family val="1"/>
      </rPr>
      <t>B</t>
    </r>
    <r>
      <rPr>
        <i/>
        <vertAlign val="subscript"/>
        <sz val="11"/>
        <color theme="1"/>
        <rFont val="Times New Roman"/>
        <family val="1"/>
      </rPr>
      <t>e</t>
    </r>
    <r>
      <rPr>
        <sz val="11"/>
        <color theme="1"/>
        <rFont val="游ゴシック"/>
        <family val="2"/>
        <scheme val="minor"/>
      </rPr>
      <t>)+0.37}</t>
    </r>
    <r>
      <rPr>
        <vertAlign val="superscript"/>
        <sz val="11"/>
        <color theme="1"/>
        <rFont val="游ゴシック"/>
        <family val="3"/>
        <charset val="128"/>
        <scheme val="minor"/>
      </rPr>
      <t>-2</t>
    </r>
    <phoneticPr fontId="2"/>
  </si>
  <si>
    <r>
      <rPr>
        <i/>
        <sz val="11"/>
        <color theme="1"/>
        <rFont val="Times New Roman"/>
        <family val="1"/>
      </rPr>
      <t>B</t>
    </r>
    <r>
      <rPr>
        <sz val="11"/>
        <color theme="1"/>
        <rFont val="游ゴシック"/>
        <family val="2"/>
        <scheme val="minor"/>
      </rPr>
      <t>：鋼矢板の単位幅（m）</t>
    </r>
    <rPh sb="2" eb="3">
      <t>ハガネ</t>
    </rPh>
    <rPh sb="3" eb="5">
      <t>ヤイタ</t>
    </rPh>
    <rPh sb="6" eb="8">
      <t>タンイ</t>
    </rPh>
    <rPh sb="8" eb="9">
      <t>ハバ</t>
    </rPh>
    <phoneticPr fontId="2"/>
  </si>
  <si>
    <t>(1)ボイリングの検討</t>
    <rPh sb="9" eb="11">
      <t>ケントウ</t>
    </rPh>
    <phoneticPr fontId="2"/>
  </si>
  <si>
    <t>(2)パイピングの検討</t>
    <rPh sb="9" eb="11">
      <t>ケントウ</t>
    </rPh>
    <phoneticPr fontId="2"/>
  </si>
  <si>
    <t>浸透流路長と水位差の比を考慮した式を用いる。</t>
    <rPh sb="0" eb="2">
      <t>シントウ</t>
    </rPh>
    <rPh sb="2" eb="4">
      <t>リュウロ</t>
    </rPh>
    <rPh sb="4" eb="5">
      <t>チョウ</t>
    </rPh>
    <rPh sb="6" eb="9">
      <t>スイイサ</t>
    </rPh>
    <rPh sb="10" eb="11">
      <t>ヒ</t>
    </rPh>
    <rPh sb="12" eb="14">
      <t>コウリョ</t>
    </rPh>
    <rPh sb="16" eb="17">
      <t>シキ</t>
    </rPh>
    <rPh sb="18" eb="19">
      <t>モチ</t>
    </rPh>
    <phoneticPr fontId="2"/>
  </si>
  <si>
    <t>H11道仮p82</t>
    <phoneticPr fontId="2"/>
  </si>
  <si>
    <r>
      <t>ℓ</t>
    </r>
    <r>
      <rPr>
        <i/>
        <vertAlign val="subscript"/>
        <sz val="11"/>
        <color theme="1"/>
        <rFont val="Times New Roman"/>
        <family val="1"/>
      </rPr>
      <t>h</t>
    </r>
    <r>
      <rPr>
        <sz val="11"/>
        <color theme="1"/>
        <rFont val="游ゴシック"/>
        <family val="2"/>
        <scheme val="minor"/>
      </rPr>
      <t xml:space="preserve"> + ℓ</t>
    </r>
    <r>
      <rPr>
        <i/>
        <vertAlign val="subscript"/>
        <sz val="11"/>
        <color theme="1"/>
        <rFont val="Times New Roman"/>
        <family val="1"/>
      </rPr>
      <t>d</t>
    </r>
    <r>
      <rPr>
        <sz val="11"/>
        <color theme="1"/>
        <rFont val="游ゴシック"/>
        <family val="2"/>
        <scheme val="minor"/>
      </rPr>
      <t xml:space="preserve"> ≧ 2</t>
    </r>
    <r>
      <rPr>
        <i/>
        <sz val="11"/>
        <color theme="1"/>
        <rFont val="Times New Roman"/>
        <family val="1"/>
      </rPr>
      <t>h</t>
    </r>
    <r>
      <rPr>
        <i/>
        <vertAlign val="subscript"/>
        <sz val="11"/>
        <color theme="1"/>
        <rFont val="Times New Roman"/>
        <family val="1"/>
      </rPr>
      <t>w</t>
    </r>
    <phoneticPr fontId="2"/>
  </si>
  <si>
    <r>
      <t>ℓ</t>
    </r>
    <r>
      <rPr>
        <i/>
        <vertAlign val="subscript"/>
        <sz val="11"/>
        <color theme="1"/>
        <rFont val="Times New Roman"/>
        <family val="1"/>
      </rPr>
      <t>h</t>
    </r>
    <r>
      <rPr>
        <sz val="11"/>
        <color theme="1"/>
        <rFont val="游ゴシック"/>
        <family val="2"/>
        <scheme val="minor"/>
      </rPr>
      <t>：背面側の浸透流路長（m）</t>
    </r>
    <rPh sb="3" eb="5">
      <t>ハイメン</t>
    </rPh>
    <rPh sb="5" eb="6">
      <t>ガワ</t>
    </rPh>
    <rPh sb="7" eb="9">
      <t>シントウ</t>
    </rPh>
    <rPh sb="9" eb="11">
      <t>リュウロ</t>
    </rPh>
    <rPh sb="11" eb="12">
      <t>チョウ</t>
    </rPh>
    <phoneticPr fontId="2"/>
  </si>
  <si>
    <t>ただし、背面地盤に礫層のような透水性の大きな</t>
    <rPh sb="4" eb="6">
      <t>ハイメン</t>
    </rPh>
    <rPh sb="6" eb="8">
      <t>ジバン</t>
    </rPh>
    <rPh sb="9" eb="10">
      <t>レキ</t>
    </rPh>
    <rPh sb="10" eb="11">
      <t>ソウ</t>
    </rPh>
    <rPh sb="15" eb="18">
      <t>トウスイセイ</t>
    </rPh>
    <rPh sb="19" eb="20">
      <t>オオ</t>
    </rPh>
    <phoneticPr fontId="2"/>
  </si>
  <si>
    <r>
      <t>地層がある場合はその層厚をℓ</t>
    </r>
    <r>
      <rPr>
        <i/>
        <vertAlign val="subscript"/>
        <sz val="11"/>
        <color theme="1"/>
        <rFont val="Times New Roman"/>
        <family val="1"/>
      </rPr>
      <t>h</t>
    </r>
    <r>
      <rPr>
        <sz val="11"/>
        <color theme="1"/>
        <rFont val="游ゴシック"/>
        <family val="2"/>
        <scheme val="minor"/>
      </rPr>
      <t>から控除する。</t>
    </r>
    <rPh sb="10" eb="12">
      <t>ソウアツ</t>
    </rPh>
    <rPh sb="17" eb="19">
      <t>コウジョ</t>
    </rPh>
    <phoneticPr fontId="2"/>
  </si>
  <si>
    <t>陸上掘削であるため、</t>
    <rPh sb="0" eb="2">
      <t>リクジョウ</t>
    </rPh>
    <rPh sb="2" eb="4">
      <t>クッサク</t>
    </rPh>
    <phoneticPr fontId="2"/>
  </si>
  <si>
    <r>
      <t>(ℓ</t>
    </r>
    <r>
      <rPr>
        <i/>
        <vertAlign val="subscript"/>
        <sz val="11"/>
        <color theme="1"/>
        <rFont val="Times New Roman"/>
        <family val="1"/>
      </rPr>
      <t>d</t>
    </r>
    <r>
      <rPr>
        <sz val="11"/>
        <color theme="1"/>
        <rFont val="游ゴシック"/>
        <family val="2"/>
        <scheme val="minor"/>
      </rPr>
      <t xml:space="preserve"> +  </t>
    </r>
    <r>
      <rPr>
        <i/>
        <sz val="11"/>
        <color theme="1"/>
        <rFont val="Times New Roman"/>
        <family val="1"/>
      </rPr>
      <t>h</t>
    </r>
    <r>
      <rPr>
        <i/>
        <vertAlign val="subscript"/>
        <sz val="11"/>
        <color theme="1"/>
        <rFont val="Times New Roman"/>
        <family val="1"/>
      </rPr>
      <t>w</t>
    </r>
    <r>
      <rPr>
        <sz val="11"/>
        <color theme="1"/>
        <rFont val="游ゴシック"/>
        <family val="2"/>
        <scheme val="minor"/>
      </rPr>
      <t>) + ℓ</t>
    </r>
    <r>
      <rPr>
        <i/>
        <vertAlign val="subscript"/>
        <sz val="11"/>
        <color theme="1"/>
        <rFont val="Times New Roman"/>
        <family val="1"/>
      </rPr>
      <t>d</t>
    </r>
    <r>
      <rPr>
        <sz val="11"/>
        <color theme="1"/>
        <rFont val="游ゴシック"/>
        <family val="2"/>
        <scheme val="minor"/>
      </rPr>
      <t xml:space="preserve"> ≧ 2</t>
    </r>
    <r>
      <rPr>
        <i/>
        <sz val="11"/>
        <color theme="1"/>
        <rFont val="Times New Roman"/>
        <family val="1"/>
      </rPr>
      <t>h</t>
    </r>
    <r>
      <rPr>
        <i/>
        <vertAlign val="subscript"/>
        <sz val="11"/>
        <color theme="1"/>
        <rFont val="Times New Roman"/>
        <family val="1"/>
      </rPr>
      <t>w</t>
    </r>
    <phoneticPr fontId="2"/>
  </si>
  <si>
    <t>変形すると、</t>
    <rPh sb="0" eb="2">
      <t>ヘンケイ</t>
    </rPh>
    <phoneticPr fontId="2"/>
  </si>
  <si>
    <r>
      <t>ℓ</t>
    </r>
    <r>
      <rPr>
        <i/>
        <vertAlign val="subscript"/>
        <sz val="11"/>
        <color theme="1"/>
        <rFont val="Times New Roman"/>
        <family val="1"/>
      </rPr>
      <t>d</t>
    </r>
    <r>
      <rPr>
        <sz val="11"/>
        <color theme="1"/>
        <rFont val="游ゴシック"/>
        <family val="2"/>
        <scheme val="minor"/>
      </rPr>
      <t xml:space="preserve"> ≧ </t>
    </r>
    <r>
      <rPr>
        <i/>
        <sz val="11"/>
        <color theme="1"/>
        <rFont val="Times New Roman"/>
        <family val="1"/>
      </rPr>
      <t>h</t>
    </r>
    <r>
      <rPr>
        <i/>
        <vertAlign val="subscript"/>
        <sz val="11"/>
        <color theme="1"/>
        <rFont val="Times New Roman"/>
        <family val="1"/>
      </rPr>
      <t>w</t>
    </r>
    <r>
      <rPr>
        <sz val="11"/>
        <color theme="1"/>
        <rFont val="游ゴシック"/>
        <family val="2"/>
        <scheme val="minor"/>
      </rPr>
      <t>/2</t>
    </r>
    <phoneticPr fontId="2"/>
  </si>
  <si>
    <t>/2</t>
    <phoneticPr fontId="2"/>
  </si>
  <si>
    <t>(ボイリング）</t>
    <phoneticPr fontId="2"/>
  </si>
  <si>
    <t>(パイピング）</t>
    <phoneticPr fontId="2"/>
  </si>
  <si>
    <t>≒</t>
    <phoneticPr fontId="2"/>
  </si>
  <si>
    <r>
      <rPr>
        <i/>
        <sz val="11"/>
        <color theme="1"/>
        <rFont val="Times New Roman"/>
        <family val="1"/>
      </rPr>
      <t>e</t>
    </r>
    <r>
      <rPr>
        <sz val="11"/>
        <color theme="1"/>
        <rFont val="游ゴシック"/>
        <family val="2"/>
        <scheme val="minor"/>
      </rPr>
      <t>：断面係数の有効率（応力度の計算）</t>
    </r>
    <phoneticPr fontId="2"/>
  </si>
  <si>
    <t>H11道仮p321</t>
    <phoneticPr fontId="2"/>
  </si>
  <si>
    <t>ただし、リース材の標準保有長さの範囲外、最小長さ未満の場合は、</t>
    <rPh sb="7" eb="8">
      <t>ザイ</t>
    </rPh>
    <rPh sb="9" eb="11">
      <t>ヒョウジュン</t>
    </rPh>
    <rPh sb="11" eb="13">
      <t>ホユウ</t>
    </rPh>
    <rPh sb="13" eb="14">
      <t>ナガ</t>
    </rPh>
    <rPh sb="16" eb="19">
      <t>ハンイガイ</t>
    </rPh>
    <rPh sb="20" eb="22">
      <t>サイショウ</t>
    </rPh>
    <rPh sb="22" eb="23">
      <t>ナガ</t>
    </rPh>
    <rPh sb="24" eb="26">
      <t>ミマン</t>
    </rPh>
    <rPh sb="27" eb="29">
      <t>バアイ</t>
    </rPh>
    <phoneticPr fontId="2"/>
  </si>
  <si>
    <t>2-5. 鋼矢板の長さ</t>
    <rPh sb="5" eb="6">
      <t>ハガネ</t>
    </rPh>
    <rPh sb="6" eb="8">
      <t>ヤイタ</t>
    </rPh>
    <rPh sb="9" eb="10">
      <t>チョウ</t>
    </rPh>
    <phoneticPr fontId="2"/>
  </si>
  <si>
    <t>3層</t>
    <rPh sb="1" eb="2">
      <t>ソウ</t>
    </rPh>
    <phoneticPr fontId="2"/>
  </si>
  <si>
    <t>掘削Σ</t>
    <rPh sb="0" eb="2">
      <t>クッサク</t>
    </rPh>
    <phoneticPr fontId="2"/>
  </si>
  <si>
    <t>5層</t>
    <rPh sb="1" eb="2">
      <t>ソウ</t>
    </rPh>
    <phoneticPr fontId="2"/>
  </si>
  <si>
    <t>6層</t>
    <rPh sb="1" eb="2">
      <t>ソウ</t>
    </rPh>
    <phoneticPr fontId="2"/>
  </si>
  <si>
    <t>砂質</t>
    <phoneticPr fontId="2"/>
  </si>
  <si>
    <r>
      <t>α</t>
    </r>
    <r>
      <rPr>
        <i/>
        <sz val="11"/>
        <color theme="1"/>
        <rFont val="游ゴシック"/>
        <family val="2"/>
      </rPr>
      <t>・</t>
    </r>
    <r>
      <rPr>
        <i/>
        <sz val="11"/>
        <color theme="1"/>
        <rFont val="Times New Roman"/>
        <family val="1"/>
      </rPr>
      <t>E</t>
    </r>
    <r>
      <rPr>
        <vertAlign val="subscript"/>
        <sz val="11"/>
        <color theme="1"/>
        <rFont val="Times New Roman"/>
        <family val="1"/>
      </rPr>
      <t>0</t>
    </r>
    <phoneticPr fontId="2"/>
  </si>
  <si>
    <r>
      <t>k</t>
    </r>
    <r>
      <rPr>
        <i/>
        <vertAlign val="subscript"/>
        <sz val="11"/>
        <color theme="1"/>
        <rFont val="Times New Roman"/>
        <family val="1"/>
      </rPr>
      <t>H0</t>
    </r>
    <phoneticPr fontId="2"/>
  </si>
  <si>
    <t>平均</t>
    <rPh sb="0" eb="2">
      <t>ヘイキン</t>
    </rPh>
    <phoneticPr fontId="2"/>
  </si>
  <si>
    <t>仮β=</t>
    <rPh sb="0" eb="1">
      <t>カリ</t>
    </rPh>
    <phoneticPr fontId="2"/>
  </si>
  <si>
    <t>ゴールシーク用のデータ</t>
    <rPh sb="6" eb="7">
      <t>ヨウ</t>
    </rPh>
    <phoneticPr fontId="2"/>
  </si>
  <si>
    <t>H11道仮p153, 105</t>
    <phoneticPr fontId="2"/>
  </si>
  <si>
    <t>↑</t>
    <phoneticPr fontId="2"/>
  </si>
  <si>
    <t>数式入力セル</t>
    <rPh sb="0" eb="2">
      <t>スウシキ</t>
    </rPh>
    <rPh sb="2" eb="4">
      <t>ニュウリョク</t>
    </rPh>
    <phoneticPr fontId="2"/>
  </si>
  <si>
    <t>変化させるセル</t>
    <rPh sb="0" eb="2">
      <t>ヘンカ</t>
    </rPh>
    <phoneticPr fontId="2"/>
  </si>
  <si>
    <t>目標値「０」</t>
    <rPh sb="0" eb="2">
      <t>モクヒョウ</t>
    </rPh>
    <rPh sb="2" eb="3">
      <t>チ</t>
    </rPh>
    <phoneticPr fontId="2"/>
  </si>
  <si>
    <t>掘削幅（短辺）</t>
    <rPh sb="0" eb="2">
      <t>クッサク</t>
    </rPh>
    <rPh sb="2" eb="3">
      <t>ハバ</t>
    </rPh>
    <rPh sb="4" eb="6">
      <t>タンペン</t>
    </rPh>
    <phoneticPr fontId="2"/>
  </si>
  <si>
    <r>
      <t>仮ℓ</t>
    </r>
    <r>
      <rPr>
        <vertAlign val="subscript"/>
        <sz val="11"/>
        <color theme="1"/>
        <rFont val="游ゴシック"/>
        <family val="3"/>
        <charset val="128"/>
        <scheme val="minor"/>
      </rPr>
      <t>d</t>
    </r>
    <r>
      <rPr>
        <sz val="11"/>
        <color theme="1"/>
        <rFont val="游ゴシック"/>
        <family val="2"/>
        <scheme val="minor"/>
      </rPr>
      <t>=</t>
    </r>
    <rPh sb="0" eb="1">
      <t>カリ</t>
    </rPh>
    <phoneticPr fontId="2"/>
  </si>
  <si>
    <r>
      <t>ℓ</t>
    </r>
    <r>
      <rPr>
        <i/>
        <vertAlign val="subscript"/>
        <sz val="11"/>
        <color theme="1"/>
        <rFont val="Times New Roman"/>
        <family val="1"/>
      </rPr>
      <t>d</t>
    </r>
    <r>
      <rPr>
        <sz val="11"/>
        <color theme="1"/>
        <rFont val="游ゴシック"/>
        <family val="2"/>
        <scheme val="minor"/>
      </rPr>
      <t>は、繰り返し計算（Excelならばゴールシーク）により求める。</t>
    </r>
    <rPh sb="4" eb="5">
      <t>ク</t>
    </rPh>
    <rPh sb="6" eb="7">
      <t>カエ</t>
    </rPh>
    <rPh sb="8" eb="10">
      <t>ケイサン</t>
    </rPh>
    <rPh sb="29" eb="30">
      <t>モト</t>
    </rPh>
    <phoneticPr fontId="2"/>
  </si>
  <si>
    <t>1-1. 設計条件</t>
    <rPh sb="5" eb="7">
      <t>セッケイ</t>
    </rPh>
    <rPh sb="7" eb="9">
      <t>ジョウケン</t>
    </rPh>
    <phoneticPr fontId="2"/>
  </si>
  <si>
    <t>リース材の標準保有長さ</t>
    <rPh sb="3" eb="4">
      <t>ザイ</t>
    </rPh>
    <rPh sb="5" eb="7">
      <t>ヒョウジュン</t>
    </rPh>
    <rPh sb="7" eb="9">
      <t>ホユウ</t>
    </rPh>
    <rPh sb="9" eb="10">
      <t>ナガ</t>
    </rPh>
    <phoneticPr fontId="2"/>
  </si>
  <si>
    <t>サイズ</t>
    <phoneticPr fontId="2"/>
  </si>
  <si>
    <t>Ⅳ型</t>
    <rPh sb="1" eb="2">
      <t>ガタ</t>
    </rPh>
    <phoneticPr fontId="2"/>
  </si>
  <si>
    <t>標準保有長さ</t>
  </si>
  <si>
    <t>標準保有長さ</t>
    <rPh sb="0" eb="2">
      <t>ヒョウジュン</t>
    </rPh>
    <rPh sb="2" eb="4">
      <t>ホユウ</t>
    </rPh>
    <rPh sb="4" eb="5">
      <t>ナガ</t>
    </rPh>
    <phoneticPr fontId="2"/>
  </si>
  <si>
    <t>最小長さ</t>
    <rPh sb="0" eb="2">
      <t>サイショウ</t>
    </rPh>
    <rPh sb="2" eb="3">
      <t>ナガ</t>
    </rPh>
    <phoneticPr fontId="2"/>
  </si>
  <si>
    <t>(単位：m)</t>
    <rPh sb="1" eb="3">
      <t>タンイ</t>
    </rPh>
    <phoneticPr fontId="2"/>
  </si>
  <si>
    <t>Ⅲ型</t>
    <phoneticPr fontId="2"/>
  </si>
  <si>
    <t>ボイリング</t>
    <phoneticPr fontId="2"/>
  </si>
  <si>
    <t>～</t>
    <phoneticPr fontId="2"/>
  </si>
  <si>
    <t>Ⅱ型</t>
    <phoneticPr fontId="2"/>
  </si>
  <si>
    <t>VL型</t>
    <phoneticPr fontId="2"/>
  </si>
  <si>
    <t>根入れ長さ</t>
    <rPh sb="0" eb="2">
      <t>ネイ</t>
    </rPh>
    <rPh sb="3" eb="4">
      <t>ナガ</t>
    </rPh>
    <phoneticPr fontId="2"/>
  </si>
  <si>
    <t>鋼矢板の長さ</t>
    <rPh sb="0" eb="1">
      <t>コウ</t>
    </rPh>
    <rPh sb="1" eb="3">
      <t>ヤイタ</t>
    </rPh>
    <rPh sb="4" eb="5">
      <t>ナガ</t>
    </rPh>
    <phoneticPr fontId="2"/>
  </si>
  <si>
    <t>標準保有長さ</t>
    <rPh sb="0" eb="2">
      <t>ヒョウジュン</t>
    </rPh>
    <rPh sb="2" eb="5">
      <t>ホユウナガ</t>
    </rPh>
    <phoneticPr fontId="2"/>
  </si>
  <si>
    <t>最小長さ</t>
    <rPh sb="0" eb="3">
      <t>サイショウナガ</t>
    </rPh>
    <phoneticPr fontId="2"/>
  </si>
  <si>
    <t>曲げ応力度</t>
    <rPh sb="0" eb="1">
      <t>マ</t>
    </rPh>
    <rPh sb="2" eb="5">
      <t>オウリョクド</t>
    </rPh>
    <phoneticPr fontId="2"/>
  </si>
  <si>
    <t>変位</t>
    <rPh sb="0" eb="2">
      <t>ヘンイ</t>
    </rPh>
    <phoneticPr fontId="2"/>
  </si>
  <si>
    <t>5. まとめ</t>
    <phoneticPr fontId="2"/>
  </si>
  <si>
    <t>4層</t>
    <rPh sb="1" eb="2">
      <t>ソウ</t>
    </rPh>
    <phoneticPr fontId="2"/>
  </si>
  <si>
    <t>GL</t>
    <phoneticPr fontId="2"/>
  </si>
  <si>
    <r>
      <t>p</t>
    </r>
    <r>
      <rPr>
        <i/>
        <vertAlign val="subscript"/>
        <sz val="11"/>
        <color theme="1"/>
        <rFont val="Times New Roman"/>
        <family val="1"/>
      </rPr>
      <t>a</t>
    </r>
    <phoneticPr fontId="2"/>
  </si>
  <si>
    <t>2-2. 掘削底面の安定から決定される根入れ長</t>
    <rPh sb="5" eb="7">
      <t>クッサク</t>
    </rPh>
    <rPh sb="7" eb="9">
      <t>ソコメン</t>
    </rPh>
    <rPh sb="10" eb="12">
      <t>アンテイ</t>
    </rPh>
    <rPh sb="14" eb="16">
      <t>ケッテイ</t>
    </rPh>
    <rPh sb="19" eb="21">
      <t>ネイ</t>
    </rPh>
    <rPh sb="22" eb="23">
      <t>チョウ</t>
    </rPh>
    <phoneticPr fontId="2"/>
  </si>
  <si>
    <t>γ’・4</t>
    <phoneticPr fontId="2"/>
  </si>
  <si>
    <t>目標値「0」</t>
    <rPh sb="0" eb="2">
      <t>モクヒョウ</t>
    </rPh>
    <rPh sb="2" eb="3">
      <t>チ</t>
    </rPh>
    <phoneticPr fontId="2"/>
  </si>
  <si>
    <t>鋼矢板の長さは、「掘削深さ」に「根入れ長」を加え、0.5m単位で切り上げる。</t>
    <rPh sb="0" eb="1">
      <t>ハガネ</t>
    </rPh>
    <rPh sb="1" eb="3">
      <t>ヤイタ</t>
    </rPh>
    <rPh sb="4" eb="5">
      <t>チョウ</t>
    </rPh>
    <rPh sb="9" eb="11">
      <t>クッサク</t>
    </rPh>
    <rPh sb="11" eb="12">
      <t>フカ</t>
    </rPh>
    <rPh sb="16" eb="18">
      <t>ネイ</t>
    </rPh>
    <rPh sb="19" eb="20">
      <t>ナガ</t>
    </rPh>
    <rPh sb="22" eb="23">
      <t>クワ</t>
    </rPh>
    <rPh sb="29" eb="31">
      <t>タンイ</t>
    </rPh>
    <rPh sb="32" eb="33">
      <t>キ</t>
    </rPh>
    <rPh sb="34" eb="35">
      <t>ア</t>
    </rPh>
    <phoneticPr fontId="2"/>
  </si>
  <si>
    <t>鋼矢板の型式を見直すこと。（保有長さは地域により異なる。）</t>
    <rPh sb="4" eb="5">
      <t>カタ</t>
    </rPh>
    <rPh sb="14" eb="16">
      <t>ホユウ</t>
    </rPh>
    <rPh sb="16" eb="17">
      <t>ナガ</t>
    </rPh>
    <rPh sb="19" eb="21">
      <t>チイキ</t>
    </rPh>
    <rPh sb="24" eb="25">
      <t>コト</t>
    </rPh>
    <phoneticPr fontId="2"/>
  </si>
  <si>
    <t>単位体積重量算出</t>
    <rPh sb="2" eb="4">
      <t>タイセキ</t>
    </rPh>
    <phoneticPr fontId="2"/>
  </si>
  <si>
    <t>のため差し引く値</t>
    <rPh sb="3" eb="4">
      <t>サ</t>
    </rPh>
    <rPh sb="5" eb="6">
      <t>ヒ</t>
    </rPh>
    <rPh sb="7" eb="8">
      <t>アタイ</t>
    </rPh>
    <phoneticPr fontId="2"/>
  </si>
  <si>
    <t>土圧計算用の水中</t>
    <rPh sb="0" eb="2">
      <t>ドアツ</t>
    </rPh>
    <rPh sb="2" eb="4">
      <t>ケイサン</t>
    </rPh>
    <rPh sb="4" eb="5">
      <t>ヨウ</t>
    </rPh>
    <phoneticPr fontId="2"/>
  </si>
  <si>
    <t>-</t>
    <phoneticPr fontId="2"/>
  </si>
  <si>
    <t>ボイリング検討用</t>
    <rPh sb="5" eb="7">
      <t>ケントウ</t>
    </rPh>
    <rPh sb="7" eb="8">
      <t>ヨウ</t>
    </rPh>
    <phoneticPr fontId="2"/>
  </si>
  <si>
    <t>の水中単位重量算</t>
    <rPh sb="5" eb="7">
      <t>ジュウリョウ</t>
    </rPh>
    <phoneticPr fontId="2"/>
  </si>
  <si>
    <t>出のため差し引く値</t>
    <rPh sb="4" eb="5">
      <t>サ</t>
    </rPh>
    <rPh sb="6" eb="7">
      <t>ヒ</t>
    </rPh>
    <rPh sb="8" eb="9">
      <t>アタイ</t>
    </rPh>
    <phoneticPr fontId="2"/>
  </si>
  <si>
    <r>
      <rPr>
        <i/>
        <sz val="11"/>
        <color theme="1"/>
        <rFont val="Times New Roman"/>
        <family val="1"/>
      </rPr>
      <t>h</t>
    </r>
    <r>
      <rPr>
        <sz val="11"/>
        <color theme="1"/>
        <rFont val="游ゴシック"/>
        <family val="3"/>
        <charset val="128"/>
        <scheme val="minor"/>
      </rPr>
      <t>・γ’</t>
    </r>
    <phoneticPr fontId="2"/>
  </si>
  <si>
    <r>
      <t>(kN/m</t>
    </r>
    <r>
      <rPr>
        <vertAlign val="superscript"/>
        <sz val="11"/>
        <color theme="1"/>
        <rFont val="游ゴシック"/>
        <family val="3"/>
        <charset val="128"/>
        <scheme val="minor"/>
      </rPr>
      <t>2)</t>
    </r>
    <phoneticPr fontId="2"/>
  </si>
  <si>
    <t>∑</t>
    <phoneticPr fontId="2"/>
  </si>
  <si>
    <t>平均γ' =</t>
    <rPh sb="0" eb="2">
      <t>ヘイキン</t>
    </rPh>
    <phoneticPr fontId="2"/>
  </si>
  <si>
    <r>
      <t>∑</t>
    </r>
    <r>
      <rPr>
        <i/>
        <sz val="11"/>
        <color theme="1"/>
        <rFont val="Times New Roman"/>
        <family val="1"/>
      </rPr>
      <t>h</t>
    </r>
    <phoneticPr fontId="2"/>
  </si>
  <si>
    <r>
      <t>∑（</t>
    </r>
    <r>
      <rPr>
        <i/>
        <sz val="11"/>
        <color theme="1"/>
        <rFont val="Times New Roman"/>
        <family val="1"/>
      </rPr>
      <t>h</t>
    </r>
    <r>
      <rPr>
        <sz val="11"/>
        <color theme="1"/>
        <rFont val="游ゴシック"/>
        <family val="3"/>
        <charset val="128"/>
        <scheme val="minor"/>
      </rPr>
      <t>・γ'）</t>
    </r>
    <phoneticPr fontId="2"/>
  </si>
  <si>
    <t>γ 'は、掘削底面下の根入れ長までの各層厚と水中単位体積重量から求める平均γ 'である。</t>
    <rPh sb="5" eb="7">
      <t>クッサク</t>
    </rPh>
    <rPh sb="7" eb="9">
      <t>テイメン</t>
    </rPh>
    <rPh sb="9" eb="10">
      <t>シタ</t>
    </rPh>
    <rPh sb="11" eb="13">
      <t>ネイ</t>
    </rPh>
    <rPh sb="14" eb="15">
      <t>チョウ</t>
    </rPh>
    <rPh sb="18" eb="19">
      <t>カク</t>
    </rPh>
    <rPh sb="19" eb="20">
      <t>ソウ</t>
    </rPh>
    <rPh sb="20" eb="21">
      <t>アツ</t>
    </rPh>
    <rPh sb="22" eb="24">
      <t>スイチュウ</t>
    </rPh>
    <rPh sb="24" eb="26">
      <t>タンイ</t>
    </rPh>
    <rPh sb="26" eb="28">
      <t>タイセキ</t>
    </rPh>
    <rPh sb="28" eb="30">
      <t>ジュウリョウ</t>
    </rPh>
    <rPh sb="32" eb="33">
      <t>モト</t>
    </rPh>
    <rPh sb="35" eb="37">
      <t>ヘイキン</t>
    </rPh>
    <phoneticPr fontId="2"/>
  </si>
  <si>
    <r>
      <t>↑ℓ</t>
    </r>
    <r>
      <rPr>
        <i/>
        <vertAlign val="subscript"/>
        <sz val="11"/>
        <color theme="1"/>
        <rFont val="Times New Roman"/>
        <family val="1"/>
      </rPr>
      <t>d</t>
    </r>
    <phoneticPr fontId="2"/>
  </si>
  <si>
    <r>
      <t>平均γ'算出のための根入れ長ℓ</t>
    </r>
    <r>
      <rPr>
        <i/>
        <vertAlign val="subscript"/>
        <sz val="11"/>
        <color theme="1"/>
        <rFont val="Times New Roman"/>
        <family val="1"/>
      </rPr>
      <t>d</t>
    </r>
    <r>
      <rPr>
        <sz val="11"/>
        <color theme="1"/>
        <rFont val="游ゴシック"/>
        <family val="2"/>
        <scheme val="minor"/>
      </rPr>
      <t>は、仮の値とし、繰り返し計算により求める。</t>
    </r>
    <rPh sb="0" eb="2">
      <t>ヘイキン</t>
    </rPh>
    <rPh sb="4" eb="6">
      <t>サンシュツ</t>
    </rPh>
    <rPh sb="10" eb="12">
      <t>ネイ</t>
    </rPh>
    <rPh sb="13" eb="14">
      <t>チョウ</t>
    </rPh>
    <rPh sb="18" eb="19">
      <t>カリ</t>
    </rPh>
    <rPh sb="20" eb="21">
      <t>アタイ</t>
    </rPh>
    <rPh sb="24" eb="25">
      <t>ク</t>
    </rPh>
    <rPh sb="26" eb="27">
      <t>カエ</t>
    </rPh>
    <rPh sb="28" eb="30">
      <t>ケイサン</t>
    </rPh>
    <rPh sb="33" eb="34">
      <t>モト</t>
    </rPh>
    <phoneticPr fontId="2"/>
  </si>
  <si>
    <t>H11道仮p79,29</t>
    <phoneticPr fontId="2"/>
  </si>
  <si>
    <t>断面二次モーメントの有効率（断面力、変位の計算）</t>
    <phoneticPr fontId="2"/>
  </si>
  <si>
    <r>
      <t>M</t>
    </r>
    <r>
      <rPr>
        <vertAlign val="subscript"/>
        <sz val="11"/>
        <color theme="1"/>
        <rFont val="Times New Roman"/>
        <family val="1"/>
      </rPr>
      <t>max</t>
    </r>
    <phoneticPr fontId="2"/>
  </si>
  <si>
    <t>2.根入れ長の計算（鋼矢板の長さの決定）</t>
    <rPh sb="2" eb="4">
      <t>ネイ</t>
    </rPh>
    <rPh sb="5" eb="6">
      <t>チョウ</t>
    </rPh>
    <rPh sb="7" eb="9">
      <t>ケイサン</t>
    </rPh>
    <rPh sb="10" eb="11">
      <t>ハガネ</t>
    </rPh>
    <rPh sb="11" eb="13">
      <t>ヤイタ</t>
    </rPh>
    <rPh sb="14" eb="15">
      <t>チョウ</t>
    </rPh>
    <rPh sb="17" eb="19">
      <t>ケッテイ</t>
    </rPh>
    <phoneticPr fontId="2"/>
  </si>
  <si>
    <r>
      <t>σ</t>
    </r>
    <r>
      <rPr>
        <vertAlign val="subscript"/>
        <sz val="11"/>
        <color theme="1"/>
        <rFont val="Times New Roman"/>
        <family val="1"/>
      </rPr>
      <t>max</t>
    </r>
    <phoneticPr fontId="2"/>
  </si>
  <si>
    <t>鋼矢板に発生する最大曲げ応力度が、許容応力度以下であれば「OK」と判定し、「4. 変位の計算」に進む。</t>
    <rPh sb="0" eb="3">
      <t>コウヤイタ</t>
    </rPh>
    <rPh sb="4" eb="6">
      <t>ハッセイ</t>
    </rPh>
    <rPh sb="8" eb="10">
      <t>サイダイ</t>
    </rPh>
    <rPh sb="10" eb="11">
      <t>マ</t>
    </rPh>
    <rPh sb="12" eb="14">
      <t>オウリョク</t>
    </rPh>
    <rPh sb="14" eb="15">
      <t>ド</t>
    </rPh>
    <rPh sb="17" eb="19">
      <t>キョヨウ</t>
    </rPh>
    <rPh sb="19" eb="21">
      <t>オウリョク</t>
    </rPh>
    <rPh sb="21" eb="22">
      <t>ド</t>
    </rPh>
    <rPh sb="22" eb="24">
      <t>イカ</t>
    </rPh>
    <rPh sb="33" eb="35">
      <t>ハンテイ</t>
    </rPh>
    <rPh sb="41" eb="43">
      <t>ヘンイ</t>
    </rPh>
    <rPh sb="44" eb="46">
      <t>ケイサン</t>
    </rPh>
    <rPh sb="48" eb="49">
      <t>スス</t>
    </rPh>
    <phoneticPr fontId="2"/>
  </si>
  <si>
    <r>
      <rPr>
        <i/>
        <sz val="11"/>
        <color theme="1"/>
        <rFont val="Times New Roman"/>
        <family val="1"/>
      </rPr>
      <t>Z</t>
    </r>
    <r>
      <rPr>
        <sz val="11"/>
        <color theme="1"/>
        <rFont val="游ゴシック"/>
        <family val="2"/>
        <scheme val="minor"/>
      </rPr>
      <t>：断面係数（m</t>
    </r>
    <r>
      <rPr>
        <vertAlign val="superscript"/>
        <sz val="11"/>
        <color theme="1"/>
        <rFont val="游ゴシック"/>
        <family val="3"/>
        <charset val="128"/>
        <scheme val="minor"/>
      </rPr>
      <t>3</t>
    </r>
    <r>
      <rPr>
        <sz val="11"/>
        <color theme="1"/>
        <rFont val="游ゴシック"/>
        <family val="2"/>
        <scheme val="minor"/>
      </rPr>
      <t>/m）</t>
    </r>
    <phoneticPr fontId="2"/>
  </si>
  <si>
    <r>
      <t>σ</t>
    </r>
    <r>
      <rPr>
        <vertAlign val="subscript"/>
        <sz val="11"/>
        <color theme="1"/>
        <rFont val="Times New Roman"/>
        <family val="1"/>
      </rPr>
      <t>max</t>
    </r>
    <r>
      <rPr>
        <sz val="11"/>
        <color theme="1"/>
        <rFont val="Yu Gothic"/>
        <family val="1"/>
        <charset val="128"/>
      </rPr>
      <t>：鋼矢板に発生する最大曲げ応力度</t>
    </r>
    <r>
      <rPr>
        <sz val="11"/>
        <color theme="1"/>
        <rFont val="游ゴシック"/>
        <family val="3"/>
        <charset val="128"/>
        <scheme val="minor"/>
      </rPr>
      <t>（N/mm</t>
    </r>
    <r>
      <rPr>
        <vertAlign val="superscript"/>
        <sz val="11"/>
        <color theme="1"/>
        <rFont val="游ゴシック"/>
        <family val="3"/>
        <charset val="128"/>
        <scheme val="minor"/>
      </rPr>
      <t>2</t>
    </r>
    <r>
      <rPr>
        <sz val="11"/>
        <color theme="1"/>
        <rFont val="游ゴシック"/>
        <family val="3"/>
        <charset val="128"/>
        <scheme val="minor"/>
      </rPr>
      <t>）</t>
    </r>
    <rPh sb="5" eb="6">
      <t>ハガネ</t>
    </rPh>
    <rPh sb="6" eb="8">
      <t>ヤイタ</t>
    </rPh>
    <rPh sb="9" eb="11">
      <t>ハッセイ</t>
    </rPh>
    <rPh sb="13" eb="15">
      <t>サイダイ</t>
    </rPh>
    <rPh sb="15" eb="16">
      <t>マ</t>
    </rPh>
    <rPh sb="17" eb="20">
      <t>オウリョクド</t>
    </rPh>
    <phoneticPr fontId="2"/>
  </si>
  <si>
    <t>許容変位量をを超えた場合は「NG」と判定し、「1-3. 鋼矢板の設定」に戻り、鋼矢板の型式を上げる。</t>
    <rPh sb="2" eb="5">
      <t>ヘンイリョウ</t>
    </rPh>
    <phoneticPr fontId="2"/>
  </si>
  <si>
    <t>上記の変位量３つの合計が、許容変位量以下であれば「OK」と判定し、「5. まとめ（終了）」に進む。</t>
    <rPh sb="0" eb="2">
      <t>ジョウキ</t>
    </rPh>
    <rPh sb="3" eb="6">
      <t>ヘンイリョウ</t>
    </rPh>
    <rPh sb="9" eb="11">
      <t>ゴウケイ</t>
    </rPh>
    <rPh sb="13" eb="15">
      <t>キョヨウ</t>
    </rPh>
    <rPh sb="15" eb="18">
      <t>ヘンイリョウ</t>
    </rPh>
    <rPh sb="18" eb="20">
      <t>イカ</t>
    </rPh>
    <rPh sb="29" eb="31">
      <t>ハンテイ</t>
    </rPh>
    <rPh sb="41" eb="43">
      <t>シュウリョウ</t>
    </rPh>
    <rPh sb="46" eb="47">
      <t>スス</t>
    </rPh>
    <phoneticPr fontId="2"/>
  </si>
  <si>
    <t>4-4. 変位量の照査</t>
    <rPh sb="5" eb="7">
      <t>ヘンイ</t>
    </rPh>
    <rPh sb="7" eb="8">
      <t>リョウ</t>
    </rPh>
    <rPh sb="9" eb="11">
      <t>ショウサ</t>
    </rPh>
    <phoneticPr fontId="2"/>
  </si>
  <si>
    <r>
      <rPr>
        <sz val="11"/>
        <color theme="1"/>
        <rFont val="游ゴシック"/>
        <family val="3"/>
        <charset val="128"/>
        <scheme val="minor"/>
      </rPr>
      <t>ℓ</t>
    </r>
    <r>
      <rPr>
        <i/>
        <vertAlign val="subscript"/>
        <sz val="11"/>
        <color theme="1"/>
        <rFont val="Times New Roman"/>
        <family val="1"/>
      </rPr>
      <t>d</t>
    </r>
    <phoneticPr fontId="2"/>
  </si>
  <si>
    <r>
      <t xml:space="preserve">ボイリングに対する安全率 </t>
    </r>
    <r>
      <rPr>
        <i/>
        <sz val="11"/>
        <color theme="1"/>
        <rFont val="Times New Roman"/>
        <family val="1"/>
      </rPr>
      <t>F</t>
    </r>
    <r>
      <rPr>
        <i/>
        <vertAlign val="subscript"/>
        <sz val="11"/>
        <color theme="1"/>
        <rFont val="Times New Roman"/>
        <family val="1"/>
      </rPr>
      <t>S</t>
    </r>
    <r>
      <rPr>
        <sz val="11"/>
        <color theme="1"/>
        <rFont val="游ゴシック"/>
        <family val="2"/>
        <scheme val="minor"/>
      </rPr>
      <t>を満足するように根入れ長ℓ</t>
    </r>
    <r>
      <rPr>
        <i/>
        <vertAlign val="subscript"/>
        <sz val="11"/>
        <color theme="1"/>
        <rFont val="Times New Roman"/>
        <family val="1"/>
      </rPr>
      <t>d</t>
    </r>
    <r>
      <rPr>
        <sz val="11"/>
        <color theme="1"/>
        <rFont val="游ゴシック"/>
        <family val="2"/>
        <scheme val="minor"/>
      </rPr>
      <t>を求める。</t>
    </r>
    <rPh sb="6" eb="7">
      <t>タイ</t>
    </rPh>
    <rPh sb="9" eb="12">
      <t>アンゼンリツ</t>
    </rPh>
    <rPh sb="16" eb="18">
      <t>マンゾク</t>
    </rPh>
    <rPh sb="23" eb="25">
      <t>ネイ</t>
    </rPh>
    <rPh sb="26" eb="27">
      <t>チョウ</t>
    </rPh>
    <rPh sb="30" eb="31">
      <t>モト</t>
    </rPh>
    <phoneticPr fontId="2"/>
  </si>
  <si>
    <r>
      <t>ただし、λ</t>
    </r>
    <r>
      <rPr>
        <vertAlign val="subscript"/>
        <sz val="11"/>
        <color theme="1"/>
        <rFont val="游ゴシック"/>
        <family val="3"/>
        <charset val="128"/>
        <scheme val="minor"/>
      </rPr>
      <t>1</t>
    </r>
    <r>
      <rPr>
        <sz val="11"/>
        <color theme="1"/>
        <rFont val="游ゴシック"/>
        <family val="2"/>
        <scheme val="minor"/>
      </rPr>
      <t>&lt;1.5のときは、λ</t>
    </r>
    <r>
      <rPr>
        <vertAlign val="subscript"/>
        <sz val="11"/>
        <color theme="1"/>
        <rFont val="游ゴシック"/>
        <family val="3"/>
        <charset val="128"/>
        <scheme val="minor"/>
      </rPr>
      <t>1</t>
    </r>
    <r>
      <rPr>
        <sz val="11"/>
        <color theme="1"/>
        <rFont val="游ゴシック"/>
        <family val="2"/>
        <scheme val="minor"/>
      </rPr>
      <t>=1.5とする。</t>
    </r>
    <phoneticPr fontId="2"/>
  </si>
  <si>
    <r>
      <t>η</t>
    </r>
    <r>
      <rPr>
        <sz val="11"/>
        <color theme="1"/>
        <rFont val="Yu Gothic"/>
        <family val="3"/>
        <charset val="128"/>
      </rPr>
      <t>：壁体形式に関わる係数</t>
    </r>
    <rPh sb="2" eb="3">
      <t>カベ</t>
    </rPh>
    <rPh sb="3" eb="4">
      <t>カラダ</t>
    </rPh>
    <rPh sb="4" eb="6">
      <t>ケイシキ</t>
    </rPh>
    <rPh sb="7" eb="8">
      <t>カカ</t>
    </rPh>
    <rPh sb="10" eb="12">
      <t>ケイスウ</t>
    </rPh>
    <phoneticPr fontId="2"/>
  </si>
  <si>
    <t>せん断抵抗角</t>
    <rPh sb="2" eb="3">
      <t>ダン</t>
    </rPh>
    <rPh sb="3" eb="5">
      <t>テイコウ</t>
    </rPh>
    <rPh sb="5" eb="6">
      <t>カク</t>
    </rPh>
    <phoneticPr fontId="2"/>
  </si>
  <si>
    <t>(度)</t>
    <rPh sb="1" eb="2">
      <t>ド</t>
    </rPh>
    <phoneticPr fontId="2"/>
  </si>
  <si>
    <t>上面</t>
    <rPh sb="0" eb="2">
      <t>ウエメン</t>
    </rPh>
    <phoneticPr fontId="2"/>
  </si>
  <si>
    <t>下面</t>
    <rPh sb="0" eb="2">
      <t>シタメン</t>
    </rPh>
    <phoneticPr fontId="2"/>
  </si>
  <si>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</si>
  <si>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</si>
  <si>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</si>
  <si>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</si>
  <si>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</si>
  <si>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</si>
  <si>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</si>
  <si>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</si>
  <si>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</si>
  <si>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</si>
  <si>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</si>
  <si>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</si>
  <si>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</si>
  <si>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</si>
  <si>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上</t>
    </r>
    <r>
      <rPr>
        <sz val="11"/>
        <color theme="1"/>
        <rFont val="Times New Roman"/>
        <family val="1"/>
      </rPr>
      <t>=</t>
    </r>
    <rPh sb="3" eb="4">
      <t>ウエ</t>
    </rPh>
    <phoneticPr fontId="2"/>
  </si>
  <si>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下</t>
    </r>
    <r>
      <rPr>
        <sz val="11"/>
        <color theme="1"/>
        <rFont val="Times New Roman"/>
        <family val="1"/>
      </rPr>
      <t>=</t>
    </r>
    <rPh sb="3" eb="4">
      <t>シタ</t>
    </rPh>
    <phoneticPr fontId="2"/>
  </si>
  <si>
    <r>
      <rPr>
        <i/>
        <sz val="11"/>
        <color theme="1"/>
        <rFont val="Times New Roman"/>
        <family val="1"/>
      </rPr>
      <t>p</t>
    </r>
    <r>
      <rPr>
        <vertAlign val="subscript"/>
        <sz val="11"/>
        <color theme="1"/>
        <rFont val="Times New Roman"/>
        <family val="1"/>
      </rPr>
      <t>1</t>
    </r>
    <r>
      <rPr>
        <vertAlign val="subscript"/>
        <sz val="11"/>
        <color theme="1"/>
        <rFont val="ＭＳ Ｐ明朝"/>
        <family val="1"/>
        <charset val="128"/>
      </rPr>
      <t>上</t>
    </r>
    <r>
      <rPr>
        <sz val="11"/>
        <color theme="1"/>
        <rFont val="Times New Roman"/>
        <family val="1"/>
      </rPr>
      <t>=</t>
    </r>
    <rPh sb="2" eb="3">
      <t>ウエ</t>
    </rPh>
    <phoneticPr fontId="2"/>
  </si>
  <si>
    <r>
      <rPr>
        <i/>
        <sz val="11"/>
        <color theme="1"/>
        <rFont val="Times New Roman"/>
        <family val="1"/>
      </rPr>
      <t>p</t>
    </r>
    <r>
      <rPr>
        <vertAlign val="subscript"/>
        <sz val="11"/>
        <color theme="1"/>
        <rFont val="Times New Roman"/>
        <family val="1"/>
      </rPr>
      <t>2</t>
    </r>
    <r>
      <rPr>
        <vertAlign val="subscript"/>
        <sz val="11"/>
        <color theme="1"/>
        <rFont val="ＭＳ Ｐ明朝"/>
        <family val="1"/>
        <charset val="128"/>
      </rPr>
      <t>下</t>
    </r>
    <r>
      <rPr>
        <sz val="11"/>
        <color theme="1"/>
        <rFont val="Times New Roman"/>
        <family val="1"/>
      </rPr>
      <t>=</t>
    </r>
    <rPh sb="2" eb="3">
      <t>シタ</t>
    </rPh>
    <phoneticPr fontId="2"/>
  </si>
  <si>
    <r>
      <rPr>
        <i/>
        <sz val="11"/>
        <color theme="1"/>
        <rFont val="Times New Roman"/>
        <family val="1"/>
      </rPr>
      <t>p</t>
    </r>
    <r>
      <rPr>
        <vertAlign val="subscript"/>
        <sz val="11"/>
        <color theme="1"/>
        <rFont val="Times New Roman"/>
        <family val="1"/>
      </rPr>
      <t>1</t>
    </r>
    <r>
      <rPr>
        <vertAlign val="subscript"/>
        <sz val="11"/>
        <color theme="1"/>
        <rFont val="ＭＳ Ｐ明朝"/>
        <family val="1"/>
        <charset val="128"/>
      </rPr>
      <t>下</t>
    </r>
    <r>
      <rPr>
        <sz val="11"/>
        <color theme="1"/>
        <rFont val="Times New Roman"/>
        <family val="1"/>
      </rPr>
      <t>=</t>
    </r>
    <rPh sb="2" eb="3">
      <t>シタ</t>
    </rPh>
    <phoneticPr fontId="2"/>
  </si>
  <si>
    <r>
      <rPr>
        <i/>
        <sz val="11"/>
        <color theme="1"/>
        <rFont val="Times New Roman"/>
        <family val="1"/>
      </rPr>
      <t>p</t>
    </r>
    <r>
      <rPr>
        <vertAlign val="subscript"/>
        <sz val="11"/>
        <color theme="1"/>
        <rFont val="Times New Roman"/>
        <family val="1"/>
      </rPr>
      <t>2</t>
    </r>
    <r>
      <rPr>
        <vertAlign val="subscript"/>
        <sz val="11"/>
        <color theme="1"/>
        <rFont val="ＭＳ Ｐ明朝"/>
        <family val="1"/>
        <charset val="128"/>
      </rPr>
      <t>上</t>
    </r>
    <r>
      <rPr>
        <sz val="11"/>
        <color theme="1"/>
        <rFont val="Times New Roman"/>
        <family val="1"/>
      </rPr>
      <t>=</t>
    </r>
    <rPh sb="2" eb="3">
      <t>ウエ</t>
    </rPh>
    <phoneticPr fontId="2"/>
  </si>
  <si>
    <r>
      <rPr>
        <i/>
        <sz val="11"/>
        <color theme="1"/>
        <rFont val="Times New Roman"/>
        <family val="1"/>
      </rPr>
      <t>p</t>
    </r>
    <r>
      <rPr>
        <vertAlign val="subscript"/>
        <sz val="11"/>
        <color theme="1"/>
        <rFont val="Times New Roman"/>
        <family val="1"/>
      </rPr>
      <t>3</t>
    </r>
    <r>
      <rPr>
        <vertAlign val="subscript"/>
        <sz val="11"/>
        <color theme="1"/>
        <rFont val="ＭＳ Ｐ明朝"/>
        <family val="1"/>
        <charset val="128"/>
      </rPr>
      <t>上</t>
    </r>
    <r>
      <rPr>
        <sz val="11"/>
        <color theme="1"/>
        <rFont val="Times New Roman"/>
        <family val="1"/>
      </rPr>
      <t>=</t>
    </r>
    <rPh sb="2" eb="3">
      <t>ウエ</t>
    </rPh>
    <phoneticPr fontId="2"/>
  </si>
  <si>
    <r>
      <rPr>
        <i/>
        <sz val="11"/>
        <color theme="1"/>
        <rFont val="Times New Roman"/>
        <family val="1"/>
      </rPr>
      <t>p</t>
    </r>
    <r>
      <rPr>
        <vertAlign val="subscript"/>
        <sz val="11"/>
        <color theme="1"/>
        <rFont val="Times New Roman"/>
        <family val="1"/>
      </rPr>
      <t>4</t>
    </r>
    <r>
      <rPr>
        <vertAlign val="subscript"/>
        <sz val="11"/>
        <color theme="1"/>
        <rFont val="ＭＳ Ｐ明朝"/>
        <family val="1"/>
        <charset val="128"/>
      </rPr>
      <t>下</t>
    </r>
    <r>
      <rPr>
        <sz val="11"/>
        <color theme="1"/>
        <rFont val="Times New Roman"/>
        <family val="1"/>
      </rPr>
      <t>=</t>
    </r>
    <rPh sb="2" eb="3">
      <t>シタ</t>
    </rPh>
    <phoneticPr fontId="2"/>
  </si>
  <si>
    <r>
      <rPr>
        <i/>
        <sz val="11"/>
        <color theme="1"/>
        <rFont val="Times New Roman"/>
        <family val="1"/>
      </rPr>
      <t>p</t>
    </r>
    <r>
      <rPr>
        <vertAlign val="subscript"/>
        <sz val="11"/>
        <color theme="1"/>
        <rFont val="ＭＳ Ｐ明朝"/>
        <family val="1"/>
        <charset val="128"/>
      </rPr>
      <t>3下</t>
    </r>
    <r>
      <rPr>
        <sz val="11"/>
        <color theme="1"/>
        <rFont val="Times New Roman"/>
        <family val="1"/>
      </rPr>
      <t>=</t>
    </r>
    <rPh sb="2" eb="3">
      <t>シタ</t>
    </rPh>
    <phoneticPr fontId="2"/>
  </si>
  <si>
    <r>
      <rPr>
        <i/>
        <sz val="11"/>
        <color theme="1"/>
        <rFont val="Times New Roman"/>
        <family val="1"/>
      </rPr>
      <t>p</t>
    </r>
    <r>
      <rPr>
        <vertAlign val="subscript"/>
        <sz val="11"/>
        <color theme="1"/>
        <rFont val="Times New Roman"/>
        <family val="1"/>
      </rPr>
      <t>4</t>
    </r>
    <r>
      <rPr>
        <vertAlign val="subscript"/>
        <sz val="11"/>
        <color theme="1"/>
        <rFont val="Yu Gothic"/>
        <family val="1"/>
        <charset val="128"/>
      </rPr>
      <t>上</t>
    </r>
    <r>
      <rPr>
        <sz val="11"/>
        <color theme="1"/>
        <rFont val="Times New Roman"/>
        <family val="1"/>
      </rPr>
      <t>=</t>
    </r>
    <rPh sb="2" eb="3">
      <t>ウエ</t>
    </rPh>
    <phoneticPr fontId="2"/>
  </si>
  <si>
    <r>
      <t>p</t>
    </r>
    <r>
      <rPr>
        <i/>
        <vertAlign val="subscript"/>
        <sz val="11"/>
        <color theme="1"/>
        <rFont val="Times New Roman"/>
        <family val="1"/>
      </rPr>
      <t>w</t>
    </r>
    <phoneticPr fontId="2"/>
  </si>
  <si>
    <t>p</t>
    <phoneticPr fontId="2"/>
  </si>
  <si>
    <r>
      <rPr>
        <sz val="11"/>
        <color theme="0"/>
        <rFont val="游ゴシック"/>
        <family val="3"/>
        <charset val="128"/>
      </rPr>
      <t>Ⅱ</t>
    </r>
    <r>
      <rPr>
        <sz val="11"/>
        <color theme="0"/>
        <rFont val="游ゴシック"/>
        <family val="3"/>
        <charset val="128"/>
        <scheme val="minor"/>
      </rPr>
      <t>型</t>
    </r>
    <rPh sb="0" eb="2">
      <t>ニガタ</t>
    </rPh>
    <phoneticPr fontId="2"/>
  </si>
  <si>
    <r>
      <t>V</t>
    </r>
    <r>
      <rPr>
        <vertAlign val="subscript"/>
        <sz val="11"/>
        <color theme="0"/>
        <rFont val="游ゴシック"/>
        <family val="3"/>
        <charset val="128"/>
        <scheme val="minor"/>
      </rPr>
      <t>L</t>
    </r>
    <r>
      <rPr>
        <sz val="11"/>
        <color theme="0"/>
        <rFont val="游ゴシック"/>
        <family val="3"/>
        <charset val="128"/>
        <scheme val="minor"/>
      </rPr>
      <t>型</t>
    </r>
    <rPh sb="2" eb="3">
      <t>ガタ</t>
    </rPh>
    <phoneticPr fontId="2"/>
  </si>
  <si>
    <t>y</t>
    <phoneticPr fontId="2"/>
  </si>
  <si>
    <r>
      <t>P</t>
    </r>
    <r>
      <rPr>
        <i/>
        <sz val="11"/>
        <color theme="1"/>
        <rFont val="游ゴシック"/>
        <family val="2"/>
      </rPr>
      <t>・y</t>
    </r>
    <phoneticPr fontId="2"/>
  </si>
  <si>
    <t>下記に示す設計プロセスは「掘削深さH=3.0m以下、砂質地盤の陸上施工」が適用範囲です。（H11道仮p28, 78）</t>
    <rPh sb="0" eb="2">
      <t>カキ</t>
    </rPh>
    <rPh sb="3" eb="4">
      <t>シメ</t>
    </rPh>
    <rPh sb="5" eb="7">
      <t>セッケイ</t>
    </rPh>
    <rPh sb="13" eb="15">
      <t>クッサク</t>
    </rPh>
    <rPh sb="15" eb="16">
      <t>フカ</t>
    </rPh>
    <rPh sb="23" eb="25">
      <t>イカ</t>
    </rPh>
    <rPh sb="26" eb="28">
      <t>サシツ</t>
    </rPh>
    <rPh sb="28" eb="30">
      <t>ジバン</t>
    </rPh>
    <rPh sb="31" eb="33">
      <t>リクジョウ</t>
    </rPh>
    <rPh sb="33" eb="35">
      <t>セコウ</t>
    </rPh>
    <rPh sb="37" eb="41">
      <t>テキヨウハンイ</t>
    </rPh>
    <rPh sb="48" eb="49">
      <t>ミチ</t>
    </rPh>
    <rPh sb="49" eb="50">
      <t>カリ</t>
    </rPh>
    <phoneticPr fontId="2"/>
  </si>
  <si>
    <t>w</t>
    <phoneticPr fontId="2"/>
  </si>
  <si>
    <t>土留め壁の断面計算に用いる最大曲げモーメントは、下式により計算する。</t>
    <rPh sb="0" eb="2">
      <t>ドド</t>
    </rPh>
    <rPh sb="3" eb="4">
      <t>ヘキ</t>
    </rPh>
    <rPh sb="5" eb="7">
      <t>ダンメン</t>
    </rPh>
    <rPh sb="7" eb="9">
      <t>ケイサン</t>
    </rPh>
    <rPh sb="10" eb="11">
      <t>モチ</t>
    </rPh>
    <rPh sb="13" eb="15">
      <t>サイダイ</t>
    </rPh>
    <rPh sb="15" eb="16">
      <t>マ</t>
    </rPh>
    <rPh sb="24" eb="26">
      <t>シタシキ</t>
    </rPh>
    <rPh sb="29" eb="31">
      <t>ケイサン</t>
    </rPh>
    <phoneticPr fontId="2"/>
  </si>
  <si>
    <r>
      <rPr>
        <i/>
        <sz val="11"/>
        <color theme="1"/>
        <rFont val="Times New Roman"/>
        <family val="1"/>
      </rPr>
      <t>M</t>
    </r>
    <r>
      <rPr>
        <vertAlign val="subscript"/>
        <sz val="11"/>
        <color theme="1"/>
        <rFont val="游ゴシック"/>
        <family val="1"/>
        <charset val="128"/>
      </rPr>
      <t>max</t>
    </r>
    <r>
      <rPr>
        <sz val="11"/>
        <color theme="1"/>
        <rFont val="游ゴシック"/>
        <family val="2"/>
        <scheme val="minor"/>
      </rPr>
      <t>：土留め壁の断面計算に用いる最大曲げモーメント（kN・m）</t>
    </r>
    <rPh sb="5" eb="7">
      <t>ドド</t>
    </rPh>
    <rPh sb="8" eb="9">
      <t>ヘキ</t>
    </rPh>
    <rPh sb="10" eb="12">
      <t>ダンメン</t>
    </rPh>
    <rPh sb="12" eb="14">
      <t>ケイサン</t>
    </rPh>
    <rPh sb="15" eb="16">
      <t>モチ</t>
    </rPh>
    <rPh sb="18" eb="20">
      <t>サイダイ</t>
    </rPh>
    <rPh sb="20" eb="21">
      <t>マ</t>
    </rPh>
    <phoneticPr fontId="2"/>
  </si>
  <si>
    <r>
      <rPr>
        <i/>
        <sz val="11"/>
        <color theme="1"/>
        <rFont val="Times New Roman"/>
        <family val="1"/>
      </rPr>
      <t>h</t>
    </r>
    <r>
      <rPr>
        <i/>
        <vertAlign val="subscript"/>
        <sz val="11"/>
        <color theme="1"/>
        <rFont val="Times New Roman"/>
        <family val="1"/>
      </rPr>
      <t>0</t>
    </r>
    <r>
      <rPr>
        <sz val="11"/>
        <color theme="1"/>
        <rFont val="游ゴシック"/>
        <family val="2"/>
        <scheme val="minor"/>
      </rPr>
      <t>：掘削底面から合力の作用位置までの高さ（m）</t>
    </r>
    <rPh sb="3" eb="5">
      <t>クッサク</t>
    </rPh>
    <rPh sb="5" eb="7">
      <t>テイメン</t>
    </rPh>
    <rPh sb="9" eb="11">
      <t>ゴウリョク</t>
    </rPh>
    <rPh sb="12" eb="14">
      <t>サヨウ</t>
    </rPh>
    <rPh sb="14" eb="16">
      <t>イチ</t>
    </rPh>
    <rPh sb="19" eb="20">
      <t>タカ</t>
    </rPh>
    <phoneticPr fontId="2"/>
  </si>
  <si>
    <t>仮設土留め壁の設計計算例　ー自立式鋼矢板、砂質地盤の場合ー</t>
    <rPh sb="0" eb="2">
      <t>カセツ</t>
    </rPh>
    <rPh sb="2" eb="4">
      <t>ドド</t>
    </rPh>
    <rPh sb="5" eb="6">
      <t>ヘキ</t>
    </rPh>
    <rPh sb="7" eb="9">
      <t>セッケイ</t>
    </rPh>
    <rPh sb="9" eb="11">
      <t>ケイサン</t>
    </rPh>
    <rPh sb="11" eb="12">
      <t>レイ</t>
    </rPh>
    <rPh sb="14" eb="16">
      <t>ジリツ</t>
    </rPh>
    <rPh sb="16" eb="17">
      <t>シキ</t>
    </rPh>
    <rPh sb="17" eb="18">
      <t>ハガネ</t>
    </rPh>
    <rPh sb="18" eb="20">
      <t>ヤイタ</t>
    </rPh>
    <rPh sb="21" eb="23">
      <t>サシツ</t>
    </rPh>
    <rPh sb="23" eb="25">
      <t>ジバン</t>
    </rPh>
    <rPh sb="26" eb="28">
      <t>バアイ</t>
    </rPh>
    <phoneticPr fontId="2"/>
  </si>
  <si>
    <r>
      <t>w</t>
    </r>
    <r>
      <rPr>
        <sz val="11"/>
        <color theme="1"/>
        <rFont val="游ゴシック"/>
        <family val="3"/>
        <charset val="128"/>
        <scheme val="minor"/>
      </rPr>
      <t>：土の有効重量（kN/m</t>
    </r>
    <r>
      <rPr>
        <vertAlign val="superscript"/>
        <sz val="11"/>
        <color theme="1"/>
        <rFont val="游ゴシック"/>
        <family val="3"/>
        <charset val="128"/>
        <scheme val="minor"/>
      </rPr>
      <t>2</t>
    </r>
    <r>
      <rPr>
        <sz val="11"/>
        <color theme="1"/>
        <rFont val="游ゴシック"/>
        <family val="3"/>
        <charset val="128"/>
        <scheme val="minor"/>
      </rPr>
      <t>）</t>
    </r>
    <rPh sb="2" eb="3">
      <t>ツチ</t>
    </rPh>
    <rPh sb="4" eb="6">
      <t>ユウコウ</t>
    </rPh>
    <rPh sb="6" eb="8">
      <t>ジュウリョウ</t>
    </rPh>
    <phoneticPr fontId="2"/>
  </si>
  <si>
    <r>
      <t>β</t>
    </r>
    <r>
      <rPr>
        <vertAlign val="subscript"/>
        <sz val="11"/>
        <color theme="1"/>
        <rFont val="游ゴシック"/>
        <family val="3"/>
        <charset val="128"/>
        <scheme val="minor"/>
      </rPr>
      <t>1</t>
    </r>
    <phoneticPr fontId="2"/>
  </si>
  <si>
    <r>
      <t>β</t>
    </r>
    <r>
      <rPr>
        <vertAlign val="subscript"/>
        <sz val="11"/>
        <color theme="1"/>
        <rFont val="游ゴシック"/>
        <family val="3"/>
        <charset val="128"/>
        <scheme val="minor"/>
      </rPr>
      <t>1</t>
    </r>
    <r>
      <rPr>
        <sz val="11"/>
        <color theme="1"/>
        <rFont val="游ゴシック"/>
        <family val="2"/>
        <scheme val="minor"/>
      </rPr>
      <t>：杭の特性値（m</t>
    </r>
    <r>
      <rPr>
        <vertAlign val="superscript"/>
        <sz val="11"/>
        <color theme="1"/>
        <rFont val="游ゴシック"/>
        <family val="3"/>
        <charset val="128"/>
        <scheme val="minor"/>
      </rPr>
      <t>-1</t>
    </r>
    <r>
      <rPr>
        <sz val="11"/>
        <color theme="1"/>
        <rFont val="游ゴシック"/>
        <family val="2"/>
        <scheme val="minor"/>
      </rPr>
      <t>）</t>
    </r>
    <rPh sb="3" eb="4">
      <t>クイ</t>
    </rPh>
    <rPh sb="5" eb="8">
      <t>トクセイチ</t>
    </rPh>
    <phoneticPr fontId="2"/>
  </si>
  <si>
    <r>
      <rPr>
        <i/>
        <sz val="11"/>
        <color theme="1"/>
        <rFont val="Times New Roman"/>
        <family val="1"/>
      </rPr>
      <t>k</t>
    </r>
    <r>
      <rPr>
        <i/>
        <vertAlign val="subscript"/>
        <sz val="11"/>
        <color theme="1"/>
        <rFont val="Times New Roman"/>
        <family val="1"/>
      </rPr>
      <t>H1</t>
    </r>
    <r>
      <rPr>
        <i/>
        <sz val="11"/>
        <color theme="1"/>
        <rFont val="游ゴシック"/>
        <family val="2"/>
      </rPr>
      <t>・</t>
    </r>
    <r>
      <rPr>
        <i/>
        <sz val="11"/>
        <color theme="1"/>
        <rFont val="Times New Roman"/>
        <family val="1"/>
      </rPr>
      <t>B</t>
    </r>
    <phoneticPr fontId="2"/>
  </si>
  <si>
    <r>
      <rPr>
        <i/>
        <sz val="11"/>
        <color theme="1"/>
        <rFont val="Times New Roman"/>
        <family val="1"/>
      </rPr>
      <t>k</t>
    </r>
    <r>
      <rPr>
        <i/>
        <vertAlign val="subscript"/>
        <sz val="11"/>
        <color theme="1"/>
        <rFont val="Times New Roman"/>
        <family val="1"/>
      </rPr>
      <t>H1</t>
    </r>
    <r>
      <rPr>
        <sz val="11"/>
        <color theme="1"/>
        <rFont val="游ゴシック"/>
        <family val="2"/>
        <scheme val="minor"/>
      </rPr>
      <t>：水平方向地盤反力係数（kN/m</t>
    </r>
    <r>
      <rPr>
        <vertAlign val="superscript"/>
        <sz val="11"/>
        <color theme="1"/>
        <rFont val="游ゴシック"/>
        <family val="3"/>
        <charset val="128"/>
        <scheme val="minor"/>
      </rPr>
      <t>3</t>
    </r>
    <r>
      <rPr>
        <sz val="11"/>
        <color theme="1"/>
        <rFont val="游ゴシック"/>
        <family val="2"/>
        <scheme val="minor"/>
      </rPr>
      <t>）</t>
    </r>
    <rPh sb="4" eb="8">
      <t>スイヘイホウコウ</t>
    </rPh>
    <rPh sb="8" eb="10">
      <t>ジバン</t>
    </rPh>
    <rPh sb="10" eb="12">
      <t>ハンリョク</t>
    </rPh>
    <rPh sb="12" eb="14">
      <t>ケイスウ</t>
    </rPh>
    <phoneticPr fontId="2"/>
  </si>
  <si>
    <r>
      <rPr>
        <i/>
        <sz val="11"/>
        <color theme="1"/>
        <rFont val="Times New Roman"/>
        <family val="1"/>
      </rPr>
      <t>k</t>
    </r>
    <r>
      <rPr>
        <i/>
        <vertAlign val="subscript"/>
        <sz val="11"/>
        <color theme="1"/>
        <rFont val="Times New Roman"/>
        <family val="1"/>
      </rPr>
      <t>H1</t>
    </r>
    <r>
      <rPr>
        <vertAlign val="subscript"/>
        <sz val="11"/>
        <color theme="1"/>
        <rFont val="游ゴシック"/>
        <family val="3"/>
        <charset val="128"/>
        <scheme val="minor"/>
      </rPr>
      <t xml:space="preserve"> </t>
    </r>
    <r>
      <rPr>
        <sz val="11"/>
        <color theme="1"/>
        <rFont val="游ゴシック"/>
        <family val="2"/>
        <scheme val="minor"/>
      </rPr>
      <t>=</t>
    </r>
    <phoneticPr fontId="2"/>
  </si>
  <si>
    <r>
      <t>仮β</t>
    </r>
    <r>
      <rPr>
        <vertAlign val="subscript"/>
        <sz val="11"/>
        <color theme="1"/>
        <rFont val="游ゴシック"/>
        <family val="3"/>
        <charset val="128"/>
        <scheme val="minor"/>
      </rPr>
      <t>1</t>
    </r>
    <r>
      <rPr>
        <sz val="11"/>
        <color theme="1"/>
        <rFont val="游ゴシック"/>
        <family val="2"/>
        <scheme val="minor"/>
      </rPr>
      <t>=</t>
    </r>
    <rPh sb="0" eb="1">
      <t>カリ</t>
    </rPh>
    <phoneticPr fontId="2"/>
  </si>
  <si>
    <r>
      <t xml:space="preserve">水平方向地盤反力係数 </t>
    </r>
    <r>
      <rPr>
        <i/>
        <sz val="11"/>
        <color theme="1"/>
        <rFont val="游ゴシック"/>
        <family val="1"/>
        <charset val="128"/>
      </rPr>
      <t>k</t>
    </r>
    <r>
      <rPr>
        <i/>
        <sz val="8"/>
        <color theme="1"/>
        <rFont val="游ゴシック"/>
        <family val="1"/>
        <charset val="128"/>
      </rPr>
      <t>H1</t>
    </r>
    <rPh sb="0" eb="2">
      <t>スイヘイ</t>
    </rPh>
    <rPh sb="2" eb="4">
      <t>ホウコウ</t>
    </rPh>
    <rPh sb="4" eb="6">
      <t>ジバン</t>
    </rPh>
    <rPh sb="6" eb="8">
      <t>ハンリョク</t>
    </rPh>
    <rPh sb="8" eb="10">
      <t>ケイスウ</t>
    </rPh>
    <phoneticPr fontId="2"/>
  </si>
  <si>
    <r>
      <t>（1/β</t>
    </r>
    <r>
      <rPr>
        <vertAlign val="subscript"/>
        <sz val="11"/>
        <color theme="1"/>
        <rFont val="游ゴシック"/>
        <family val="3"/>
        <charset val="128"/>
        <scheme val="minor"/>
      </rPr>
      <t>1</t>
    </r>
    <r>
      <rPr>
        <sz val="11"/>
        <color theme="1"/>
        <rFont val="游ゴシック"/>
        <family val="2"/>
        <scheme val="minor"/>
      </rPr>
      <t>の範囲の平均値）</t>
    </r>
    <rPh sb="6" eb="8">
      <t>ハンイ</t>
    </rPh>
    <rPh sb="9" eb="12">
      <t>ヘイキンチ</t>
    </rPh>
    <phoneticPr fontId="2"/>
  </si>
  <si>
    <r>
      <t>k</t>
    </r>
    <r>
      <rPr>
        <i/>
        <vertAlign val="subscript"/>
        <sz val="11"/>
        <color theme="1"/>
        <rFont val="Times New Roman"/>
        <family val="1"/>
      </rPr>
      <t>H1</t>
    </r>
    <phoneticPr fontId="2"/>
  </si>
  <si>
    <r>
      <t>k</t>
    </r>
    <r>
      <rPr>
        <i/>
        <vertAlign val="subscript"/>
        <sz val="11"/>
        <color theme="1"/>
        <rFont val="Times New Roman"/>
        <family val="1"/>
      </rPr>
      <t>H1</t>
    </r>
    <r>
      <rPr>
        <i/>
        <sz val="11"/>
        <color theme="1"/>
        <rFont val="Yu Gothic"/>
        <family val="1"/>
        <charset val="128"/>
      </rPr>
      <t>・</t>
    </r>
    <r>
      <rPr>
        <i/>
        <sz val="11"/>
        <color theme="1"/>
        <rFont val="Times New Roman"/>
        <family val="1"/>
      </rPr>
      <t>h</t>
    </r>
    <phoneticPr fontId="2"/>
  </si>
  <si>
    <r>
      <t>よって、掘削底面より下方向の1/β</t>
    </r>
    <r>
      <rPr>
        <vertAlign val="subscript"/>
        <sz val="11"/>
        <color theme="1"/>
        <rFont val="游ゴシック"/>
        <family val="3"/>
        <charset val="128"/>
        <scheme val="minor"/>
      </rPr>
      <t>1</t>
    </r>
    <r>
      <rPr>
        <sz val="11"/>
        <color theme="1"/>
        <rFont val="游ゴシック"/>
        <family val="2"/>
        <scheme val="minor"/>
      </rPr>
      <t>の範囲で、各層の値は下記のとおり。</t>
    </r>
    <rPh sb="4" eb="6">
      <t>クッサク</t>
    </rPh>
    <rPh sb="6" eb="8">
      <t>テイメン</t>
    </rPh>
    <rPh sb="10" eb="11">
      <t>シタ</t>
    </rPh>
    <rPh sb="11" eb="13">
      <t>ホウコウ</t>
    </rPh>
    <rPh sb="19" eb="21">
      <t>ハンイ</t>
    </rPh>
    <rPh sb="23" eb="25">
      <t>カクソウ</t>
    </rPh>
    <rPh sb="26" eb="27">
      <t>アタイ</t>
    </rPh>
    <rPh sb="28" eb="30">
      <t>カキ</t>
    </rPh>
    <phoneticPr fontId="2"/>
  </si>
  <si>
    <r>
      <t>∑(</t>
    </r>
    <r>
      <rPr>
        <i/>
        <sz val="11"/>
        <color theme="1"/>
        <rFont val="Times New Roman"/>
        <family val="1"/>
      </rPr>
      <t>k</t>
    </r>
    <r>
      <rPr>
        <i/>
        <vertAlign val="subscript"/>
        <sz val="11"/>
        <color theme="1"/>
        <rFont val="Times New Roman"/>
        <family val="1"/>
      </rPr>
      <t>H1</t>
    </r>
    <r>
      <rPr>
        <i/>
        <sz val="11"/>
        <color theme="1"/>
        <rFont val="游ゴシック"/>
        <family val="2"/>
      </rPr>
      <t>・</t>
    </r>
    <r>
      <rPr>
        <i/>
        <sz val="11"/>
        <color theme="1"/>
        <rFont val="Times New Roman"/>
        <family val="1"/>
      </rPr>
      <t>h )</t>
    </r>
    <phoneticPr fontId="2"/>
  </si>
  <si>
    <r>
      <t>(1/β</t>
    </r>
    <r>
      <rPr>
        <vertAlign val="subscript"/>
        <sz val="11"/>
        <color theme="1"/>
        <rFont val="游ゴシック"/>
        <family val="3"/>
        <charset val="128"/>
        <scheme val="minor"/>
      </rPr>
      <t>1</t>
    </r>
    <r>
      <rPr>
        <sz val="11"/>
        <color theme="1"/>
        <rFont val="游ゴシック"/>
        <family val="2"/>
        <scheme val="minor"/>
      </rPr>
      <t>)</t>
    </r>
    <phoneticPr fontId="2"/>
  </si>
  <si>
    <r>
      <t>2β</t>
    </r>
    <r>
      <rPr>
        <vertAlign val="subscript"/>
        <sz val="11"/>
        <color theme="1"/>
        <rFont val="游ゴシック"/>
        <family val="3"/>
        <charset val="128"/>
        <scheme val="minor"/>
      </rPr>
      <t>2</t>
    </r>
    <phoneticPr fontId="2"/>
  </si>
  <si>
    <r>
      <t>(1+2β</t>
    </r>
    <r>
      <rPr>
        <vertAlign val="subscript"/>
        <sz val="11"/>
        <color theme="1"/>
        <rFont val="游ゴシック"/>
        <family val="3"/>
        <charset val="128"/>
        <scheme val="minor"/>
      </rPr>
      <t xml:space="preserve">2 </t>
    </r>
    <r>
      <rPr>
        <i/>
        <sz val="11"/>
        <color theme="1"/>
        <rFont val="Times New Roman"/>
        <family val="1"/>
      </rPr>
      <t>h</t>
    </r>
    <r>
      <rPr>
        <i/>
        <vertAlign val="subscript"/>
        <sz val="11"/>
        <color theme="1"/>
        <rFont val="Times New Roman"/>
        <family val="1"/>
      </rPr>
      <t>0</t>
    </r>
    <r>
      <rPr>
        <sz val="11"/>
        <color theme="1"/>
        <rFont val="游ゴシック"/>
        <family val="2"/>
        <scheme val="minor"/>
      </rPr>
      <t>)</t>
    </r>
    <r>
      <rPr>
        <vertAlign val="superscript"/>
        <sz val="11"/>
        <color theme="1"/>
        <rFont val="游ゴシック"/>
        <family val="3"/>
        <charset val="128"/>
        <scheme val="minor"/>
      </rPr>
      <t>2</t>
    </r>
    <r>
      <rPr>
        <sz val="11"/>
        <color theme="1"/>
        <rFont val="游ゴシック"/>
        <family val="2"/>
        <scheme val="minor"/>
      </rPr>
      <t>+1</t>
    </r>
    <phoneticPr fontId="2"/>
  </si>
  <si>
    <r>
      <t>1+2β</t>
    </r>
    <r>
      <rPr>
        <vertAlign val="subscript"/>
        <sz val="11"/>
        <color theme="1"/>
        <rFont val="游ゴシック"/>
        <family val="3"/>
        <charset val="128"/>
        <scheme val="minor"/>
      </rPr>
      <t xml:space="preserve">2 </t>
    </r>
    <r>
      <rPr>
        <i/>
        <sz val="11"/>
        <color theme="1"/>
        <rFont val="Times New Roman"/>
        <family val="1"/>
      </rPr>
      <t>h</t>
    </r>
    <r>
      <rPr>
        <i/>
        <vertAlign val="subscript"/>
        <sz val="11"/>
        <color theme="1"/>
        <rFont val="Times New Roman"/>
        <family val="1"/>
      </rPr>
      <t>0</t>
    </r>
    <phoneticPr fontId="2"/>
  </si>
  <si>
    <r>
      <t>β</t>
    </r>
    <r>
      <rPr>
        <vertAlign val="subscript"/>
        <sz val="11"/>
        <color theme="1"/>
        <rFont val="游ゴシック"/>
        <family val="3"/>
        <charset val="128"/>
        <scheme val="minor"/>
      </rPr>
      <t>2</t>
    </r>
    <r>
      <rPr>
        <sz val="11"/>
        <color theme="1"/>
        <rFont val="游ゴシック"/>
        <family val="2"/>
        <scheme val="minor"/>
      </rPr>
      <t>：杭の特性値（m</t>
    </r>
    <r>
      <rPr>
        <vertAlign val="superscript"/>
        <sz val="11"/>
        <color theme="1"/>
        <rFont val="游ゴシック"/>
        <family val="3"/>
        <charset val="128"/>
        <scheme val="minor"/>
      </rPr>
      <t>－1</t>
    </r>
    <r>
      <rPr>
        <sz val="11"/>
        <color theme="1"/>
        <rFont val="游ゴシック"/>
        <family val="2"/>
        <scheme val="minor"/>
      </rPr>
      <t>）</t>
    </r>
    <rPh sb="3" eb="4">
      <t>クイ</t>
    </rPh>
    <rPh sb="5" eb="7">
      <t>トクセイ</t>
    </rPh>
    <rPh sb="7" eb="8">
      <t>アタイ</t>
    </rPh>
    <phoneticPr fontId="2"/>
  </si>
  <si>
    <r>
      <t>β</t>
    </r>
    <r>
      <rPr>
        <vertAlign val="subscript"/>
        <sz val="11"/>
        <color theme="1"/>
        <rFont val="游ゴシック"/>
        <family val="3"/>
        <charset val="128"/>
        <scheme val="minor"/>
      </rPr>
      <t>2</t>
    </r>
    <phoneticPr fontId="2"/>
  </si>
  <si>
    <r>
      <rPr>
        <i/>
        <sz val="11"/>
        <color theme="1"/>
        <rFont val="Times New Roman"/>
        <family val="1"/>
      </rPr>
      <t>k</t>
    </r>
    <r>
      <rPr>
        <i/>
        <vertAlign val="subscript"/>
        <sz val="11"/>
        <color theme="1"/>
        <rFont val="Times New Roman"/>
        <family val="1"/>
      </rPr>
      <t>H2</t>
    </r>
    <r>
      <rPr>
        <sz val="11"/>
        <color theme="1"/>
        <rFont val="游ゴシック"/>
        <family val="2"/>
        <scheme val="minor"/>
      </rPr>
      <t>：水平方向地盤反力係数（kN/m</t>
    </r>
    <r>
      <rPr>
        <vertAlign val="superscript"/>
        <sz val="11"/>
        <color theme="1"/>
        <rFont val="游ゴシック"/>
        <family val="3"/>
        <charset val="128"/>
        <scheme val="minor"/>
      </rPr>
      <t>3</t>
    </r>
    <r>
      <rPr>
        <sz val="11"/>
        <color theme="1"/>
        <rFont val="游ゴシック"/>
        <family val="2"/>
        <scheme val="minor"/>
      </rPr>
      <t>）</t>
    </r>
    <rPh sb="4" eb="8">
      <t>スイヘイホウコウ</t>
    </rPh>
    <rPh sb="8" eb="10">
      <t>ジバン</t>
    </rPh>
    <rPh sb="10" eb="12">
      <t>ハンリョク</t>
    </rPh>
    <rPh sb="12" eb="14">
      <t>ケイスウ</t>
    </rPh>
    <phoneticPr fontId="2"/>
  </si>
  <si>
    <r>
      <rPr>
        <i/>
        <sz val="11"/>
        <color theme="1"/>
        <rFont val="Times New Roman"/>
        <family val="1"/>
      </rPr>
      <t>k</t>
    </r>
    <r>
      <rPr>
        <i/>
        <vertAlign val="subscript"/>
        <sz val="11"/>
        <color theme="1"/>
        <rFont val="Times New Roman"/>
        <family val="1"/>
      </rPr>
      <t>H2</t>
    </r>
    <r>
      <rPr>
        <vertAlign val="subscript"/>
        <sz val="11"/>
        <color theme="1"/>
        <rFont val="游ゴシック"/>
        <family val="3"/>
        <charset val="128"/>
        <scheme val="minor"/>
      </rPr>
      <t xml:space="preserve"> </t>
    </r>
    <r>
      <rPr>
        <sz val="11"/>
        <color theme="1"/>
        <rFont val="游ゴシック"/>
        <family val="2"/>
        <scheme val="minor"/>
      </rPr>
      <t>=</t>
    </r>
    <phoneticPr fontId="2"/>
  </si>
  <si>
    <r>
      <rPr>
        <i/>
        <sz val="11"/>
        <color theme="1"/>
        <rFont val="Times New Roman"/>
        <family val="1"/>
      </rPr>
      <t>k</t>
    </r>
    <r>
      <rPr>
        <i/>
        <vertAlign val="subscript"/>
        <sz val="11"/>
        <color theme="1"/>
        <rFont val="Times New Roman"/>
        <family val="1"/>
      </rPr>
      <t>H2</t>
    </r>
    <r>
      <rPr>
        <i/>
        <sz val="11"/>
        <color theme="1"/>
        <rFont val="游ゴシック"/>
        <family val="2"/>
      </rPr>
      <t>・</t>
    </r>
    <r>
      <rPr>
        <i/>
        <sz val="11"/>
        <color theme="1"/>
        <rFont val="Times New Roman"/>
        <family val="1"/>
      </rPr>
      <t>B</t>
    </r>
    <phoneticPr fontId="2"/>
  </si>
  <si>
    <r>
      <t xml:space="preserve">水平方向地盤反力係数 </t>
    </r>
    <r>
      <rPr>
        <i/>
        <sz val="11"/>
        <color theme="1"/>
        <rFont val="Times New Roman"/>
        <family val="1"/>
      </rPr>
      <t>k</t>
    </r>
    <r>
      <rPr>
        <i/>
        <sz val="8"/>
        <color theme="1"/>
        <rFont val="Times New Roman"/>
        <family val="1"/>
      </rPr>
      <t>H2</t>
    </r>
    <rPh sb="0" eb="2">
      <t>スイヘイ</t>
    </rPh>
    <rPh sb="2" eb="4">
      <t>ホウコウ</t>
    </rPh>
    <rPh sb="4" eb="6">
      <t>ジバン</t>
    </rPh>
    <rPh sb="6" eb="8">
      <t>ハンリョク</t>
    </rPh>
    <rPh sb="8" eb="10">
      <t>ケイスウ</t>
    </rPh>
    <phoneticPr fontId="2"/>
  </si>
  <si>
    <r>
      <t>k</t>
    </r>
    <r>
      <rPr>
        <i/>
        <vertAlign val="subscript"/>
        <sz val="11"/>
        <color theme="1"/>
        <rFont val="Times New Roman"/>
        <family val="1"/>
      </rPr>
      <t>H2</t>
    </r>
    <phoneticPr fontId="2"/>
  </si>
  <si>
    <r>
      <t>よって、掘削底面より下方向の1/β</t>
    </r>
    <r>
      <rPr>
        <vertAlign val="subscript"/>
        <sz val="11"/>
        <color theme="1"/>
        <rFont val="游ゴシック"/>
        <family val="3"/>
        <charset val="128"/>
        <scheme val="minor"/>
      </rPr>
      <t>2</t>
    </r>
    <r>
      <rPr>
        <sz val="11"/>
        <color theme="1"/>
        <rFont val="游ゴシック"/>
        <family val="2"/>
        <scheme val="minor"/>
      </rPr>
      <t>の範囲で、各層の値は下記のとおり。</t>
    </r>
    <rPh sb="4" eb="6">
      <t>クッサク</t>
    </rPh>
    <rPh sb="6" eb="8">
      <t>テイメン</t>
    </rPh>
    <rPh sb="10" eb="11">
      <t>シタ</t>
    </rPh>
    <rPh sb="11" eb="13">
      <t>ホウコウ</t>
    </rPh>
    <rPh sb="19" eb="21">
      <t>ハンイ</t>
    </rPh>
    <rPh sb="23" eb="25">
      <t>カクソウ</t>
    </rPh>
    <rPh sb="26" eb="27">
      <t>アタイ</t>
    </rPh>
    <rPh sb="28" eb="30">
      <t>カキ</t>
    </rPh>
    <phoneticPr fontId="2"/>
  </si>
  <si>
    <r>
      <t>k</t>
    </r>
    <r>
      <rPr>
        <i/>
        <vertAlign val="subscript"/>
        <sz val="11"/>
        <color theme="1"/>
        <rFont val="Times New Roman"/>
        <family val="1"/>
      </rPr>
      <t>H2</t>
    </r>
    <r>
      <rPr>
        <i/>
        <sz val="11"/>
        <color theme="1"/>
        <rFont val="Yu Gothic"/>
        <family val="1"/>
        <charset val="128"/>
      </rPr>
      <t>・</t>
    </r>
    <r>
      <rPr>
        <i/>
        <sz val="11"/>
        <color theme="1"/>
        <rFont val="Times New Roman"/>
        <family val="1"/>
      </rPr>
      <t>h</t>
    </r>
    <phoneticPr fontId="2"/>
  </si>
  <si>
    <r>
      <t>∑(</t>
    </r>
    <r>
      <rPr>
        <i/>
        <sz val="11"/>
        <color theme="1"/>
        <rFont val="Times New Roman"/>
        <family val="1"/>
      </rPr>
      <t>k</t>
    </r>
    <r>
      <rPr>
        <i/>
        <vertAlign val="subscript"/>
        <sz val="11"/>
        <color theme="1"/>
        <rFont val="Times New Roman"/>
        <family val="1"/>
      </rPr>
      <t>H2</t>
    </r>
    <r>
      <rPr>
        <i/>
        <sz val="11"/>
        <color theme="1"/>
        <rFont val="游ゴシック"/>
        <family val="2"/>
      </rPr>
      <t>・</t>
    </r>
    <r>
      <rPr>
        <i/>
        <sz val="11"/>
        <color theme="1"/>
        <rFont val="Times New Roman"/>
        <family val="1"/>
      </rPr>
      <t>h )</t>
    </r>
    <phoneticPr fontId="2"/>
  </si>
  <si>
    <r>
      <t>1/β</t>
    </r>
    <r>
      <rPr>
        <vertAlign val="subscript"/>
        <sz val="11"/>
        <color theme="1"/>
        <rFont val="游ゴシック"/>
        <family val="3"/>
        <charset val="128"/>
        <scheme val="minor"/>
      </rPr>
      <t xml:space="preserve">2 </t>
    </r>
    <r>
      <rPr>
        <sz val="11"/>
        <color theme="1"/>
        <rFont val="游ゴシック"/>
        <family val="2"/>
        <scheme val="minor"/>
      </rPr>
      <t>=</t>
    </r>
    <phoneticPr fontId="2"/>
  </si>
  <si>
    <r>
      <t>1/β</t>
    </r>
    <r>
      <rPr>
        <vertAlign val="subscript"/>
        <sz val="11"/>
        <color theme="1"/>
        <rFont val="游ゴシック"/>
        <family val="3"/>
        <charset val="128"/>
        <scheme val="minor"/>
      </rPr>
      <t xml:space="preserve">1 </t>
    </r>
    <r>
      <rPr>
        <sz val="11"/>
        <color theme="1"/>
        <rFont val="游ゴシック"/>
        <family val="2"/>
        <scheme val="minor"/>
      </rPr>
      <t>=</t>
    </r>
    <phoneticPr fontId="2"/>
  </si>
  <si>
    <r>
      <t>(1/β</t>
    </r>
    <r>
      <rPr>
        <vertAlign val="subscript"/>
        <sz val="11"/>
        <color theme="1"/>
        <rFont val="游ゴシック"/>
        <family val="3"/>
        <charset val="128"/>
        <scheme val="minor"/>
      </rPr>
      <t>2</t>
    </r>
    <r>
      <rPr>
        <sz val="11"/>
        <color theme="1"/>
        <rFont val="游ゴシック"/>
        <family val="2"/>
        <scheme val="minor"/>
      </rPr>
      <t>)</t>
    </r>
    <phoneticPr fontId="2"/>
  </si>
  <si>
    <r>
      <t>( 1 + β</t>
    </r>
    <r>
      <rPr>
        <vertAlign val="subscript"/>
        <sz val="11"/>
        <color theme="1"/>
        <rFont val="游ゴシック"/>
        <family val="3"/>
        <charset val="128"/>
        <scheme val="minor"/>
      </rPr>
      <t>2</t>
    </r>
    <r>
      <rPr>
        <sz val="11"/>
        <color theme="1"/>
        <rFont val="游ゴシック"/>
        <family val="2"/>
        <scheme val="minor"/>
      </rPr>
      <t>・</t>
    </r>
    <r>
      <rPr>
        <i/>
        <sz val="11"/>
        <color theme="1"/>
        <rFont val="Times New Roman"/>
        <family val="1"/>
      </rPr>
      <t>h</t>
    </r>
    <r>
      <rPr>
        <i/>
        <vertAlign val="subscript"/>
        <sz val="11"/>
        <color theme="1"/>
        <rFont val="Times New Roman"/>
        <family val="1"/>
      </rPr>
      <t>0</t>
    </r>
    <r>
      <rPr>
        <sz val="11"/>
        <color theme="1"/>
        <rFont val="游ゴシック"/>
        <family val="2"/>
        <scheme val="minor"/>
      </rPr>
      <t>)</t>
    </r>
    <phoneticPr fontId="2"/>
  </si>
  <si>
    <r>
      <t>2・</t>
    </r>
    <r>
      <rPr>
        <i/>
        <sz val="11"/>
        <color theme="1"/>
        <rFont val="Times New Roman"/>
        <family val="1"/>
      </rPr>
      <t>E</t>
    </r>
    <r>
      <rPr>
        <i/>
        <sz val="11"/>
        <color theme="1"/>
        <rFont val="游ゴシック"/>
        <family val="1"/>
        <charset val="128"/>
      </rPr>
      <t>・</t>
    </r>
    <r>
      <rPr>
        <i/>
        <sz val="11"/>
        <color theme="1"/>
        <rFont val="Times New Roman"/>
        <family val="1"/>
      </rPr>
      <t>I</t>
    </r>
    <r>
      <rPr>
        <i/>
        <sz val="11"/>
        <color theme="1"/>
        <rFont val="游ゴシック"/>
        <family val="1"/>
        <charset val="128"/>
      </rPr>
      <t>・</t>
    </r>
    <r>
      <rPr>
        <sz val="11"/>
        <color theme="1"/>
        <rFont val="游ゴシック"/>
        <family val="2"/>
        <scheme val="minor"/>
      </rPr>
      <t>β</t>
    </r>
    <r>
      <rPr>
        <vertAlign val="subscript"/>
        <sz val="11"/>
        <color theme="1"/>
        <rFont val="游ゴシック"/>
        <family val="3"/>
        <charset val="128"/>
        <scheme val="minor"/>
      </rPr>
      <t>2</t>
    </r>
    <r>
      <rPr>
        <vertAlign val="superscript"/>
        <sz val="11"/>
        <color theme="1"/>
        <rFont val="游ゴシック"/>
        <family val="3"/>
        <charset val="128"/>
        <scheme val="minor"/>
      </rPr>
      <t>3</t>
    </r>
    <phoneticPr fontId="2"/>
  </si>
  <si>
    <r>
      <t>β</t>
    </r>
    <r>
      <rPr>
        <vertAlign val="subscript"/>
        <sz val="11"/>
        <color theme="1"/>
        <rFont val="游ゴシック"/>
        <family val="3"/>
        <charset val="128"/>
        <scheme val="minor"/>
      </rPr>
      <t>2</t>
    </r>
    <r>
      <rPr>
        <sz val="11"/>
        <color theme="1"/>
        <rFont val="游ゴシック"/>
        <family val="2"/>
        <scheme val="minor"/>
      </rPr>
      <t>：杭の特性値（m</t>
    </r>
    <r>
      <rPr>
        <vertAlign val="superscript"/>
        <sz val="11"/>
        <color theme="1"/>
        <rFont val="游ゴシック"/>
        <family val="3"/>
        <charset val="128"/>
        <scheme val="minor"/>
      </rPr>
      <t>ー1</t>
    </r>
    <r>
      <rPr>
        <sz val="11"/>
        <color theme="1"/>
        <rFont val="游ゴシック"/>
        <family val="2"/>
        <scheme val="minor"/>
      </rPr>
      <t>）</t>
    </r>
    <rPh sb="3" eb="4">
      <t>クイ</t>
    </rPh>
    <rPh sb="5" eb="7">
      <t>トクセイ</t>
    </rPh>
    <rPh sb="7" eb="8">
      <t>チ</t>
    </rPh>
    <phoneticPr fontId="2"/>
  </si>
  <si>
    <r>
      <t>β</t>
    </r>
    <r>
      <rPr>
        <vertAlign val="subscript"/>
        <sz val="11"/>
        <color theme="1"/>
        <rFont val="游ゴシック"/>
        <family val="3"/>
        <charset val="128"/>
        <scheme val="minor"/>
      </rPr>
      <t xml:space="preserve">2 </t>
    </r>
    <r>
      <rPr>
        <sz val="11"/>
        <color theme="1"/>
        <rFont val="游ゴシック"/>
        <family val="2"/>
        <scheme val="minor"/>
      </rPr>
      <t>=</t>
    </r>
    <phoneticPr fontId="2"/>
  </si>
  <si>
    <r>
      <t>( 1 + 2・β</t>
    </r>
    <r>
      <rPr>
        <vertAlign val="subscript"/>
        <sz val="11"/>
        <color theme="1"/>
        <rFont val="游ゴシック"/>
        <family val="3"/>
        <charset val="128"/>
        <scheme val="minor"/>
      </rPr>
      <t>2</t>
    </r>
    <r>
      <rPr>
        <sz val="11"/>
        <color theme="1"/>
        <rFont val="游ゴシック"/>
        <family val="2"/>
        <scheme val="minor"/>
      </rPr>
      <t>・</t>
    </r>
    <r>
      <rPr>
        <i/>
        <sz val="11"/>
        <color theme="1"/>
        <rFont val="Times New Roman"/>
        <family val="1"/>
      </rPr>
      <t>h</t>
    </r>
    <r>
      <rPr>
        <i/>
        <vertAlign val="subscript"/>
        <sz val="11"/>
        <color theme="1"/>
        <rFont val="游ゴシック"/>
        <family val="1"/>
        <charset val="128"/>
      </rPr>
      <t>0</t>
    </r>
    <r>
      <rPr>
        <sz val="11"/>
        <color theme="1"/>
        <rFont val="游ゴシック"/>
        <family val="2"/>
        <scheme val="minor"/>
      </rPr>
      <t>)</t>
    </r>
    <phoneticPr fontId="2"/>
  </si>
  <si>
    <r>
      <t>2・</t>
    </r>
    <r>
      <rPr>
        <i/>
        <sz val="11"/>
        <color theme="1"/>
        <rFont val="Times New Roman"/>
        <family val="1"/>
      </rPr>
      <t>E</t>
    </r>
    <r>
      <rPr>
        <i/>
        <sz val="11"/>
        <color theme="1"/>
        <rFont val="游ゴシック"/>
        <family val="1"/>
        <charset val="128"/>
      </rPr>
      <t>・</t>
    </r>
    <r>
      <rPr>
        <i/>
        <sz val="11"/>
        <color theme="1"/>
        <rFont val="Times New Roman"/>
        <family val="1"/>
      </rPr>
      <t>I</t>
    </r>
    <r>
      <rPr>
        <i/>
        <sz val="11"/>
        <color theme="1"/>
        <rFont val="游ゴシック"/>
        <family val="1"/>
        <charset val="128"/>
      </rPr>
      <t>・</t>
    </r>
    <r>
      <rPr>
        <sz val="11"/>
        <color theme="1"/>
        <rFont val="游ゴシック"/>
        <family val="2"/>
        <scheme val="minor"/>
      </rPr>
      <t>β</t>
    </r>
    <r>
      <rPr>
        <vertAlign val="subscript"/>
        <sz val="11"/>
        <color theme="1"/>
        <rFont val="游ゴシック"/>
        <family val="3"/>
        <charset val="128"/>
        <scheme val="minor"/>
      </rPr>
      <t>2</t>
    </r>
    <r>
      <rPr>
        <vertAlign val="superscript"/>
        <sz val="11"/>
        <color theme="1"/>
        <rFont val="游ゴシック"/>
        <family val="3"/>
        <charset val="128"/>
        <scheme val="minor"/>
      </rPr>
      <t>2</t>
    </r>
    <phoneticPr fontId="2"/>
  </si>
  <si>
    <r>
      <t>β</t>
    </r>
    <r>
      <rPr>
        <vertAlign val="subscript"/>
        <sz val="11"/>
        <color theme="1"/>
        <rFont val="游ゴシック"/>
        <family val="3"/>
        <charset val="128"/>
        <scheme val="minor"/>
      </rPr>
      <t>1</t>
    </r>
    <r>
      <rPr>
        <sz val="11"/>
        <color theme="1"/>
        <rFont val="游ゴシック"/>
        <family val="2"/>
        <scheme val="minor"/>
      </rPr>
      <t>値</t>
    </r>
    <rPh sb="2" eb="3">
      <t>アタイ</t>
    </rPh>
    <phoneticPr fontId="2"/>
  </si>
  <si>
    <r>
      <t>β</t>
    </r>
    <r>
      <rPr>
        <vertAlign val="subscript"/>
        <sz val="11"/>
        <color theme="1"/>
        <rFont val="游ゴシック"/>
        <family val="3"/>
        <charset val="128"/>
        <scheme val="minor"/>
      </rPr>
      <t>2</t>
    </r>
    <r>
      <rPr>
        <sz val="11"/>
        <color theme="1"/>
        <rFont val="游ゴシック"/>
        <family val="2"/>
        <scheme val="minor"/>
      </rPr>
      <t>値</t>
    </r>
    <rPh sb="2" eb="3">
      <t>アタイ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</si>
  <si>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</si>
  <si>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</si>
  <si>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</si>
  <si>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</si>
  <si>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</si>
  <si>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</si>
  <si>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</si>
  <si>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</si>
  <si>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2023 ce-note.com</t>
    <phoneticPr fontId="2"/>
  </si>
  <si>
    <t>許容応力度を超えた場合は「NG」と判定し、「1-3. 鋼矢板の設定」に戻り、鋼矢板の型式を上げる。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</si>
</sst>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000"/>
    <numFmt numFmtId="179" formatCode="0.00_ "/>
    <numFmt numFmtId="180" formatCode="#,##0.000;[Red]\-#,##0.000"/>
    <numFmt numFmtId="181" formatCode="#,##0_ "/>
    <numFmt numFmtId="182" formatCode="#,##0.00000000;[Red]\-#,##0.00000000"/>
    <numFmt numFmtId="183" formatCode="#,##0.0000;[Red]\-#,##0.0000"/>
    <numFmt numFmtId="184" formatCode="#,##0.000000000000;[Red]\-#,##0.000000000000"/>
    <numFmt numFmtId="185" formatCode="0.0000000"/>
    <numFmt numFmtId="186" formatCode="#,##0.0"/>
  </numFmts>
  <fonts count="42">
    <font>
      <sz val="11"/>
      <color theme="1"/>
      <name val="游ゴシック"/>
      <family val="2"/>
      <scheme val="minor"/>
    </font>
    <font>
      <sz val="11"/>
      <color theme="1"/>
      <name val="游ゴシック"/>
      <family val="2"/>
      <scheme val="minor"/>
    </font>
    <font>
      <sz val="6"/>
      <name val="游ゴシック"/>
      <family val="3"/>
      <charset val="128"/>
      <scheme val="minor"/>
    </font>
    <font>
      <vertAlign val="superscript"/>
      <sz val="11"/>
      <color theme="1"/>
      <name val="游ゴシック"/>
      <family val="3"/>
      <charset val="128"/>
      <scheme val="minor"/>
    </font>
    <font>
      <vertAlign val="subscript"/>
      <sz val="11"/>
      <color theme="1"/>
      <name val="游ゴシック"/>
      <family val="3"/>
      <charset val="128"/>
      <scheme val="minor"/>
    </font>
    <font>
      <sz val="9"/>
      <color theme="1"/>
      <name val="游ゴシック"/>
      <family val="2"/>
      <scheme val="minor"/>
    </font>
    <font>
      <sz val="11"/>
      <color theme="1"/>
      <name val="Times New Roman"/>
      <family val="1"/>
    </font>
    <font>
      <i/>
      <sz val="11"/>
      <color theme="1"/>
      <name val="Times New Roman"/>
      <family val="1"/>
    </font>
    <font>
      <i/>
      <sz val="11"/>
      <color theme="1"/>
      <name val="游ゴシック"/>
      <family val="3"/>
      <charset val="128"/>
      <scheme val="minor"/>
    </font>
    <font>
      <sz val="11"/>
      <color theme="1"/>
      <name val="游ゴシック"/>
      <family val="3"/>
      <charset val="128"/>
      <scheme val="minor"/>
    </font>
    <font>
      <vertAlign val="subscript"/>
      <sz val="11"/>
      <color theme="1"/>
      <name val="Times New Roman"/>
      <family val="1"/>
    </font>
    <font>
      <i/>
      <vertAlign val="subscript"/>
      <sz val="11"/>
      <color theme="1"/>
      <name val="Times New Roman"/>
      <family val="1"/>
    </font>
    <font>
      <i/>
      <sz val="11"/>
      <color theme="1"/>
      <name val="游ゴシック"/>
      <family val="2"/>
    </font>
    <font>
      <i/>
      <sz val="11"/>
      <color theme="1"/>
      <name val="ＭＳ Ｐ明朝"/>
      <family val="1"/>
      <charset val="128"/>
    </font>
    <font>
      <sz val="11"/>
      <color theme="1"/>
      <name val="游ゴシック"/>
      <family val="1"/>
      <charset val="128"/>
    </font>
    <font>
      <i/>
      <sz val="11"/>
      <color theme="1"/>
      <name val="游ゴシック"/>
      <family val="1"/>
      <charset val="128"/>
    </font>
    <font>
      <i/>
      <sz val="8"/>
      <color theme="1"/>
      <name val="Times New Roman"/>
      <family val="1"/>
    </font>
    <font>
      <i/>
      <sz val="11"/>
      <color theme="1"/>
      <name val="游ゴシック"/>
      <family val="3"/>
      <charset val="128"/>
    </font>
    <font>
      <sz val="11"/>
      <color theme="1"/>
      <name val="游ゴシック"/>
      <family val="1"/>
      <scheme val="minor"/>
    </font>
    <font>
      <sz val="11"/>
      <color theme="1"/>
      <name val="游ゴシック"/>
      <family val="3"/>
      <charset val="128"/>
    </font>
    <font>
      <i/>
      <vertAlign val="subscript"/>
      <sz val="11"/>
      <color theme="1"/>
      <name val="游ゴシック"/>
      <family val="3"/>
      <charset val="128"/>
      <scheme val="minor"/>
    </font>
    <font>
      <i/>
      <sz val="11"/>
      <color theme="1"/>
      <name val="Times New Roman"/>
      <family val="3"/>
      <charset val="128"/>
    </font>
    <font>
      <i/>
      <sz val="11"/>
      <color theme="1"/>
      <name val="游ゴシック"/>
      <family val="1"/>
    </font>
    <font>
      <sz val="11"/>
      <color theme="1"/>
      <name val="Yu Gothic"/>
      <family val="1"/>
      <charset val="128"/>
    </font>
    <font>
      <vertAlign val="superscript"/>
      <sz val="11"/>
      <color theme="1"/>
      <name val="Yu Gothic"/>
      <family val="1"/>
      <charset val="128"/>
    </font>
    <font>
      <i/>
      <vertAlign val="subscript"/>
      <sz val="11"/>
      <color theme="1"/>
      <name val="游ゴシック"/>
      <family val="1"/>
      <charset val="128"/>
    </font>
    <font>
      <vertAlign val="subscript"/>
      <sz val="11"/>
      <color theme="1"/>
      <name val="游ゴシック"/>
      <family val="1"/>
      <charset val="128"/>
    </font>
    <font>
      <sz val="1"/>
      <color theme="1"/>
      <name val="游ゴシック"/>
      <family val="2"/>
      <scheme val="minor"/>
    </font>
    <font>
      <vertAlign val="subscript"/>
      <sz val="11"/>
      <color theme="1"/>
      <name val="Yu Gothic"/>
      <family val="1"/>
      <charset val="128"/>
    </font>
    <font>
      <sz val="8"/>
      <color theme="1"/>
      <name val="游ゴシック"/>
      <family val="2"/>
      <scheme val="minor"/>
    </font>
    <font>
      <i/>
      <sz val="11"/>
      <color theme="1"/>
      <name val="Yu Gothic"/>
      <family val="1"/>
      <charset val="128"/>
    </font>
    <font>
      <sz val="11"/>
      <color theme="1"/>
      <name val="游ゴシック"/>
      <family val="1"/>
      <charset val="128"/>
      <scheme val="minor"/>
    </font>
    <font>
      <sz val="11"/>
      <color theme="1"/>
      <name val="Yu Gothic"/>
      <family val="3"/>
      <charset val="128"/>
    </font>
    <font>
      <i/>
      <vertAlign val="subscript"/>
      <sz val="11"/>
      <color theme="1"/>
      <name val="ＭＳ Ｐ明朝"/>
      <family val="1"/>
      <charset val="128"/>
    </font>
    <font>
      <vertAlign val="subscript"/>
      <sz val="11"/>
      <color theme="1"/>
      <name val="ＭＳ Ｐ明朝"/>
      <family val="1"/>
      <charset val="128"/>
    </font>
    <font>
      <sz val="11"/>
      <color theme="0"/>
      <name val="游ゴシック"/>
      <family val="3"/>
      <charset val="128"/>
      <scheme val="minor"/>
    </font>
    <font>
      <sz val="11"/>
      <color theme="0"/>
      <name val="游ゴシック"/>
      <family val="3"/>
      <charset val="128"/>
    </font>
    <font>
      <vertAlign val="subscript"/>
      <sz val="11"/>
      <color theme="0"/>
      <name val="游ゴシック"/>
      <family val="3"/>
      <charset val="128"/>
      <scheme val="minor"/>
    </font>
    <font>
      <sz val="11"/>
      <color theme="0"/>
      <name val="游ゴシック"/>
      <family val="2"/>
      <scheme val="minor"/>
    </font>
    <font>
      <u/>
      <sz val="11"/>
      <color theme="10"/>
      <name val="游ゴシック"/>
      <family val="2"/>
      <scheme val="minor"/>
    </font>
    <font>
      <i/>
      <sz val="8"/>
      <color theme="1"/>
      <name val="游ゴシック"/>
      <family val="1"/>
      <charset val="128"/>
    </font>
    <font>
      <i/>
      <sz val="11"/>
      <color theme="1"/>
      <name val="Times New Roman"/>
      <family val="2"/>
    </font>
  </fonts>
  <fills count="3">
    <fill>
      <patternFill patternType="none"/>
    </fill>
    <fill>
      <patternFill patternType="gray125"/>
    </fill>
    <fill>
      <patternFill patternType="solid">
        <fgColor rgb="FFFFCCFF"/>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9" fillId="0" borderId="0" applyNumberFormat="0" applyFill="0" applyBorder="0" applyAlignment="0" applyProtection="0"/>
  </cellStyleXfs>
  <cellXfs count="361">
    <xf numFmtId="0" fontId="0" fillId="0" borderId="0" xfId="0"/>
    <xf numFmtId="177" fontId="0" fillId="0" borderId="0" xfId="1" applyNumberFormat="1" applyFont="1" applyAlignme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177" fontId="0" fillId="0" borderId="1" xfId="1" applyNumberFormat="1" applyFont="1" applyBorder="1" applyAlignment="1"/>
    <xf numFmtId="177" fontId="0" fillId="0" borderId="2" xfId="1" applyNumberFormat="1" applyFont="1" applyBorder="1" applyAlignment="1"/>
    <xf numFmtId="177" fontId="0" fillId="0" borderId="3" xfId="1" applyNumberFormat="1" applyFont="1" applyBorder="1" applyAlignment="1"/>
    <xf numFmtId="177" fontId="0" fillId="0" borderId="4" xfId="1" applyNumberFormat="1" applyFont="1" applyBorder="1" applyAlignment="1"/>
    <xf numFmtId="177" fontId="0" fillId="0" borderId="0" xfId="1" applyNumberFormat="1" applyFont="1" applyBorder="1" applyAlignment="1"/>
    <xf numFmtId="177" fontId="0" fillId="0" borderId="0" xfId="1" applyNumberFormat="1" applyFont="1" applyBorder="1" applyAlignment="1">
      <alignment horizontal="center"/>
    </xf>
    <xf numFmtId="177" fontId="0" fillId="0" borderId="5" xfId="1" applyNumberFormat="1" applyFont="1" applyBorder="1" applyAlignment="1"/>
    <xf numFmtId="177" fontId="0" fillId="0" borderId="6" xfId="1" applyNumberFormat="1" applyFont="1" applyBorder="1" applyAlignment="1"/>
    <xf numFmtId="177" fontId="0" fillId="0" borderId="7" xfId="1" applyNumberFormat="1" applyFont="1" applyBorder="1" applyAlignment="1"/>
    <xf numFmtId="177" fontId="0" fillId="0" borderId="7" xfId="1" applyNumberFormat="1" applyFont="1" applyBorder="1" applyAlignment="1">
      <alignment horizontal="center"/>
    </xf>
    <xf numFmtId="177" fontId="0" fillId="0" borderId="8" xfId="1" applyNumberFormat="1" applyFont="1" applyBorder="1" applyAlignment="1"/>
    <xf numFmtId="0" fontId="0" fillId="0" borderId="7"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center"/>
    </xf>
    <xf numFmtId="2" fontId="0" fillId="0" borderId="7" xfId="0" applyNumberFormat="1" applyBorder="1" applyAlignment="1">
      <alignment horizontal="left"/>
    </xf>
    <xf numFmtId="40" fontId="0" fillId="0" borderId="0" xfId="1" applyNumberFormat="1" applyFont="1" applyBorder="1" applyAlignment="1">
      <alignment horizontal="center"/>
    </xf>
    <xf numFmtId="2" fontId="0" fillId="0" borderId="7" xfId="0" applyNumberFormat="1" applyBorder="1" applyAlignment="1">
      <alignment horizontal="center" shrinkToFit="1"/>
    </xf>
    <xf numFmtId="2" fontId="0" fillId="0" borderId="0" xfId="0" applyNumberFormat="1" applyAlignment="1">
      <alignment horizontal="center"/>
    </xf>
    <xf numFmtId="0" fontId="0" fillId="0" borderId="7" xfId="0" applyBorder="1"/>
    <xf numFmtId="0" fontId="0" fillId="0" borderId="7" xfId="0" applyBorder="1" applyAlignment="1">
      <alignment horizontal="left"/>
    </xf>
    <xf numFmtId="40" fontId="0" fillId="0" borderId="7" xfId="1" applyNumberFormat="1" applyFont="1" applyBorder="1" applyAlignment="1">
      <alignment horizontal="center"/>
    </xf>
    <xf numFmtId="0" fontId="0" fillId="0" borderId="0" xfId="0" applyAlignment="1">
      <alignment horizontal="left" shrinkToFit="1"/>
    </xf>
    <xf numFmtId="0" fontId="0" fillId="0" borderId="0" xfId="0" applyAlignment="1">
      <alignment horizontal="left"/>
    </xf>
    <xf numFmtId="2" fontId="0" fillId="0" borderId="0" xfId="0" applyNumberFormat="1" applyAlignment="1">
      <alignment horizontal="left"/>
    </xf>
    <xf numFmtId="38" fontId="0" fillId="0" borderId="0" xfId="1" applyFont="1" applyBorder="1" applyAlignment="1">
      <alignment horizontal="center"/>
    </xf>
    <xf numFmtId="180" fontId="0" fillId="0" borderId="7" xfId="1" applyNumberFormat="1" applyFont="1" applyBorder="1" applyAlignment="1">
      <alignment horizontal="center"/>
    </xf>
    <xf numFmtId="0" fontId="0" fillId="0" borderId="0" xfId="0" applyAlignment="1">
      <alignment horizontal="center"/>
    </xf>
    <xf numFmtId="0" fontId="0" fillId="0" borderId="7" xfId="0" applyBorder="1" applyAlignment="1">
      <alignment horizontal="left" shrinkToFit="1"/>
    </xf>
    <xf numFmtId="177" fontId="0" fillId="0" borderId="0" xfId="1" applyNumberFormat="1" applyFont="1" applyBorder="1" applyAlignment="1">
      <alignment horizontal="center" vertical="center"/>
    </xf>
    <xf numFmtId="38" fontId="0" fillId="0" borderId="7" xfId="1" applyFont="1" applyBorder="1" applyAlignment="1"/>
    <xf numFmtId="177" fontId="0" fillId="0" borderId="11" xfId="1" applyNumberFormat="1" applyFont="1" applyBorder="1" applyAlignment="1"/>
    <xf numFmtId="38" fontId="0" fillId="0" borderId="0" xfId="1" applyFont="1" applyBorder="1" applyAlignment="1"/>
    <xf numFmtId="38" fontId="5" fillId="0" borderId="0" xfId="1" applyFont="1" applyBorder="1" applyAlignment="1">
      <alignment horizontal="center" vertical="top"/>
    </xf>
    <xf numFmtId="177" fontId="0" fillId="0" borderId="0" xfId="1" applyNumberFormat="1" applyFont="1" applyBorder="1" applyAlignment="1">
      <alignment vertical="center"/>
    </xf>
    <xf numFmtId="177" fontId="0" fillId="0" borderId="0" xfId="1" applyNumberFormat="1" applyFont="1" applyBorder="1" applyAlignment="1">
      <alignment horizontal="left" vertical="center"/>
    </xf>
    <xf numFmtId="177" fontId="0" fillId="0" borderId="0" xfId="1" applyNumberFormat="1" applyFont="1" applyBorder="1" applyAlignment="1">
      <alignment horizontal="right"/>
    </xf>
    <xf numFmtId="182" fontId="0" fillId="0" borderId="0" xfId="1" applyNumberFormat="1" applyFont="1" applyBorder="1" applyAlignment="1">
      <alignment horizontal="center"/>
    </xf>
    <xf numFmtId="177" fontId="7" fillId="0" borderId="0" xfId="1" applyNumberFormat="1" applyFont="1" applyBorder="1" applyAlignment="1"/>
    <xf numFmtId="177" fontId="7" fillId="0" borderId="0" xfId="1" applyNumberFormat="1" applyFont="1" applyBorder="1" applyAlignment="1">
      <alignment horizontal="center"/>
    </xf>
    <xf numFmtId="2" fontId="7" fillId="0" borderId="0" xfId="0" applyNumberFormat="1" applyFont="1" applyAlignment="1">
      <alignment horizontal="left"/>
    </xf>
    <xf numFmtId="177" fontId="7" fillId="0" borderId="0" xfId="1" applyNumberFormat="1" applyFont="1" applyBorder="1" applyAlignment="1">
      <alignment horizontal="center" vertical="center"/>
    </xf>
    <xf numFmtId="177" fontId="7" fillId="0" borderId="2" xfId="1" applyNumberFormat="1" applyFont="1" applyBorder="1" applyAlignment="1"/>
    <xf numFmtId="177" fontId="9" fillId="0" borderId="0" xfId="1" applyNumberFormat="1" applyFont="1" applyBorder="1" applyAlignment="1"/>
    <xf numFmtId="177" fontId="18" fillId="0" borderId="0" xfId="1" applyNumberFormat="1" applyFont="1" applyBorder="1" applyAlignment="1"/>
    <xf numFmtId="184" fontId="0" fillId="0" borderId="0" xfId="1" applyNumberFormat="1" applyFont="1" applyBorder="1" applyAlignment="1"/>
    <xf numFmtId="180" fontId="9" fillId="0" borderId="0" xfId="1" applyNumberFormat="1" applyFont="1" applyBorder="1" applyAlignment="1"/>
    <xf numFmtId="177" fontId="18" fillId="0" borderId="7" xfId="1" applyNumberFormat="1" applyFont="1" applyBorder="1" applyAlignment="1"/>
    <xf numFmtId="183" fontId="0" fillId="0" borderId="0" xfId="1" applyNumberFormat="1" applyFont="1" applyBorder="1" applyAlignment="1">
      <alignment horizontal="center"/>
    </xf>
    <xf numFmtId="183" fontId="0" fillId="0" borderId="7" xfId="1" applyNumberFormat="1" applyFont="1" applyBorder="1" applyAlignment="1">
      <alignment horizontal="center"/>
    </xf>
    <xf numFmtId="177" fontId="7" fillId="0" borderId="2" xfId="1" applyNumberFormat="1" applyFont="1" applyBorder="1" applyAlignment="1">
      <alignment vertical="center"/>
    </xf>
    <xf numFmtId="177" fontId="7" fillId="0" borderId="0" xfId="1" applyNumberFormat="1" applyFont="1" applyBorder="1" applyAlignment="1">
      <alignment vertical="center"/>
    </xf>
    <xf numFmtId="177" fontId="0" fillId="0" borderId="0" xfId="1" applyNumberFormat="1" applyFont="1" applyFill="1" applyBorder="1" applyAlignment="1">
      <alignment horizontal="center"/>
    </xf>
    <xf numFmtId="177" fontId="27" fillId="0" borderId="0" xfId="1" applyNumberFormat="1" applyFont="1" applyAlignment="1"/>
    <xf numFmtId="177" fontId="0" fillId="0" borderId="0" xfId="1" quotePrefix="1" applyNumberFormat="1" applyFont="1" applyBorder="1" applyAlignment="1"/>
    <xf numFmtId="38" fontId="29" fillId="0" borderId="0" xfId="1" applyFont="1" applyBorder="1" applyAlignment="1">
      <alignment horizontal="left" vertical="top"/>
    </xf>
    <xf numFmtId="177" fontId="18" fillId="0" borderId="0" xfId="1" applyNumberFormat="1" applyFont="1" applyBorder="1" applyAlignment="1">
      <alignment horizontal="center" vertical="center"/>
    </xf>
    <xf numFmtId="177" fontId="0" fillId="0" borderId="0" xfId="1" applyNumberFormat="1" applyFont="1" applyBorder="1" applyAlignment="1">
      <alignment horizontal="center" shrinkToFit="1"/>
    </xf>
    <xf numFmtId="1" fontId="0" fillId="0" borderId="0" xfId="0" applyNumberFormat="1" applyAlignment="1">
      <alignment horizontal="center"/>
    </xf>
    <xf numFmtId="177" fontId="0" fillId="0" borderId="0" xfId="1" applyNumberFormat="1" applyFont="1" applyBorder="1" applyAlignment="1">
      <alignment horizontal="left"/>
    </xf>
    <xf numFmtId="40" fontId="7" fillId="0" borderId="0" xfId="1" applyNumberFormat="1" applyFont="1" applyBorder="1" applyAlignment="1">
      <alignment horizontal="center"/>
    </xf>
    <xf numFmtId="177" fontId="0" fillId="0" borderId="2" xfId="1" applyNumberFormat="1" applyFont="1" applyBorder="1" applyAlignment="1">
      <alignment horizontal="center"/>
    </xf>
    <xf numFmtId="38" fontId="0" fillId="0" borderId="2" xfId="1" applyFont="1" applyBorder="1" applyAlignment="1">
      <alignment horizontal="center"/>
    </xf>
    <xf numFmtId="38" fontId="0" fillId="0" borderId="5" xfId="1" applyFont="1" applyBorder="1" applyAlignment="1"/>
    <xf numFmtId="38" fontId="0" fillId="0" borderId="0" xfId="1" applyFont="1" applyAlignment="1">
      <alignment horizontal="center"/>
    </xf>
    <xf numFmtId="38" fontId="0" fillId="0" borderId="10" xfId="1" applyFont="1" applyBorder="1" applyAlignment="1"/>
    <xf numFmtId="38" fontId="0" fillId="0" borderId="11" xfId="1" applyFont="1" applyBorder="1" applyAlignment="1"/>
    <xf numFmtId="177" fontId="9" fillId="0" borderId="0" xfId="1" applyNumberFormat="1" applyFont="1" applyBorder="1" applyAlignment="1">
      <alignment horizontal="center" vertical="center"/>
    </xf>
    <xf numFmtId="177" fontId="0" fillId="0" borderId="0" xfId="1" applyNumberFormat="1" applyFont="1" applyAlignment="1">
      <alignment horizontal="center" vertical="center"/>
    </xf>
    <xf numFmtId="177" fontId="0" fillId="0" borderId="0" xfId="1" applyNumberFormat="1" applyFont="1" applyAlignment="1">
      <alignment vertical="center"/>
    </xf>
    <xf numFmtId="177" fontId="31" fillId="0" borderId="0" xfId="1" applyNumberFormat="1" applyFont="1" applyBorder="1" applyAlignment="1"/>
    <xf numFmtId="40" fontId="0" fillId="0" borderId="7" xfId="1" applyNumberFormat="1" applyFont="1" applyBorder="1" applyAlignment="1">
      <alignment shrinkToFit="1"/>
    </xf>
    <xf numFmtId="177" fontId="0" fillId="0" borderId="19" xfId="1" applyNumberFormat="1" applyFont="1" applyBorder="1" applyAlignment="1"/>
    <xf numFmtId="177" fontId="35" fillId="0" borderId="0" xfId="1" applyNumberFormat="1" applyFont="1" applyBorder="1" applyAlignment="1">
      <alignment shrinkToFit="1"/>
    </xf>
    <xf numFmtId="177" fontId="35" fillId="0" borderId="5" xfId="1" applyNumberFormat="1" applyFont="1" applyBorder="1" applyAlignment="1">
      <alignment shrinkToFit="1"/>
    </xf>
    <xf numFmtId="177" fontId="35" fillId="0" borderId="0" xfId="1" applyNumberFormat="1" applyFont="1" applyAlignment="1">
      <alignment shrinkToFit="1"/>
    </xf>
    <xf numFmtId="177" fontId="39" fillId="0" borderId="0" xfId="3" applyNumberFormat="1" applyAlignment="1"/>
    <xf numFmtId="180" fontId="0" fillId="0" borderId="0" xfId="1" applyNumberFormat="1" applyFont="1" applyBorder="1" applyAlignment="1">
      <alignment horizontal="center"/>
    </xf>
    <xf numFmtId="2" fontId="0" fillId="0" borderId="4" xfId="0" applyNumberFormat="1" applyBorder="1" applyAlignment="1">
      <alignment horizontal="center"/>
    </xf>
    <xf numFmtId="2" fontId="0" fillId="0" borderId="7" xfId="0" applyNumberFormat="1" applyBorder="1"/>
    <xf numFmtId="2" fontId="0" fillId="0" borderId="2" xfId="0" applyNumberFormat="1" applyBorder="1"/>
    <xf numFmtId="2" fontId="0" fillId="0" borderId="15" xfId="0" applyNumberFormat="1" applyBorder="1"/>
    <xf numFmtId="2" fontId="0" fillId="0" borderId="0" xfId="0" applyNumberFormat="1"/>
    <xf numFmtId="0" fontId="0" fillId="0" borderId="0" xfId="0" applyAlignment="1">
      <alignment horizontal="center" shrinkToFit="1"/>
    </xf>
    <xf numFmtId="1" fontId="0" fillId="0" borderId="2" xfId="0" applyNumberFormat="1" applyBorder="1" applyAlignment="1">
      <alignment horizontal="center"/>
    </xf>
    <xf numFmtId="1" fontId="0" fillId="0" borderId="7" xfId="0" applyNumberFormat="1" applyBorder="1" applyAlignment="1">
      <alignment horizontal="center"/>
    </xf>
    <xf numFmtId="177" fontId="0" fillId="0" borderId="15" xfId="1" applyNumberFormat="1" applyFont="1" applyBorder="1" applyAlignment="1"/>
    <xf numFmtId="38" fontId="0" fillId="0" borderId="2" xfId="1" applyFont="1" applyBorder="1" applyAlignment="1"/>
    <xf numFmtId="38" fontId="0" fillId="0" borderId="15" xfId="1" applyFont="1" applyBorder="1" applyAlignment="1"/>
    <xf numFmtId="2" fontId="0" fillId="0" borderId="1" xfId="0" applyNumberFormat="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13"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40" fontId="0" fillId="0" borderId="6" xfId="1" applyNumberFormat="1" applyFont="1" applyBorder="1" applyAlignment="1">
      <alignment horizontal="center"/>
    </xf>
    <xf numFmtId="40" fontId="0" fillId="0" borderId="7" xfId="1" applyNumberFormat="1" applyFont="1" applyBorder="1" applyAlignment="1">
      <alignment horizontal="center"/>
    </xf>
    <xf numFmtId="40" fontId="0" fillId="0" borderId="8" xfId="1"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0" fontId="0" fillId="0" borderId="1" xfId="0" applyBorder="1" applyAlignment="1">
      <alignment horizontal="center"/>
    </xf>
    <xf numFmtId="0" fontId="0" fillId="0" borderId="2" xfId="0" applyBorder="1" applyAlignment="1">
      <alignment horizontal="center"/>
    </xf>
    <xf numFmtId="177" fontId="0" fillId="0" borderId="1" xfId="1" applyNumberFormat="1" applyFont="1" applyBorder="1" applyAlignment="1">
      <alignment horizontal="center" vertical="center"/>
    </xf>
    <xf numFmtId="177" fontId="0" fillId="0" borderId="3" xfId="1" applyNumberFormat="1" applyFont="1" applyBorder="1" applyAlignment="1">
      <alignment horizontal="center" vertical="center"/>
    </xf>
    <xf numFmtId="177" fontId="0" fillId="0" borderId="13" xfId="1" applyNumberFormat="1" applyFont="1" applyBorder="1" applyAlignment="1">
      <alignment horizontal="center" vertical="center"/>
    </xf>
    <xf numFmtId="177" fontId="0" fillId="0" borderId="14" xfId="1" applyNumberFormat="1" applyFont="1" applyBorder="1" applyAlignment="1">
      <alignment horizontal="center" vertical="center"/>
    </xf>
    <xf numFmtId="2" fontId="0" fillId="0" borderId="0" xfId="0" applyNumberFormat="1" applyAlignment="1">
      <alignment horizontal="center" shrinkToFit="1"/>
    </xf>
    <xf numFmtId="0" fontId="0" fillId="0" borderId="0" xfId="0" applyAlignment="1">
      <alignment horizontal="center" shrinkToFit="1"/>
    </xf>
    <xf numFmtId="179" fontId="0" fillId="0" borderId="15" xfId="0" applyNumberFormat="1" applyBorder="1" applyAlignment="1">
      <alignment horizontal="center" shrinkToFit="1"/>
    </xf>
    <xf numFmtId="0" fontId="0" fillId="0" borderId="7" xfId="0" applyBorder="1" applyAlignment="1">
      <alignment horizontal="center" shrinkToFit="1"/>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41" fillId="0" borderId="4" xfId="0" applyFont="1" applyBorder="1" applyAlignment="1">
      <alignment horizontal="center"/>
    </xf>
    <xf numFmtId="0" fontId="7" fillId="0" borderId="5" xfId="0" applyFont="1" applyBorder="1" applyAlignment="1">
      <alignment horizontal="center"/>
    </xf>
    <xf numFmtId="0" fontId="0" fillId="0" borderId="8" xfId="0"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177" fontId="0" fillId="0" borderId="6" xfId="1" applyNumberFormat="1" applyFont="1" applyBorder="1" applyAlignment="1">
      <alignment horizontal="center" vertical="center"/>
    </xf>
    <xf numFmtId="177" fontId="0" fillId="0" borderId="8" xfId="1" applyNumberFormat="1" applyFont="1" applyBorder="1" applyAlignment="1">
      <alignment horizontal="center" vertical="center"/>
    </xf>
    <xf numFmtId="2" fontId="0" fillId="0" borderId="2" xfId="0" applyNumberFormat="1" applyBorder="1" applyAlignment="1">
      <alignment horizontal="center" shrinkToFit="1"/>
    </xf>
    <xf numFmtId="40" fontId="0" fillId="0" borderId="1" xfId="1" applyNumberFormat="1" applyFont="1" applyBorder="1" applyAlignment="1">
      <alignment horizontal="center"/>
    </xf>
    <xf numFmtId="40" fontId="0" fillId="0" borderId="2" xfId="1" applyNumberFormat="1" applyFont="1" applyBorder="1" applyAlignment="1">
      <alignment horizontal="center"/>
    </xf>
    <xf numFmtId="40" fontId="0" fillId="0" borderId="3" xfId="1" applyNumberFormat="1" applyFont="1" applyBorder="1" applyAlignment="1">
      <alignment horizontal="center"/>
    </xf>
    <xf numFmtId="40" fontId="0" fillId="0" borderId="13" xfId="1" applyNumberFormat="1" applyFont="1" applyBorder="1" applyAlignment="1">
      <alignment horizontal="center"/>
    </xf>
    <xf numFmtId="40" fontId="0" fillId="0" borderId="15" xfId="1" applyNumberFormat="1" applyFont="1" applyBorder="1" applyAlignment="1">
      <alignment horizontal="center"/>
    </xf>
    <xf numFmtId="40" fontId="0" fillId="0" borderId="14" xfId="1" applyNumberFormat="1" applyFont="1" applyBorder="1" applyAlignment="1">
      <alignment horizontal="center"/>
    </xf>
    <xf numFmtId="179" fontId="0" fillId="0" borderId="7" xfId="0" applyNumberFormat="1" applyBorder="1" applyAlignment="1">
      <alignment horizontal="center" shrinkToFit="1"/>
    </xf>
    <xf numFmtId="40" fontId="0" fillId="0" borderId="1" xfId="1" applyNumberFormat="1" applyFont="1" applyBorder="1" applyAlignment="1">
      <alignment horizontal="center" shrinkToFit="1"/>
    </xf>
    <xf numFmtId="40" fontId="0" fillId="0" borderId="2" xfId="1" applyNumberFormat="1" applyFont="1" applyBorder="1" applyAlignment="1">
      <alignment horizontal="center" shrinkToFit="1"/>
    </xf>
    <xf numFmtId="40" fontId="0" fillId="0" borderId="6" xfId="1" applyNumberFormat="1" applyFont="1" applyBorder="1" applyAlignment="1">
      <alignment horizontal="center" shrinkToFit="1"/>
    </xf>
    <xf numFmtId="40" fontId="0" fillId="0" borderId="7" xfId="1" applyNumberFormat="1" applyFont="1" applyBorder="1" applyAlignment="1">
      <alignment horizontal="center" shrinkToFit="1"/>
    </xf>
    <xf numFmtId="2" fontId="6" fillId="0" borderId="1" xfId="0" applyNumberFormat="1" applyFont="1" applyBorder="1" applyAlignment="1">
      <alignment horizontal="center"/>
    </xf>
    <xf numFmtId="2" fontId="6" fillId="0" borderId="2" xfId="0" applyNumberFormat="1" applyFont="1" applyBorder="1" applyAlignment="1">
      <alignment horizontal="center"/>
    </xf>
    <xf numFmtId="40" fontId="0" fillId="0" borderId="4" xfId="1" applyNumberFormat="1" applyFont="1" applyBorder="1" applyAlignment="1">
      <alignment horizontal="center" shrinkToFit="1"/>
    </xf>
    <xf numFmtId="40" fontId="0" fillId="0" borderId="0" xfId="1" applyNumberFormat="1" applyFont="1" applyBorder="1" applyAlignment="1">
      <alignment horizontal="center" shrinkToFit="1"/>
    </xf>
    <xf numFmtId="40" fontId="0" fillId="0" borderId="4" xfId="1" applyNumberFormat="1" applyFont="1" applyBorder="1" applyAlignment="1">
      <alignment horizontal="center"/>
    </xf>
    <xf numFmtId="40" fontId="0" fillId="0" borderId="0" xfId="1" applyNumberFormat="1" applyFont="1" applyBorder="1" applyAlignment="1">
      <alignment horizontal="center"/>
    </xf>
    <xf numFmtId="40" fontId="0" fillId="0" borderId="5" xfId="1" applyNumberFormat="1" applyFont="1" applyBorder="1" applyAlignment="1">
      <alignment horizontal="center"/>
    </xf>
    <xf numFmtId="177" fontId="9" fillId="0" borderId="4" xfId="1" applyNumberFormat="1" applyFont="1" applyBorder="1" applyAlignment="1">
      <alignment horizontal="center" shrinkToFit="1"/>
    </xf>
    <xf numFmtId="177" fontId="9" fillId="0" borderId="0" xfId="1" applyNumberFormat="1" applyFont="1" applyBorder="1" applyAlignment="1">
      <alignment horizontal="center" shrinkToFit="1"/>
    </xf>
    <xf numFmtId="177" fontId="9" fillId="0" borderId="5" xfId="1" applyNumberFormat="1" applyFont="1" applyBorder="1" applyAlignment="1">
      <alignment horizontal="center" shrinkToFit="1"/>
    </xf>
    <xf numFmtId="0" fontId="0" fillId="0" borderId="6" xfId="0" applyBorder="1" applyAlignment="1">
      <alignment horizontal="center" shrinkToFit="1"/>
    </xf>
    <xf numFmtId="0" fontId="0" fillId="0" borderId="8" xfId="0" applyBorder="1" applyAlignment="1">
      <alignment horizontal="center" shrinkToFit="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lignment horizontal="center"/>
    </xf>
    <xf numFmtId="40" fontId="0" fillId="0" borderId="10" xfId="1" applyNumberFormat="1" applyFont="1" applyBorder="1" applyAlignment="1">
      <alignment horizontal="center"/>
    </xf>
    <xf numFmtId="40" fontId="0" fillId="0" borderId="11" xfId="1" applyNumberFormat="1" applyFont="1" applyBorder="1" applyAlignment="1">
      <alignment horizontal="center"/>
    </xf>
    <xf numFmtId="40" fontId="0" fillId="0" borderId="12" xfId="1" applyNumberFormat="1" applyFont="1" applyBorder="1" applyAlignment="1">
      <alignment horizontal="center"/>
    </xf>
    <xf numFmtId="2" fontId="6" fillId="0" borderId="6" xfId="0" applyNumberFormat="1" applyFont="1" applyBorder="1" applyAlignment="1">
      <alignment horizontal="center"/>
    </xf>
    <xf numFmtId="2" fontId="6" fillId="0" borderId="7" xfId="0" applyNumberFormat="1" applyFont="1" applyBorder="1" applyAlignment="1">
      <alignment horizontal="center"/>
    </xf>
    <xf numFmtId="2" fontId="0" fillId="0" borderId="0" xfId="0" applyNumberFormat="1" applyAlignment="1">
      <alignment horizontal="center"/>
    </xf>
    <xf numFmtId="2" fontId="0" fillId="0" borderId="5" xfId="0" applyNumberFormat="1" applyBorder="1" applyAlignment="1">
      <alignment horizontal="center"/>
    </xf>
    <xf numFmtId="2" fontId="6" fillId="0" borderId="4" xfId="0" applyNumberFormat="1" applyFont="1" applyBorder="1" applyAlignment="1">
      <alignment horizontal="center"/>
    </xf>
    <xf numFmtId="2" fontId="6" fillId="0" borderId="0" xfId="0" applyNumberFormat="1" applyFont="1" applyAlignment="1">
      <alignment horizontal="center"/>
    </xf>
    <xf numFmtId="177" fontId="7" fillId="0" borderId="0" xfId="1" applyNumberFormat="1" applyFont="1" applyBorder="1" applyAlignment="1">
      <alignment horizontal="center" vertical="center"/>
    </xf>
    <xf numFmtId="177" fontId="0" fillId="0" borderId="0" xfId="1" applyNumberFormat="1" applyFont="1" applyBorder="1" applyAlignment="1">
      <alignment horizontal="center" vertical="center"/>
    </xf>
    <xf numFmtId="177" fontId="7" fillId="0" borderId="7" xfId="1" applyNumberFormat="1" applyFont="1" applyBorder="1" applyAlignment="1">
      <alignment horizontal="center" shrinkToFit="1"/>
    </xf>
    <xf numFmtId="177" fontId="7" fillId="0" borderId="0" xfId="1" applyNumberFormat="1" applyFont="1" applyBorder="1" applyAlignment="1">
      <alignment horizontal="center"/>
    </xf>
    <xf numFmtId="2" fontId="0" fillId="0" borderId="4" xfId="0" applyNumberFormat="1"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177" fontId="0" fillId="0" borderId="9" xfId="1" applyNumberFormat="1" applyFont="1" applyBorder="1" applyAlignment="1">
      <alignment horizontal="center" vertical="center"/>
    </xf>
    <xf numFmtId="177" fontId="7" fillId="0" borderId="4" xfId="1" applyNumberFormat="1" applyFont="1" applyBorder="1" applyAlignment="1">
      <alignment horizontal="center"/>
    </xf>
    <xf numFmtId="177" fontId="7" fillId="0" borderId="5" xfId="1" applyNumberFormat="1"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0" borderId="1" xfId="0" applyFont="1" applyBorder="1" applyAlignment="1">
      <alignment horizontal="center" shrinkToFit="1"/>
    </xf>
    <xf numFmtId="0" fontId="6" fillId="0" borderId="2" xfId="0" applyFont="1" applyBorder="1" applyAlignment="1">
      <alignment horizontal="center" shrinkToFit="1"/>
    </xf>
    <xf numFmtId="0" fontId="6" fillId="0" borderId="6" xfId="0" applyFont="1" applyBorder="1" applyAlignment="1">
      <alignment horizontal="center" shrinkToFit="1"/>
    </xf>
    <xf numFmtId="0" fontId="6" fillId="0" borderId="7" xfId="0" applyFont="1" applyBorder="1" applyAlignment="1">
      <alignment horizont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2" fontId="0" fillId="0" borderId="6" xfId="0" applyNumberFormat="1" applyBorder="1" applyAlignment="1">
      <alignment horizontal="center" shrinkToFit="1"/>
    </xf>
    <xf numFmtId="2" fontId="0" fillId="0" borderId="7" xfId="0" applyNumberFormat="1" applyBorder="1" applyAlignment="1">
      <alignment horizontal="center" shrinkToFit="1"/>
    </xf>
    <xf numFmtId="2" fontId="0" fillId="0" borderId="1" xfId="0" applyNumberFormat="1" applyBorder="1" applyAlignment="1">
      <alignment horizontal="center" shrinkToFit="1"/>
    </xf>
    <xf numFmtId="2" fontId="0" fillId="0" borderId="1" xfId="0" applyNumberFormat="1" applyBorder="1" applyAlignment="1">
      <alignment horizontal="center" vertical="center"/>
    </xf>
    <xf numFmtId="2" fontId="0" fillId="0" borderId="3" xfId="0" applyNumberFormat="1" applyBorder="1" applyAlignment="1">
      <alignment horizontal="center" vertical="center"/>
    </xf>
    <xf numFmtId="2" fontId="0" fillId="0" borderId="6" xfId="0" applyNumberFormat="1" applyBorder="1" applyAlignment="1">
      <alignment horizontal="center" vertical="center"/>
    </xf>
    <xf numFmtId="2" fontId="0" fillId="0" borderId="8" xfId="0" applyNumberFormat="1"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0" fontId="0" fillId="0" borderId="9" xfId="0" applyBorder="1" applyAlignment="1">
      <alignment horizontal="center"/>
    </xf>
    <xf numFmtId="2" fontId="0" fillId="2" borderId="9" xfId="0" applyNumberFormat="1" applyFill="1" applyBorder="1" applyAlignment="1" applyProtection="1">
      <alignment horizontal="center"/>
      <protection locked="0"/>
    </xf>
    <xf numFmtId="0" fontId="0" fillId="2" borderId="9" xfId="0" applyFill="1" applyBorder="1" applyAlignment="1" applyProtection="1">
      <alignment horizontal="center"/>
      <protection locked="0"/>
    </xf>
    <xf numFmtId="2" fontId="0" fillId="0" borderId="9" xfId="0" applyNumberFormat="1" applyBorder="1" applyAlignment="1">
      <alignment horizontal="center"/>
    </xf>
    <xf numFmtId="177" fontId="21" fillId="0" borderId="4" xfId="1" applyNumberFormat="1" applyFont="1" applyBorder="1" applyAlignment="1">
      <alignment horizontal="center"/>
    </xf>
    <xf numFmtId="177" fontId="9" fillId="0" borderId="4" xfId="1" applyNumberFormat="1" applyFont="1" applyBorder="1" applyAlignment="1">
      <alignment horizontal="center"/>
    </xf>
    <xf numFmtId="177" fontId="9" fillId="0" borderId="5" xfId="1" applyNumberFormat="1" applyFont="1" applyBorder="1" applyAlignment="1">
      <alignment horizontal="center"/>
    </xf>
    <xf numFmtId="0" fontId="0" fillId="0" borderId="9" xfId="0" applyBorder="1" applyAlignment="1">
      <alignment horizontal="center" shrinkToFit="1"/>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177" fontId="9" fillId="0" borderId="0" xfId="1" applyNumberFormat="1" applyFont="1" applyBorder="1" applyAlignment="1">
      <alignment horizontal="center"/>
    </xf>
    <xf numFmtId="9" fontId="0" fillId="2" borderId="10" xfId="2" applyFont="1" applyFill="1" applyBorder="1" applyAlignment="1" applyProtection="1">
      <alignment horizontal="center"/>
      <protection locked="0"/>
    </xf>
    <xf numFmtId="9" fontId="0" fillId="2" borderId="11" xfId="2" applyFont="1" applyFill="1" applyBorder="1" applyAlignment="1" applyProtection="1">
      <alignment horizontal="center"/>
      <protection locked="0"/>
    </xf>
    <xf numFmtId="9" fontId="0" fillId="2" borderId="12" xfId="2" applyFont="1" applyFill="1" applyBorder="1" applyAlignment="1" applyProtection="1">
      <alignment horizontal="center"/>
      <protection locked="0"/>
    </xf>
    <xf numFmtId="177" fontId="0" fillId="0" borderId="0" xfId="1" applyNumberFormat="1" applyFont="1" applyBorder="1" applyAlignment="1">
      <alignment horizontal="center"/>
    </xf>
    <xf numFmtId="177" fontId="7" fillId="0" borderId="1" xfId="1" applyNumberFormat="1" applyFont="1" applyBorder="1" applyAlignment="1">
      <alignment horizontal="center" shrinkToFit="1"/>
    </xf>
    <xf numFmtId="177" fontId="7" fillId="0" borderId="2" xfId="1" applyNumberFormat="1" applyFont="1" applyBorder="1" applyAlignment="1">
      <alignment horizontal="center" shrinkToFit="1"/>
    </xf>
    <xf numFmtId="177" fontId="7" fillId="0" borderId="3" xfId="1" applyNumberFormat="1" applyFont="1" applyBorder="1" applyAlignment="1">
      <alignment horizontal="center" shrinkToFit="1"/>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2" xfId="0" applyNumberFormat="1" applyBorder="1" applyAlignment="1">
      <alignment horizontal="center"/>
    </xf>
    <xf numFmtId="177" fontId="0" fillId="0" borderId="10" xfId="1" applyNumberFormat="1" applyFont="1" applyBorder="1" applyAlignment="1">
      <alignment horizontal="center"/>
    </xf>
    <xf numFmtId="177" fontId="0" fillId="0" borderId="11" xfId="1" applyNumberFormat="1" applyFont="1" applyBorder="1" applyAlignment="1">
      <alignment horizontal="center"/>
    </xf>
    <xf numFmtId="177" fontId="0" fillId="0" borderId="12" xfId="1" applyNumberFormat="1" applyFont="1" applyBorder="1" applyAlignment="1">
      <alignment horizontal="center"/>
    </xf>
    <xf numFmtId="176" fontId="0" fillId="2" borderId="10" xfId="0" applyNumberFormat="1" applyFill="1" applyBorder="1" applyAlignment="1" applyProtection="1">
      <alignment horizontal="center"/>
      <protection locked="0"/>
    </xf>
    <xf numFmtId="176" fontId="0" fillId="2" borderId="11" xfId="0" applyNumberFormat="1" applyFill="1" applyBorder="1" applyAlignment="1" applyProtection="1">
      <alignment horizontal="center"/>
      <protection locked="0"/>
    </xf>
    <xf numFmtId="176" fontId="0" fillId="2" borderId="12" xfId="0" applyNumberFormat="1" applyFill="1" applyBorder="1" applyAlignment="1" applyProtection="1">
      <alignment horizontal="center"/>
      <protection locked="0"/>
    </xf>
    <xf numFmtId="178" fontId="0" fillId="0" borderId="10" xfId="0" applyNumberFormat="1" applyBorder="1" applyAlignment="1">
      <alignment horizontal="center"/>
    </xf>
    <xf numFmtId="178" fontId="0" fillId="0" borderId="11" xfId="0" applyNumberFormat="1" applyBorder="1" applyAlignment="1">
      <alignment horizontal="center"/>
    </xf>
    <xf numFmtId="178" fontId="0" fillId="0" borderId="12" xfId="0" applyNumberFormat="1" applyBorder="1" applyAlignment="1">
      <alignment horizontal="center"/>
    </xf>
    <xf numFmtId="9" fontId="0" fillId="2" borderId="10" xfId="1" applyNumberFormat="1" applyFont="1" applyFill="1" applyBorder="1" applyAlignment="1" applyProtection="1">
      <alignment horizontal="center"/>
      <protection locked="0"/>
    </xf>
    <xf numFmtId="9" fontId="0" fillId="2" borderId="11" xfId="1" applyNumberFormat="1" applyFont="1" applyFill="1" applyBorder="1" applyAlignment="1" applyProtection="1">
      <alignment horizontal="center"/>
      <protection locked="0"/>
    </xf>
    <xf numFmtId="9" fontId="0" fillId="2" borderId="12" xfId="1" applyNumberFormat="1" applyFont="1" applyFill="1" applyBorder="1" applyAlignment="1" applyProtection="1">
      <alignment horizontal="center"/>
      <protection locked="0"/>
    </xf>
    <xf numFmtId="38" fontId="0" fillId="2" borderId="10" xfId="1" applyFont="1" applyFill="1" applyBorder="1" applyAlignment="1" applyProtection="1">
      <alignment horizontal="center"/>
      <protection locked="0"/>
    </xf>
    <xf numFmtId="38" fontId="0" fillId="2" borderId="11" xfId="1" applyFont="1" applyFill="1" applyBorder="1" applyAlignment="1" applyProtection="1">
      <alignment horizontal="center"/>
      <protection locked="0"/>
    </xf>
    <xf numFmtId="38" fontId="0" fillId="2" borderId="12" xfId="1" applyFont="1" applyFill="1" applyBorder="1" applyAlignment="1" applyProtection="1">
      <alignment horizontal="center"/>
      <protection locked="0"/>
    </xf>
    <xf numFmtId="38" fontId="0" fillId="0" borderId="10" xfId="1" applyFont="1" applyFill="1" applyBorder="1" applyAlignment="1">
      <alignment horizontal="center"/>
    </xf>
    <xf numFmtId="38" fontId="0" fillId="0" borderId="11" xfId="1" applyFont="1" applyFill="1" applyBorder="1" applyAlignment="1">
      <alignment horizontal="center"/>
    </xf>
    <xf numFmtId="38" fontId="0" fillId="0" borderId="12" xfId="1" applyFont="1" applyFill="1" applyBorder="1" applyAlignment="1">
      <alignment horizontal="center"/>
    </xf>
    <xf numFmtId="38" fontId="0" fillId="2" borderId="16" xfId="1" applyFont="1" applyFill="1" applyBorder="1" applyAlignment="1" applyProtection="1">
      <alignment horizontal="center"/>
      <protection locked="0"/>
    </xf>
    <xf numFmtId="38" fontId="0" fillId="2" borderId="17" xfId="1" applyFont="1" applyFill="1" applyBorder="1" applyAlignment="1" applyProtection="1">
      <alignment horizontal="center"/>
      <protection locked="0"/>
    </xf>
    <xf numFmtId="38" fontId="0" fillId="2" borderId="18" xfId="1" applyFont="1" applyFill="1" applyBorder="1" applyAlignment="1" applyProtection="1">
      <alignment horizontal="center"/>
      <protection locked="0"/>
    </xf>
    <xf numFmtId="0" fontId="6" fillId="0" borderId="13" xfId="0" applyFont="1" applyBorder="1" applyAlignment="1">
      <alignment horizontal="center" shrinkToFit="1"/>
    </xf>
    <xf numFmtId="0" fontId="6" fillId="0" borderId="15" xfId="0" applyFont="1" applyBorder="1" applyAlignment="1">
      <alignment horizontal="center" shrinkToFit="1"/>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2" fontId="0" fillId="0" borderId="4" xfId="0" applyNumberFormat="1" applyBorder="1" applyAlignment="1">
      <alignment horizontal="center" shrinkToFit="1"/>
    </xf>
    <xf numFmtId="2" fontId="0" fillId="0" borderId="13" xfId="0" applyNumberFormat="1" applyBorder="1" applyAlignment="1">
      <alignment horizontal="center" shrinkToFit="1"/>
    </xf>
    <xf numFmtId="2" fontId="0" fillId="0" borderId="15" xfId="0" applyNumberFormat="1" applyBorder="1" applyAlignment="1">
      <alignment horizontal="center" shrinkToFit="1"/>
    </xf>
    <xf numFmtId="0" fontId="0" fillId="0" borderId="13" xfId="0" applyBorder="1" applyAlignment="1">
      <alignment horizontal="center" shrinkToFit="1"/>
    </xf>
    <xf numFmtId="0" fontId="0" fillId="0" borderId="14" xfId="0" applyBorder="1" applyAlignment="1">
      <alignment horizontal="center" shrinkToFit="1"/>
    </xf>
    <xf numFmtId="0" fontId="0" fillId="0" borderId="20" xfId="0" applyBorder="1" applyAlignment="1">
      <alignment horizontal="center" shrinkToFit="1"/>
    </xf>
    <xf numFmtId="177" fontId="0" fillId="0" borderId="16" xfId="1" applyNumberFormat="1" applyFont="1" applyBorder="1" applyAlignment="1">
      <alignment horizontal="center"/>
    </xf>
    <xf numFmtId="177" fontId="0" fillId="0" borderId="17" xfId="1" applyNumberFormat="1" applyFont="1" applyBorder="1" applyAlignment="1">
      <alignment horizontal="center"/>
    </xf>
    <xf numFmtId="177" fontId="0" fillId="0" borderId="18" xfId="1" applyNumberFormat="1" applyFont="1" applyBorder="1" applyAlignment="1">
      <alignment horizontal="center"/>
    </xf>
    <xf numFmtId="177" fontId="0" fillId="0" borderId="2" xfId="1" applyNumberFormat="1" applyFont="1" applyBorder="1" applyAlignment="1">
      <alignment horizontal="center" vertical="center"/>
    </xf>
    <xf numFmtId="38" fontId="0" fillId="0" borderId="7" xfId="1" applyFont="1" applyBorder="1" applyAlignment="1">
      <alignment horizontal="center"/>
    </xf>
    <xf numFmtId="38" fontId="0" fillId="0" borderId="10" xfId="1" applyFont="1" applyBorder="1" applyAlignment="1">
      <alignment horizontal="center"/>
    </xf>
    <xf numFmtId="38" fontId="0" fillId="0" borderId="11" xfId="1" applyFont="1" applyBorder="1" applyAlignment="1">
      <alignment horizontal="center"/>
    </xf>
    <xf numFmtId="38" fontId="0" fillId="0" borderId="12" xfId="1" applyFont="1" applyBorder="1" applyAlignment="1">
      <alignment horizontal="center"/>
    </xf>
    <xf numFmtId="38" fontId="0" fillId="0" borderId="9" xfId="1" applyFont="1" applyBorder="1" applyAlignment="1">
      <alignment horizontal="center"/>
    </xf>
    <xf numFmtId="177" fontId="18" fillId="0" borderId="0" xfId="1" applyNumberFormat="1" applyFont="1" applyBorder="1" applyAlignment="1">
      <alignment horizontal="center" vertical="center"/>
    </xf>
    <xf numFmtId="177" fontId="7" fillId="0" borderId="7" xfId="1" applyNumberFormat="1" applyFont="1" applyBorder="1" applyAlignment="1">
      <alignment horizontal="center"/>
    </xf>
    <xf numFmtId="177" fontId="0" fillId="0" borderId="0" xfId="1" quotePrefix="1" applyNumberFormat="1" applyFont="1" applyBorder="1" applyAlignment="1">
      <alignment horizontal="center"/>
    </xf>
    <xf numFmtId="180" fontId="0" fillId="0" borderId="0" xfId="1" applyNumberFormat="1" applyFont="1" applyBorder="1" applyAlignment="1">
      <alignment horizontal="center"/>
    </xf>
    <xf numFmtId="177" fontId="0" fillId="0" borderId="7" xfId="1" applyNumberFormat="1" applyFont="1" applyBorder="1" applyAlignment="1">
      <alignment horizontal="center"/>
    </xf>
    <xf numFmtId="0" fontId="7" fillId="0" borderId="1" xfId="0" applyFont="1" applyBorder="1" applyAlignment="1">
      <alignment horizontal="center"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40" fontId="7" fillId="0" borderId="0" xfId="1" applyNumberFormat="1" applyFont="1" applyBorder="1" applyAlignment="1">
      <alignment horizontal="center"/>
    </xf>
    <xf numFmtId="177" fontId="0" fillId="0" borderId="2" xfId="1" applyNumberFormat="1" applyFont="1" applyBorder="1" applyAlignment="1">
      <alignment horizontal="center"/>
    </xf>
    <xf numFmtId="177" fontId="0" fillId="0" borderId="0" xfId="1" applyNumberFormat="1" applyFont="1" applyBorder="1" applyAlignment="1">
      <alignment horizontal="right"/>
    </xf>
    <xf numFmtId="38" fontId="0" fillId="0" borderId="0" xfId="1" applyFont="1" applyBorder="1" applyAlignment="1">
      <alignment horizontal="center"/>
    </xf>
    <xf numFmtId="177" fontId="7" fillId="0" borderId="2" xfId="1" applyNumberFormat="1" applyFont="1" applyBorder="1" applyAlignment="1">
      <alignment horizontal="center"/>
    </xf>
    <xf numFmtId="186" fontId="0" fillId="0" borderId="9" xfId="1" applyNumberFormat="1" applyFont="1" applyBorder="1" applyAlignment="1">
      <alignment horizontal="center"/>
    </xf>
    <xf numFmtId="38" fontId="0" fillId="0" borderId="2" xfId="1" applyFont="1" applyBorder="1" applyAlignment="1">
      <alignment horizontal="center"/>
    </xf>
    <xf numFmtId="177" fontId="9" fillId="0" borderId="7" xfId="1" applyNumberFormat="1" applyFont="1" applyBorder="1" applyAlignment="1">
      <alignment horizontal="center"/>
    </xf>
    <xf numFmtId="177" fontId="9" fillId="0" borderId="0" xfId="1" applyNumberFormat="1" applyFont="1" applyBorder="1" applyAlignment="1">
      <alignment horizontal="center" vertical="center"/>
    </xf>
    <xf numFmtId="177" fontId="0" fillId="0" borderId="0" xfId="1" applyNumberFormat="1" applyFont="1" applyAlignment="1">
      <alignment horizontal="center" vertical="center"/>
    </xf>
    <xf numFmtId="177" fontId="0" fillId="0" borderId="9" xfId="1" applyNumberFormat="1" applyFont="1" applyBorder="1" applyAlignment="1">
      <alignment horizontal="center"/>
    </xf>
    <xf numFmtId="177" fontId="0" fillId="0" borderId="0" xfId="1" applyNumberFormat="1" applyFont="1" applyFill="1" applyBorder="1" applyAlignment="1">
      <alignment horizontal="center"/>
    </xf>
    <xf numFmtId="177" fontId="8" fillId="0" borderId="0" xfId="1" applyNumberFormat="1" applyFont="1" applyBorder="1" applyAlignment="1">
      <alignment horizontal="left"/>
    </xf>
    <xf numFmtId="177" fontId="0" fillId="2" borderId="10" xfId="1" applyNumberFormat="1" applyFont="1" applyFill="1" applyBorder="1" applyAlignment="1" applyProtection="1">
      <alignment horizontal="center"/>
      <protection locked="0"/>
    </xf>
    <xf numFmtId="177" fontId="0" fillId="2" borderId="11" xfId="1" applyNumberFormat="1" applyFont="1" applyFill="1" applyBorder="1" applyAlignment="1" applyProtection="1">
      <alignment horizontal="center"/>
      <protection locked="0"/>
    </xf>
    <xf numFmtId="177" fontId="0" fillId="2" borderId="12" xfId="1" applyNumberFormat="1" applyFont="1" applyFill="1" applyBorder="1" applyAlignment="1" applyProtection="1">
      <alignment horizontal="center"/>
      <protection locked="0"/>
    </xf>
    <xf numFmtId="177" fontId="31" fillId="0" borderId="4" xfId="1" applyNumberFormat="1" applyFont="1" applyBorder="1" applyAlignment="1">
      <alignment horizontal="center"/>
    </xf>
    <xf numFmtId="177" fontId="18" fillId="0" borderId="7" xfId="1" applyNumberFormat="1" applyFont="1" applyBorder="1" applyAlignment="1">
      <alignment horizontal="center"/>
    </xf>
    <xf numFmtId="177" fontId="0" fillId="0" borderId="2" xfId="1" applyNumberFormat="1" applyFont="1" applyBorder="1" applyAlignment="1">
      <alignment horizontal="center" shrinkToFit="1"/>
    </xf>
    <xf numFmtId="2" fontId="0" fillId="0" borderId="12" xfId="0" applyNumberFormat="1" applyBorder="1" applyAlignment="1">
      <alignment horizontal="center"/>
    </xf>
    <xf numFmtId="177" fontId="0" fillId="0" borderId="9" xfId="1" applyNumberFormat="1" applyFont="1" applyBorder="1" applyAlignment="1">
      <alignment horizontal="center" shrinkToFit="1"/>
    </xf>
    <xf numFmtId="177" fontId="0" fillId="0" borderId="0" xfId="1" applyNumberFormat="1" applyFont="1" applyBorder="1" applyAlignment="1">
      <alignment horizontal="center" shrinkToFit="1"/>
    </xf>
    <xf numFmtId="180" fontId="0" fillId="0" borderId="10" xfId="1" applyNumberFormat="1" applyFont="1" applyBorder="1" applyAlignment="1">
      <alignment horizontal="center"/>
    </xf>
    <xf numFmtId="180" fontId="0" fillId="0" borderId="11" xfId="1" applyNumberFormat="1" applyFont="1" applyBorder="1" applyAlignment="1">
      <alignment horizontal="center"/>
    </xf>
    <xf numFmtId="180" fontId="0" fillId="0" borderId="12" xfId="1" applyNumberFormat="1" applyFont="1" applyBorder="1" applyAlignment="1">
      <alignment horizontal="center"/>
    </xf>
    <xf numFmtId="40" fontId="7" fillId="0" borderId="0" xfId="1" applyNumberFormat="1" applyFont="1" applyBorder="1" applyAlignment="1">
      <alignment horizontal="center" vertical="center"/>
    </xf>
    <xf numFmtId="181" fontId="0" fillId="0" borderId="10" xfId="1" applyNumberFormat="1" applyFont="1" applyFill="1" applyBorder="1" applyAlignment="1">
      <alignment horizontal="center"/>
    </xf>
    <xf numFmtId="181" fontId="0" fillId="0" borderId="11" xfId="1" applyNumberFormat="1" applyFont="1" applyFill="1" applyBorder="1" applyAlignment="1">
      <alignment horizontal="center"/>
    </xf>
    <xf numFmtId="181" fontId="0" fillId="0" borderId="12" xfId="1" applyNumberFormat="1" applyFont="1" applyFill="1" applyBorder="1" applyAlignment="1">
      <alignment horizontal="center"/>
    </xf>
    <xf numFmtId="182" fontId="0" fillId="0" borderId="10" xfId="1" applyNumberFormat="1" applyFont="1" applyBorder="1" applyAlignment="1">
      <alignment horizontal="center"/>
    </xf>
    <xf numFmtId="182" fontId="0" fillId="0" borderId="11" xfId="1" applyNumberFormat="1" applyFont="1" applyBorder="1" applyAlignment="1">
      <alignment horizontal="center"/>
    </xf>
    <xf numFmtId="182" fontId="0" fillId="0" borderId="12" xfId="1" applyNumberFormat="1" applyFont="1" applyBorder="1" applyAlignment="1">
      <alignment horizontal="center"/>
    </xf>
    <xf numFmtId="177" fontId="22" fillId="0" borderId="2" xfId="1" applyNumberFormat="1" applyFont="1" applyBorder="1" applyAlignment="1">
      <alignment horizontal="center"/>
    </xf>
    <xf numFmtId="177" fontId="0" fillId="2" borderId="1" xfId="1" applyNumberFormat="1" applyFont="1" applyFill="1" applyBorder="1" applyAlignment="1" applyProtection="1">
      <alignment horizontal="center"/>
      <protection locked="0"/>
    </xf>
    <xf numFmtId="177" fontId="0" fillId="2" borderId="2" xfId="1" applyNumberFormat="1" applyFont="1" applyFill="1" applyBorder="1" applyAlignment="1" applyProtection="1">
      <alignment horizontal="center"/>
      <protection locked="0"/>
    </xf>
    <xf numFmtId="177" fontId="0" fillId="2" borderId="3" xfId="1" applyNumberFormat="1" applyFont="1" applyFill="1" applyBorder="1" applyAlignment="1" applyProtection="1">
      <alignment horizontal="center"/>
      <protection locked="0"/>
    </xf>
    <xf numFmtId="182" fontId="0" fillId="0" borderId="0" xfId="1" applyNumberFormat="1" applyFont="1" applyBorder="1" applyAlignment="1">
      <alignment horizontal="center"/>
    </xf>
    <xf numFmtId="0" fontId="0" fillId="2" borderId="0" xfId="0" applyFill="1" applyAlignment="1" applyProtection="1">
      <alignment horizontal="center"/>
      <protection locked="0"/>
    </xf>
    <xf numFmtId="177" fontId="0" fillId="0" borderId="4" xfId="1" applyNumberFormat="1" applyFont="1" applyBorder="1" applyAlignment="1">
      <alignment horizontal="center" shrinkToFit="1"/>
    </xf>
    <xf numFmtId="177" fontId="0" fillId="0" borderId="5" xfId="1" applyNumberFormat="1" applyFont="1" applyBorder="1" applyAlignment="1">
      <alignment horizontal="center" shrinkToFit="1"/>
    </xf>
    <xf numFmtId="40" fontId="0" fillId="2" borderId="0" xfId="1" applyNumberFormat="1" applyFont="1" applyFill="1" applyBorder="1" applyAlignment="1" applyProtection="1">
      <alignment horizontal="center"/>
      <protection locked="0"/>
    </xf>
    <xf numFmtId="186" fontId="0" fillId="0" borderId="0" xfId="1" applyNumberFormat="1" applyFont="1" applyBorder="1" applyAlignment="1">
      <alignment horizontal="center"/>
    </xf>
    <xf numFmtId="180" fontId="0" fillId="2" borderId="0" xfId="1" applyNumberFormat="1" applyFont="1" applyFill="1" applyBorder="1" applyAlignment="1" applyProtection="1">
      <alignment horizontal="center"/>
      <protection locked="0"/>
    </xf>
    <xf numFmtId="0" fontId="0" fillId="0" borderId="0" xfId="0" applyAlignment="1" applyProtection="1">
      <alignment horizontal="center"/>
      <protection locked="0"/>
    </xf>
    <xf numFmtId="177" fontId="6" fillId="0" borderId="0" xfId="1" applyNumberFormat="1" applyFont="1" applyBorder="1" applyAlignment="1">
      <alignment horizontal="center" vertical="center"/>
    </xf>
    <xf numFmtId="177" fontId="7" fillId="0" borderId="4" xfId="1" applyNumberFormat="1" applyFont="1" applyBorder="1" applyAlignment="1">
      <alignment horizontal="center" vertical="center"/>
    </xf>
    <xf numFmtId="177" fontId="6" fillId="0" borderId="0" xfId="1" quotePrefix="1" applyNumberFormat="1" applyFont="1" applyBorder="1" applyAlignment="1">
      <alignment horizontal="center" vertical="center"/>
    </xf>
    <xf numFmtId="40" fontId="0" fillId="0" borderId="8" xfId="1" applyNumberFormat="1" applyFont="1" applyBorder="1" applyAlignment="1">
      <alignment horizontal="center" shrinkToFit="1"/>
    </xf>
    <xf numFmtId="40" fontId="9" fillId="0" borderId="7" xfId="1" applyNumberFormat="1" applyFont="1" applyBorder="1" applyAlignment="1">
      <alignment horizontal="center"/>
    </xf>
    <xf numFmtId="177" fontId="0" fillId="0" borderId="0" xfId="1" applyNumberFormat="1" applyFont="1" applyBorder="1" applyAlignment="1">
      <alignment horizontal="right" vertical="center"/>
    </xf>
    <xf numFmtId="9" fontId="0" fillId="0" borderId="10" xfId="2" applyFont="1" applyBorder="1" applyAlignment="1">
      <alignment horizontal="center"/>
    </xf>
    <xf numFmtId="9" fontId="0" fillId="0" borderId="11" xfId="2" applyFont="1" applyBorder="1" applyAlignment="1">
      <alignment horizontal="center"/>
    </xf>
    <xf numFmtId="9" fontId="0" fillId="0" borderId="12" xfId="2" applyFont="1" applyBorder="1" applyAlignment="1">
      <alignment horizontal="center"/>
    </xf>
    <xf numFmtId="40" fontId="0" fillId="0" borderId="10" xfId="1" applyNumberFormat="1" applyFont="1" applyBorder="1" applyAlignment="1">
      <alignment horizontal="center" shrinkToFit="1"/>
    </xf>
    <xf numFmtId="40" fontId="0" fillId="0" borderId="12" xfId="1" applyNumberFormat="1" applyFont="1" applyBorder="1" applyAlignment="1">
      <alignment horizontal="center" shrinkToFit="1"/>
    </xf>
    <xf numFmtId="180" fontId="0" fillId="0" borderId="0" xfId="1" applyNumberFormat="1" applyFont="1" applyBorder="1" applyAlignment="1">
      <alignment horizontal="center" vertical="center"/>
    </xf>
    <xf numFmtId="180" fontId="0" fillId="0" borderId="0" xfId="1" applyNumberFormat="1" applyFont="1" applyBorder="1" applyAlignment="1">
      <alignment horizontal="center" vertical="center" shrinkToFit="1"/>
    </xf>
    <xf numFmtId="40" fontId="0" fillId="0" borderId="0" xfId="1" applyNumberFormat="1" applyFont="1" applyBorder="1" applyAlignment="1">
      <alignment horizontal="center" vertical="center" shrinkToFit="1"/>
    </xf>
    <xf numFmtId="180" fontId="0" fillId="0" borderId="2" xfId="1" applyNumberFormat="1" applyFont="1" applyBorder="1" applyAlignment="1">
      <alignment horizontal="center" shrinkToFit="1"/>
    </xf>
    <xf numFmtId="185" fontId="9" fillId="0" borderId="10" xfId="1" applyNumberFormat="1" applyFont="1" applyBorder="1" applyAlignment="1">
      <alignment horizontal="center"/>
    </xf>
    <xf numFmtId="185" fontId="9" fillId="0" borderId="11" xfId="1" applyNumberFormat="1" applyFont="1" applyBorder="1" applyAlignment="1">
      <alignment horizontal="center"/>
    </xf>
    <xf numFmtId="185" fontId="9" fillId="0" borderId="12" xfId="1" applyNumberFormat="1" applyFont="1" applyBorder="1" applyAlignment="1">
      <alignment horizontal="center"/>
    </xf>
    <xf numFmtId="180" fontId="9" fillId="0" borderId="7" xfId="1" applyNumberFormat="1" applyFont="1" applyBorder="1" applyAlignment="1">
      <alignment horizontal="center"/>
    </xf>
    <xf numFmtId="185" fontId="9" fillId="0" borderId="0" xfId="1" applyNumberFormat="1" applyFont="1" applyBorder="1" applyAlignment="1">
      <alignment horizontal="center"/>
    </xf>
    <xf numFmtId="177" fontId="9" fillId="0" borderId="1"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7" fillId="0" borderId="2" xfId="1" applyNumberFormat="1" applyFont="1" applyBorder="1" applyAlignment="1">
      <alignment horizontal="center" vertical="center"/>
    </xf>
    <xf numFmtId="180" fontId="0" fillId="0" borderId="7" xfId="1" applyNumberFormat="1" applyFont="1" applyFill="1" applyBorder="1" applyAlignment="1">
      <alignment horizontal="center"/>
    </xf>
    <xf numFmtId="180" fontId="0" fillId="0" borderId="0" xfId="1" applyNumberFormat="1" applyFont="1" applyBorder="1" applyAlignment="1">
      <alignment horizontal="right"/>
    </xf>
    <xf numFmtId="40" fontId="0" fillId="0" borderId="0" xfId="1" applyNumberFormat="1" applyFont="1" applyBorder="1" applyAlignment="1">
      <alignment horizontal="center" vertical="center"/>
    </xf>
    <xf numFmtId="183" fontId="0" fillId="0" borderId="10" xfId="1" applyNumberFormat="1" applyFont="1" applyBorder="1" applyAlignment="1">
      <alignment horizontal="center"/>
    </xf>
    <xf numFmtId="183" fontId="0" fillId="0" borderId="11" xfId="1" applyNumberFormat="1" applyFont="1" applyBorder="1" applyAlignment="1">
      <alignment horizontal="center"/>
    </xf>
    <xf numFmtId="183" fontId="0" fillId="0" borderId="12" xfId="1" applyNumberFormat="1" applyFont="1" applyBorder="1" applyAlignment="1">
      <alignment horizontal="center"/>
    </xf>
    <xf numFmtId="180" fontId="0" fillId="0" borderId="7" xfId="1" applyNumberFormat="1" applyFont="1" applyBorder="1" applyAlignment="1">
      <alignment horizontal="center"/>
    </xf>
    <xf numFmtId="177" fontId="18" fillId="0" borderId="11" xfId="1" applyNumberFormat="1" applyFont="1" applyBorder="1" applyAlignment="1">
      <alignment horizontal="center"/>
    </xf>
    <xf numFmtId="177" fontId="18" fillId="0" borderId="2" xfId="1" applyNumberFormat="1" applyFont="1" applyBorder="1" applyAlignment="1">
      <alignment horizontal="center"/>
    </xf>
    <xf numFmtId="40" fontId="18" fillId="0" borderId="0" xfId="1" applyNumberFormat="1" applyFont="1" applyBorder="1" applyAlignment="1">
      <alignment horizontal="right"/>
    </xf>
    <xf numFmtId="38" fontId="29" fillId="0" borderId="0" xfId="1" applyFont="1" applyBorder="1" applyAlignment="1">
      <alignment horizontal="left" vertical="top"/>
    </xf>
    <xf numFmtId="40" fontId="18" fillId="0" borderId="7" xfId="1" applyNumberFormat="1" applyFont="1" applyBorder="1" applyAlignment="1">
      <alignment horizontal="center"/>
    </xf>
    <xf numFmtId="40" fontId="0" fillId="0" borderId="7" xfId="1" applyNumberFormat="1" applyFont="1" applyBorder="1" applyAlignment="1">
      <alignment horizontal="right"/>
    </xf>
    <xf numFmtId="38" fontId="29" fillId="0" borderId="7" xfId="1" applyFont="1" applyBorder="1" applyAlignment="1">
      <alignment horizontal="left" vertical="top"/>
    </xf>
    <xf numFmtId="183" fontId="0" fillId="0" borderId="0" xfId="1" applyNumberFormat="1" applyFont="1" applyBorder="1" applyAlignment="1">
      <alignment horizontal="center"/>
    </xf>
    <xf numFmtId="186" fontId="38" fillId="0" borderId="0" xfId="1" applyNumberFormat="1" applyFont="1" applyBorder="1" applyAlignment="1">
      <alignment horizontal="center"/>
    </xf>
    <xf numFmtId="177" fontId="38" fillId="0" borderId="0" xfId="1" applyNumberFormat="1" applyFont="1" applyBorder="1" applyAlignment="1">
      <alignment horizontal="center"/>
    </xf>
  </cellXfs>
  <cellStyles count="4">
    <cellStyle name="パーセント" xfId="2" builtinId="5"/>
    <cellStyle name="ハイパーリンク" xfId="3" builtinId="8"/>
    <cellStyle name="桁区切り" xfId="1" builtinId="6"/>
    <cellStyle name="標準" xfId="0" builtinId="0"/>
  </cellStyles>
  <dxfs count="2">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105103</xdr:colOff>
      <xdr:row>93</xdr:row>
      <xdr:rowOff>0</xdr:rowOff>
    </xdr:from>
    <xdr:to>
      <xdr:col>11</xdr:col>
      <xdr:colOff>0</xdr:colOff>
      <xdr:row>95</xdr:row>
      <xdr:rowOff>0</xdr:rowOff>
    </xdr:to>
    <xdr:cxnSp macro="">
      <xdr:nvCxnSpPr>
        <xdr:cNvPr id="3" name="直線コネクタ 2">
          <a:extLst>
            <a:ext uri="{FF2B5EF4-FFF2-40B4-BE49-F238E27FC236}">
              <a16:creationId xmlns:a16="http://schemas.microsoft.com/office/drawing/2014/main" id="{A006ED00-1AB2-D8C6-2F91-2C2BFF76AC8D}"/>
            </a:ext>
          </a:extLst>
        </xdr:cNvPr>
        <xdr:cNvCxnSpPr/>
      </xdr:nvCxnSpPr>
      <xdr:spPr>
        <a:xfrm flipH="1">
          <a:off x="2404241" y="16179362"/>
          <a:ext cx="124811" cy="4729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6569</xdr:colOff>
      <xdr:row>93</xdr:row>
      <xdr:rowOff>229914</xdr:rowOff>
    </xdr:from>
    <xdr:to>
      <xdr:col>10</xdr:col>
      <xdr:colOff>111672</xdr:colOff>
      <xdr:row>95</xdr:row>
      <xdr:rowOff>0</xdr:rowOff>
    </xdr:to>
    <xdr:cxnSp macro="">
      <xdr:nvCxnSpPr>
        <xdr:cNvPr id="5" name="直線コネクタ 4">
          <a:extLst>
            <a:ext uri="{FF2B5EF4-FFF2-40B4-BE49-F238E27FC236}">
              <a16:creationId xmlns:a16="http://schemas.microsoft.com/office/drawing/2014/main" id="{4339C319-89D2-B32B-F5BA-140408D10D30}"/>
            </a:ext>
          </a:extLst>
        </xdr:cNvPr>
        <xdr:cNvCxnSpPr/>
      </xdr:nvCxnSpPr>
      <xdr:spPr>
        <a:xfrm>
          <a:off x="2305707" y="16409276"/>
          <a:ext cx="105103" cy="243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105103</xdr:colOff>
      <xdr:row>100</xdr:row>
      <xdr:rowOff>0</xdr:rowOff>
    </xdr:from>
    <xdr:to>
      <xdr:col>11</xdr:col>
      <xdr:colOff>0</xdr:colOff>
      <xdr:row>102</xdr:row>
      <xdr:rowOff>0</xdr:rowOff>
    </xdr:to>
    <xdr:cxnSp macro="">
      <xdr:nvCxnSpPr>
        <xdr:cNvPr id="6" name="直線コネクタ 5">
          <a:extLst>
            <a:ext uri="{FF2B5EF4-FFF2-40B4-BE49-F238E27FC236}">
              <a16:creationId xmlns:a16="http://schemas.microsoft.com/office/drawing/2014/main" id="{4F8204FE-3D64-4FF4-A025-DC2899C9795B}"/>
            </a:ext>
          </a:extLst>
        </xdr:cNvPr>
        <xdr:cNvCxnSpPr/>
      </xdr:nvCxnSpPr>
      <xdr:spPr>
        <a:xfrm flipH="1">
          <a:off x="2391103" y="16249650"/>
          <a:ext cx="123497" cy="514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6569</xdr:colOff>
      <xdr:row>100</xdr:row>
      <xdr:rowOff>229914</xdr:rowOff>
    </xdr:from>
    <xdr:to>
      <xdr:col>10</xdr:col>
      <xdr:colOff>111672</xdr:colOff>
      <xdr:row>102</xdr:row>
      <xdr:rowOff>0</xdr:rowOff>
    </xdr:to>
    <xdr:cxnSp macro="">
      <xdr:nvCxnSpPr>
        <xdr:cNvPr id="7" name="直線コネクタ 6">
          <a:extLst>
            <a:ext uri="{FF2B5EF4-FFF2-40B4-BE49-F238E27FC236}">
              <a16:creationId xmlns:a16="http://schemas.microsoft.com/office/drawing/2014/main" id="{23141D6D-DE35-4022-89A5-F85C2C23D013}"/>
            </a:ext>
          </a:extLst>
        </xdr:cNvPr>
        <xdr:cNvCxnSpPr/>
      </xdr:nvCxnSpPr>
      <xdr:spPr>
        <a:xfrm>
          <a:off x="2292569" y="16479564"/>
          <a:ext cx="105103" cy="2844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212506</xdr:colOff>
      <xdr:row>112</xdr:row>
      <xdr:rowOff>19050</xdr:rowOff>
    </xdr:from>
    <xdr:to>
      <xdr:col>13</xdr:col>
      <xdr:colOff>26276</xdr:colOff>
      <xdr:row>113</xdr:row>
      <xdr:rowOff>219075</xdr:rowOff>
    </xdr:to>
    <xdr:sp macro="" textlink="">
      <xdr:nvSpPr>
        <xdr:cNvPr id="2" name="大かっこ 1">
          <a:extLst>
            <a:ext uri="{FF2B5EF4-FFF2-40B4-BE49-F238E27FC236}">
              <a16:creationId xmlns:a16="http://schemas.microsoft.com/office/drawing/2014/main" id="{95AF4A8B-408F-4D60-8915-ADAA93D7268D}"/>
            </a:ext>
          </a:extLst>
        </xdr:cNvPr>
        <xdr:cNvSpPr/>
      </xdr:nvSpPr>
      <xdr:spPr>
        <a:xfrm>
          <a:off x="2041306" y="24279225"/>
          <a:ext cx="72817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4</xdr:row>
      <xdr:rowOff>120804</xdr:rowOff>
    </xdr:from>
    <xdr:to>
      <xdr:col>12</xdr:col>
      <xdr:colOff>162622</xdr:colOff>
      <xdr:row>5</xdr:row>
      <xdr:rowOff>97573</xdr:rowOff>
    </xdr:to>
    <xdr:grpSp>
      <xdr:nvGrpSpPr>
        <xdr:cNvPr id="22" name="グループ化 21">
          <a:extLst>
            <a:ext uri="{FF2B5EF4-FFF2-40B4-BE49-F238E27FC236}">
              <a16:creationId xmlns:a16="http://schemas.microsoft.com/office/drawing/2014/main" id="{8D9C5C44-DE2C-FAA2-DBD1-4C9061FFC691}"/>
            </a:ext>
          </a:extLst>
        </xdr:cNvPr>
        <xdr:cNvGrpSpPr/>
      </xdr:nvGrpSpPr>
      <xdr:grpSpPr>
        <a:xfrm>
          <a:off x="1733550" y="1035204"/>
          <a:ext cx="1172272" cy="212989"/>
          <a:chOff x="1512833" y="1066735"/>
          <a:chExt cx="1178841" cy="213252"/>
        </a:xfrm>
      </xdr:grpSpPr>
      <xdr:cxnSp macro="">
        <xdr:nvCxnSpPr>
          <xdr:cNvPr id="9" name="直線コネクタ 8">
            <a:extLst>
              <a:ext uri="{FF2B5EF4-FFF2-40B4-BE49-F238E27FC236}">
                <a16:creationId xmlns:a16="http://schemas.microsoft.com/office/drawing/2014/main" id="{BEECF68C-AA21-42F0-05E8-959071EFC6A0}"/>
              </a:ext>
            </a:extLst>
          </xdr:cNvPr>
          <xdr:cNvCxnSpPr/>
        </xdr:nvCxnSpPr>
        <xdr:spPr>
          <a:xfrm>
            <a:off x="1512833" y="1136431"/>
            <a:ext cx="76200" cy="1412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48FF84A2-A535-7A8C-5E01-25E0C3B3BE53}"/>
              </a:ext>
            </a:extLst>
          </xdr:cNvPr>
          <xdr:cNvCxnSpPr/>
        </xdr:nvCxnSpPr>
        <xdr:spPr>
          <a:xfrm flipV="1">
            <a:off x="1588569" y="1066736"/>
            <a:ext cx="71938" cy="21325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75E74083-B3DB-A5D8-3DB9-7DD2A073433A}"/>
              </a:ext>
            </a:extLst>
          </xdr:cNvPr>
          <xdr:cNvCxnSpPr/>
        </xdr:nvCxnSpPr>
        <xdr:spPr>
          <a:xfrm>
            <a:off x="1660507" y="1066735"/>
            <a:ext cx="1031167"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absolute">
    <xdr:from>
      <xdr:col>15</xdr:col>
      <xdr:colOff>61099</xdr:colOff>
      <xdr:row>4</xdr:row>
      <xdr:rowOff>32524</xdr:rowOff>
    </xdr:from>
    <xdr:to>
      <xdr:col>21</xdr:col>
      <xdr:colOff>94553</xdr:colOff>
      <xdr:row>5</xdr:row>
      <xdr:rowOff>223025</xdr:rowOff>
    </xdr:to>
    <xdr:sp macro="" textlink="">
      <xdr:nvSpPr>
        <xdr:cNvPr id="21" name="大かっこ 20">
          <a:extLst>
            <a:ext uri="{FF2B5EF4-FFF2-40B4-BE49-F238E27FC236}">
              <a16:creationId xmlns:a16="http://schemas.microsoft.com/office/drawing/2014/main" id="{EDEFEDC7-749D-EE60-D55B-1664AD511B35}"/>
            </a:ext>
          </a:extLst>
        </xdr:cNvPr>
        <xdr:cNvSpPr/>
      </xdr:nvSpPr>
      <xdr:spPr>
        <a:xfrm>
          <a:off x="3490099" y="985024"/>
          <a:ext cx="1405054" cy="428626"/>
        </a:xfrm>
        <a:prstGeom prst="bracketPair">
          <a:avLst>
            <a:gd name="adj" fmla="val 2210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105103</xdr:colOff>
      <xdr:row>11</xdr:row>
      <xdr:rowOff>0</xdr:rowOff>
    </xdr:from>
    <xdr:to>
      <xdr:col>8</xdr:col>
      <xdr:colOff>0</xdr:colOff>
      <xdr:row>13</xdr:row>
      <xdr:rowOff>0</xdr:rowOff>
    </xdr:to>
    <xdr:cxnSp macro="">
      <xdr:nvCxnSpPr>
        <xdr:cNvPr id="27" name="直線コネクタ 26">
          <a:extLst>
            <a:ext uri="{FF2B5EF4-FFF2-40B4-BE49-F238E27FC236}">
              <a16:creationId xmlns:a16="http://schemas.microsoft.com/office/drawing/2014/main" id="{E11982C9-17AE-415B-B45C-40AE1DBB4A29}"/>
            </a:ext>
          </a:extLst>
        </xdr:cNvPr>
        <xdr:cNvCxnSpPr/>
      </xdr:nvCxnSpPr>
      <xdr:spPr>
        <a:xfrm flipH="1">
          <a:off x="2391103" y="16068675"/>
          <a:ext cx="123497"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6569</xdr:colOff>
      <xdr:row>11</xdr:row>
      <xdr:rowOff>229914</xdr:rowOff>
    </xdr:from>
    <xdr:to>
      <xdr:col>7</xdr:col>
      <xdr:colOff>111672</xdr:colOff>
      <xdr:row>13</xdr:row>
      <xdr:rowOff>0</xdr:rowOff>
    </xdr:to>
    <xdr:cxnSp macro="">
      <xdr:nvCxnSpPr>
        <xdr:cNvPr id="28" name="直線コネクタ 27">
          <a:extLst>
            <a:ext uri="{FF2B5EF4-FFF2-40B4-BE49-F238E27FC236}">
              <a16:creationId xmlns:a16="http://schemas.microsoft.com/office/drawing/2014/main" id="{D49A3A89-4CAA-44F4-A68B-FFCE0259102A}"/>
            </a:ext>
          </a:extLst>
        </xdr:cNvPr>
        <xdr:cNvCxnSpPr/>
      </xdr:nvCxnSpPr>
      <xdr:spPr>
        <a:xfrm>
          <a:off x="2292569" y="16298589"/>
          <a:ext cx="105103" cy="2653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105103</xdr:colOff>
      <xdr:row>20</xdr:row>
      <xdr:rowOff>0</xdr:rowOff>
    </xdr:from>
    <xdr:to>
      <xdr:col>9</xdr:col>
      <xdr:colOff>0</xdr:colOff>
      <xdr:row>22</xdr:row>
      <xdr:rowOff>0</xdr:rowOff>
    </xdr:to>
    <xdr:cxnSp macro="">
      <xdr:nvCxnSpPr>
        <xdr:cNvPr id="35" name="直線コネクタ 34">
          <a:extLst>
            <a:ext uri="{FF2B5EF4-FFF2-40B4-BE49-F238E27FC236}">
              <a16:creationId xmlns:a16="http://schemas.microsoft.com/office/drawing/2014/main" id="{C0EE6418-C06F-428E-B054-12F72F000E79}"/>
            </a:ext>
          </a:extLst>
        </xdr:cNvPr>
        <xdr:cNvCxnSpPr/>
      </xdr:nvCxnSpPr>
      <xdr:spPr>
        <a:xfrm flipH="1">
          <a:off x="2391103" y="18068925"/>
          <a:ext cx="123497"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6569</xdr:colOff>
      <xdr:row>20</xdr:row>
      <xdr:rowOff>229914</xdr:rowOff>
    </xdr:from>
    <xdr:to>
      <xdr:col>8</xdr:col>
      <xdr:colOff>111672</xdr:colOff>
      <xdr:row>22</xdr:row>
      <xdr:rowOff>0</xdr:rowOff>
    </xdr:to>
    <xdr:cxnSp macro="">
      <xdr:nvCxnSpPr>
        <xdr:cNvPr id="36" name="直線コネクタ 35">
          <a:extLst>
            <a:ext uri="{FF2B5EF4-FFF2-40B4-BE49-F238E27FC236}">
              <a16:creationId xmlns:a16="http://schemas.microsoft.com/office/drawing/2014/main" id="{3B9D0C65-1DCF-4306-9FDD-8C73F255A116}"/>
            </a:ext>
          </a:extLst>
        </xdr:cNvPr>
        <xdr:cNvCxnSpPr/>
      </xdr:nvCxnSpPr>
      <xdr:spPr>
        <a:xfrm>
          <a:off x="2292569" y="18298839"/>
          <a:ext cx="105103" cy="2463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133350</xdr:colOff>
      <xdr:row>29</xdr:row>
      <xdr:rowOff>120804</xdr:rowOff>
    </xdr:from>
    <xdr:to>
      <xdr:col>20</xdr:col>
      <xdr:colOff>180975</xdr:colOff>
      <xdr:row>30</xdr:row>
      <xdr:rowOff>97573</xdr:rowOff>
    </xdr:to>
    <xdr:grpSp>
      <xdr:nvGrpSpPr>
        <xdr:cNvPr id="45" name="グループ化 44">
          <a:extLst>
            <a:ext uri="{FF2B5EF4-FFF2-40B4-BE49-F238E27FC236}">
              <a16:creationId xmlns:a16="http://schemas.microsoft.com/office/drawing/2014/main" id="{E61246FB-4661-A1C5-5778-751025967488}"/>
            </a:ext>
          </a:extLst>
        </xdr:cNvPr>
        <xdr:cNvGrpSpPr/>
      </xdr:nvGrpSpPr>
      <xdr:grpSpPr>
        <a:xfrm>
          <a:off x="2419350" y="6894984"/>
          <a:ext cx="2333625" cy="205369"/>
          <a:chOff x="2202574" y="6124838"/>
          <a:chExt cx="2283637" cy="213252"/>
        </a:xfrm>
      </xdr:grpSpPr>
      <xdr:cxnSp macro="">
        <xdr:nvCxnSpPr>
          <xdr:cNvPr id="38" name="直線コネクタ 37">
            <a:extLst>
              <a:ext uri="{FF2B5EF4-FFF2-40B4-BE49-F238E27FC236}">
                <a16:creationId xmlns:a16="http://schemas.microsoft.com/office/drawing/2014/main" id="{D612E639-A718-8510-B748-E088757759BF}"/>
              </a:ext>
            </a:extLst>
          </xdr:cNvPr>
          <xdr:cNvCxnSpPr/>
        </xdr:nvCxnSpPr>
        <xdr:spPr>
          <a:xfrm>
            <a:off x="2202574" y="6194534"/>
            <a:ext cx="76215" cy="14123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A74C5F6A-308C-F723-0B22-E204BA217BDC}"/>
              </a:ext>
            </a:extLst>
          </xdr:cNvPr>
          <xdr:cNvCxnSpPr/>
        </xdr:nvCxnSpPr>
        <xdr:spPr>
          <a:xfrm flipV="1">
            <a:off x="2278326" y="6124839"/>
            <a:ext cx="71953" cy="21325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 name="直線コネクタ 39">
            <a:extLst>
              <a:ext uri="{FF2B5EF4-FFF2-40B4-BE49-F238E27FC236}">
                <a16:creationId xmlns:a16="http://schemas.microsoft.com/office/drawing/2014/main" id="{74A8704E-5D23-FB2E-A309-F80945AC8944}"/>
              </a:ext>
            </a:extLst>
          </xdr:cNvPr>
          <xdr:cNvCxnSpPr/>
        </xdr:nvCxnSpPr>
        <xdr:spPr>
          <a:xfrm>
            <a:off x="2350278" y="6124838"/>
            <a:ext cx="2135933"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absolute">
    <xdr:from>
      <xdr:col>22</xdr:col>
      <xdr:colOff>171450</xdr:colOff>
      <xdr:row>29</xdr:row>
      <xdr:rowOff>8835</xdr:rowOff>
    </xdr:from>
    <xdr:to>
      <xdr:col>33</xdr:col>
      <xdr:colOff>85725</xdr:colOff>
      <xdr:row>30</xdr:row>
      <xdr:rowOff>199336</xdr:rowOff>
    </xdr:to>
    <xdr:sp macro="" textlink="">
      <xdr:nvSpPr>
        <xdr:cNvPr id="43" name="大かっこ 42">
          <a:extLst>
            <a:ext uri="{FF2B5EF4-FFF2-40B4-BE49-F238E27FC236}">
              <a16:creationId xmlns:a16="http://schemas.microsoft.com/office/drawing/2014/main" id="{F1A84C47-C52D-4E1E-AE0A-6C41538BDA56}"/>
            </a:ext>
          </a:extLst>
        </xdr:cNvPr>
        <xdr:cNvSpPr/>
      </xdr:nvSpPr>
      <xdr:spPr>
        <a:xfrm>
          <a:off x="5260521" y="7217218"/>
          <a:ext cx="2458811" cy="435430"/>
        </a:xfrm>
        <a:prstGeom prst="bracketPair">
          <a:avLst>
            <a:gd name="adj" fmla="val 2210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212506</xdr:colOff>
      <xdr:row>36</xdr:row>
      <xdr:rowOff>19050</xdr:rowOff>
    </xdr:from>
    <xdr:to>
      <xdr:col>13</xdr:col>
      <xdr:colOff>26276</xdr:colOff>
      <xdr:row>37</xdr:row>
      <xdr:rowOff>219075</xdr:rowOff>
    </xdr:to>
    <xdr:sp macro="" textlink="">
      <xdr:nvSpPr>
        <xdr:cNvPr id="2" name="大かっこ 1">
          <a:extLst>
            <a:ext uri="{FF2B5EF4-FFF2-40B4-BE49-F238E27FC236}">
              <a16:creationId xmlns:a16="http://schemas.microsoft.com/office/drawing/2014/main" id="{63E36985-C7AA-4190-A2FC-A60B5632531A}"/>
            </a:ext>
          </a:extLst>
        </xdr:cNvPr>
        <xdr:cNvSpPr/>
      </xdr:nvSpPr>
      <xdr:spPr>
        <a:xfrm>
          <a:off x="2269906" y="27146250"/>
          <a:ext cx="728170"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note.com/kasetsu-jiri-ko-sj-r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39"/>
  <sheetViews>
    <sheetView showGridLines="0" tabSelected="1" view="pageBreakPreview" zoomScaleNormal="85" zoomScaleSheetLayoutView="100" workbookViewId="0">
      <selection activeCell="A2" sqref="A2"/>
    </sheetView>
  </sheetViews>
  <sheetFormatPr defaultColWidth="9" defaultRowHeight="18"/>
  <cols>
    <col min="1" max="36" width="3" style="1" customWidth="1"/>
    <col min="37" max="16384" width="9" style="1"/>
  </cols>
  <sheetData>
    <row r="1" spans="1:34">
      <c r="A1" s="1" t="s">
        <v>359</v>
      </c>
      <c r="AA1" s="85" t="s">
        <v>406</v>
      </c>
    </row>
    <row r="3" spans="1:34">
      <c r="B3" s="1" t="s">
        <v>354</v>
      </c>
    </row>
    <row r="5" spans="1:34">
      <c r="A5" s="1" t="s">
        <v>27</v>
      </c>
    </row>
    <row r="7" spans="1:34">
      <c r="B7" s="1" t="s">
        <v>261</v>
      </c>
    </row>
    <row r="8" spans="1:34">
      <c r="C8" s="9" t="s">
        <v>211</v>
      </c>
      <c r="D8" s="10"/>
      <c r="E8" s="10"/>
      <c r="F8" s="10"/>
      <c r="G8" s="10"/>
      <c r="H8" s="10"/>
      <c r="I8" s="10"/>
      <c r="J8" s="10"/>
      <c r="K8" s="10"/>
      <c r="L8" s="10"/>
      <c r="M8" s="10"/>
      <c r="N8" s="10"/>
      <c r="O8" s="10"/>
      <c r="P8" s="10"/>
      <c r="Q8" s="10"/>
      <c r="R8" s="10"/>
      <c r="S8" s="10"/>
      <c r="T8" s="10"/>
      <c r="U8" s="10"/>
      <c r="V8" s="10"/>
      <c r="W8" s="10"/>
      <c r="X8" s="10"/>
      <c r="Y8" s="10"/>
      <c r="Z8" s="10"/>
      <c r="AA8" s="10"/>
      <c r="AB8" s="11"/>
    </row>
    <row r="9" spans="1:34">
      <c r="C9" s="12"/>
      <c r="D9" s="13" t="s">
        <v>0</v>
      </c>
      <c r="E9" s="13"/>
      <c r="F9" s="13"/>
      <c r="G9" s="13"/>
      <c r="H9" s="13"/>
      <c r="I9" s="13"/>
      <c r="J9" s="13"/>
      <c r="K9" s="13"/>
      <c r="L9" s="13"/>
      <c r="M9" s="13"/>
      <c r="N9" s="13"/>
      <c r="O9" s="47" t="s">
        <v>1</v>
      </c>
      <c r="P9" s="13"/>
      <c r="Q9" s="13" t="s">
        <v>2</v>
      </c>
      <c r="R9" s="219">
        <f>F24</f>
        <v>3</v>
      </c>
      <c r="S9" s="220"/>
      <c r="T9" s="221"/>
      <c r="U9" s="13" t="s">
        <v>3</v>
      </c>
      <c r="V9" s="13"/>
      <c r="W9" s="13"/>
      <c r="X9" s="13"/>
      <c r="Y9" s="13"/>
      <c r="Z9" s="13"/>
      <c r="AA9" s="13"/>
      <c r="AB9" s="15"/>
    </row>
    <row r="10" spans="1:34">
      <c r="C10" s="12"/>
      <c r="D10" s="13" t="s">
        <v>109</v>
      </c>
      <c r="E10" s="13"/>
      <c r="F10" s="13"/>
      <c r="G10" s="13"/>
      <c r="H10" s="13"/>
      <c r="I10" s="13"/>
      <c r="J10" s="13"/>
      <c r="K10" s="13"/>
      <c r="L10" s="13"/>
      <c r="M10" s="13"/>
      <c r="N10" s="13"/>
      <c r="O10" s="47" t="s">
        <v>214</v>
      </c>
      <c r="P10" s="13"/>
      <c r="Q10" s="13" t="s">
        <v>2</v>
      </c>
      <c r="R10" s="225">
        <v>8</v>
      </c>
      <c r="S10" s="226"/>
      <c r="T10" s="227"/>
      <c r="U10" s="13" t="s">
        <v>3</v>
      </c>
      <c r="V10" s="13"/>
      <c r="W10" s="13"/>
      <c r="X10" s="13"/>
      <c r="Y10" s="13"/>
      <c r="Z10" s="13"/>
      <c r="AA10" s="13"/>
      <c r="AB10" s="15"/>
    </row>
    <row r="11" spans="1:34">
      <c r="C11" s="12"/>
      <c r="D11" s="13" t="s">
        <v>258</v>
      </c>
      <c r="E11" s="13"/>
      <c r="F11" s="13"/>
      <c r="G11" s="13"/>
      <c r="H11" s="13"/>
      <c r="I11" s="13"/>
      <c r="J11" s="13"/>
      <c r="K11" s="13"/>
      <c r="L11" s="13"/>
      <c r="M11" s="13"/>
      <c r="N11" s="13"/>
      <c r="O11" s="47" t="s">
        <v>215</v>
      </c>
      <c r="P11" s="13"/>
      <c r="Q11" s="13" t="s">
        <v>2</v>
      </c>
      <c r="R11" s="225">
        <v>4</v>
      </c>
      <c r="S11" s="226"/>
      <c r="T11" s="227"/>
      <c r="U11" s="13" t="s">
        <v>3</v>
      </c>
      <c r="V11" s="13"/>
      <c r="W11" s="13"/>
      <c r="X11" s="13"/>
      <c r="Y11" s="13"/>
      <c r="Z11" s="13"/>
      <c r="AA11" s="13"/>
      <c r="AB11" s="15"/>
    </row>
    <row r="12" spans="1:34" ht="19.8">
      <c r="C12" s="12"/>
      <c r="D12" s="13" t="s">
        <v>5</v>
      </c>
      <c r="E12" s="13"/>
      <c r="F12" s="13"/>
      <c r="G12" s="13"/>
      <c r="H12" s="13"/>
      <c r="I12" s="13"/>
      <c r="J12" s="13"/>
      <c r="K12" s="13"/>
      <c r="L12" s="13"/>
      <c r="M12" s="13"/>
      <c r="N12" s="13"/>
      <c r="O12" s="47" t="s">
        <v>6</v>
      </c>
      <c r="P12" s="13"/>
      <c r="Q12" s="13" t="s">
        <v>2</v>
      </c>
      <c r="R12" s="222">
        <v>10</v>
      </c>
      <c r="S12" s="223"/>
      <c r="T12" s="224"/>
      <c r="U12" s="13" t="s">
        <v>61</v>
      </c>
      <c r="V12" s="13"/>
      <c r="W12" s="13"/>
      <c r="X12" s="13"/>
      <c r="Y12" s="13" t="s">
        <v>26</v>
      </c>
      <c r="Z12" s="13"/>
      <c r="AA12" s="13"/>
      <c r="AB12" s="15"/>
    </row>
    <row r="13" spans="1:34">
      <c r="C13" s="12"/>
      <c r="D13" s="13" t="s">
        <v>4</v>
      </c>
      <c r="E13" s="13"/>
      <c r="F13" s="13"/>
      <c r="G13" s="13"/>
      <c r="H13" s="13"/>
      <c r="I13" s="13"/>
      <c r="J13" s="13"/>
      <c r="K13" s="13"/>
      <c r="L13" s="13"/>
      <c r="M13" s="13"/>
      <c r="N13" s="13"/>
      <c r="O13" s="47" t="s">
        <v>282</v>
      </c>
      <c r="P13" s="13"/>
      <c r="Q13" s="13" t="s">
        <v>2</v>
      </c>
      <c r="R13" s="219">
        <f>-(F24-L24)</f>
        <v>-1.5</v>
      </c>
      <c r="S13" s="220"/>
      <c r="T13" s="221"/>
      <c r="U13" s="13" t="s">
        <v>3</v>
      </c>
      <c r="V13" s="13"/>
      <c r="W13" s="13"/>
      <c r="X13" s="13"/>
      <c r="Y13" s="13"/>
      <c r="Z13" s="13"/>
      <c r="AA13" s="13"/>
      <c r="AB13" s="15"/>
    </row>
    <row r="14" spans="1:34">
      <c r="C14" s="16"/>
      <c r="D14" s="17"/>
      <c r="E14" s="17"/>
      <c r="F14" s="17"/>
      <c r="G14" s="17"/>
      <c r="H14" s="17"/>
      <c r="I14" s="17"/>
      <c r="J14" s="17"/>
      <c r="K14" s="17"/>
      <c r="L14" s="17"/>
      <c r="M14" s="17"/>
      <c r="N14" s="17"/>
      <c r="O14" s="17"/>
      <c r="P14" s="17"/>
      <c r="Q14" s="17"/>
      <c r="R14" s="18"/>
      <c r="S14" s="18"/>
      <c r="T14" s="18"/>
      <c r="U14" s="17"/>
      <c r="V14" s="17"/>
      <c r="W14" s="17"/>
      <c r="X14" s="17"/>
      <c r="Y14" s="17"/>
      <c r="Z14" s="17"/>
      <c r="AA14" s="17"/>
      <c r="AB14" s="19"/>
    </row>
    <row r="16" spans="1:34">
      <c r="C16" s="2" t="s">
        <v>67</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t="s">
        <v>7</v>
      </c>
      <c r="AF16" s="3"/>
      <c r="AG16" s="3"/>
      <c r="AH16" s="4"/>
    </row>
    <row r="17" spans="3:34">
      <c r="C17" s="5"/>
      <c r="D17"/>
      <c r="E17"/>
      <c r="F17" s="111" t="s">
        <v>8</v>
      </c>
      <c r="G17" s="175"/>
      <c r="H17" s="111" t="s">
        <v>9</v>
      </c>
      <c r="I17" s="175"/>
      <c r="J17" s="111" t="s">
        <v>10</v>
      </c>
      <c r="K17" s="112"/>
      <c r="L17" s="112"/>
      <c r="M17" s="175"/>
      <c r="N17" s="112" t="s">
        <v>11</v>
      </c>
      <c r="O17" s="175"/>
      <c r="P17" s="121" t="s">
        <v>12</v>
      </c>
      <c r="Q17" s="122"/>
      <c r="R17" s="122"/>
      <c r="S17" s="123"/>
      <c r="T17" s="121" t="s">
        <v>291</v>
      </c>
      <c r="U17" s="122"/>
      <c r="V17" s="122"/>
      <c r="W17" s="123"/>
      <c r="X17" s="121" t="s">
        <v>13</v>
      </c>
      <c r="Y17" s="122"/>
      <c r="Z17" s="122"/>
      <c r="AA17" s="123"/>
      <c r="AB17" s="121" t="s">
        <v>320</v>
      </c>
      <c r="AC17" s="122"/>
      <c r="AD17" s="122"/>
      <c r="AE17" s="123"/>
      <c r="AF17" s="121" t="s">
        <v>14</v>
      </c>
      <c r="AG17" s="123"/>
      <c r="AH17" s="6"/>
    </row>
    <row r="18" spans="3:34">
      <c r="C18" s="5"/>
      <c r="D18"/>
      <c r="E18"/>
      <c r="F18" s="177" t="s">
        <v>15</v>
      </c>
      <c r="G18" s="178"/>
      <c r="H18" s="179"/>
      <c r="I18" s="180"/>
      <c r="J18" s="179"/>
      <c r="K18" s="210"/>
      <c r="L18" s="210"/>
      <c r="M18" s="180"/>
      <c r="N18" s="210"/>
      <c r="O18" s="180"/>
      <c r="P18" s="205" t="s">
        <v>16</v>
      </c>
      <c r="Q18" s="211"/>
      <c r="R18" s="211"/>
      <c r="S18" s="206"/>
      <c r="T18" s="151" t="s">
        <v>289</v>
      </c>
      <c r="U18" s="152"/>
      <c r="V18" s="152"/>
      <c r="W18" s="153"/>
      <c r="X18" s="205" t="s">
        <v>17</v>
      </c>
      <c r="Y18" s="211"/>
      <c r="Z18" s="211"/>
      <c r="AA18" s="206"/>
      <c r="AB18" s="205" t="s">
        <v>18</v>
      </c>
      <c r="AC18" s="211"/>
      <c r="AD18" s="211"/>
      <c r="AE18" s="206"/>
      <c r="AF18" s="177" t="s">
        <v>19</v>
      </c>
      <c r="AG18" s="178"/>
      <c r="AH18" s="6"/>
    </row>
    <row r="19" spans="3:34" ht="19.8">
      <c r="C19" s="5"/>
      <c r="D19"/>
      <c r="E19"/>
      <c r="F19" s="154" t="s">
        <v>20</v>
      </c>
      <c r="G19" s="120"/>
      <c r="H19" s="154"/>
      <c r="I19" s="155"/>
      <c r="J19" s="154"/>
      <c r="K19" s="120"/>
      <c r="L19" s="120" t="s">
        <v>20</v>
      </c>
      <c r="M19" s="155"/>
      <c r="N19" s="120"/>
      <c r="O19" s="155"/>
      <c r="P19" s="154" t="s">
        <v>59</v>
      </c>
      <c r="Q19" s="120"/>
      <c r="R19" s="120"/>
      <c r="S19" s="155"/>
      <c r="T19" s="154" t="s">
        <v>290</v>
      </c>
      <c r="U19" s="120"/>
      <c r="V19" s="120"/>
      <c r="W19" s="155"/>
      <c r="X19" s="154" t="s">
        <v>59</v>
      </c>
      <c r="Y19" s="120"/>
      <c r="Z19" s="120"/>
      <c r="AA19" s="155"/>
      <c r="AB19" s="154" t="s">
        <v>321</v>
      </c>
      <c r="AC19" s="120"/>
      <c r="AD19" s="120"/>
      <c r="AE19" s="155"/>
      <c r="AF19" s="154" t="s">
        <v>55</v>
      </c>
      <c r="AG19" s="155"/>
      <c r="AH19" s="6"/>
    </row>
    <row r="20" spans="3:34">
      <c r="C20" s="5"/>
      <c r="D20" s="200" t="s">
        <v>21</v>
      </c>
      <c r="E20" s="200"/>
      <c r="F20" s="201">
        <v>0.5</v>
      </c>
      <c r="G20" s="201"/>
      <c r="H20" s="202" t="s">
        <v>37</v>
      </c>
      <c r="I20" s="202"/>
      <c r="J20" s="156" t="s">
        <v>64</v>
      </c>
      <c r="K20" s="158"/>
      <c r="L20" s="203" t="str">
        <f>IF(J20="なし","-",F20)</f>
        <v>-</v>
      </c>
      <c r="M20" s="203"/>
      <c r="N20" s="202">
        <v>10</v>
      </c>
      <c r="O20" s="202"/>
      <c r="P20" s="202">
        <v>18</v>
      </c>
      <c r="Q20" s="202"/>
      <c r="R20" s="202"/>
      <c r="S20" s="202"/>
      <c r="T20" s="156" t="s">
        <v>292</v>
      </c>
      <c r="U20" s="157"/>
      <c r="V20" s="157"/>
      <c r="W20" s="158"/>
      <c r="X20" s="200" t="str">
        <f>IF(L20="-","-",P20-9)</f>
        <v>-</v>
      </c>
      <c r="Y20" s="200"/>
      <c r="Z20" s="200"/>
      <c r="AA20" s="200"/>
      <c r="AB20" s="202">
        <v>27</v>
      </c>
      <c r="AC20" s="202"/>
      <c r="AD20" s="202"/>
      <c r="AE20" s="202"/>
      <c r="AF20" s="202">
        <v>0</v>
      </c>
      <c r="AG20" s="202"/>
      <c r="AH20" s="6"/>
    </row>
    <row r="21" spans="3:34">
      <c r="C21" s="5"/>
      <c r="D21" s="200" t="s">
        <v>22</v>
      </c>
      <c r="E21" s="200"/>
      <c r="F21" s="201">
        <v>1</v>
      </c>
      <c r="G21" s="201"/>
      <c r="H21" s="202" t="s">
        <v>37</v>
      </c>
      <c r="I21" s="202"/>
      <c r="J21" s="156" t="s">
        <v>64</v>
      </c>
      <c r="K21" s="158"/>
      <c r="L21" s="203" t="str">
        <f t="shared" ref="L21:L22" si="0">IF(J21="なし","-",F21)</f>
        <v>-</v>
      </c>
      <c r="M21" s="203"/>
      <c r="N21" s="202">
        <v>12</v>
      </c>
      <c r="O21" s="202"/>
      <c r="P21" s="202">
        <v>18</v>
      </c>
      <c r="Q21" s="202"/>
      <c r="R21" s="202"/>
      <c r="S21" s="202"/>
      <c r="T21" s="156" t="s">
        <v>292</v>
      </c>
      <c r="U21" s="157"/>
      <c r="V21" s="157"/>
      <c r="W21" s="158"/>
      <c r="X21" s="200" t="str">
        <f>IF(L21="-","-",P21-9)</f>
        <v>-</v>
      </c>
      <c r="Y21" s="200"/>
      <c r="Z21" s="200"/>
      <c r="AA21" s="200"/>
      <c r="AB21" s="202">
        <v>28</v>
      </c>
      <c r="AC21" s="202"/>
      <c r="AD21" s="202"/>
      <c r="AE21" s="202"/>
      <c r="AF21" s="202">
        <v>0</v>
      </c>
      <c r="AG21" s="202"/>
      <c r="AH21" s="6"/>
    </row>
    <row r="22" spans="3:34">
      <c r="C22" s="5"/>
      <c r="D22" s="200" t="s">
        <v>243</v>
      </c>
      <c r="E22" s="200"/>
      <c r="F22" s="201">
        <v>1</v>
      </c>
      <c r="G22" s="201"/>
      <c r="H22" s="202" t="s">
        <v>37</v>
      </c>
      <c r="I22" s="202"/>
      <c r="J22" s="156" t="s">
        <v>65</v>
      </c>
      <c r="K22" s="158"/>
      <c r="L22" s="203">
        <f t="shared" si="0"/>
        <v>1</v>
      </c>
      <c r="M22" s="203"/>
      <c r="N22" s="202">
        <v>12</v>
      </c>
      <c r="O22" s="202"/>
      <c r="P22" s="202">
        <v>18</v>
      </c>
      <c r="Q22" s="202"/>
      <c r="R22" s="202"/>
      <c r="S22" s="202"/>
      <c r="T22" s="156">
        <v>-9</v>
      </c>
      <c r="U22" s="157"/>
      <c r="V22" s="157"/>
      <c r="W22" s="158"/>
      <c r="X22" s="200">
        <f>IF(L22="-","-",P22+T22)</f>
        <v>9</v>
      </c>
      <c r="Y22" s="200"/>
      <c r="Z22" s="200"/>
      <c r="AA22" s="200"/>
      <c r="AB22" s="202">
        <v>28</v>
      </c>
      <c r="AC22" s="202"/>
      <c r="AD22" s="202"/>
      <c r="AE22" s="202"/>
      <c r="AF22" s="202">
        <v>0</v>
      </c>
      <c r="AG22" s="202"/>
      <c r="AH22" s="6"/>
    </row>
    <row r="23" spans="3:34">
      <c r="C23" s="5"/>
      <c r="D23" s="200" t="s">
        <v>281</v>
      </c>
      <c r="E23" s="200"/>
      <c r="F23" s="201">
        <v>0.5</v>
      </c>
      <c r="G23" s="201"/>
      <c r="H23" s="202" t="s">
        <v>247</v>
      </c>
      <c r="I23" s="202"/>
      <c r="J23" s="156" t="s">
        <v>65</v>
      </c>
      <c r="K23" s="158"/>
      <c r="L23" s="203">
        <f t="shared" ref="L23" si="1">IF(J23="なし","-",F23)</f>
        <v>0.5</v>
      </c>
      <c r="M23" s="203"/>
      <c r="N23" s="202">
        <v>15</v>
      </c>
      <c r="O23" s="202"/>
      <c r="P23" s="202">
        <v>19</v>
      </c>
      <c r="Q23" s="202"/>
      <c r="R23" s="202"/>
      <c r="S23" s="202"/>
      <c r="T23" s="156">
        <v>-9</v>
      </c>
      <c r="U23" s="157"/>
      <c r="V23" s="157"/>
      <c r="W23" s="158"/>
      <c r="X23" s="200">
        <f>IF(L23="-","-",P23+T23)</f>
        <v>10</v>
      </c>
      <c r="Y23" s="200"/>
      <c r="Z23" s="200"/>
      <c r="AA23" s="200"/>
      <c r="AB23" s="202">
        <v>30</v>
      </c>
      <c r="AC23" s="202"/>
      <c r="AD23" s="202"/>
      <c r="AE23" s="202"/>
      <c r="AF23" s="202">
        <v>0</v>
      </c>
      <c r="AG23" s="202"/>
      <c r="AH23" s="6"/>
    </row>
    <row r="24" spans="3:34">
      <c r="C24" s="5"/>
      <c r="D24" s="207" t="s">
        <v>244</v>
      </c>
      <c r="E24" s="207"/>
      <c r="F24" s="203">
        <f>SUM(F20:G23)</f>
        <v>3</v>
      </c>
      <c r="G24" s="203"/>
      <c r="H24" s="200"/>
      <c r="I24" s="200"/>
      <c r="J24" s="208"/>
      <c r="K24" s="209"/>
      <c r="L24" s="203">
        <f>SUM(L20:M23)</f>
        <v>1.5</v>
      </c>
      <c r="M24" s="203"/>
      <c r="N24" s="200"/>
      <c r="O24" s="208"/>
      <c r="P24" s="209"/>
      <c r="Q24" s="200"/>
      <c r="R24" s="200"/>
      <c r="S24" s="208"/>
      <c r="T24" s="159"/>
      <c r="U24" s="159"/>
      <c r="V24" s="159"/>
      <c r="W24" s="159"/>
      <c r="X24" s="209"/>
      <c r="Y24" s="200"/>
      <c r="Z24" s="200"/>
      <c r="AA24" s="208"/>
      <c r="AB24" s="209"/>
      <c r="AC24" s="200"/>
      <c r="AD24" s="200"/>
      <c r="AE24" s="208"/>
      <c r="AF24" s="209"/>
      <c r="AG24" s="200"/>
      <c r="AH24" s="6"/>
    </row>
    <row r="25" spans="3:34">
      <c r="C25" s="5"/>
      <c r="D25" s="200" t="s">
        <v>245</v>
      </c>
      <c r="E25" s="200"/>
      <c r="F25" s="201">
        <v>1</v>
      </c>
      <c r="G25" s="201"/>
      <c r="H25" s="202" t="s">
        <v>37</v>
      </c>
      <c r="I25" s="202"/>
      <c r="J25" s="156" t="s">
        <v>65</v>
      </c>
      <c r="K25" s="158"/>
      <c r="L25" s="203">
        <f t="shared" ref="L25:L26" si="2">IF(J25="なし","-",F25)</f>
        <v>1</v>
      </c>
      <c r="M25" s="203"/>
      <c r="N25" s="202">
        <v>15</v>
      </c>
      <c r="O25" s="202"/>
      <c r="P25" s="202">
        <v>19</v>
      </c>
      <c r="Q25" s="202"/>
      <c r="R25" s="202"/>
      <c r="S25" s="202"/>
      <c r="T25" s="156">
        <v>-9</v>
      </c>
      <c r="U25" s="157"/>
      <c r="V25" s="157"/>
      <c r="W25" s="158"/>
      <c r="X25" s="200">
        <f>IF(L25="-","-",P25+T25)</f>
        <v>10</v>
      </c>
      <c r="Y25" s="200"/>
      <c r="Z25" s="200"/>
      <c r="AA25" s="200"/>
      <c r="AB25" s="202">
        <v>30</v>
      </c>
      <c r="AC25" s="202"/>
      <c r="AD25" s="202"/>
      <c r="AE25" s="202"/>
      <c r="AF25" s="202">
        <v>0</v>
      </c>
      <c r="AG25" s="202"/>
      <c r="AH25" s="6"/>
    </row>
    <row r="26" spans="3:34">
      <c r="C26" s="5"/>
      <c r="D26" s="200" t="s">
        <v>246</v>
      </c>
      <c r="E26" s="200"/>
      <c r="F26" s="201">
        <v>10</v>
      </c>
      <c r="G26" s="201"/>
      <c r="H26" s="202" t="s">
        <v>37</v>
      </c>
      <c r="I26" s="202"/>
      <c r="J26" s="156" t="s">
        <v>65</v>
      </c>
      <c r="K26" s="158"/>
      <c r="L26" s="203">
        <f t="shared" si="2"/>
        <v>10</v>
      </c>
      <c r="M26" s="203"/>
      <c r="N26" s="202">
        <v>27</v>
      </c>
      <c r="O26" s="202"/>
      <c r="P26" s="202">
        <v>20</v>
      </c>
      <c r="Q26" s="202"/>
      <c r="R26" s="202"/>
      <c r="S26" s="202"/>
      <c r="T26" s="156">
        <v>-9</v>
      </c>
      <c r="U26" s="157"/>
      <c r="V26" s="157"/>
      <c r="W26" s="158"/>
      <c r="X26" s="200">
        <f>IF(L26="-","-",P26+T26)</f>
        <v>11</v>
      </c>
      <c r="Y26" s="200"/>
      <c r="Z26" s="200"/>
      <c r="AA26" s="200"/>
      <c r="AB26" s="202">
        <v>35</v>
      </c>
      <c r="AC26" s="202"/>
      <c r="AD26" s="202"/>
      <c r="AE26" s="202"/>
      <c r="AF26" s="202">
        <v>0</v>
      </c>
      <c r="AG26" s="202"/>
      <c r="AH26" s="6"/>
    </row>
    <row r="27" spans="3:34">
      <c r="C27" s="16"/>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9"/>
    </row>
    <row r="29" spans="3:34" ht="20.25" customHeight="1">
      <c r="C29" s="9" t="s">
        <v>139</v>
      </c>
      <c r="D29" s="10"/>
      <c r="E29" s="10"/>
      <c r="F29" s="10"/>
      <c r="G29" s="10"/>
      <c r="H29" s="10"/>
      <c r="I29" s="10"/>
      <c r="J29" s="10"/>
      <c r="K29" s="10"/>
      <c r="L29" s="51"/>
      <c r="M29" s="51"/>
      <c r="N29" s="10"/>
      <c r="O29" s="10"/>
      <c r="P29" s="10"/>
      <c r="Q29" s="10"/>
      <c r="R29" s="10"/>
      <c r="S29" s="10"/>
      <c r="T29" s="10"/>
      <c r="U29" s="10"/>
      <c r="V29" s="10"/>
      <c r="W29" s="3"/>
      <c r="X29" s="3" t="s">
        <v>26</v>
      </c>
      <c r="Y29" s="3"/>
      <c r="Z29" s="10"/>
      <c r="AA29" s="10"/>
      <c r="AB29" s="10"/>
      <c r="AC29" s="10"/>
      <c r="AD29" s="11"/>
    </row>
    <row r="30" spans="3:34">
      <c r="C30" s="12"/>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5"/>
    </row>
    <row r="31" spans="3:34">
      <c r="C31" s="12"/>
      <c r="D31" s="13" t="s">
        <v>23</v>
      </c>
      <c r="E31" s="13"/>
      <c r="F31" s="13"/>
      <c r="G31" s="13"/>
      <c r="H31" s="212">
        <v>0.03</v>
      </c>
      <c r="I31" s="213"/>
      <c r="J31" s="214"/>
      <c r="K31" s="13"/>
      <c r="L31" s="13" t="s">
        <v>24</v>
      </c>
      <c r="M31" s="13"/>
      <c r="N31" s="13"/>
      <c r="O31" s="13"/>
      <c r="P31" s="13"/>
      <c r="Q31" s="13"/>
      <c r="R31" s="13"/>
      <c r="S31" s="13"/>
      <c r="T31" s="13"/>
      <c r="U31" s="13"/>
      <c r="V31" s="13"/>
      <c r="W31" s="13"/>
      <c r="X31" s="13"/>
      <c r="Y31" s="13"/>
      <c r="Z31" s="13"/>
      <c r="AA31" s="13"/>
      <c r="AB31" s="13"/>
      <c r="AC31" s="13"/>
      <c r="AD31" s="15"/>
    </row>
    <row r="32" spans="3:34" ht="19.2">
      <c r="C32" s="12"/>
      <c r="D32" s="13" t="s">
        <v>25</v>
      </c>
      <c r="E32" s="13"/>
      <c r="F32" s="13"/>
      <c r="G32" s="13"/>
      <c r="H32" s="13"/>
      <c r="I32" s="13"/>
      <c r="J32" s="13"/>
      <c r="K32" s="13"/>
      <c r="L32" s="13"/>
      <c r="M32" s="13"/>
      <c r="N32" s="13"/>
      <c r="O32" s="172" t="s">
        <v>60</v>
      </c>
      <c r="P32" s="172"/>
      <c r="Q32" s="13" t="s">
        <v>2</v>
      </c>
      <c r="R32" s="215">
        <f>R9</f>
        <v>3</v>
      </c>
      <c r="S32" s="215"/>
      <c r="T32" s="215"/>
      <c r="U32" s="13" t="s">
        <v>33</v>
      </c>
      <c r="V32" s="149">
        <f>H31</f>
        <v>0.03</v>
      </c>
      <c r="W32" s="149"/>
      <c r="X32" s="149"/>
      <c r="Y32" s="13"/>
      <c r="Z32" s="13" t="s">
        <v>34</v>
      </c>
      <c r="AA32" s="228">
        <f>R9*H31</f>
        <v>0.09</v>
      </c>
      <c r="AB32" s="229"/>
      <c r="AC32" s="230"/>
      <c r="AD32" s="15" t="s">
        <v>3</v>
      </c>
    </row>
    <row r="33" spans="2:37">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9"/>
    </row>
    <row r="36" spans="2:37">
      <c r="B36" s="1" t="s">
        <v>28</v>
      </c>
    </row>
    <row r="37" spans="2:37">
      <c r="Z37" s="13"/>
    </row>
    <row r="38" spans="2:37">
      <c r="C38" s="9" t="s">
        <v>35</v>
      </c>
      <c r="D38" s="10"/>
      <c r="E38" s="10"/>
      <c r="F38" s="10"/>
      <c r="G38" s="10"/>
      <c r="H38" s="10"/>
      <c r="I38" s="10"/>
      <c r="J38" s="10"/>
      <c r="K38" s="10"/>
      <c r="L38" s="10"/>
      <c r="M38" s="10"/>
      <c r="N38" s="10"/>
      <c r="O38" s="10"/>
      <c r="P38" s="10"/>
      <c r="Q38" s="10"/>
      <c r="R38" s="10"/>
      <c r="S38" s="10"/>
      <c r="T38" s="10"/>
      <c r="U38" s="10"/>
      <c r="V38" s="10"/>
      <c r="W38" s="10"/>
      <c r="X38" s="10"/>
      <c r="Y38" s="10"/>
      <c r="Z38" s="10"/>
      <c r="AA38" s="3" t="s">
        <v>26</v>
      </c>
      <c r="AB38" s="10"/>
      <c r="AC38" s="10"/>
      <c r="AD38" s="10"/>
      <c r="AE38" s="10"/>
      <c r="AF38" s="10"/>
      <c r="AG38" s="10"/>
      <c r="AH38" s="10"/>
      <c r="AI38" s="11"/>
    </row>
    <row r="39" spans="2:37">
      <c r="B39" s="15"/>
      <c r="D39" s="13"/>
      <c r="E39" s="13"/>
      <c r="F39" s="13"/>
      <c r="G39"/>
      <c r="H39" s="111" t="s">
        <v>29</v>
      </c>
      <c r="I39" s="175"/>
      <c r="J39" s="111" t="s">
        <v>9</v>
      </c>
      <c r="K39" s="175"/>
      <c r="L39" s="121" t="s">
        <v>36</v>
      </c>
      <c r="M39" s="122"/>
      <c r="N39" s="123"/>
      <c r="O39" s="111"/>
      <c r="P39" s="175"/>
      <c r="Q39" s="111"/>
      <c r="R39" s="112"/>
      <c r="S39" s="112"/>
      <c r="T39" s="111"/>
      <c r="U39" s="112"/>
      <c r="V39" s="175"/>
      <c r="W39" s="216" t="s">
        <v>141</v>
      </c>
      <c r="X39" s="217"/>
      <c r="Y39" s="218"/>
      <c r="Z39" s="111" t="s">
        <v>30</v>
      </c>
      <c r="AA39" s="112"/>
      <c r="AB39" s="175"/>
      <c r="AC39" s="111" t="s">
        <v>31</v>
      </c>
      <c r="AD39" s="112"/>
      <c r="AE39" s="112"/>
      <c r="AF39" s="112"/>
      <c r="AG39" s="112"/>
      <c r="AH39" s="175"/>
      <c r="AI39" s="81"/>
      <c r="AJ39" s="13"/>
      <c r="AK39" s="13"/>
    </row>
    <row r="40" spans="2:37" ht="19.2">
      <c r="B40" s="15"/>
      <c r="D40" s="13"/>
      <c r="E40" s="13"/>
      <c r="F40" s="13"/>
      <c r="G40"/>
      <c r="H40" s="177" t="s">
        <v>15</v>
      </c>
      <c r="I40" s="178"/>
      <c r="J40" s="179"/>
      <c r="K40" s="180"/>
      <c r="L40" s="177" t="s">
        <v>56</v>
      </c>
      <c r="M40" s="172"/>
      <c r="N40" s="178"/>
      <c r="O40" s="205" t="s">
        <v>16</v>
      </c>
      <c r="P40" s="206"/>
      <c r="Q40" s="204" t="s">
        <v>140</v>
      </c>
      <c r="R40" s="172"/>
      <c r="S40" s="178"/>
      <c r="T40" s="177" t="s">
        <v>57</v>
      </c>
      <c r="U40" s="172"/>
      <c r="V40" s="178"/>
      <c r="W40" s="177" t="s">
        <v>58</v>
      </c>
      <c r="X40" s="172"/>
      <c r="Y40" s="178"/>
      <c r="Z40" s="177" t="s">
        <v>142</v>
      </c>
      <c r="AA40" s="172"/>
      <c r="AB40" s="178"/>
      <c r="AC40" s="177" t="s">
        <v>283</v>
      </c>
      <c r="AD40" s="172"/>
      <c r="AE40" s="172"/>
      <c r="AF40" s="172"/>
      <c r="AG40" s="172"/>
      <c r="AH40" s="178"/>
      <c r="AI40" s="81"/>
      <c r="AJ40" s="13"/>
      <c r="AK40" s="13"/>
    </row>
    <row r="41" spans="2:37" ht="19.8">
      <c r="B41" s="15"/>
      <c r="D41" s="13"/>
      <c r="E41" s="13"/>
      <c r="F41" s="13"/>
      <c r="G41"/>
      <c r="H41" s="107" t="s">
        <v>20</v>
      </c>
      <c r="I41" s="126"/>
      <c r="J41" s="107"/>
      <c r="K41" s="126"/>
      <c r="L41" s="7"/>
      <c r="M41" s="36"/>
      <c r="N41" s="8"/>
      <c r="O41" s="154" t="s">
        <v>59</v>
      </c>
      <c r="P41" s="155"/>
      <c r="Q41" s="154" t="s">
        <v>55</v>
      </c>
      <c r="R41" s="120"/>
      <c r="S41" s="120"/>
      <c r="T41" s="154" t="s">
        <v>55</v>
      </c>
      <c r="U41" s="120"/>
      <c r="V41" s="120"/>
      <c r="W41" s="154" t="s">
        <v>55</v>
      </c>
      <c r="X41" s="120"/>
      <c r="Y41" s="120"/>
      <c r="Z41" s="154" t="s">
        <v>55</v>
      </c>
      <c r="AA41" s="120"/>
      <c r="AB41" s="120"/>
      <c r="AC41" s="107" t="s">
        <v>55</v>
      </c>
      <c r="AD41" s="108"/>
      <c r="AE41" s="108"/>
      <c r="AF41" s="108"/>
      <c r="AG41" s="108"/>
      <c r="AH41" s="126"/>
      <c r="AI41" s="81"/>
      <c r="AJ41" s="13"/>
      <c r="AK41" s="13"/>
    </row>
    <row r="42" spans="2:37">
      <c r="B42" s="15"/>
      <c r="D42" s="176" t="s">
        <v>21</v>
      </c>
      <c r="E42" s="176"/>
      <c r="F42" s="121" t="s">
        <v>322</v>
      </c>
      <c r="G42" s="123"/>
      <c r="H42" s="194">
        <f>F20</f>
        <v>0.5</v>
      </c>
      <c r="I42" s="195"/>
      <c r="J42" s="185" t="str">
        <f>H20</f>
        <v>砂質</v>
      </c>
      <c r="K42" s="187"/>
      <c r="L42" s="185">
        <f>ROUND(TAN(RADIANS(45-AB20/2))^2,3)</f>
        <v>0.376</v>
      </c>
      <c r="M42" s="186"/>
      <c r="N42" s="187"/>
      <c r="O42" s="185">
        <f>IF(L20="-",P20,X20)</f>
        <v>18</v>
      </c>
      <c r="P42" s="187"/>
      <c r="Q42" s="193">
        <f>R$12</f>
        <v>10</v>
      </c>
      <c r="R42" s="132"/>
      <c r="S42" s="132"/>
      <c r="T42" s="185">
        <f>2*AF20*SQRT(L42)</f>
        <v>0</v>
      </c>
      <c r="U42" s="186"/>
      <c r="V42" s="187"/>
      <c r="W42" s="193">
        <f>L42*Q42-T42</f>
        <v>3.76</v>
      </c>
      <c r="X42" s="132"/>
      <c r="Y42" s="132"/>
      <c r="Z42" s="193">
        <v>0</v>
      </c>
      <c r="AA42" s="132"/>
      <c r="AB42" s="132"/>
      <c r="AC42" s="181" t="s">
        <v>324</v>
      </c>
      <c r="AD42" s="182"/>
      <c r="AE42" s="182"/>
      <c r="AF42" s="99">
        <f t="shared" ref="AF42:AF45" si="3">IF(J42="砂質",W42, IF(W42&gt;Z42,W42,Z42))</f>
        <v>3.76</v>
      </c>
      <c r="AG42" s="99"/>
      <c r="AH42" s="100"/>
      <c r="AI42" s="81"/>
      <c r="AJ42" s="13"/>
      <c r="AK42" s="13"/>
    </row>
    <row r="43" spans="2:37">
      <c r="B43" s="15"/>
      <c r="D43" s="176"/>
      <c r="E43" s="176"/>
      <c r="F43" s="154" t="s">
        <v>323</v>
      </c>
      <c r="G43" s="155"/>
      <c r="H43" s="196"/>
      <c r="I43" s="197"/>
      <c r="J43" s="188"/>
      <c r="K43" s="190"/>
      <c r="L43" s="188"/>
      <c r="M43" s="189"/>
      <c r="N43" s="190"/>
      <c r="O43" s="188"/>
      <c r="P43" s="190"/>
      <c r="Q43" s="191">
        <f>H42*O42+R$12</f>
        <v>19</v>
      </c>
      <c r="R43" s="192"/>
      <c r="S43" s="192"/>
      <c r="T43" s="188"/>
      <c r="U43" s="189"/>
      <c r="V43" s="190"/>
      <c r="W43" s="191">
        <f>L42*Q43-T42</f>
        <v>7.1440000000000001</v>
      </c>
      <c r="X43" s="192"/>
      <c r="Y43" s="192"/>
      <c r="Z43" s="191">
        <f>0.3*H42*O42</f>
        <v>2.6999999999999997</v>
      </c>
      <c r="AA43" s="192"/>
      <c r="AB43" s="192"/>
      <c r="AC43" s="183" t="s">
        <v>333</v>
      </c>
      <c r="AD43" s="184"/>
      <c r="AE43" s="184"/>
      <c r="AF43" s="128">
        <f t="shared" si="3"/>
        <v>7.1440000000000001</v>
      </c>
      <c r="AG43" s="128"/>
      <c r="AH43" s="129"/>
      <c r="AI43" s="81"/>
      <c r="AJ43" s="13"/>
      <c r="AK43" s="13"/>
    </row>
    <row r="44" spans="2:37">
      <c r="B44" s="15"/>
      <c r="D44" s="176" t="s">
        <v>22</v>
      </c>
      <c r="E44" s="176"/>
      <c r="F44" s="121" t="s">
        <v>322</v>
      </c>
      <c r="G44" s="123"/>
      <c r="H44" s="194">
        <f>F21</f>
        <v>1</v>
      </c>
      <c r="I44" s="195"/>
      <c r="J44" s="194" t="str">
        <f>H21</f>
        <v>砂質</v>
      </c>
      <c r="K44" s="195"/>
      <c r="L44" s="185">
        <f>ROUND(TAN(RADIANS(45-AB21/2))^2,3)</f>
        <v>0.36099999999999999</v>
      </c>
      <c r="M44" s="186"/>
      <c r="N44" s="187"/>
      <c r="O44" s="185">
        <f>IF(L21="-",P21,X21)</f>
        <v>18</v>
      </c>
      <c r="P44" s="187"/>
      <c r="Q44" s="193">
        <f>Q43</f>
        <v>19</v>
      </c>
      <c r="R44" s="132"/>
      <c r="S44" s="132"/>
      <c r="T44" s="185">
        <f>2*AF21*SQRT(L44)</f>
        <v>0</v>
      </c>
      <c r="U44" s="186"/>
      <c r="V44" s="187"/>
      <c r="W44" s="193">
        <f>L44*Q44-T44</f>
        <v>6.859</v>
      </c>
      <c r="X44" s="132"/>
      <c r="Y44" s="132"/>
      <c r="Z44" s="193">
        <f>Z43</f>
        <v>2.6999999999999997</v>
      </c>
      <c r="AA44" s="132"/>
      <c r="AB44" s="132"/>
      <c r="AC44" s="181" t="s">
        <v>325</v>
      </c>
      <c r="AD44" s="182"/>
      <c r="AE44" s="182"/>
      <c r="AF44" s="99">
        <f t="shared" si="3"/>
        <v>6.859</v>
      </c>
      <c r="AG44" s="99"/>
      <c r="AH44" s="100"/>
      <c r="AI44" s="81"/>
      <c r="AJ44" s="13"/>
      <c r="AK44" s="13"/>
    </row>
    <row r="45" spans="2:37">
      <c r="B45" s="15"/>
      <c r="D45" s="176"/>
      <c r="E45" s="176"/>
      <c r="F45" s="154" t="s">
        <v>323</v>
      </c>
      <c r="G45" s="155"/>
      <c r="H45" s="196"/>
      <c r="I45" s="197"/>
      <c r="J45" s="196"/>
      <c r="K45" s="197"/>
      <c r="L45" s="188"/>
      <c r="M45" s="189"/>
      <c r="N45" s="190"/>
      <c r="O45" s="188"/>
      <c r="P45" s="190"/>
      <c r="Q45" s="191">
        <f>H44*O44+Q44</f>
        <v>37</v>
      </c>
      <c r="R45" s="192"/>
      <c r="S45" s="192"/>
      <c r="T45" s="188"/>
      <c r="U45" s="189"/>
      <c r="V45" s="190"/>
      <c r="W45" s="191">
        <f>L44*Q45-T44</f>
        <v>13.356999999999999</v>
      </c>
      <c r="X45" s="192"/>
      <c r="Y45" s="192"/>
      <c r="Z45" s="191">
        <f>0.3*H44*O44+Z44</f>
        <v>8.1</v>
      </c>
      <c r="AA45" s="192"/>
      <c r="AB45" s="192"/>
      <c r="AC45" s="183" t="s">
        <v>326</v>
      </c>
      <c r="AD45" s="184"/>
      <c r="AE45" s="184"/>
      <c r="AF45" s="128">
        <f t="shared" si="3"/>
        <v>13.356999999999999</v>
      </c>
      <c r="AG45" s="128"/>
      <c r="AH45" s="129"/>
      <c r="AI45" s="81"/>
      <c r="AJ45" s="13"/>
      <c r="AK45" s="13"/>
    </row>
    <row r="46" spans="2:37">
      <c r="B46" s="15"/>
      <c r="D46" s="176" t="s">
        <v>243</v>
      </c>
      <c r="E46" s="176"/>
      <c r="F46" s="121" t="s">
        <v>322</v>
      </c>
      <c r="G46" s="123"/>
      <c r="H46" s="194">
        <f>F22</f>
        <v>1</v>
      </c>
      <c r="I46" s="195"/>
      <c r="J46" s="194" t="str">
        <f>H22</f>
        <v>砂質</v>
      </c>
      <c r="K46" s="195"/>
      <c r="L46" s="185">
        <f>ROUND(TAN(RADIANS(45-AB22/2))^2,3)</f>
        <v>0.36099999999999999</v>
      </c>
      <c r="M46" s="186"/>
      <c r="N46" s="187"/>
      <c r="O46" s="185">
        <f>IF(L22="-",P22,X22)</f>
        <v>9</v>
      </c>
      <c r="P46" s="187"/>
      <c r="Q46" s="193">
        <f>Q45</f>
        <v>37</v>
      </c>
      <c r="R46" s="132"/>
      <c r="S46" s="132"/>
      <c r="T46" s="185">
        <f>2*AF22*SQRT(L46)</f>
        <v>0</v>
      </c>
      <c r="U46" s="186"/>
      <c r="V46" s="187"/>
      <c r="W46" s="193">
        <f>L46*Q46-T46</f>
        <v>13.356999999999999</v>
      </c>
      <c r="X46" s="132"/>
      <c r="Y46" s="132"/>
      <c r="Z46" s="193">
        <f>Z45</f>
        <v>8.1</v>
      </c>
      <c r="AA46" s="132"/>
      <c r="AB46" s="132"/>
      <c r="AC46" s="181" t="s">
        <v>327</v>
      </c>
      <c r="AD46" s="182"/>
      <c r="AE46" s="182"/>
      <c r="AF46" s="99">
        <f t="shared" ref="AF46:AF47" si="4">IF(J46="砂質",W46, IF(W46&gt;Z46,W46,Z46))</f>
        <v>13.356999999999999</v>
      </c>
      <c r="AG46" s="99"/>
      <c r="AH46" s="100"/>
      <c r="AI46" s="81"/>
      <c r="AJ46" s="13"/>
      <c r="AK46" s="13"/>
    </row>
    <row r="47" spans="2:37">
      <c r="B47" s="15"/>
      <c r="D47" s="176"/>
      <c r="E47" s="176"/>
      <c r="F47" s="154" t="s">
        <v>323</v>
      </c>
      <c r="G47" s="155"/>
      <c r="H47" s="196"/>
      <c r="I47" s="197"/>
      <c r="J47" s="196"/>
      <c r="K47" s="197"/>
      <c r="L47" s="188"/>
      <c r="M47" s="189"/>
      <c r="N47" s="190"/>
      <c r="O47" s="188"/>
      <c r="P47" s="190"/>
      <c r="Q47" s="191">
        <f>H46*O46+Q46</f>
        <v>46</v>
      </c>
      <c r="R47" s="192"/>
      <c r="S47" s="192"/>
      <c r="T47" s="188"/>
      <c r="U47" s="189"/>
      <c r="V47" s="190"/>
      <c r="W47" s="191">
        <f>L46*Q47-T46</f>
        <v>16.605999999999998</v>
      </c>
      <c r="X47" s="192"/>
      <c r="Y47" s="192"/>
      <c r="Z47" s="191">
        <f>0.3*H46*O46+Z46</f>
        <v>10.799999999999999</v>
      </c>
      <c r="AA47" s="192"/>
      <c r="AB47" s="192"/>
      <c r="AC47" s="183" t="s">
        <v>328</v>
      </c>
      <c r="AD47" s="184"/>
      <c r="AE47" s="184"/>
      <c r="AF47" s="128">
        <f t="shared" si="4"/>
        <v>16.605999999999998</v>
      </c>
      <c r="AG47" s="128"/>
      <c r="AH47" s="129"/>
      <c r="AI47" s="81"/>
      <c r="AJ47" s="13"/>
      <c r="AK47" s="13"/>
    </row>
    <row r="48" spans="2:37">
      <c r="B48" s="15"/>
      <c r="D48" s="176" t="s">
        <v>281</v>
      </c>
      <c r="E48" s="176"/>
      <c r="F48" s="121" t="s">
        <v>322</v>
      </c>
      <c r="G48" s="123"/>
      <c r="H48" s="194">
        <f>F23</f>
        <v>0.5</v>
      </c>
      <c r="I48" s="195"/>
      <c r="J48" s="245" t="str">
        <f>H23</f>
        <v>砂質</v>
      </c>
      <c r="K48" s="246"/>
      <c r="L48" s="247">
        <f>ROUND(TAN(RADIANS(45-AB23/2))^2,3)</f>
        <v>0.33300000000000002</v>
      </c>
      <c r="M48" s="248"/>
      <c r="N48" s="249"/>
      <c r="O48" s="247">
        <f>IF(L23="-",P23,X23)</f>
        <v>10</v>
      </c>
      <c r="P48" s="249"/>
      <c r="Q48" s="253">
        <f>Q47</f>
        <v>46</v>
      </c>
      <c r="R48" s="117"/>
      <c r="S48" s="117"/>
      <c r="T48" s="247">
        <f>2*AF23*SQRT(L48)</f>
        <v>0</v>
      </c>
      <c r="U48" s="248"/>
      <c r="V48" s="249"/>
      <c r="W48" s="253">
        <f>L48*Q48-T48</f>
        <v>15.318000000000001</v>
      </c>
      <c r="X48" s="117"/>
      <c r="Y48" s="117"/>
      <c r="Z48" s="253">
        <f>Z47</f>
        <v>10.799999999999999</v>
      </c>
      <c r="AA48" s="117"/>
      <c r="AB48" s="117"/>
      <c r="AC48" s="181" t="s">
        <v>329</v>
      </c>
      <c r="AD48" s="182"/>
      <c r="AE48" s="182"/>
      <c r="AF48" s="165">
        <f t="shared" ref="AF48:AF49" si="5">IF(J48="砂質",W48, IF(W48&gt;Z48,W48,Z48))</f>
        <v>15.318000000000001</v>
      </c>
      <c r="AG48" s="165"/>
      <c r="AH48" s="166"/>
      <c r="AI48" s="81"/>
      <c r="AJ48" s="13"/>
      <c r="AK48" s="13"/>
    </row>
    <row r="49" spans="2:37" ht="18.600000000000001" thickBot="1">
      <c r="B49" s="15"/>
      <c r="D49" s="176"/>
      <c r="E49" s="176"/>
      <c r="F49" s="256" t="s">
        <v>323</v>
      </c>
      <c r="G49" s="257"/>
      <c r="H49" s="198"/>
      <c r="I49" s="199"/>
      <c r="J49" s="198"/>
      <c r="K49" s="199"/>
      <c r="L49" s="250"/>
      <c r="M49" s="251"/>
      <c r="N49" s="252"/>
      <c r="O49" s="250"/>
      <c r="P49" s="252"/>
      <c r="Q49" s="254">
        <f>H48*O48+Q48</f>
        <v>51</v>
      </c>
      <c r="R49" s="255"/>
      <c r="S49" s="255"/>
      <c r="T49" s="250"/>
      <c r="U49" s="251"/>
      <c r="V49" s="252"/>
      <c r="W49" s="254">
        <f>L48*Q49-T48</f>
        <v>16.983000000000001</v>
      </c>
      <c r="X49" s="255"/>
      <c r="Y49" s="255"/>
      <c r="Z49" s="254">
        <f>0.3*H48*O48+Z48</f>
        <v>12.299999999999999</v>
      </c>
      <c r="AA49" s="255"/>
      <c r="AB49" s="255"/>
      <c r="AC49" s="243" t="s">
        <v>330</v>
      </c>
      <c r="AD49" s="244"/>
      <c r="AE49" s="244"/>
      <c r="AF49" s="102">
        <f t="shared" si="5"/>
        <v>16.983000000000001</v>
      </c>
      <c r="AG49" s="102"/>
      <c r="AH49" s="103"/>
      <c r="AI49" s="81"/>
      <c r="AJ49" s="13"/>
      <c r="AK49" s="13"/>
    </row>
    <row r="50" spans="2:37" ht="18.600000000000001" thickTop="1">
      <c r="B50" s="15"/>
      <c r="D50" s="13"/>
      <c r="E50" s="13"/>
      <c r="F50" s="258" t="s">
        <v>32</v>
      </c>
      <c r="G50" s="258"/>
      <c r="H50" s="127">
        <f>SUM(H42:I49)</f>
        <v>3</v>
      </c>
      <c r="I50" s="129"/>
      <c r="J50" s="23"/>
      <c r="K50" s="23"/>
      <c r="L50" s="21"/>
      <c r="M50" s="22"/>
      <c r="N50" s="22"/>
      <c r="O50" s="22"/>
      <c r="P50" s="22"/>
      <c r="Q50" s="26"/>
      <c r="R50" s="26"/>
      <c r="S50" s="26"/>
      <c r="T50" s="26"/>
      <c r="U50" s="22"/>
      <c r="V50" s="22"/>
      <c r="W50" s="23"/>
      <c r="X50" s="23"/>
      <c r="Y50" s="23"/>
      <c r="Z50" s="20"/>
      <c r="AA50" s="20"/>
      <c r="AB50" s="20"/>
      <c r="AC50" s="28"/>
      <c r="AD50" s="29"/>
      <c r="AE50" s="24"/>
      <c r="AF50" s="23"/>
      <c r="AG50" s="23"/>
      <c r="AH50" s="19"/>
      <c r="AI50" s="81"/>
      <c r="AJ50" s="13"/>
      <c r="AK50" s="13"/>
    </row>
    <row r="51" spans="2:37">
      <c r="C51" s="16"/>
      <c r="D51" s="37"/>
      <c r="E51" s="23"/>
      <c r="F51" s="23"/>
      <c r="G51" s="23"/>
      <c r="H51" s="23"/>
      <c r="I51" s="23"/>
      <c r="J51" s="22"/>
      <c r="K51" s="22"/>
      <c r="L51" s="22"/>
      <c r="M51" s="22"/>
      <c r="N51" s="22"/>
      <c r="O51" s="26"/>
      <c r="P51" s="26"/>
      <c r="Q51" s="26"/>
      <c r="R51" s="26"/>
      <c r="S51" s="22"/>
      <c r="T51" s="22"/>
      <c r="U51" s="23"/>
      <c r="V51" s="23"/>
      <c r="W51" s="23"/>
      <c r="X51" s="20"/>
      <c r="Y51" s="20"/>
      <c r="Z51" s="20"/>
      <c r="AA51" s="28"/>
      <c r="AB51" s="29"/>
      <c r="AC51" s="24"/>
      <c r="AD51" s="23"/>
      <c r="AE51" s="23"/>
      <c r="AF51" s="17"/>
      <c r="AG51" s="17"/>
      <c r="AH51" s="17"/>
      <c r="AI51" s="19"/>
    </row>
    <row r="53" spans="2:37">
      <c r="C53" s="9" t="s">
        <v>39</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1"/>
    </row>
    <row r="54" spans="2:37">
      <c r="C54" s="12"/>
      <c r="D54" s="13"/>
      <c r="E54" s="13"/>
      <c r="F54" s="13"/>
      <c r="G54"/>
      <c r="H54" s="111" t="s">
        <v>29</v>
      </c>
      <c r="I54" s="175"/>
      <c r="J54" s="111" t="s">
        <v>38</v>
      </c>
      <c r="K54" s="175"/>
      <c r="L54" s="111" t="s">
        <v>40</v>
      </c>
      <c r="M54" s="112"/>
      <c r="N54" s="112"/>
      <c r="O54" s="112"/>
      <c r="P54" s="112"/>
      <c r="Q54" s="175"/>
      <c r="R54" s="13"/>
      <c r="S54" s="13"/>
      <c r="T54" s="13"/>
      <c r="U54" s="13"/>
      <c r="V54" s="13"/>
      <c r="W54" s="13"/>
      <c r="X54" s="13"/>
      <c r="Y54" s="13"/>
      <c r="Z54" s="13"/>
      <c r="AA54" s="13"/>
      <c r="AB54" s="13"/>
      <c r="AC54" s="13"/>
      <c r="AD54" s="13"/>
      <c r="AE54" s="13"/>
      <c r="AF54" s="13"/>
      <c r="AG54" s="13"/>
      <c r="AH54" s="15"/>
    </row>
    <row r="55" spans="2:37">
      <c r="C55" s="12"/>
      <c r="D55" s="13"/>
      <c r="E55" s="13"/>
      <c r="F55" s="13"/>
      <c r="G55"/>
      <c r="H55" s="177" t="s">
        <v>15</v>
      </c>
      <c r="I55" s="178"/>
      <c r="J55" s="179"/>
      <c r="K55" s="180"/>
      <c r="L55" s="177" t="s">
        <v>348</v>
      </c>
      <c r="M55" s="172"/>
      <c r="N55" s="172"/>
      <c r="O55" s="172"/>
      <c r="P55" s="172"/>
      <c r="Q55" s="178"/>
      <c r="R55" s="13"/>
      <c r="S55" s="13"/>
      <c r="T55" s="13"/>
      <c r="U55" s="13"/>
      <c r="V55" s="13"/>
      <c r="W55" s="13"/>
      <c r="X55" s="13"/>
      <c r="Y55" s="13"/>
      <c r="Z55" s="13"/>
      <c r="AA55" s="13"/>
      <c r="AB55" s="13"/>
      <c r="AC55" s="13"/>
      <c r="AD55" s="13"/>
      <c r="AE55" s="13"/>
      <c r="AF55" s="13"/>
      <c r="AG55" s="13"/>
      <c r="AH55" s="15"/>
    </row>
    <row r="56" spans="2:37" ht="19.8">
      <c r="C56" s="12"/>
      <c r="D56" s="13"/>
      <c r="E56" s="13"/>
      <c r="F56" s="13"/>
      <c r="G56"/>
      <c r="H56" s="107" t="s">
        <v>20</v>
      </c>
      <c r="I56" s="126"/>
      <c r="J56" s="107" t="s">
        <v>20</v>
      </c>
      <c r="K56" s="126"/>
      <c r="L56" s="107" t="s">
        <v>55</v>
      </c>
      <c r="M56" s="108"/>
      <c r="N56" s="108"/>
      <c r="O56" s="108"/>
      <c r="P56" s="108"/>
      <c r="Q56" s="126"/>
      <c r="R56" s="13"/>
      <c r="S56" s="13"/>
      <c r="T56" s="13"/>
      <c r="U56" s="13"/>
      <c r="V56" s="13"/>
      <c r="W56" s="13"/>
      <c r="X56" s="13"/>
      <c r="Y56" s="13"/>
      <c r="Z56" s="13"/>
      <c r="AA56" s="13"/>
      <c r="AB56" s="13"/>
      <c r="AC56" s="13"/>
      <c r="AD56" s="13"/>
      <c r="AE56" s="13"/>
      <c r="AF56" s="13"/>
      <c r="AG56" s="13"/>
      <c r="AH56" s="15"/>
    </row>
    <row r="57" spans="2:37">
      <c r="C57" s="12"/>
      <c r="D57" s="176" t="s">
        <v>21</v>
      </c>
      <c r="E57" s="176"/>
      <c r="F57" s="121" t="s">
        <v>322</v>
      </c>
      <c r="G57" s="123"/>
      <c r="H57" s="111"/>
      <c r="I57" s="175"/>
      <c r="J57" s="111"/>
      <c r="K57" s="175"/>
      <c r="L57" s="181" t="s">
        <v>338</v>
      </c>
      <c r="M57" s="182"/>
      <c r="N57" s="182"/>
      <c r="O57" s="99">
        <v>0</v>
      </c>
      <c r="P57" s="99"/>
      <c r="Q57" s="100"/>
      <c r="R57" s="13"/>
      <c r="S57" s="13"/>
      <c r="T57" s="13"/>
      <c r="U57" s="13"/>
      <c r="V57" s="13"/>
      <c r="W57" s="13"/>
      <c r="X57" s="13"/>
      <c r="Y57" s="13"/>
      <c r="Z57" s="13"/>
      <c r="AA57" s="13"/>
      <c r="AB57" s="13"/>
      <c r="AC57" s="13"/>
      <c r="AD57" s="13"/>
      <c r="AE57" s="13"/>
      <c r="AF57" s="13"/>
      <c r="AG57" s="13"/>
      <c r="AH57" s="15"/>
    </row>
    <row r="58" spans="2:37">
      <c r="C58" s="12"/>
      <c r="D58" s="176"/>
      <c r="E58" s="176"/>
      <c r="F58" s="154" t="s">
        <v>323</v>
      </c>
      <c r="G58" s="155"/>
      <c r="H58" s="127">
        <f>F20</f>
        <v>0.5</v>
      </c>
      <c r="I58" s="126"/>
      <c r="J58" s="127" t="str">
        <f>L20</f>
        <v>-</v>
      </c>
      <c r="K58" s="126"/>
      <c r="L58" s="183" t="s">
        <v>331</v>
      </c>
      <c r="M58" s="184"/>
      <c r="N58" s="184"/>
      <c r="O58" s="165">
        <f>IF(J58="-",0, 10*J58+O57)</f>
        <v>0</v>
      </c>
      <c r="P58" s="165"/>
      <c r="Q58" s="166"/>
      <c r="R58" s="13"/>
      <c r="S58" s="13"/>
      <c r="T58" s="13"/>
      <c r="U58" s="13"/>
      <c r="V58" s="13"/>
      <c r="W58" s="13"/>
      <c r="X58" s="13"/>
      <c r="Y58" s="13"/>
      <c r="Z58" s="13"/>
      <c r="AA58" s="13"/>
      <c r="AB58" s="13"/>
      <c r="AC58" s="13"/>
      <c r="AD58" s="13"/>
      <c r="AE58" s="13"/>
      <c r="AF58" s="13"/>
      <c r="AG58" s="13"/>
      <c r="AH58" s="15"/>
    </row>
    <row r="59" spans="2:37">
      <c r="C59" s="12"/>
      <c r="D59" s="176" t="s">
        <v>22</v>
      </c>
      <c r="E59" s="176"/>
      <c r="F59" s="121" t="s">
        <v>322</v>
      </c>
      <c r="G59" s="123"/>
      <c r="H59" s="98"/>
      <c r="I59" s="100"/>
      <c r="J59" s="98"/>
      <c r="K59" s="100"/>
      <c r="L59" s="181" t="s">
        <v>332</v>
      </c>
      <c r="M59" s="182"/>
      <c r="N59" s="182"/>
      <c r="O59" s="99">
        <f>O58</f>
        <v>0</v>
      </c>
      <c r="P59" s="99"/>
      <c r="Q59" s="100"/>
      <c r="R59" s="13"/>
      <c r="S59" s="13"/>
      <c r="T59" s="13"/>
      <c r="U59" s="13"/>
      <c r="V59" s="13"/>
      <c r="W59" s="13"/>
      <c r="X59" s="13"/>
      <c r="Y59" s="13"/>
      <c r="Z59" s="13"/>
      <c r="AA59" s="13"/>
      <c r="AB59" s="13"/>
      <c r="AC59" s="13"/>
      <c r="AD59" s="13"/>
      <c r="AE59" s="13"/>
      <c r="AF59" s="13"/>
      <c r="AG59" s="13"/>
      <c r="AH59" s="15"/>
    </row>
    <row r="60" spans="2:37">
      <c r="C60" s="12"/>
      <c r="D60" s="176"/>
      <c r="E60" s="176"/>
      <c r="F60" s="154" t="s">
        <v>323</v>
      </c>
      <c r="G60" s="155"/>
      <c r="H60" s="127">
        <f>F21</f>
        <v>1</v>
      </c>
      <c r="I60" s="126"/>
      <c r="J60" s="127" t="str">
        <f>L21</f>
        <v>-</v>
      </c>
      <c r="K60" s="126"/>
      <c r="L60" s="183" t="s">
        <v>339</v>
      </c>
      <c r="M60" s="184"/>
      <c r="N60" s="184"/>
      <c r="O60" s="128">
        <f>IF(J60="-",0, 10*J60+O59)</f>
        <v>0</v>
      </c>
      <c r="P60" s="128"/>
      <c r="Q60" s="129"/>
      <c r="R60" s="13"/>
      <c r="S60" s="13"/>
      <c r="T60" s="13"/>
      <c r="U60" s="13"/>
      <c r="V60" s="13"/>
      <c r="W60" s="13"/>
      <c r="X60" s="13"/>
      <c r="Y60" s="13"/>
      <c r="Z60" s="13"/>
      <c r="AA60" s="13"/>
      <c r="AB60" s="13"/>
      <c r="AC60" s="13"/>
      <c r="AD60" s="13"/>
      <c r="AE60" s="13"/>
      <c r="AF60" s="13"/>
      <c r="AG60" s="13"/>
      <c r="AH60" s="15"/>
    </row>
    <row r="61" spans="2:37">
      <c r="C61" s="12"/>
      <c r="D61" s="176" t="s">
        <v>243</v>
      </c>
      <c r="E61" s="176"/>
      <c r="F61" s="121" t="s">
        <v>322</v>
      </c>
      <c r="G61" s="123"/>
      <c r="H61" s="173"/>
      <c r="I61" s="166"/>
      <c r="J61" s="173"/>
      <c r="K61" s="166"/>
      <c r="L61" s="181" t="s">
        <v>334</v>
      </c>
      <c r="M61" s="182"/>
      <c r="N61" s="182"/>
      <c r="O61" s="165">
        <f>O60</f>
        <v>0</v>
      </c>
      <c r="P61" s="165"/>
      <c r="Q61" s="166"/>
      <c r="R61" s="13"/>
      <c r="S61" s="13"/>
      <c r="T61" s="13"/>
      <c r="U61" s="13"/>
      <c r="V61" s="13"/>
      <c r="W61" s="13"/>
      <c r="X61" s="13"/>
      <c r="Y61" s="13"/>
      <c r="Z61" s="13"/>
      <c r="AA61" s="13"/>
      <c r="AB61" s="13"/>
      <c r="AC61" s="13"/>
      <c r="AD61" s="13"/>
      <c r="AE61" s="13"/>
      <c r="AF61" s="13"/>
      <c r="AG61" s="13"/>
      <c r="AH61" s="15"/>
    </row>
    <row r="62" spans="2:37">
      <c r="C62" s="12"/>
      <c r="D62" s="176"/>
      <c r="E62" s="176"/>
      <c r="F62" s="154" t="s">
        <v>323</v>
      </c>
      <c r="G62" s="155"/>
      <c r="H62" s="127">
        <f>F22</f>
        <v>1</v>
      </c>
      <c r="I62" s="126"/>
      <c r="J62" s="127">
        <f>L22</f>
        <v>1</v>
      </c>
      <c r="K62" s="126"/>
      <c r="L62" s="183" t="s">
        <v>335</v>
      </c>
      <c r="M62" s="184"/>
      <c r="N62" s="184"/>
      <c r="O62" s="128">
        <f>IF(J62="-",0, 10*J62+O61)</f>
        <v>10</v>
      </c>
      <c r="P62" s="128"/>
      <c r="Q62" s="129"/>
      <c r="R62" s="13"/>
      <c r="S62" s="13"/>
      <c r="T62" s="13"/>
      <c r="U62" s="13"/>
      <c r="V62" s="13"/>
      <c r="W62" s="13"/>
      <c r="X62" s="13"/>
      <c r="Y62" s="13"/>
      <c r="Z62" s="13"/>
      <c r="AA62" s="13"/>
      <c r="AB62" s="13"/>
      <c r="AC62" s="13"/>
      <c r="AD62" s="13"/>
      <c r="AE62" s="13"/>
      <c r="AF62" s="13"/>
      <c r="AG62" s="13"/>
      <c r="AH62" s="15"/>
    </row>
    <row r="63" spans="2:37">
      <c r="C63" s="12"/>
      <c r="D63" s="176" t="s">
        <v>281</v>
      </c>
      <c r="E63" s="176"/>
      <c r="F63" s="121" t="s">
        <v>322</v>
      </c>
      <c r="G63" s="123"/>
      <c r="H63" s="173"/>
      <c r="I63" s="166"/>
      <c r="J63" s="173"/>
      <c r="K63" s="166"/>
      <c r="L63" s="181" t="s">
        <v>336</v>
      </c>
      <c r="M63" s="182"/>
      <c r="N63" s="182"/>
      <c r="O63" s="165">
        <f>O62</f>
        <v>10</v>
      </c>
      <c r="P63" s="165"/>
      <c r="Q63" s="166"/>
      <c r="R63" s="13"/>
      <c r="S63" s="13"/>
      <c r="T63" s="13"/>
      <c r="U63" s="13"/>
      <c r="V63" s="13"/>
      <c r="W63" s="13"/>
      <c r="X63" s="13"/>
      <c r="Y63" s="13"/>
      <c r="Z63" s="13"/>
      <c r="AA63" s="13"/>
      <c r="AB63" s="13"/>
      <c r="AC63" s="13"/>
      <c r="AD63" s="13"/>
      <c r="AE63" s="13"/>
      <c r="AF63" s="13"/>
      <c r="AG63" s="13"/>
      <c r="AH63" s="15"/>
    </row>
    <row r="64" spans="2:37" ht="18.600000000000001" thickBot="1">
      <c r="C64" s="12"/>
      <c r="D64" s="176"/>
      <c r="E64" s="176"/>
      <c r="F64" s="256" t="s">
        <v>323</v>
      </c>
      <c r="G64" s="257"/>
      <c r="H64" s="101">
        <f>F23</f>
        <v>0.5</v>
      </c>
      <c r="I64" s="174"/>
      <c r="J64" s="101">
        <f>L23</f>
        <v>0.5</v>
      </c>
      <c r="K64" s="174"/>
      <c r="L64" s="243" t="s">
        <v>337</v>
      </c>
      <c r="M64" s="244"/>
      <c r="N64" s="244"/>
      <c r="O64" s="102">
        <f>IF(J64="-",0, 10*J64+O63)</f>
        <v>15</v>
      </c>
      <c r="P64" s="102"/>
      <c r="Q64" s="103"/>
      <c r="R64" s="13"/>
      <c r="S64" s="13"/>
      <c r="T64" s="13"/>
      <c r="U64" s="13"/>
      <c r="V64" s="13"/>
      <c r="W64" s="13"/>
      <c r="X64" s="13"/>
      <c r="Y64" s="13"/>
      <c r="Z64" s="13"/>
      <c r="AA64" s="13"/>
      <c r="AB64" s="13"/>
      <c r="AC64" s="13"/>
      <c r="AD64" s="13"/>
      <c r="AE64" s="13"/>
      <c r="AF64" s="13"/>
      <c r="AG64" s="13"/>
      <c r="AH64" s="15"/>
    </row>
    <row r="65" spans="3:35" ht="18.600000000000001" thickTop="1">
      <c r="C65" s="12"/>
      <c r="D65" s="13"/>
      <c r="E65" s="13"/>
      <c r="F65" s="258" t="s">
        <v>32</v>
      </c>
      <c r="G65" s="258"/>
      <c r="H65" s="127">
        <f>SUM(H57:I64)</f>
        <v>3</v>
      </c>
      <c r="I65" s="129"/>
      <c r="J65" s="23"/>
      <c r="K65" s="23"/>
      <c r="L65" s="28"/>
      <c r="M65" s="29"/>
      <c r="N65" s="24"/>
      <c r="O65" s="23"/>
      <c r="P65" s="23"/>
      <c r="Q65" s="19"/>
      <c r="R65" s="13"/>
      <c r="S65" s="13"/>
      <c r="T65" s="13"/>
      <c r="U65" s="13"/>
      <c r="V65" s="13"/>
      <c r="W65" s="13"/>
      <c r="X65" s="13"/>
      <c r="Y65" s="13"/>
      <c r="Z65" s="13"/>
      <c r="AA65" s="13"/>
      <c r="AB65" s="13"/>
      <c r="AC65" s="13"/>
      <c r="AD65" s="13"/>
      <c r="AE65" s="13"/>
      <c r="AF65" s="13"/>
      <c r="AG65" s="13"/>
      <c r="AH65" s="15"/>
    </row>
    <row r="66" spans="3:35">
      <c r="C66" s="16"/>
      <c r="D66" s="17"/>
      <c r="E66" s="17"/>
      <c r="F66" s="17"/>
      <c r="G66" s="37"/>
      <c r="H66" s="23"/>
      <c r="I66" s="23"/>
      <c r="J66" s="23"/>
      <c r="K66" s="23"/>
      <c r="L66" s="28"/>
      <c r="M66" s="29"/>
      <c r="N66" s="24"/>
      <c r="O66" s="23"/>
      <c r="P66" s="23"/>
      <c r="Q66" s="17"/>
      <c r="R66" s="17"/>
      <c r="S66" s="17"/>
      <c r="T66" s="17"/>
      <c r="U66" s="17"/>
      <c r="V66" s="17"/>
      <c r="W66" s="17"/>
      <c r="X66" s="17"/>
      <c r="Y66" s="17"/>
      <c r="Z66" s="17"/>
      <c r="AA66" s="17"/>
      <c r="AB66" s="17"/>
      <c r="AC66" s="17"/>
      <c r="AD66" s="17"/>
      <c r="AE66" s="17"/>
      <c r="AF66" s="17"/>
      <c r="AG66" s="17"/>
      <c r="AH66" s="19"/>
    </row>
    <row r="68" spans="3:35">
      <c r="C68" s="9" t="s">
        <v>210</v>
      </c>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1"/>
    </row>
    <row r="69" spans="3:35">
      <c r="C69" s="12"/>
      <c r="D69" s="13"/>
      <c r="E69" s="13"/>
      <c r="F69" s="13"/>
      <c r="G69"/>
      <c r="H69" s="111" t="s">
        <v>29</v>
      </c>
      <c r="I69" s="175"/>
      <c r="J69" s="111" t="s">
        <v>31</v>
      </c>
      <c r="K69" s="112"/>
      <c r="L69" s="175"/>
      <c r="M69" s="111" t="s">
        <v>40</v>
      </c>
      <c r="N69" s="112"/>
      <c r="O69" s="175"/>
      <c r="P69" s="111" t="s">
        <v>47</v>
      </c>
      <c r="Q69" s="112"/>
      <c r="R69" s="112"/>
      <c r="S69" s="112"/>
      <c r="T69" s="175"/>
      <c r="U69" s="36"/>
      <c r="AI69" s="15"/>
    </row>
    <row r="70" spans="3:35">
      <c r="C70" s="12"/>
      <c r="D70" s="13"/>
      <c r="E70" s="13"/>
      <c r="F70" s="13"/>
      <c r="G70"/>
      <c r="H70" s="177" t="s">
        <v>15</v>
      </c>
      <c r="I70" s="178"/>
      <c r="J70" s="177" t="s">
        <v>283</v>
      </c>
      <c r="K70" s="172"/>
      <c r="L70" s="178"/>
      <c r="M70" s="177" t="s">
        <v>348</v>
      </c>
      <c r="N70" s="172"/>
      <c r="O70" s="178"/>
      <c r="P70" s="177" t="s">
        <v>349</v>
      </c>
      <c r="Q70" s="172"/>
      <c r="R70" s="172"/>
      <c r="S70" s="172"/>
      <c r="T70" s="178"/>
      <c r="U70" s="48"/>
      <c r="AI70" s="15"/>
    </row>
    <row r="71" spans="3:35" ht="19.8">
      <c r="C71" s="12"/>
      <c r="D71" s="13"/>
      <c r="E71" s="13"/>
      <c r="F71" s="13"/>
      <c r="G71"/>
      <c r="H71" s="107" t="s">
        <v>20</v>
      </c>
      <c r="I71" s="126"/>
      <c r="J71" s="107" t="s">
        <v>55</v>
      </c>
      <c r="K71" s="108"/>
      <c r="L71" s="126"/>
      <c r="M71" s="107" t="s">
        <v>55</v>
      </c>
      <c r="N71" s="108"/>
      <c r="O71" s="126"/>
      <c r="P71" s="107" t="s">
        <v>55</v>
      </c>
      <c r="Q71" s="108"/>
      <c r="R71" s="108"/>
      <c r="S71" s="108"/>
      <c r="T71" s="126"/>
      <c r="U71" s="7"/>
      <c r="AI71" s="15"/>
    </row>
    <row r="72" spans="3:35">
      <c r="C72" s="12"/>
      <c r="D72" s="113" t="s">
        <v>21</v>
      </c>
      <c r="E72" s="114"/>
      <c r="F72" s="121" t="s">
        <v>322</v>
      </c>
      <c r="G72" s="123"/>
      <c r="H72" s="111"/>
      <c r="I72" s="175"/>
      <c r="J72" s="99">
        <f t="shared" ref="J72:J79" si="6">AF42</f>
        <v>3.76</v>
      </c>
      <c r="K72" s="99"/>
      <c r="L72" s="100"/>
      <c r="M72" s="99">
        <f t="shared" ref="M72:M79" si="7">O57</f>
        <v>0</v>
      </c>
      <c r="N72" s="99"/>
      <c r="O72" s="100"/>
      <c r="P72" s="144" t="s">
        <v>340</v>
      </c>
      <c r="Q72" s="145"/>
      <c r="R72" s="99">
        <f t="shared" ref="R72:R79" si="8">J72+M72</f>
        <v>3.76</v>
      </c>
      <c r="S72" s="99"/>
      <c r="T72" s="100"/>
      <c r="U72" s="27"/>
      <c r="AI72" s="15"/>
    </row>
    <row r="73" spans="3:35">
      <c r="C73" s="12"/>
      <c r="D73" s="130"/>
      <c r="E73" s="131"/>
      <c r="F73" s="154" t="s">
        <v>323</v>
      </c>
      <c r="G73" s="155"/>
      <c r="H73" s="127">
        <f>H42</f>
        <v>0.5</v>
      </c>
      <c r="I73" s="129"/>
      <c r="J73" s="128">
        <f t="shared" si="6"/>
        <v>7.1440000000000001</v>
      </c>
      <c r="K73" s="128"/>
      <c r="L73" s="129"/>
      <c r="M73" s="128">
        <f t="shared" si="7"/>
        <v>0</v>
      </c>
      <c r="N73" s="128"/>
      <c r="O73" s="129"/>
      <c r="P73" s="163" t="s">
        <v>342</v>
      </c>
      <c r="Q73" s="164"/>
      <c r="R73" s="128">
        <f t="shared" si="8"/>
        <v>7.1440000000000001</v>
      </c>
      <c r="S73" s="128"/>
      <c r="T73" s="129"/>
      <c r="U73" s="87"/>
      <c r="V73" s="13"/>
      <c r="AI73" s="15"/>
    </row>
    <row r="74" spans="3:35">
      <c r="C74" s="12"/>
      <c r="D74" s="113" t="s">
        <v>22</v>
      </c>
      <c r="E74" s="114"/>
      <c r="F74" s="121" t="s">
        <v>322</v>
      </c>
      <c r="G74" s="123"/>
      <c r="H74" s="98"/>
      <c r="I74" s="100"/>
      <c r="J74" s="99">
        <f t="shared" si="6"/>
        <v>6.859</v>
      </c>
      <c r="K74" s="99"/>
      <c r="L74" s="100"/>
      <c r="M74" s="99">
        <f t="shared" si="7"/>
        <v>0</v>
      </c>
      <c r="N74" s="99"/>
      <c r="O74" s="100"/>
      <c r="P74" s="144" t="s">
        <v>343</v>
      </c>
      <c r="Q74" s="145"/>
      <c r="R74" s="99">
        <f t="shared" si="8"/>
        <v>6.859</v>
      </c>
      <c r="S74" s="99"/>
      <c r="T74" s="100"/>
      <c r="U74" s="27"/>
      <c r="V74" s="13"/>
      <c r="AI74" s="15"/>
    </row>
    <row r="75" spans="3:35">
      <c r="C75" s="12"/>
      <c r="D75" s="130"/>
      <c r="E75" s="131"/>
      <c r="F75" s="154" t="s">
        <v>323</v>
      </c>
      <c r="G75" s="155"/>
      <c r="H75" s="127">
        <f>H44</f>
        <v>1</v>
      </c>
      <c r="I75" s="129"/>
      <c r="J75" s="128">
        <f t="shared" si="6"/>
        <v>13.356999999999999</v>
      </c>
      <c r="K75" s="128"/>
      <c r="L75" s="129"/>
      <c r="M75" s="128">
        <f t="shared" si="7"/>
        <v>0</v>
      </c>
      <c r="N75" s="128"/>
      <c r="O75" s="129"/>
      <c r="P75" s="163" t="s">
        <v>341</v>
      </c>
      <c r="Q75" s="164"/>
      <c r="R75" s="128">
        <f t="shared" si="8"/>
        <v>13.356999999999999</v>
      </c>
      <c r="S75" s="128"/>
      <c r="T75" s="129"/>
      <c r="U75" s="87"/>
      <c r="V75" s="13"/>
      <c r="AI75" s="15"/>
    </row>
    <row r="76" spans="3:35">
      <c r="C76" s="12"/>
      <c r="D76" s="113" t="s">
        <v>243</v>
      </c>
      <c r="E76" s="114"/>
      <c r="F76" s="121" t="s">
        <v>322</v>
      </c>
      <c r="G76" s="123"/>
      <c r="H76" s="98"/>
      <c r="I76" s="100"/>
      <c r="J76" s="165">
        <f t="shared" si="6"/>
        <v>13.356999999999999</v>
      </c>
      <c r="K76" s="165"/>
      <c r="L76" s="166"/>
      <c r="M76" s="165">
        <f t="shared" si="7"/>
        <v>0</v>
      </c>
      <c r="N76" s="165"/>
      <c r="O76" s="166"/>
      <c r="P76" s="167" t="s">
        <v>344</v>
      </c>
      <c r="Q76" s="168"/>
      <c r="R76" s="165">
        <f t="shared" si="8"/>
        <v>13.356999999999999</v>
      </c>
      <c r="S76" s="165"/>
      <c r="T76" s="166"/>
      <c r="U76" s="27"/>
      <c r="V76" s="13"/>
      <c r="AI76" s="15"/>
    </row>
    <row r="77" spans="3:35">
      <c r="C77" s="12"/>
      <c r="D77" s="130"/>
      <c r="E77" s="131"/>
      <c r="F77" s="154" t="s">
        <v>323</v>
      </c>
      <c r="G77" s="155"/>
      <c r="H77" s="127">
        <f>H46</f>
        <v>1</v>
      </c>
      <c r="I77" s="129"/>
      <c r="J77" s="128">
        <f t="shared" si="6"/>
        <v>16.605999999999998</v>
      </c>
      <c r="K77" s="128"/>
      <c r="L77" s="129"/>
      <c r="M77" s="128">
        <f t="shared" si="7"/>
        <v>10</v>
      </c>
      <c r="N77" s="128"/>
      <c r="O77" s="129"/>
      <c r="P77" s="163" t="s">
        <v>346</v>
      </c>
      <c r="Q77" s="164"/>
      <c r="R77" s="128">
        <f t="shared" si="8"/>
        <v>26.605999999999998</v>
      </c>
      <c r="S77" s="128"/>
      <c r="T77" s="129"/>
      <c r="U77" s="27"/>
      <c r="V77" s="13"/>
      <c r="AI77" s="15"/>
    </row>
    <row r="78" spans="3:35" ht="19.2">
      <c r="C78" s="12"/>
      <c r="D78" s="113" t="s">
        <v>281</v>
      </c>
      <c r="E78" s="114"/>
      <c r="F78" s="121" t="s">
        <v>322</v>
      </c>
      <c r="G78" s="123"/>
      <c r="H78" s="98"/>
      <c r="I78" s="100"/>
      <c r="J78" s="99">
        <f t="shared" si="6"/>
        <v>15.318000000000001</v>
      </c>
      <c r="K78" s="99"/>
      <c r="L78" s="100"/>
      <c r="M78" s="99">
        <f t="shared" si="7"/>
        <v>10</v>
      </c>
      <c r="N78" s="99"/>
      <c r="O78" s="100"/>
      <c r="P78" s="144" t="s">
        <v>347</v>
      </c>
      <c r="Q78" s="145"/>
      <c r="R78" s="99">
        <f t="shared" si="8"/>
        <v>25.318000000000001</v>
      </c>
      <c r="S78" s="99"/>
      <c r="T78" s="100"/>
      <c r="U78" s="87"/>
      <c r="V78" s="13"/>
      <c r="AI78" s="15"/>
    </row>
    <row r="79" spans="3:35">
      <c r="C79" s="12"/>
      <c r="D79" s="130"/>
      <c r="E79" s="131"/>
      <c r="F79" s="154" t="s">
        <v>323</v>
      </c>
      <c r="G79" s="155"/>
      <c r="H79" s="127">
        <f>H48</f>
        <v>0.5</v>
      </c>
      <c r="I79" s="129"/>
      <c r="J79" s="128">
        <f t="shared" si="6"/>
        <v>16.983000000000001</v>
      </c>
      <c r="K79" s="128"/>
      <c r="L79" s="129"/>
      <c r="M79" s="128">
        <f t="shared" si="7"/>
        <v>15</v>
      </c>
      <c r="N79" s="128"/>
      <c r="O79" s="129"/>
      <c r="P79" s="163" t="s">
        <v>345</v>
      </c>
      <c r="Q79" s="164"/>
      <c r="R79" s="128">
        <f t="shared" si="8"/>
        <v>31.983000000000001</v>
      </c>
      <c r="S79" s="128"/>
      <c r="T79" s="129"/>
      <c r="U79" s="87"/>
      <c r="V79" s="13"/>
      <c r="AI79" s="15"/>
    </row>
    <row r="80" spans="3:35">
      <c r="C80" s="12"/>
      <c r="D80" s="31"/>
      <c r="E80" s="27"/>
      <c r="F80" s="27"/>
      <c r="G80"/>
      <c r="H80" s="32"/>
      <c r="I80" s="33"/>
      <c r="J80" s="27"/>
      <c r="K80" s="27"/>
      <c r="L80" s="13"/>
      <c r="M80"/>
      <c r="N80" s="32"/>
      <c r="O80" s="33"/>
      <c r="P80" s="27"/>
      <c r="Q80" s="27"/>
      <c r="R80" s="13"/>
      <c r="S80" s="13"/>
      <c r="T80" s="13"/>
      <c r="U80" s="13"/>
      <c r="V80" s="13"/>
      <c r="W80" s="13"/>
      <c r="X80" s="13"/>
      <c r="Y80" s="13"/>
      <c r="Z80" s="25"/>
      <c r="AA80" s="25"/>
      <c r="AB80" s="25"/>
      <c r="AC80" s="13"/>
      <c r="AD80" s="13"/>
      <c r="AE80" s="13"/>
      <c r="AF80" s="25"/>
      <c r="AG80" s="25"/>
      <c r="AH80" s="25"/>
      <c r="AI80" s="15"/>
    </row>
    <row r="81" spans="3:35">
      <c r="C81" s="12"/>
      <c r="D81" s="36"/>
      <c r="E81" s="36"/>
      <c r="G81"/>
      <c r="H81" s="111" t="s">
        <v>41</v>
      </c>
      <c r="I81" s="112"/>
      <c r="J81" s="112"/>
      <c r="K81" s="112"/>
      <c r="L81" s="112"/>
      <c r="M81" s="112"/>
      <c r="N81" s="112"/>
      <c r="O81" s="112"/>
      <c r="P81" s="112"/>
      <c r="Q81" s="112"/>
      <c r="R81" s="11"/>
      <c r="AI81" s="15"/>
    </row>
    <row r="82" spans="3:35">
      <c r="C82" s="12"/>
      <c r="D82" s="48"/>
      <c r="E82" s="48"/>
      <c r="F82"/>
      <c r="G82"/>
      <c r="H82" s="109" t="s">
        <v>44</v>
      </c>
      <c r="I82" s="110"/>
      <c r="J82" s="110"/>
      <c r="K82" s="110"/>
      <c r="L82" s="110"/>
      <c r="M82" s="110"/>
      <c r="N82" s="110"/>
      <c r="O82" s="110"/>
      <c r="P82" s="110"/>
      <c r="Q82" s="110"/>
      <c r="R82" s="15"/>
      <c r="AI82" s="15"/>
    </row>
    <row r="83" spans="3:35">
      <c r="C83" s="12"/>
      <c r="D83" s="20"/>
      <c r="E83" s="20"/>
      <c r="F83" s="28"/>
      <c r="G83" s="28"/>
      <c r="H83" s="107" t="s">
        <v>45</v>
      </c>
      <c r="I83" s="108"/>
      <c r="J83" s="108"/>
      <c r="K83" s="108"/>
      <c r="L83" s="108"/>
      <c r="M83" s="108"/>
      <c r="N83" s="108"/>
      <c r="O83" s="108"/>
      <c r="P83" s="108"/>
      <c r="Q83" s="108"/>
      <c r="R83" s="15"/>
      <c r="AI83" s="15"/>
    </row>
    <row r="84" spans="3:35">
      <c r="C84" s="12"/>
      <c r="D84" s="113" t="s">
        <v>21</v>
      </c>
      <c r="E84" s="114"/>
      <c r="F84" s="132" t="s">
        <v>398</v>
      </c>
      <c r="G84" s="122"/>
      <c r="H84" s="140">
        <f>H73</f>
        <v>0.5</v>
      </c>
      <c r="I84" s="141"/>
      <c r="J84" s="10" t="s">
        <v>33</v>
      </c>
      <c r="K84" s="141">
        <f t="shared" ref="K84:K91" si="9">R72</f>
        <v>3.76</v>
      </c>
      <c r="L84" s="141"/>
      <c r="M84" s="10" t="s">
        <v>104</v>
      </c>
      <c r="N84" s="93">
        <v>2</v>
      </c>
      <c r="O84" s="10" t="s">
        <v>2</v>
      </c>
      <c r="P84" s="133">
        <f t="shared" ref="P84:P91" si="10">H84*K84/N84</f>
        <v>0.94</v>
      </c>
      <c r="Q84" s="134"/>
      <c r="R84" s="135"/>
      <c r="AI84" s="15"/>
    </row>
    <row r="85" spans="3:35">
      <c r="C85" s="12"/>
      <c r="D85" s="130"/>
      <c r="E85" s="131"/>
      <c r="F85" s="139" t="s">
        <v>399</v>
      </c>
      <c r="G85" s="139"/>
      <c r="H85" s="142">
        <f>H73</f>
        <v>0.5</v>
      </c>
      <c r="I85" s="143"/>
      <c r="J85" s="17" t="s">
        <v>33</v>
      </c>
      <c r="K85" s="143">
        <f t="shared" si="9"/>
        <v>7.1440000000000001</v>
      </c>
      <c r="L85" s="143"/>
      <c r="M85" s="17" t="s">
        <v>104</v>
      </c>
      <c r="N85" s="94">
        <v>2</v>
      </c>
      <c r="O85" s="17" t="s">
        <v>2</v>
      </c>
      <c r="P85" s="104">
        <f t="shared" si="10"/>
        <v>1.786</v>
      </c>
      <c r="Q85" s="105"/>
      <c r="R85" s="106"/>
      <c r="AI85" s="15"/>
    </row>
    <row r="86" spans="3:35">
      <c r="C86" s="12"/>
      <c r="D86" s="113" t="s">
        <v>22</v>
      </c>
      <c r="E86" s="114"/>
      <c r="F86" s="132" t="s">
        <v>400</v>
      </c>
      <c r="G86" s="122"/>
      <c r="H86" s="146">
        <f>H75</f>
        <v>1</v>
      </c>
      <c r="I86" s="147"/>
      <c r="J86" s="13" t="s">
        <v>33</v>
      </c>
      <c r="K86" s="147">
        <f t="shared" si="9"/>
        <v>6.859</v>
      </c>
      <c r="L86" s="147"/>
      <c r="M86" s="13" t="s">
        <v>104</v>
      </c>
      <c r="N86" s="67">
        <v>2</v>
      </c>
      <c r="O86" s="13" t="s">
        <v>2</v>
      </c>
      <c r="P86" s="148">
        <f t="shared" si="10"/>
        <v>3.4295</v>
      </c>
      <c r="Q86" s="149"/>
      <c r="R86" s="150"/>
      <c r="AI86" s="15"/>
    </row>
    <row r="87" spans="3:35">
      <c r="C87" s="12"/>
      <c r="D87" s="130"/>
      <c r="E87" s="131"/>
      <c r="F87" s="139" t="s">
        <v>401</v>
      </c>
      <c r="G87" s="139"/>
      <c r="H87" s="146">
        <f>H75</f>
        <v>1</v>
      </c>
      <c r="I87" s="147"/>
      <c r="J87" s="13" t="s">
        <v>33</v>
      </c>
      <c r="K87" s="147">
        <f t="shared" si="9"/>
        <v>13.356999999999999</v>
      </c>
      <c r="L87" s="147"/>
      <c r="M87" s="13" t="s">
        <v>104</v>
      </c>
      <c r="N87" s="67">
        <v>2</v>
      </c>
      <c r="O87" s="13" t="s">
        <v>2</v>
      </c>
      <c r="P87" s="148">
        <f t="shared" si="10"/>
        <v>6.6784999999999997</v>
      </c>
      <c r="Q87" s="149"/>
      <c r="R87" s="150"/>
      <c r="AI87" s="15"/>
    </row>
    <row r="88" spans="3:35">
      <c r="C88" s="12"/>
      <c r="D88" s="113" t="s">
        <v>243</v>
      </c>
      <c r="E88" s="114"/>
      <c r="F88" s="117" t="s">
        <v>402</v>
      </c>
      <c r="G88" s="118"/>
      <c r="H88" s="140">
        <f>H77</f>
        <v>1</v>
      </c>
      <c r="I88" s="141"/>
      <c r="J88" s="10" t="s">
        <v>33</v>
      </c>
      <c r="K88" s="141">
        <f t="shared" si="9"/>
        <v>13.356999999999999</v>
      </c>
      <c r="L88" s="141"/>
      <c r="M88" s="10" t="s">
        <v>104</v>
      </c>
      <c r="N88" s="93">
        <v>2</v>
      </c>
      <c r="O88" s="10" t="s">
        <v>2</v>
      </c>
      <c r="P88" s="133">
        <f t="shared" si="10"/>
        <v>6.6784999999999997</v>
      </c>
      <c r="Q88" s="134"/>
      <c r="R88" s="135"/>
      <c r="AI88" s="15"/>
    </row>
    <row r="89" spans="3:35">
      <c r="C89" s="12"/>
      <c r="D89" s="130"/>
      <c r="E89" s="131"/>
      <c r="F89" s="139" t="s">
        <v>403</v>
      </c>
      <c r="G89" s="139"/>
      <c r="H89" s="142">
        <f>H77</f>
        <v>1</v>
      </c>
      <c r="I89" s="143"/>
      <c r="J89" s="17" t="s">
        <v>33</v>
      </c>
      <c r="K89" s="143">
        <f t="shared" si="9"/>
        <v>26.605999999999998</v>
      </c>
      <c r="L89" s="143"/>
      <c r="M89" s="17" t="s">
        <v>104</v>
      </c>
      <c r="N89" s="94">
        <v>2</v>
      </c>
      <c r="O89" s="17" t="s">
        <v>2</v>
      </c>
      <c r="P89" s="104">
        <f t="shared" si="10"/>
        <v>13.302999999999999</v>
      </c>
      <c r="Q89" s="105"/>
      <c r="R89" s="106"/>
      <c r="AI89" s="15"/>
    </row>
    <row r="90" spans="3:35">
      <c r="C90" s="12"/>
      <c r="D90" s="113" t="s">
        <v>281</v>
      </c>
      <c r="E90" s="114"/>
      <c r="F90" s="132" t="s">
        <v>404</v>
      </c>
      <c r="G90" s="122"/>
      <c r="H90" s="140">
        <f>H79</f>
        <v>0.5</v>
      </c>
      <c r="I90" s="141"/>
      <c r="J90" s="10" t="s">
        <v>33</v>
      </c>
      <c r="K90" s="141">
        <f t="shared" si="9"/>
        <v>25.318000000000001</v>
      </c>
      <c r="L90" s="141"/>
      <c r="M90" s="10" t="s">
        <v>104</v>
      </c>
      <c r="N90" s="93">
        <v>2</v>
      </c>
      <c r="O90" s="10" t="s">
        <v>2</v>
      </c>
      <c r="P90" s="133">
        <f t="shared" si="10"/>
        <v>6.3295000000000003</v>
      </c>
      <c r="Q90" s="134"/>
      <c r="R90" s="135"/>
      <c r="AI90" s="15"/>
    </row>
    <row r="91" spans="3:35">
      <c r="C91" s="12"/>
      <c r="D91" s="130"/>
      <c r="E91" s="131"/>
      <c r="F91" s="139" t="s">
        <v>405</v>
      </c>
      <c r="G91" s="139"/>
      <c r="H91" s="142">
        <f>H79</f>
        <v>0.5</v>
      </c>
      <c r="I91" s="143"/>
      <c r="J91" s="17" t="s">
        <v>33</v>
      </c>
      <c r="K91" s="143">
        <f t="shared" si="9"/>
        <v>31.983000000000001</v>
      </c>
      <c r="L91" s="143"/>
      <c r="M91" s="17" t="s">
        <v>104</v>
      </c>
      <c r="N91" s="94">
        <v>2</v>
      </c>
      <c r="O91" s="17" t="s">
        <v>2</v>
      </c>
      <c r="P91" s="104">
        <f t="shared" si="10"/>
        <v>7.9957500000000001</v>
      </c>
      <c r="Q91" s="105"/>
      <c r="R91" s="106"/>
      <c r="AI91" s="15"/>
    </row>
    <row r="92" spans="3:35">
      <c r="C92" s="12"/>
      <c r="D92" s="31"/>
      <c r="E92" s="27"/>
      <c r="F92" s="27"/>
      <c r="G92"/>
      <c r="H92" s="32"/>
      <c r="I92" s="33"/>
      <c r="J92" s="27"/>
      <c r="K92" s="27"/>
      <c r="L92" s="13"/>
      <c r="M92"/>
      <c r="N92" s="32"/>
      <c r="O92" s="33"/>
      <c r="P92" s="27"/>
      <c r="Q92" s="27"/>
      <c r="R92" s="13"/>
      <c r="S92" s="13"/>
      <c r="T92" s="13"/>
      <c r="U92" s="13"/>
      <c r="V92" s="13"/>
      <c r="W92" s="13"/>
      <c r="X92" s="13"/>
      <c r="Y92" s="13"/>
      <c r="Z92" s="25"/>
      <c r="AA92" s="25"/>
      <c r="AB92" s="25"/>
      <c r="AC92" s="13"/>
      <c r="AD92" s="13"/>
      <c r="AE92" s="13"/>
      <c r="AF92" s="25"/>
      <c r="AG92" s="25"/>
      <c r="AH92" s="25"/>
      <c r="AI92" s="15"/>
    </row>
    <row r="93" spans="3:35">
      <c r="C93" s="12"/>
      <c r="D93" s="31"/>
      <c r="E93" s="27"/>
      <c r="F93" s="27"/>
      <c r="G93"/>
      <c r="H93" s="111" t="s">
        <v>42</v>
      </c>
      <c r="I93" s="112"/>
      <c r="J93" s="112"/>
      <c r="K93" s="112"/>
      <c r="L93" s="112"/>
      <c r="M93" s="112"/>
      <c r="N93" s="112"/>
      <c r="O93" s="112"/>
      <c r="P93" s="112"/>
      <c r="Q93" s="112"/>
      <c r="R93" s="112"/>
      <c r="S93" s="112"/>
      <c r="T93" s="112"/>
      <c r="U93" s="112"/>
      <c r="V93" s="112"/>
      <c r="W93" s="112"/>
      <c r="X93" s="112"/>
      <c r="Y93" s="112"/>
      <c r="Z93" s="175"/>
      <c r="AC93" s="13"/>
      <c r="AH93" s="25"/>
      <c r="AI93" s="15"/>
    </row>
    <row r="94" spans="3:35">
      <c r="C94" s="12"/>
      <c r="D94" s="31"/>
      <c r="E94" s="27"/>
      <c r="F94" s="27"/>
      <c r="G94"/>
      <c r="H94" s="109" t="s">
        <v>352</v>
      </c>
      <c r="I94" s="110"/>
      <c r="J94" s="110"/>
      <c r="K94" s="110"/>
      <c r="L94" s="110"/>
      <c r="M94" s="110"/>
      <c r="N94" s="110"/>
      <c r="O94" s="110"/>
      <c r="P94" s="110"/>
      <c r="Q94" s="110"/>
      <c r="R94" s="110"/>
      <c r="S94" s="110"/>
      <c r="T94" s="110"/>
      <c r="U94" s="110"/>
      <c r="V94" s="110"/>
      <c r="W94" s="110"/>
      <c r="X94" s="110"/>
      <c r="Y94" s="110"/>
      <c r="Z94" s="125"/>
      <c r="AC94" s="13"/>
      <c r="AH94" s="25"/>
      <c r="AI94" s="15"/>
    </row>
    <row r="95" spans="3:35">
      <c r="C95" s="12"/>
      <c r="D95" s="31"/>
      <c r="E95" s="27"/>
      <c r="F95" s="27"/>
      <c r="G95"/>
      <c r="H95" s="107" t="s">
        <v>20</v>
      </c>
      <c r="I95" s="108"/>
      <c r="J95" s="108"/>
      <c r="K95" s="108"/>
      <c r="L95" s="108"/>
      <c r="M95" s="108"/>
      <c r="N95" s="108"/>
      <c r="O95" s="108"/>
      <c r="P95" s="108"/>
      <c r="Q95" s="108"/>
      <c r="R95" s="108"/>
      <c r="S95" s="108"/>
      <c r="T95" s="108"/>
      <c r="U95" s="108"/>
      <c r="V95" s="108"/>
      <c r="W95" s="108"/>
      <c r="X95" s="108"/>
      <c r="Y95" s="108"/>
      <c r="Z95" s="126"/>
      <c r="AC95" s="13"/>
      <c r="AH95" s="25"/>
      <c r="AI95" s="15"/>
    </row>
    <row r="96" spans="3:35">
      <c r="C96" s="12"/>
      <c r="D96" s="113" t="s">
        <v>21</v>
      </c>
      <c r="E96" s="114"/>
      <c r="F96" s="132" t="s">
        <v>398</v>
      </c>
      <c r="G96" s="122"/>
      <c r="H96" s="133">
        <f t="shared" ref="H96:H103" si="11">H$79</f>
        <v>0.5</v>
      </c>
      <c r="I96" s="134"/>
      <c r="J96" s="89" t="s">
        <v>102</v>
      </c>
      <c r="K96" s="134">
        <f t="shared" ref="K96:K101" si="12">H$77</f>
        <v>1</v>
      </c>
      <c r="L96" s="134"/>
      <c r="M96" s="10" t="s">
        <v>102</v>
      </c>
      <c r="N96" s="134">
        <f>H$75</f>
        <v>1</v>
      </c>
      <c r="O96" s="134"/>
      <c r="P96" s="10" t="s">
        <v>102</v>
      </c>
      <c r="Q96" s="134">
        <f>H$73</f>
        <v>0.5</v>
      </c>
      <c r="R96" s="134"/>
      <c r="S96" s="10" t="s">
        <v>104</v>
      </c>
      <c r="T96" s="96">
        <v>3</v>
      </c>
      <c r="U96" s="10" t="s">
        <v>33</v>
      </c>
      <c r="V96" s="96">
        <v>2</v>
      </c>
      <c r="W96" s="10" t="s">
        <v>2</v>
      </c>
      <c r="X96" s="133">
        <f>H96+K96+N96+Q96/T96*V96</f>
        <v>2.8333333333333335</v>
      </c>
      <c r="Y96" s="134"/>
      <c r="Z96" s="135"/>
      <c r="AC96" s="13"/>
      <c r="AG96" s="91"/>
      <c r="AH96" s="25"/>
      <c r="AI96" s="15"/>
    </row>
    <row r="97" spans="3:35">
      <c r="C97" s="12"/>
      <c r="D97" s="130"/>
      <c r="E97" s="131"/>
      <c r="F97" s="139" t="s">
        <v>399</v>
      </c>
      <c r="G97" s="139"/>
      <c r="H97" s="104">
        <f t="shared" si="11"/>
        <v>0.5</v>
      </c>
      <c r="I97" s="105"/>
      <c r="J97" s="88" t="s">
        <v>102</v>
      </c>
      <c r="K97" s="105">
        <f t="shared" si="12"/>
        <v>1</v>
      </c>
      <c r="L97" s="105"/>
      <c r="M97" s="17" t="s">
        <v>102</v>
      </c>
      <c r="N97" s="105">
        <f>H$75</f>
        <v>1</v>
      </c>
      <c r="O97" s="105"/>
      <c r="P97" s="17" t="s">
        <v>102</v>
      </c>
      <c r="Q97" s="105">
        <f>H$73</f>
        <v>0.5</v>
      </c>
      <c r="R97" s="105"/>
      <c r="S97" s="17" t="s">
        <v>104</v>
      </c>
      <c r="T97" s="39">
        <v>3</v>
      </c>
      <c r="U97" s="17" t="s">
        <v>33</v>
      </c>
      <c r="V97" s="39">
        <v>1</v>
      </c>
      <c r="W97" s="17" t="s">
        <v>2</v>
      </c>
      <c r="X97" s="104">
        <f t="shared" ref="X97" si="13">H97+K97+N97+Q97/T97*V97</f>
        <v>2.6666666666666665</v>
      </c>
      <c r="Y97" s="105"/>
      <c r="Z97" s="106"/>
      <c r="AC97" s="13"/>
      <c r="AG97" s="91"/>
      <c r="AH97" s="25"/>
      <c r="AI97" s="15"/>
    </row>
    <row r="98" spans="3:35">
      <c r="C98" s="12"/>
      <c r="D98" s="113" t="s">
        <v>22</v>
      </c>
      <c r="E98" s="114"/>
      <c r="F98" s="132" t="s">
        <v>400</v>
      </c>
      <c r="G98" s="122"/>
      <c r="H98" s="133">
        <f t="shared" si="11"/>
        <v>0.5</v>
      </c>
      <c r="I98" s="134"/>
      <c r="J98" s="89" t="s">
        <v>102</v>
      </c>
      <c r="K98" s="134">
        <f t="shared" si="12"/>
        <v>1</v>
      </c>
      <c r="L98" s="134"/>
      <c r="M98" s="10" t="s">
        <v>102</v>
      </c>
      <c r="N98" s="134">
        <f>H$75</f>
        <v>1</v>
      </c>
      <c r="O98" s="134"/>
      <c r="P98" s="10"/>
      <c r="Q98" s="134"/>
      <c r="R98" s="134"/>
      <c r="S98" s="10" t="s">
        <v>104</v>
      </c>
      <c r="T98" s="96">
        <v>3</v>
      </c>
      <c r="U98" s="10" t="s">
        <v>33</v>
      </c>
      <c r="V98" s="96">
        <v>2</v>
      </c>
      <c r="W98" s="10" t="s">
        <v>2</v>
      </c>
      <c r="X98" s="133">
        <f>H98+K98+N98/T98*V98</f>
        <v>2.1666666666666665</v>
      </c>
      <c r="Y98" s="134"/>
      <c r="Z98" s="135"/>
      <c r="AC98" s="13"/>
      <c r="AG98" s="91"/>
      <c r="AH98" s="25"/>
      <c r="AI98" s="15"/>
    </row>
    <row r="99" spans="3:35">
      <c r="C99" s="12"/>
      <c r="D99" s="130"/>
      <c r="E99" s="131"/>
      <c r="F99" s="139" t="s">
        <v>401</v>
      </c>
      <c r="G99" s="139"/>
      <c r="H99" s="104">
        <f t="shared" si="11"/>
        <v>0.5</v>
      </c>
      <c r="I99" s="105"/>
      <c r="J99" s="88" t="s">
        <v>102</v>
      </c>
      <c r="K99" s="105">
        <f t="shared" si="12"/>
        <v>1</v>
      </c>
      <c r="L99" s="105"/>
      <c r="M99" s="17" t="s">
        <v>102</v>
      </c>
      <c r="N99" s="105">
        <f>H$75</f>
        <v>1</v>
      </c>
      <c r="O99" s="105"/>
      <c r="P99" s="17"/>
      <c r="Q99" s="105"/>
      <c r="R99" s="105"/>
      <c r="S99" s="17" t="s">
        <v>104</v>
      </c>
      <c r="T99" s="39">
        <v>3</v>
      </c>
      <c r="U99" s="17" t="s">
        <v>33</v>
      </c>
      <c r="V99" s="39">
        <v>1</v>
      </c>
      <c r="W99" s="17" t="s">
        <v>2</v>
      </c>
      <c r="X99" s="104">
        <f>H99+K99+N99/T99*V99</f>
        <v>1.8333333333333333</v>
      </c>
      <c r="Y99" s="105"/>
      <c r="Z99" s="106"/>
      <c r="AC99" s="13"/>
      <c r="AG99" s="91"/>
      <c r="AH99" s="25"/>
      <c r="AI99" s="15"/>
    </row>
    <row r="100" spans="3:35">
      <c r="C100" s="12"/>
      <c r="D100" s="113" t="s">
        <v>243</v>
      </c>
      <c r="E100" s="114"/>
      <c r="F100" s="117" t="s">
        <v>402</v>
      </c>
      <c r="G100" s="118"/>
      <c r="H100" s="133">
        <f t="shared" si="11"/>
        <v>0.5</v>
      </c>
      <c r="I100" s="134"/>
      <c r="J100" s="89" t="s">
        <v>102</v>
      </c>
      <c r="K100" s="134">
        <f t="shared" si="12"/>
        <v>1</v>
      </c>
      <c r="L100" s="134"/>
      <c r="M100" s="10"/>
      <c r="N100" s="134"/>
      <c r="O100" s="134"/>
      <c r="P100" s="10"/>
      <c r="Q100" s="134"/>
      <c r="R100" s="134"/>
      <c r="S100" s="10" t="s">
        <v>104</v>
      </c>
      <c r="T100" s="96">
        <v>3</v>
      </c>
      <c r="U100" s="10" t="s">
        <v>33</v>
      </c>
      <c r="V100" s="96">
        <v>2</v>
      </c>
      <c r="W100" s="10" t="s">
        <v>2</v>
      </c>
      <c r="X100" s="133">
        <f>H100+K100/T100*V100</f>
        <v>1.1666666666666665</v>
      </c>
      <c r="Y100" s="134"/>
      <c r="Z100" s="135"/>
      <c r="AC100" s="13"/>
      <c r="AG100" s="91"/>
      <c r="AH100" s="25"/>
      <c r="AI100" s="15"/>
    </row>
    <row r="101" spans="3:35">
      <c r="C101" s="12"/>
      <c r="D101" s="130"/>
      <c r="E101" s="131"/>
      <c r="F101" s="139" t="s">
        <v>403</v>
      </c>
      <c r="G101" s="139"/>
      <c r="H101" s="104">
        <f t="shared" si="11"/>
        <v>0.5</v>
      </c>
      <c r="I101" s="105"/>
      <c r="J101" s="88" t="s">
        <v>102</v>
      </c>
      <c r="K101" s="105">
        <f t="shared" si="12"/>
        <v>1</v>
      </c>
      <c r="L101" s="105"/>
      <c r="M101" s="17"/>
      <c r="N101" s="105"/>
      <c r="O101" s="105"/>
      <c r="P101" s="17"/>
      <c r="Q101" s="105"/>
      <c r="R101" s="105"/>
      <c r="S101" s="17" t="s">
        <v>104</v>
      </c>
      <c r="T101" s="39">
        <v>3</v>
      </c>
      <c r="U101" s="17" t="s">
        <v>33</v>
      </c>
      <c r="V101" s="39">
        <v>1</v>
      </c>
      <c r="W101" s="17" t="s">
        <v>2</v>
      </c>
      <c r="X101" s="104">
        <f>H101+K101/T101*V101</f>
        <v>0.83333333333333326</v>
      </c>
      <c r="Y101" s="105"/>
      <c r="Z101" s="106"/>
      <c r="AC101" s="13"/>
      <c r="AG101" s="91"/>
      <c r="AH101" s="25"/>
      <c r="AI101" s="15"/>
    </row>
    <row r="102" spans="3:35">
      <c r="C102" s="12"/>
      <c r="D102" s="113" t="s">
        <v>281</v>
      </c>
      <c r="E102" s="114"/>
      <c r="F102" s="117" t="s">
        <v>404</v>
      </c>
      <c r="G102" s="118"/>
      <c r="H102" s="133">
        <f t="shared" si="11"/>
        <v>0.5</v>
      </c>
      <c r="I102" s="134"/>
      <c r="J102" s="89"/>
      <c r="K102" s="134"/>
      <c r="L102" s="134"/>
      <c r="M102" s="10"/>
      <c r="N102" s="134"/>
      <c r="O102" s="134"/>
      <c r="P102" s="10"/>
      <c r="Q102" s="134"/>
      <c r="R102" s="134"/>
      <c r="S102" s="10" t="s">
        <v>104</v>
      </c>
      <c r="T102" s="96">
        <v>3</v>
      </c>
      <c r="U102" s="10" t="s">
        <v>33</v>
      </c>
      <c r="V102" s="96">
        <v>2</v>
      </c>
      <c r="W102" s="10" t="s">
        <v>2</v>
      </c>
      <c r="X102" s="133">
        <f>H102/T102*V102</f>
        <v>0.33333333333333331</v>
      </c>
      <c r="Y102" s="134"/>
      <c r="Z102" s="135"/>
      <c r="AC102" s="13"/>
      <c r="AG102" s="91"/>
      <c r="AH102" s="25"/>
      <c r="AI102" s="15"/>
    </row>
    <row r="103" spans="3:35" ht="18.600000000000001" thickBot="1">
      <c r="C103" s="12"/>
      <c r="D103" s="115"/>
      <c r="E103" s="116"/>
      <c r="F103" s="119" t="s">
        <v>405</v>
      </c>
      <c r="G103" s="119"/>
      <c r="H103" s="136">
        <f t="shared" si="11"/>
        <v>0.5</v>
      </c>
      <c r="I103" s="137"/>
      <c r="J103" s="90"/>
      <c r="K103" s="137"/>
      <c r="L103" s="137"/>
      <c r="M103" s="95"/>
      <c r="N103" s="137"/>
      <c r="O103" s="137"/>
      <c r="P103" s="95"/>
      <c r="Q103" s="137"/>
      <c r="R103" s="137"/>
      <c r="S103" s="95" t="s">
        <v>104</v>
      </c>
      <c r="T103" s="97">
        <v>3</v>
      </c>
      <c r="U103" s="95" t="s">
        <v>33</v>
      </c>
      <c r="V103" s="97">
        <v>1</v>
      </c>
      <c r="W103" s="95" t="s">
        <v>2</v>
      </c>
      <c r="X103" s="136">
        <f>H103/T103*V103</f>
        <v>0.16666666666666666</v>
      </c>
      <c r="Y103" s="137"/>
      <c r="Z103" s="138"/>
      <c r="AC103" s="13"/>
      <c r="AG103" s="91"/>
      <c r="AH103" s="25"/>
      <c r="AI103" s="15"/>
    </row>
    <row r="104" spans="3:35" ht="18.600000000000001" thickTop="1">
      <c r="C104" s="12"/>
      <c r="D104" s="13"/>
      <c r="E104" s="13"/>
      <c r="F104" s="92"/>
      <c r="G104" s="92"/>
      <c r="H104" s="13"/>
      <c r="I104" s="13"/>
      <c r="J104" s="91"/>
      <c r="K104" s="91"/>
      <c r="L104" s="91"/>
      <c r="M104" s="13"/>
      <c r="N104" s="13"/>
      <c r="O104" s="13"/>
      <c r="P104" s="13"/>
      <c r="Q104" s="13"/>
      <c r="R104" s="13"/>
      <c r="S104" s="13"/>
      <c r="T104" s="13"/>
      <c r="U104" s="13"/>
      <c r="V104" s="13"/>
      <c r="W104" s="13"/>
      <c r="X104" s="13"/>
      <c r="Y104" s="13"/>
      <c r="Z104" s="13"/>
      <c r="AC104" s="13"/>
      <c r="AD104" s="13"/>
      <c r="AE104" s="91"/>
      <c r="AF104" s="91"/>
      <c r="AG104" s="91"/>
      <c r="AH104" s="25"/>
      <c r="AI104" s="15"/>
    </row>
    <row r="105" spans="3:35">
      <c r="C105" s="12"/>
      <c r="D105" s="13"/>
      <c r="E105" s="13"/>
      <c r="F105" s="92"/>
      <c r="G105" s="92"/>
      <c r="H105" s="121" t="s">
        <v>41</v>
      </c>
      <c r="I105" s="122"/>
      <c r="J105" s="123"/>
      <c r="K105" s="121" t="s">
        <v>42</v>
      </c>
      <c r="L105" s="122"/>
      <c r="M105" s="123"/>
      <c r="N105" s="121" t="s">
        <v>43</v>
      </c>
      <c r="O105" s="122"/>
      <c r="P105" s="123"/>
      <c r="Q105" s="13"/>
      <c r="R105" s="13"/>
      <c r="S105" s="13"/>
      <c r="T105" s="13"/>
      <c r="U105" s="13"/>
      <c r="V105" s="13"/>
      <c r="W105" s="13"/>
      <c r="X105" s="13"/>
      <c r="Y105" s="13"/>
      <c r="Z105" s="13"/>
      <c r="AC105" s="13"/>
      <c r="AD105" s="13"/>
      <c r="AE105" s="91"/>
      <c r="AF105" s="91"/>
      <c r="AG105" s="91"/>
      <c r="AH105" s="25"/>
      <c r="AI105" s="15"/>
    </row>
    <row r="106" spans="3:35">
      <c r="C106" s="12"/>
      <c r="D106" s="13"/>
      <c r="E106" s="13"/>
      <c r="F106" s="92"/>
      <c r="G106" s="92"/>
      <c r="H106" s="109" t="s">
        <v>44</v>
      </c>
      <c r="I106" s="110"/>
      <c r="J106" s="125"/>
      <c r="K106" s="124" t="s">
        <v>352</v>
      </c>
      <c r="L106" s="110"/>
      <c r="M106" s="125"/>
      <c r="N106" s="109" t="s">
        <v>353</v>
      </c>
      <c r="O106" s="110"/>
      <c r="P106" s="125"/>
      <c r="Q106" s="13"/>
      <c r="R106" s="13"/>
      <c r="S106" s="13"/>
      <c r="T106" s="13"/>
      <c r="U106" s="13"/>
      <c r="V106" s="13"/>
      <c r="W106" s="13"/>
      <c r="X106" s="13"/>
      <c r="Y106" s="13"/>
      <c r="Z106" s="13"/>
      <c r="AC106" s="13"/>
      <c r="AD106" s="13"/>
      <c r="AE106" s="91"/>
      <c r="AF106" s="91"/>
      <c r="AG106" s="91"/>
      <c r="AH106" s="25"/>
      <c r="AI106" s="15"/>
    </row>
    <row r="107" spans="3:35">
      <c r="C107" s="12"/>
      <c r="D107" s="13"/>
      <c r="E107" s="13"/>
      <c r="F107" s="92"/>
      <c r="G107" s="92"/>
      <c r="H107" s="107" t="s">
        <v>45</v>
      </c>
      <c r="I107" s="108"/>
      <c r="J107" s="126"/>
      <c r="K107" s="107" t="s">
        <v>20</v>
      </c>
      <c r="L107" s="108"/>
      <c r="M107" s="126"/>
      <c r="N107" s="107" t="s">
        <v>46</v>
      </c>
      <c r="O107" s="108"/>
      <c r="P107" s="126"/>
      <c r="Q107" s="13"/>
      <c r="R107" s="13"/>
      <c r="S107" s="13"/>
      <c r="T107" s="13"/>
      <c r="U107" s="13"/>
      <c r="V107" s="13"/>
      <c r="W107" s="13"/>
      <c r="X107" s="13"/>
      <c r="Y107" s="13"/>
      <c r="Z107" s="13"/>
      <c r="AC107" s="13"/>
      <c r="AD107" s="13"/>
      <c r="AE107" s="91"/>
      <c r="AF107" s="91"/>
      <c r="AG107" s="91"/>
      <c r="AH107" s="25"/>
      <c r="AI107" s="15"/>
    </row>
    <row r="108" spans="3:35">
      <c r="C108" s="12"/>
      <c r="D108" s="113" t="s">
        <v>21</v>
      </c>
      <c r="E108" s="114"/>
      <c r="F108" s="132" t="s">
        <v>398</v>
      </c>
      <c r="G108" s="122"/>
      <c r="H108" s="98">
        <f t="shared" ref="H108:H115" si="14">P84</f>
        <v>0.94</v>
      </c>
      <c r="I108" s="99"/>
      <c r="J108" s="100"/>
      <c r="K108" s="98">
        <f t="shared" ref="K108:K115" si="15">X96</f>
        <v>2.8333333333333335</v>
      </c>
      <c r="L108" s="99"/>
      <c r="M108" s="100"/>
      <c r="N108" s="98">
        <f t="shared" ref="N108:N115" si="16">H108*K108</f>
        <v>2.6633333333333331</v>
      </c>
      <c r="O108" s="99"/>
      <c r="P108" s="100"/>
      <c r="Q108" s="13"/>
      <c r="R108" s="13"/>
      <c r="S108" s="13"/>
      <c r="T108" s="13"/>
      <c r="U108" s="13"/>
      <c r="V108" s="13"/>
      <c r="W108" s="13"/>
      <c r="X108" s="13"/>
      <c r="Y108" s="13"/>
      <c r="Z108" s="13"/>
      <c r="AC108" s="13"/>
      <c r="AD108" s="13"/>
      <c r="AE108" s="91"/>
      <c r="AF108" s="91"/>
      <c r="AG108" s="91"/>
      <c r="AH108" s="25"/>
      <c r="AI108" s="15"/>
    </row>
    <row r="109" spans="3:35">
      <c r="C109" s="12"/>
      <c r="D109" s="130"/>
      <c r="E109" s="131"/>
      <c r="F109" s="139" t="s">
        <v>399</v>
      </c>
      <c r="G109" s="139"/>
      <c r="H109" s="127">
        <f t="shared" si="14"/>
        <v>1.786</v>
      </c>
      <c r="I109" s="128"/>
      <c r="J109" s="129"/>
      <c r="K109" s="127">
        <f t="shared" si="15"/>
        <v>2.6666666666666665</v>
      </c>
      <c r="L109" s="128"/>
      <c r="M109" s="129"/>
      <c r="N109" s="127">
        <f t="shared" si="16"/>
        <v>4.7626666666666662</v>
      </c>
      <c r="O109" s="128"/>
      <c r="P109" s="129"/>
      <c r="Q109" s="13"/>
      <c r="R109" s="13"/>
      <c r="S109" s="13"/>
      <c r="T109" s="13"/>
      <c r="U109" s="13"/>
      <c r="V109" s="13"/>
      <c r="W109" s="13"/>
      <c r="X109" s="13"/>
      <c r="Y109" s="13"/>
      <c r="Z109" s="13"/>
      <c r="AC109" s="13"/>
      <c r="AD109" s="13"/>
      <c r="AE109" s="91"/>
      <c r="AF109" s="91"/>
      <c r="AG109" s="91"/>
      <c r="AH109" s="25"/>
      <c r="AI109" s="15"/>
    </row>
    <row r="110" spans="3:35">
      <c r="C110" s="12"/>
      <c r="D110" s="113" t="s">
        <v>22</v>
      </c>
      <c r="E110" s="114"/>
      <c r="F110" s="132" t="s">
        <v>400</v>
      </c>
      <c r="G110" s="122"/>
      <c r="H110" s="98">
        <f t="shared" si="14"/>
        <v>3.4295</v>
      </c>
      <c r="I110" s="99"/>
      <c r="J110" s="100"/>
      <c r="K110" s="98">
        <f t="shared" si="15"/>
        <v>2.1666666666666665</v>
      </c>
      <c r="L110" s="99"/>
      <c r="M110" s="100"/>
      <c r="N110" s="98">
        <f t="shared" si="16"/>
        <v>7.4305833333333329</v>
      </c>
      <c r="O110" s="99"/>
      <c r="P110" s="100"/>
      <c r="Q110" s="13"/>
      <c r="R110" s="13"/>
      <c r="S110" s="13"/>
      <c r="T110" s="13"/>
      <c r="U110" s="13"/>
      <c r="V110" s="13"/>
      <c r="W110" s="13"/>
      <c r="X110" s="13"/>
      <c r="Y110" s="13"/>
      <c r="Z110" s="13"/>
      <c r="AC110" s="13"/>
      <c r="AD110" s="13"/>
      <c r="AE110" s="91"/>
      <c r="AF110" s="91"/>
      <c r="AG110" s="91"/>
      <c r="AH110" s="25"/>
      <c r="AI110" s="15"/>
    </row>
    <row r="111" spans="3:35">
      <c r="C111" s="12"/>
      <c r="D111" s="130"/>
      <c r="E111" s="131"/>
      <c r="F111" s="139" t="s">
        <v>401</v>
      </c>
      <c r="G111" s="139"/>
      <c r="H111" s="127">
        <f t="shared" si="14"/>
        <v>6.6784999999999997</v>
      </c>
      <c r="I111" s="128"/>
      <c r="J111" s="129"/>
      <c r="K111" s="127">
        <f t="shared" si="15"/>
        <v>1.8333333333333333</v>
      </c>
      <c r="L111" s="128"/>
      <c r="M111" s="129"/>
      <c r="N111" s="127">
        <f t="shared" si="16"/>
        <v>12.243916666666665</v>
      </c>
      <c r="O111" s="128"/>
      <c r="P111" s="129"/>
      <c r="Q111" s="13"/>
      <c r="R111" s="13"/>
      <c r="S111" s="13"/>
      <c r="T111" s="13"/>
      <c r="U111" s="13"/>
      <c r="V111" s="13"/>
      <c r="W111" s="13"/>
      <c r="X111" s="13"/>
      <c r="Y111" s="13"/>
      <c r="Z111" s="13"/>
      <c r="AC111" s="13"/>
      <c r="AD111" s="13"/>
      <c r="AE111" s="91"/>
      <c r="AF111" s="91"/>
      <c r="AG111" s="91"/>
      <c r="AH111" s="25"/>
      <c r="AI111" s="15"/>
    </row>
    <row r="112" spans="3:35">
      <c r="C112" s="12"/>
      <c r="D112" s="113" t="s">
        <v>243</v>
      </c>
      <c r="E112" s="114"/>
      <c r="F112" s="117" t="s">
        <v>402</v>
      </c>
      <c r="G112" s="118"/>
      <c r="H112" s="98">
        <f t="shared" si="14"/>
        <v>6.6784999999999997</v>
      </c>
      <c r="I112" s="99"/>
      <c r="J112" s="100"/>
      <c r="K112" s="98">
        <f t="shared" si="15"/>
        <v>1.1666666666666665</v>
      </c>
      <c r="L112" s="99"/>
      <c r="M112" s="100"/>
      <c r="N112" s="98">
        <f t="shared" si="16"/>
        <v>7.7915833333333318</v>
      </c>
      <c r="O112" s="99"/>
      <c r="P112" s="100"/>
      <c r="Q112" s="13"/>
      <c r="R112" s="13"/>
      <c r="S112" s="13"/>
      <c r="T112" s="13"/>
      <c r="U112" s="13"/>
      <c r="V112" s="13"/>
      <c r="W112" s="13"/>
      <c r="X112" s="13"/>
      <c r="Y112" s="13"/>
      <c r="Z112" s="13"/>
      <c r="AC112" s="13"/>
      <c r="AD112" s="13"/>
      <c r="AE112" s="91"/>
      <c r="AF112" s="91"/>
      <c r="AG112" s="91"/>
      <c r="AH112" s="25"/>
      <c r="AI112" s="15"/>
    </row>
    <row r="113" spans="3:35">
      <c r="C113" s="12"/>
      <c r="D113" s="130"/>
      <c r="E113" s="131"/>
      <c r="F113" s="139" t="s">
        <v>403</v>
      </c>
      <c r="G113" s="139"/>
      <c r="H113" s="127">
        <f t="shared" si="14"/>
        <v>13.302999999999999</v>
      </c>
      <c r="I113" s="128"/>
      <c r="J113" s="129"/>
      <c r="K113" s="127">
        <f t="shared" si="15"/>
        <v>0.83333333333333326</v>
      </c>
      <c r="L113" s="128"/>
      <c r="M113" s="129"/>
      <c r="N113" s="127">
        <f t="shared" si="16"/>
        <v>11.085833333333332</v>
      </c>
      <c r="O113" s="128"/>
      <c r="P113" s="129"/>
      <c r="Q113" s="13"/>
      <c r="R113" s="13"/>
      <c r="S113" s="13"/>
      <c r="T113" s="13"/>
      <c r="U113" s="13"/>
      <c r="V113" s="13"/>
      <c r="W113" s="13"/>
      <c r="X113" s="13"/>
      <c r="Y113" s="13"/>
      <c r="Z113" s="13"/>
      <c r="AC113" s="13"/>
      <c r="AD113" s="13"/>
      <c r="AE113" s="91"/>
      <c r="AF113" s="91"/>
      <c r="AG113" s="91"/>
      <c r="AH113" s="25"/>
      <c r="AI113" s="15"/>
    </row>
    <row r="114" spans="3:35">
      <c r="C114" s="12"/>
      <c r="D114" s="113" t="s">
        <v>281</v>
      </c>
      <c r="E114" s="114"/>
      <c r="F114" s="117" t="s">
        <v>404</v>
      </c>
      <c r="G114" s="118"/>
      <c r="H114" s="98">
        <f t="shared" si="14"/>
        <v>6.3295000000000003</v>
      </c>
      <c r="I114" s="99"/>
      <c r="J114" s="100"/>
      <c r="K114" s="98">
        <f t="shared" si="15"/>
        <v>0.33333333333333331</v>
      </c>
      <c r="L114" s="99"/>
      <c r="M114" s="100"/>
      <c r="N114" s="98">
        <f t="shared" si="16"/>
        <v>2.1098333333333334</v>
      </c>
      <c r="O114" s="99"/>
      <c r="P114" s="100"/>
      <c r="Q114" s="13"/>
      <c r="R114" s="13"/>
      <c r="S114" s="13"/>
      <c r="T114" s="13"/>
      <c r="U114" s="13"/>
      <c r="V114" s="13"/>
      <c r="W114" s="13"/>
      <c r="X114" s="13"/>
      <c r="Y114" s="13"/>
      <c r="Z114" s="13"/>
      <c r="AC114" s="13"/>
      <c r="AD114" s="13"/>
      <c r="AE114" s="91"/>
      <c r="AF114" s="91"/>
      <c r="AG114" s="91"/>
      <c r="AH114" s="25"/>
      <c r="AI114" s="15"/>
    </row>
    <row r="115" spans="3:35" ht="18.600000000000001" thickBot="1">
      <c r="C115" s="12"/>
      <c r="D115" s="115"/>
      <c r="E115" s="116"/>
      <c r="F115" s="119" t="s">
        <v>405</v>
      </c>
      <c r="G115" s="119"/>
      <c r="H115" s="101">
        <f t="shared" si="14"/>
        <v>7.9957500000000001</v>
      </c>
      <c r="I115" s="102"/>
      <c r="J115" s="103"/>
      <c r="K115" s="101">
        <f t="shared" si="15"/>
        <v>0.16666666666666666</v>
      </c>
      <c r="L115" s="102"/>
      <c r="M115" s="103"/>
      <c r="N115" s="101">
        <f t="shared" si="16"/>
        <v>1.3326249999999999</v>
      </c>
      <c r="O115" s="102"/>
      <c r="P115" s="103"/>
      <c r="Q115" s="13"/>
      <c r="R115" s="13"/>
      <c r="S115" s="13"/>
      <c r="T115" s="13"/>
      <c r="U115" s="13"/>
      <c r="V115" s="13"/>
      <c r="W115" s="13"/>
      <c r="X115" s="13"/>
      <c r="Y115" s="13"/>
      <c r="Z115" s="13"/>
      <c r="AC115" s="13"/>
      <c r="AD115" s="13"/>
      <c r="AE115" s="91"/>
      <c r="AF115" s="91"/>
      <c r="AG115" s="91"/>
      <c r="AH115" s="25"/>
      <c r="AI115" s="15"/>
    </row>
    <row r="116" spans="3:35" ht="18.600000000000001" thickTop="1">
      <c r="C116" s="12"/>
      <c r="D116" s="16"/>
      <c r="E116" s="17"/>
      <c r="F116" s="120" t="s">
        <v>32</v>
      </c>
      <c r="G116" s="120"/>
      <c r="H116" s="104">
        <f>SUM(H108:J115)</f>
        <v>47.140750000000004</v>
      </c>
      <c r="I116" s="105"/>
      <c r="J116" s="106"/>
      <c r="K116" s="104"/>
      <c r="L116" s="105"/>
      <c r="M116" s="106"/>
      <c r="N116" s="104">
        <f>SUM(N108:P115)</f>
        <v>49.420375</v>
      </c>
      <c r="O116" s="105"/>
      <c r="P116" s="106"/>
      <c r="Q116" s="13"/>
      <c r="R116" s="13"/>
      <c r="S116" s="13"/>
      <c r="T116" s="13"/>
      <c r="U116" s="13"/>
      <c r="V116" s="13"/>
      <c r="W116" s="13"/>
      <c r="X116" s="13"/>
      <c r="Y116" s="13"/>
      <c r="Z116" s="13"/>
      <c r="AC116" s="13"/>
      <c r="AD116" s="13"/>
      <c r="AE116" s="91"/>
      <c r="AF116" s="91"/>
      <c r="AG116" s="91"/>
      <c r="AH116" s="25"/>
      <c r="AI116" s="15"/>
    </row>
    <row r="117" spans="3:35">
      <c r="C117" s="12"/>
      <c r="D117" s="31"/>
      <c r="E117" s="27"/>
      <c r="F117" s="27"/>
      <c r="G117"/>
      <c r="H117" s="32"/>
      <c r="I117" s="33"/>
      <c r="J117" s="27"/>
      <c r="K117" s="27"/>
      <c r="L117" s="13"/>
      <c r="M117"/>
      <c r="N117" s="32"/>
      <c r="O117" s="33"/>
      <c r="P117" s="27"/>
      <c r="Q117" s="27"/>
      <c r="R117" s="13"/>
      <c r="S117" s="13"/>
      <c r="T117" s="13"/>
      <c r="U117" s="13"/>
      <c r="V117" s="13"/>
      <c r="W117" s="13"/>
      <c r="X117" s="13"/>
      <c r="Y117" s="13"/>
      <c r="Z117" s="25"/>
      <c r="AA117" s="25"/>
      <c r="AB117" s="25"/>
      <c r="AC117" s="13"/>
      <c r="AD117" s="13"/>
      <c r="AE117" s="13"/>
      <c r="AF117" s="25"/>
      <c r="AG117" s="25"/>
      <c r="AH117" s="25"/>
      <c r="AI117" s="15"/>
    </row>
    <row r="118" spans="3:35">
      <c r="C118" s="12"/>
      <c r="D118" s="32" t="s">
        <v>48</v>
      </c>
      <c r="F118" s="27"/>
      <c r="G118"/>
      <c r="H118" s="32"/>
      <c r="K118" s="33" t="s">
        <v>49</v>
      </c>
      <c r="L118" s="13"/>
      <c r="M118" s="13"/>
      <c r="N118" s="13"/>
      <c r="P118" s="27"/>
      <c r="Q118" s="27"/>
      <c r="R118" s="13"/>
      <c r="S118" s="13"/>
      <c r="AA118" s="49" t="s">
        <v>44</v>
      </c>
      <c r="AB118" s="27" t="s">
        <v>2</v>
      </c>
      <c r="AC118" s="160">
        <f>H116</f>
        <v>47.140750000000004</v>
      </c>
      <c r="AD118" s="161"/>
      <c r="AE118" s="162"/>
      <c r="AF118" s="33" t="s">
        <v>50</v>
      </c>
      <c r="AH118" s="25"/>
      <c r="AI118" s="15"/>
    </row>
    <row r="119" spans="3:35">
      <c r="C119" s="12"/>
      <c r="D119" s="32"/>
      <c r="F119" s="27"/>
      <c r="G119"/>
      <c r="H119" s="32"/>
      <c r="I119" s="49"/>
      <c r="J119" s="27"/>
      <c r="K119" s="33" t="s">
        <v>209</v>
      </c>
      <c r="L119" s="25"/>
      <c r="M119" s="25"/>
      <c r="N119" s="25"/>
      <c r="O119" s="33"/>
      <c r="P119" s="27"/>
      <c r="Q119" s="27"/>
      <c r="R119" s="13"/>
      <c r="S119" s="13"/>
      <c r="AA119" s="49" t="s">
        <v>160</v>
      </c>
      <c r="AB119" s="14" t="s">
        <v>2</v>
      </c>
      <c r="AC119" s="160">
        <f>N116</f>
        <v>49.420375</v>
      </c>
      <c r="AD119" s="161"/>
      <c r="AE119" s="162"/>
      <c r="AF119" s="13" t="s">
        <v>171</v>
      </c>
      <c r="AG119" s="25"/>
      <c r="AH119" s="25"/>
      <c r="AI119" s="15"/>
    </row>
    <row r="120" spans="3:35">
      <c r="C120" s="16"/>
      <c r="D120" s="29"/>
      <c r="E120" s="23"/>
      <c r="F120" s="23"/>
      <c r="G120" s="28"/>
      <c r="H120" s="29"/>
      <c r="I120" s="24"/>
      <c r="J120" s="23"/>
      <c r="K120" s="23"/>
      <c r="L120" s="17"/>
      <c r="M120" s="28"/>
      <c r="N120" s="29"/>
      <c r="O120" s="24"/>
      <c r="P120" s="23"/>
      <c r="Q120" s="23"/>
      <c r="R120" s="17"/>
      <c r="S120" s="17"/>
      <c r="T120" s="17"/>
      <c r="U120" s="17"/>
      <c r="V120" s="17"/>
      <c r="W120" s="17"/>
      <c r="X120" s="17"/>
      <c r="Y120" s="17"/>
      <c r="Z120" s="30"/>
      <c r="AA120" s="30"/>
      <c r="AB120" s="30"/>
      <c r="AC120" s="17"/>
      <c r="AD120" s="17"/>
      <c r="AE120" s="17"/>
      <c r="AF120" s="30"/>
      <c r="AG120" s="30"/>
      <c r="AH120" s="30"/>
      <c r="AI120" s="19"/>
    </row>
    <row r="122" spans="3:35">
      <c r="C122" s="9" t="s">
        <v>123</v>
      </c>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1"/>
    </row>
    <row r="123" spans="3:35">
      <c r="C123" s="12"/>
      <c r="D123" s="169" t="s">
        <v>122</v>
      </c>
      <c r="E123" s="169"/>
      <c r="F123" s="170" t="s">
        <v>2</v>
      </c>
      <c r="G123" s="171" t="s">
        <v>160</v>
      </c>
      <c r="H123" s="171"/>
      <c r="I123" s="171"/>
      <c r="J123" s="13"/>
      <c r="K123" s="170" t="s">
        <v>2</v>
      </c>
      <c r="L123" s="105">
        <f>AC119</f>
        <v>49.420375</v>
      </c>
      <c r="M123" s="105"/>
      <c r="N123" s="105"/>
      <c r="O123" s="13"/>
      <c r="P123" s="13"/>
      <c r="Q123" s="13"/>
      <c r="R123" s="13"/>
      <c r="S123" s="13"/>
      <c r="T123" s="13"/>
      <c r="U123" s="13"/>
      <c r="V123" s="13"/>
      <c r="W123" s="13"/>
      <c r="X123" s="13"/>
      <c r="Y123" s="13"/>
      <c r="Z123" s="13"/>
      <c r="AA123" s="13"/>
      <c r="AB123" s="13"/>
      <c r="AC123" s="13"/>
      <c r="AD123" s="15"/>
    </row>
    <row r="124" spans="3:35">
      <c r="C124" s="12"/>
      <c r="D124" s="169"/>
      <c r="E124" s="169"/>
      <c r="F124" s="170"/>
      <c r="G124" s="172" t="s">
        <v>44</v>
      </c>
      <c r="H124" s="172"/>
      <c r="I124" s="172"/>
      <c r="J124" s="13"/>
      <c r="K124" s="170"/>
      <c r="L124" s="149">
        <f>AC118</f>
        <v>47.140750000000004</v>
      </c>
      <c r="M124" s="149"/>
      <c r="N124" s="149"/>
      <c r="O124" s="13"/>
      <c r="P124" s="13"/>
      <c r="Q124" s="13"/>
      <c r="R124" s="13"/>
      <c r="S124" s="13"/>
      <c r="T124" s="13"/>
      <c r="U124" s="13"/>
      <c r="V124" s="13"/>
      <c r="W124" s="13"/>
      <c r="X124" s="13"/>
      <c r="Y124" s="13"/>
      <c r="Z124" s="13"/>
      <c r="AA124" s="13"/>
      <c r="AB124" s="13"/>
      <c r="AC124" s="13"/>
      <c r="AD124" s="15"/>
    </row>
    <row r="125" spans="3:35">
      <c r="C125" s="12"/>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5"/>
    </row>
    <row r="126" spans="3:35">
      <c r="C126" s="12"/>
      <c r="D126" s="13"/>
      <c r="E126" s="13"/>
      <c r="F126" s="14" t="s">
        <v>2</v>
      </c>
      <c r="G126" s="160">
        <f>L123/L124</f>
        <v>1.0483578432672369</v>
      </c>
      <c r="H126" s="161"/>
      <c r="I126" s="162"/>
      <c r="J126" s="13" t="s">
        <v>3</v>
      </c>
      <c r="K126" s="13"/>
      <c r="L126" s="13"/>
      <c r="M126" s="13"/>
      <c r="N126" s="13"/>
      <c r="O126" s="13"/>
      <c r="P126" s="13"/>
      <c r="Q126" s="13"/>
      <c r="R126" s="13"/>
      <c r="S126" s="13"/>
      <c r="T126" s="13"/>
      <c r="U126" s="13"/>
      <c r="V126" s="13"/>
      <c r="W126" s="13"/>
      <c r="X126" s="13"/>
      <c r="Y126" s="13"/>
      <c r="Z126" s="13"/>
      <c r="AA126" s="13"/>
      <c r="AB126" s="13"/>
      <c r="AC126" s="13"/>
      <c r="AD126" s="15"/>
    </row>
    <row r="127" spans="3:35">
      <c r="C127" s="16"/>
      <c r="D127" s="17"/>
      <c r="E127" s="17"/>
      <c r="F127" s="18"/>
      <c r="G127" s="35"/>
      <c r="H127" s="35"/>
      <c r="I127" s="35"/>
      <c r="J127" s="17"/>
      <c r="K127" s="17"/>
      <c r="L127" s="17"/>
      <c r="M127" s="17"/>
      <c r="N127" s="17"/>
      <c r="O127" s="17"/>
      <c r="P127" s="17"/>
      <c r="Q127" s="17"/>
      <c r="R127" s="17"/>
      <c r="S127" s="17"/>
      <c r="T127" s="17"/>
      <c r="U127" s="17"/>
      <c r="V127" s="17"/>
      <c r="W127" s="17"/>
      <c r="X127" s="17"/>
      <c r="Y127" s="17"/>
      <c r="Z127" s="17"/>
      <c r="AA127" s="17"/>
      <c r="AB127" s="17"/>
      <c r="AC127" s="17"/>
      <c r="AD127" s="19"/>
    </row>
    <row r="129" spans="2:35">
      <c r="B129" s="1" t="s">
        <v>66</v>
      </c>
      <c r="Z129" s="1" t="s">
        <v>69</v>
      </c>
    </row>
    <row r="130" spans="2:35">
      <c r="C130" s="9"/>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1"/>
    </row>
    <row r="131" spans="2:35">
      <c r="C131" s="12"/>
      <c r="D131" s="13" t="s">
        <v>208</v>
      </c>
      <c r="E131" s="13"/>
      <c r="F131" s="13"/>
      <c r="G131" s="13"/>
      <c r="H131" s="13"/>
      <c r="I131" s="13"/>
      <c r="J131" s="13"/>
      <c r="K131" s="13"/>
      <c r="L131" s="13"/>
      <c r="M131" s="13"/>
      <c r="N131" s="13"/>
      <c r="O131" s="13"/>
      <c r="P131" s="13"/>
      <c r="Q131" s="13"/>
      <c r="R131" s="13"/>
      <c r="S131" s="13"/>
      <c r="T131" s="240" t="s">
        <v>88</v>
      </c>
      <c r="U131" s="241"/>
      <c r="V131" s="242"/>
      <c r="W131" s="13"/>
      <c r="X131" s="13"/>
      <c r="Y131" s="13"/>
      <c r="Z131" s="13"/>
      <c r="AA131" s="13"/>
      <c r="AB131" s="13"/>
      <c r="AC131" s="13"/>
      <c r="AD131" s="13"/>
      <c r="AE131" s="13"/>
      <c r="AF131" s="13"/>
      <c r="AG131" s="82" t="s">
        <v>350</v>
      </c>
      <c r="AH131" s="82">
        <v>8740</v>
      </c>
      <c r="AI131" s="83">
        <v>874</v>
      </c>
    </row>
    <row r="132" spans="2:35" ht="19.8">
      <c r="C132" s="12"/>
      <c r="D132" s="13" t="s">
        <v>72</v>
      </c>
      <c r="E132" s="13"/>
      <c r="F132" s="13"/>
      <c r="G132" s="13"/>
      <c r="H132" s="13"/>
      <c r="I132" s="13"/>
      <c r="J132" s="13"/>
      <c r="K132" s="13"/>
      <c r="L132" s="13"/>
      <c r="M132" s="13"/>
      <c r="N132" s="13"/>
      <c r="O132" s="13"/>
      <c r="P132" s="13"/>
      <c r="Q132" s="172" t="s">
        <v>81</v>
      </c>
      <c r="R132" s="172"/>
      <c r="S132" s="13" t="s">
        <v>2</v>
      </c>
      <c r="T132" s="237">
        <f>VLOOKUP(T131,AG131:AI134,2)</f>
        <v>16800</v>
      </c>
      <c r="U132" s="238"/>
      <c r="V132" s="239"/>
      <c r="W132" s="13" t="s">
        <v>75</v>
      </c>
      <c r="X132" s="13"/>
      <c r="Y132" s="13"/>
      <c r="Z132" s="13"/>
      <c r="AA132" s="13"/>
      <c r="AB132" s="13" t="s">
        <v>77</v>
      </c>
      <c r="AC132" s="13"/>
      <c r="AD132" s="13"/>
      <c r="AE132" s="13"/>
      <c r="AF132" s="13"/>
      <c r="AG132" s="82" t="s">
        <v>88</v>
      </c>
      <c r="AH132" s="82">
        <v>16800</v>
      </c>
      <c r="AI132" s="83">
        <v>1340</v>
      </c>
    </row>
    <row r="133" spans="2:35" ht="19.8">
      <c r="C133" s="12"/>
      <c r="D133" s="13" t="s">
        <v>73</v>
      </c>
      <c r="E133" s="13"/>
      <c r="F133" s="13"/>
      <c r="G133" s="13"/>
      <c r="H133" s="13"/>
      <c r="I133" s="13"/>
      <c r="J133" s="13"/>
      <c r="K133" s="13"/>
      <c r="L133" s="13"/>
      <c r="M133" s="13"/>
      <c r="N133" s="13"/>
      <c r="O133" s="13"/>
      <c r="P133" s="13"/>
      <c r="Q133" s="172" t="s">
        <v>83</v>
      </c>
      <c r="R133" s="172"/>
      <c r="S133" s="13" t="s">
        <v>2</v>
      </c>
      <c r="T133" s="237">
        <f>VLOOKUP(T131,AG131:AI134,3)</f>
        <v>1340</v>
      </c>
      <c r="U133" s="238"/>
      <c r="V133" s="239"/>
      <c r="W133" s="13" t="s">
        <v>76</v>
      </c>
      <c r="X133" s="13"/>
      <c r="Y133" s="13"/>
      <c r="Z133" s="13"/>
      <c r="AA133" s="13"/>
      <c r="AB133" s="13" t="s">
        <v>77</v>
      </c>
      <c r="AC133" s="13"/>
      <c r="AD133" s="13"/>
      <c r="AE133" s="13"/>
      <c r="AF133" s="13"/>
      <c r="AG133" s="82" t="s">
        <v>89</v>
      </c>
      <c r="AH133" s="82">
        <v>38600</v>
      </c>
      <c r="AI133" s="83">
        <v>2270</v>
      </c>
    </row>
    <row r="134" spans="2:35" ht="20.399999999999999">
      <c r="C134" s="12"/>
      <c r="D134" s="13" t="s">
        <v>70</v>
      </c>
      <c r="E134" s="13"/>
      <c r="F134" s="13"/>
      <c r="G134" s="13"/>
      <c r="H134" s="13"/>
      <c r="I134" s="13"/>
      <c r="J134" s="13"/>
      <c r="K134" s="13"/>
      <c r="L134" s="13"/>
      <c r="M134" s="13"/>
      <c r="N134" s="13"/>
      <c r="O134" s="13"/>
      <c r="P134" s="13"/>
      <c r="Q134" s="172" t="s">
        <v>212</v>
      </c>
      <c r="R134" s="172"/>
      <c r="S134" s="13" t="s">
        <v>2</v>
      </c>
      <c r="T134" s="234">
        <v>270</v>
      </c>
      <c r="U134" s="235"/>
      <c r="V134" s="236"/>
      <c r="W134" s="13" t="s">
        <v>71</v>
      </c>
      <c r="X134" s="13"/>
      <c r="Y134" s="13"/>
      <c r="Z134" s="13"/>
      <c r="AA134" s="13"/>
      <c r="AB134" s="13" t="s">
        <v>68</v>
      </c>
      <c r="AC134" s="13"/>
      <c r="AD134" s="13"/>
      <c r="AE134" s="13"/>
      <c r="AG134" s="84" t="s">
        <v>351</v>
      </c>
      <c r="AH134" s="84">
        <v>63000</v>
      </c>
      <c r="AI134" s="84">
        <v>3150</v>
      </c>
    </row>
    <row r="135" spans="2:35" ht="19.8">
      <c r="C135" s="12"/>
      <c r="D135" s="13" t="s">
        <v>74</v>
      </c>
      <c r="E135" s="13"/>
      <c r="F135" s="13"/>
      <c r="G135" s="13"/>
      <c r="H135" s="13"/>
      <c r="I135" s="13"/>
      <c r="J135" s="13"/>
      <c r="K135" s="13"/>
      <c r="L135" s="13"/>
      <c r="M135" s="13"/>
      <c r="N135" s="13"/>
      <c r="O135" s="13"/>
      <c r="P135" s="13"/>
      <c r="Q135" s="172" t="s">
        <v>82</v>
      </c>
      <c r="R135" s="172"/>
      <c r="S135" s="13" t="s">
        <v>2</v>
      </c>
      <c r="T135" s="234">
        <v>200000</v>
      </c>
      <c r="U135" s="235"/>
      <c r="V135" s="236"/>
      <c r="W135" s="13" t="s">
        <v>71</v>
      </c>
      <c r="X135" s="13"/>
      <c r="Y135" s="13"/>
      <c r="Z135" s="13"/>
      <c r="AA135" s="13"/>
      <c r="AB135" s="13" t="s">
        <v>78</v>
      </c>
      <c r="AC135" s="13"/>
      <c r="AD135" s="13"/>
      <c r="AE135" s="13"/>
      <c r="AF135" s="13"/>
      <c r="AG135" s="13"/>
      <c r="AH135" s="13"/>
      <c r="AI135" s="15"/>
    </row>
    <row r="136" spans="2:35">
      <c r="C136" s="12"/>
      <c r="D136" s="13" t="s">
        <v>85</v>
      </c>
      <c r="E136" s="13"/>
      <c r="F136" s="13"/>
      <c r="G136" s="13"/>
      <c r="H136" s="13"/>
      <c r="I136" s="13"/>
      <c r="J136" s="13"/>
      <c r="K136" s="13"/>
      <c r="L136" s="13"/>
      <c r="M136" s="13"/>
      <c r="N136" s="13"/>
      <c r="O136" s="13"/>
      <c r="P136" s="13"/>
      <c r="Q136" s="13"/>
      <c r="R136" s="13"/>
      <c r="S136" s="13"/>
      <c r="T136" s="231">
        <v>1</v>
      </c>
      <c r="U136" s="232"/>
      <c r="V136" s="233"/>
      <c r="W136" s="13"/>
      <c r="X136" s="13"/>
      <c r="Y136" s="13"/>
      <c r="Z136" s="13"/>
      <c r="AA136" s="13"/>
      <c r="AB136" s="13" t="s">
        <v>84</v>
      </c>
      <c r="AC136" s="13"/>
      <c r="AD136" s="13"/>
      <c r="AE136" s="13"/>
      <c r="AF136" s="13"/>
      <c r="AG136" s="13"/>
      <c r="AH136" s="13"/>
      <c r="AI136" s="15"/>
    </row>
    <row r="137" spans="2:35">
      <c r="C137" s="12"/>
      <c r="D137" s="13" t="s">
        <v>87</v>
      </c>
      <c r="E137" s="13"/>
      <c r="F137" s="13"/>
      <c r="G137" s="13"/>
      <c r="H137" s="13"/>
      <c r="I137" s="13"/>
      <c r="J137" s="13"/>
      <c r="K137" s="13"/>
      <c r="L137" s="13"/>
      <c r="M137" s="13"/>
      <c r="N137" s="13"/>
      <c r="O137" s="13"/>
      <c r="P137" s="13"/>
      <c r="Q137" s="13"/>
      <c r="R137" s="13"/>
      <c r="S137" s="13"/>
      <c r="T137" s="231">
        <v>0.45</v>
      </c>
      <c r="U137" s="232"/>
      <c r="V137" s="233"/>
      <c r="W137" s="13"/>
      <c r="X137" s="13"/>
      <c r="Y137" s="13"/>
      <c r="Z137" s="13"/>
      <c r="AA137" s="13"/>
      <c r="AB137" s="13" t="s">
        <v>79</v>
      </c>
      <c r="AC137" s="13"/>
      <c r="AD137" s="13"/>
      <c r="AE137" s="13"/>
      <c r="AF137" s="13"/>
      <c r="AG137" s="13"/>
      <c r="AH137" s="13"/>
      <c r="AI137" s="15"/>
    </row>
    <row r="138" spans="2:35">
      <c r="C138" s="12"/>
      <c r="D138" s="13" t="s">
        <v>86</v>
      </c>
      <c r="E138" s="13"/>
      <c r="F138" s="13"/>
      <c r="G138" s="13"/>
      <c r="H138" s="13"/>
      <c r="I138" s="13"/>
      <c r="J138" s="13"/>
      <c r="K138" s="13"/>
      <c r="L138" s="13"/>
      <c r="M138" s="13"/>
      <c r="N138" s="13"/>
      <c r="O138" s="13"/>
      <c r="P138" s="13"/>
      <c r="Q138" s="13"/>
      <c r="R138" s="13"/>
      <c r="S138" s="13"/>
      <c r="T138" s="231">
        <v>0.6</v>
      </c>
      <c r="U138" s="232"/>
      <c r="V138" s="233"/>
      <c r="W138" s="13"/>
      <c r="X138" s="13"/>
      <c r="Y138" s="13"/>
      <c r="Z138" s="13"/>
      <c r="AA138" s="13"/>
      <c r="AB138" s="13" t="s">
        <v>80</v>
      </c>
      <c r="AC138" s="13"/>
      <c r="AD138" s="13"/>
      <c r="AE138" s="13"/>
      <c r="AF138" s="13"/>
      <c r="AG138" s="13"/>
      <c r="AH138" s="13"/>
      <c r="AI138" s="15"/>
    </row>
    <row r="139" spans="2:35">
      <c r="C139" s="16"/>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9"/>
    </row>
  </sheetData>
  <sheetProtection sheet="1" objects="1" scenarios="1"/>
  <mergeCells count="500">
    <mergeCell ref="P73:Q73"/>
    <mergeCell ref="D84:E85"/>
    <mergeCell ref="D86:E87"/>
    <mergeCell ref="D88:E89"/>
    <mergeCell ref="D90:E91"/>
    <mergeCell ref="M69:O69"/>
    <mergeCell ref="M70:O70"/>
    <mergeCell ref="M71:O71"/>
    <mergeCell ref="J69:L69"/>
    <mergeCell ref="J70:L70"/>
    <mergeCell ref="J71:L71"/>
    <mergeCell ref="F89:G89"/>
    <mergeCell ref="D72:E73"/>
    <mergeCell ref="D74:E75"/>
    <mergeCell ref="D76:E77"/>
    <mergeCell ref="D78:E79"/>
    <mergeCell ref="F72:G72"/>
    <mergeCell ref="F73:G73"/>
    <mergeCell ref="F74:G74"/>
    <mergeCell ref="F76:G76"/>
    <mergeCell ref="F77:G77"/>
    <mergeCell ref="F78:G78"/>
    <mergeCell ref="F63:G63"/>
    <mergeCell ref="F64:G64"/>
    <mergeCell ref="F65:G65"/>
    <mergeCell ref="F50:G50"/>
    <mergeCell ref="P69:T69"/>
    <mergeCell ref="P70:T70"/>
    <mergeCell ref="P72:Q72"/>
    <mergeCell ref="N105:P105"/>
    <mergeCell ref="K87:L87"/>
    <mergeCell ref="P87:R87"/>
    <mergeCell ref="H88:I88"/>
    <mergeCell ref="K88:L88"/>
    <mergeCell ref="P88:R88"/>
    <mergeCell ref="H89:I89"/>
    <mergeCell ref="K89:L89"/>
    <mergeCell ref="P89:R89"/>
    <mergeCell ref="H60:I60"/>
    <mergeCell ref="H57:I57"/>
    <mergeCell ref="H58:I58"/>
    <mergeCell ref="M72:O72"/>
    <mergeCell ref="P75:Q75"/>
    <mergeCell ref="R72:T72"/>
    <mergeCell ref="R73:T73"/>
    <mergeCell ref="F91:G91"/>
    <mergeCell ref="N106:P106"/>
    <mergeCell ref="D44:E45"/>
    <mergeCell ref="D46:E47"/>
    <mergeCell ref="D48:E49"/>
    <mergeCell ref="F42:G42"/>
    <mergeCell ref="F43:G43"/>
    <mergeCell ref="F44:G44"/>
    <mergeCell ref="F45:G45"/>
    <mergeCell ref="F46:G46"/>
    <mergeCell ref="F47:G47"/>
    <mergeCell ref="F48:G48"/>
    <mergeCell ref="F49:G49"/>
    <mergeCell ref="D42:E43"/>
    <mergeCell ref="D57:E58"/>
    <mergeCell ref="F57:G57"/>
    <mergeCell ref="F58:G58"/>
    <mergeCell ref="D59:E60"/>
    <mergeCell ref="F59:G59"/>
    <mergeCell ref="F60:G60"/>
    <mergeCell ref="D61:E62"/>
    <mergeCell ref="F61:G61"/>
    <mergeCell ref="F62:G62"/>
    <mergeCell ref="F75:G75"/>
    <mergeCell ref="H87:I87"/>
    <mergeCell ref="N107:P107"/>
    <mergeCell ref="N108:P108"/>
    <mergeCell ref="N109:P109"/>
    <mergeCell ref="N110:P110"/>
    <mergeCell ref="N111:P111"/>
    <mergeCell ref="N112:P112"/>
    <mergeCell ref="N113:P113"/>
    <mergeCell ref="H62:I62"/>
    <mergeCell ref="J62:K62"/>
    <mergeCell ref="H63:I63"/>
    <mergeCell ref="H76:I76"/>
    <mergeCell ref="H70:I70"/>
    <mergeCell ref="H79:I79"/>
    <mergeCell ref="J79:L79"/>
    <mergeCell ref="H90:I90"/>
    <mergeCell ref="K90:L90"/>
    <mergeCell ref="P90:R90"/>
    <mergeCell ref="H91:I91"/>
    <mergeCell ref="K91:L91"/>
    <mergeCell ref="P91:R91"/>
    <mergeCell ref="P71:T71"/>
    <mergeCell ref="P74:Q74"/>
    <mergeCell ref="J73:L73"/>
    <mergeCell ref="M74:O74"/>
    <mergeCell ref="AF46:AH46"/>
    <mergeCell ref="Q47:S47"/>
    <mergeCell ref="W47:Y47"/>
    <mergeCell ref="Z47:AB47"/>
    <mergeCell ref="AC47:AE47"/>
    <mergeCell ref="AF47:AH47"/>
    <mergeCell ref="J48:K49"/>
    <mergeCell ref="L48:N49"/>
    <mergeCell ref="O48:P49"/>
    <mergeCell ref="Q48:S48"/>
    <mergeCell ref="T48:V49"/>
    <mergeCell ref="W48:Y48"/>
    <mergeCell ref="Z48:AB48"/>
    <mergeCell ref="AC48:AE48"/>
    <mergeCell ref="AF48:AH48"/>
    <mergeCell ref="Q49:S49"/>
    <mergeCell ref="W49:Y49"/>
    <mergeCell ref="Z49:AB49"/>
    <mergeCell ref="AC49:AE49"/>
    <mergeCell ref="AF49:AH49"/>
    <mergeCell ref="Z46:AB46"/>
    <mergeCell ref="AC46:AE46"/>
    <mergeCell ref="T131:V131"/>
    <mergeCell ref="J57:K57"/>
    <mergeCell ref="J64:K64"/>
    <mergeCell ref="R75:T75"/>
    <mergeCell ref="L61:N61"/>
    <mergeCell ref="J72:L72"/>
    <mergeCell ref="M73:O73"/>
    <mergeCell ref="L62:N62"/>
    <mergeCell ref="L63:N63"/>
    <mergeCell ref="L64:N64"/>
    <mergeCell ref="O61:Q61"/>
    <mergeCell ref="O62:Q62"/>
    <mergeCell ref="O63:Q63"/>
    <mergeCell ref="O64:Q64"/>
    <mergeCell ref="H105:J105"/>
    <mergeCell ref="H106:J106"/>
    <mergeCell ref="H107:J107"/>
    <mergeCell ref="H108:J108"/>
    <mergeCell ref="H109:J109"/>
    <mergeCell ref="H110:J110"/>
    <mergeCell ref="H114:J114"/>
    <mergeCell ref="H93:Z93"/>
    <mergeCell ref="H94:Z94"/>
    <mergeCell ref="H95:Z95"/>
    <mergeCell ref="T137:V137"/>
    <mergeCell ref="T138:V138"/>
    <mergeCell ref="T135:V135"/>
    <mergeCell ref="T132:V132"/>
    <mergeCell ref="T133:V133"/>
    <mergeCell ref="Q132:R132"/>
    <mergeCell ref="Q133:R133"/>
    <mergeCell ref="Q135:R135"/>
    <mergeCell ref="T134:V134"/>
    <mergeCell ref="Q134:R134"/>
    <mergeCell ref="T136:V136"/>
    <mergeCell ref="AB25:AE25"/>
    <mergeCell ref="AA32:AC32"/>
    <mergeCell ref="X19:AA19"/>
    <mergeCell ref="H42:I43"/>
    <mergeCell ref="H44:I45"/>
    <mergeCell ref="AF19:AG19"/>
    <mergeCell ref="H19:I19"/>
    <mergeCell ref="L19:M19"/>
    <mergeCell ref="N19:O19"/>
    <mergeCell ref="P19:S19"/>
    <mergeCell ref="L23:M23"/>
    <mergeCell ref="N23:O23"/>
    <mergeCell ref="P23:S23"/>
    <mergeCell ref="X23:AA23"/>
    <mergeCell ref="L22:M22"/>
    <mergeCell ref="N22:O22"/>
    <mergeCell ref="P22:S22"/>
    <mergeCell ref="X22:AA22"/>
    <mergeCell ref="Z43:AB43"/>
    <mergeCell ref="V32:X32"/>
    <mergeCell ref="O32:P32"/>
    <mergeCell ref="Q39:S39"/>
    <mergeCell ref="L25:M25"/>
    <mergeCell ref="N25:O25"/>
    <mergeCell ref="AB24:AE24"/>
    <mergeCell ref="X26:AA26"/>
    <mergeCell ref="AF26:AG26"/>
    <mergeCell ref="L44:N45"/>
    <mergeCell ref="D20:E20"/>
    <mergeCell ref="F20:G20"/>
    <mergeCell ref="H20:I20"/>
    <mergeCell ref="R9:T9"/>
    <mergeCell ref="R13:T13"/>
    <mergeCell ref="R12:T12"/>
    <mergeCell ref="W43:Y43"/>
    <mergeCell ref="AB17:AE17"/>
    <mergeCell ref="AB19:AE19"/>
    <mergeCell ref="AB21:AE21"/>
    <mergeCell ref="AC42:AE42"/>
    <mergeCell ref="L20:M20"/>
    <mergeCell ref="N20:O20"/>
    <mergeCell ref="P20:S20"/>
    <mergeCell ref="X20:AA20"/>
    <mergeCell ref="R11:T11"/>
    <mergeCell ref="R10:T10"/>
    <mergeCell ref="J19:K19"/>
    <mergeCell ref="X21:AA21"/>
    <mergeCell ref="P25:S25"/>
    <mergeCell ref="AB26:AE26"/>
    <mergeCell ref="W40:Y40"/>
    <mergeCell ref="Z40:AB40"/>
    <mergeCell ref="AC40:AH40"/>
    <mergeCell ref="AC41:AH41"/>
    <mergeCell ref="T40:V40"/>
    <mergeCell ref="T41:V41"/>
    <mergeCell ref="AC39:AH39"/>
    <mergeCell ref="H31:J31"/>
    <mergeCell ref="T39:V39"/>
    <mergeCell ref="R32:T32"/>
    <mergeCell ref="O39:P39"/>
    <mergeCell ref="W39:Y39"/>
    <mergeCell ref="Z39:AB39"/>
    <mergeCell ref="W41:Y41"/>
    <mergeCell ref="Z41:AB41"/>
    <mergeCell ref="T26:W26"/>
    <mergeCell ref="Q41:S41"/>
    <mergeCell ref="H41:I41"/>
    <mergeCell ref="O41:P41"/>
    <mergeCell ref="X24:AA24"/>
    <mergeCell ref="J54:K54"/>
    <mergeCell ref="Q42:S42"/>
    <mergeCell ref="Q43:S43"/>
    <mergeCell ref="J39:K39"/>
    <mergeCell ref="J40:K40"/>
    <mergeCell ref="J41:K41"/>
    <mergeCell ref="J42:K43"/>
    <mergeCell ref="P21:S21"/>
    <mergeCell ref="X25:AA25"/>
    <mergeCell ref="J21:K21"/>
    <mergeCell ref="J24:K24"/>
    <mergeCell ref="J25:K25"/>
    <mergeCell ref="Z44:AB44"/>
    <mergeCell ref="T42:V43"/>
    <mergeCell ref="Z42:AB42"/>
    <mergeCell ref="W42:Y42"/>
    <mergeCell ref="O44:P45"/>
    <mergeCell ref="L42:N43"/>
    <mergeCell ref="Q44:S44"/>
    <mergeCell ref="O42:P43"/>
    <mergeCell ref="J44:K45"/>
    <mergeCell ref="T46:V47"/>
    <mergeCell ref="W46:Y46"/>
    <mergeCell ref="AF25:AG25"/>
    <mergeCell ref="D21:E21"/>
    <mergeCell ref="F21:G21"/>
    <mergeCell ref="H21:I21"/>
    <mergeCell ref="L21:M21"/>
    <mergeCell ref="N21:O21"/>
    <mergeCell ref="AF17:AG17"/>
    <mergeCell ref="F18:G18"/>
    <mergeCell ref="H18:I18"/>
    <mergeCell ref="L18:M18"/>
    <mergeCell ref="N18:O18"/>
    <mergeCell ref="P18:S18"/>
    <mergeCell ref="X18:AA18"/>
    <mergeCell ref="AB18:AE18"/>
    <mergeCell ref="AF18:AG18"/>
    <mergeCell ref="J18:K18"/>
    <mergeCell ref="J17:M17"/>
    <mergeCell ref="F17:G17"/>
    <mergeCell ref="H17:I17"/>
    <mergeCell ref="N17:O17"/>
    <mergeCell ref="P17:S17"/>
    <mergeCell ref="X17:AA17"/>
    <mergeCell ref="AF21:AG21"/>
    <mergeCell ref="AF24:AG24"/>
    <mergeCell ref="J20:K20"/>
    <mergeCell ref="AB20:AE20"/>
    <mergeCell ref="F19:G19"/>
    <mergeCell ref="AF23:AG23"/>
    <mergeCell ref="D22:E22"/>
    <mergeCell ref="F22:G22"/>
    <mergeCell ref="H22:I22"/>
    <mergeCell ref="J22:K22"/>
    <mergeCell ref="AB22:AE22"/>
    <mergeCell ref="AF22:AG22"/>
    <mergeCell ref="AB23:AE23"/>
    <mergeCell ref="AF20:AG20"/>
    <mergeCell ref="D24:E24"/>
    <mergeCell ref="F24:G24"/>
    <mergeCell ref="H24:I24"/>
    <mergeCell ref="L24:M24"/>
    <mergeCell ref="N24:O24"/>
    <mergeCell ref="P24:S24"/>
    <mergeCell ref="D23:E23"/>
    <mergeCell ref="F23:G23"/>
    <mergeCell ref="H23:I23"/>
    <mergeCell ref="J23:K23"/>
    <mergeCell ref="H46:I47"/>
    <mergeCell ref="H48:I49"/>
    <mergeCell ref="J46:K47"/>
    <mergeCell ref="L46:N47"/>
    <mergeCell ref="O46:P47"/>
    <mergeCell ref="Q46:S46"/>
    <mergeCell ref="D25:E25"/>
    <mergeCell ref="D26:E26"/>
    <mergeCell ref="F26:G26"/>
    <mergeCell ref="H26:I26"/>
    <mergeCell ref="J26:K26"/>
    <mergeCell ref="L26:M26"/>
    <mergeCell ref="N26:O26"/>
    <mergeCell ref="P26:S26"/>
    <mergeCell ref="Q40:S40"/>
    <mergeCell ref="H40:I40"/>
    <mergeCell ref="L40:N40"/>
    <mergeCell ref="O40:P40"/>
    <mergeCell ref="H39:I39"/>
    <mergeCell ref="L39:N39"/>
    <mergeCell ref="F25:G25"/>
    <mergeCell ref="H25:I25"/>
    <mergeCell ref="AC43:AE43"/>
    <mergeCell ref="AC44:AE44"/>
    <mergeCell ref="AC45:AE45"/>
    <mergeCell ref="AF43:AH43"/>
    <mergeCell ref="AF45:AH45"/>
    <mergeCell ref="T44:V45"/>
    <mergeCell ref="Q45:S45"/>
    <mergeCell ref="Z45:AB45"/>
    <mergeCell ref="W45:Y45"/>
    <mergeCell ref="W44:Y44"/>
    <mergeCell ref="AF44:AH44"/>
    <mergeCell ref="AF42:AH42"/>
    <mergeCell ref="H55:I55"/>
    <mergeCell ref="J55:K55"/>
    <mergeCell ref="H56:I56"/>
    <mergeCell ref="J56:K56"/>
    <mergeCell ref="H61:I61"/>
    <mergeCell ref="J61:K61"/>
    <mergeCell ref="H50:I50"/>
    <mergeCell ref="L55:Q55"/>
    <mergeCell ref="H54:I54"/>
    <mergeCell ref="J58:K58"/>
    <mergeCell ref="J59:K59"/>
    <mergeCell ref="J60:K60"/>
    <mergeCell ref="L54:Q54"/>
    <mergeCell ref="L56:Q56"/>
    <mergeCell ref="O57:Q57"/>
    <mergeCell ref="O58:Q58"/>
    <mergeCell ref="O59:Q59"/>
    <mergeCell ref="O60:Q60"/>
    <mergeCell ref="L57:N57"/>
    <mergeCell ref="L58:N58"/>
    <mergeCell ref="L60:N60"/>
    <mergeCell ref="L59:N59"/>
    <mergeCell ref="H59:I59"/>
    <mergeCell ref="D123:E124"/>
    <mergeCell ref="F123:F124"/>
    <mergeCell ref="G123:I123"/>
    <mergeCell ref="G124:I124"/>
    <mergeCell ref="K123:K124"/>
    <mergeCell ref="H77:I77"/>
    <mergeCell ref="J63:K63"/>
    <mergeCell ref="J76:L76"/>
    <mergeCell ref="H65:I65"/>
    <mergeCell ref="H64:I64"/>
    <mergeCell ref="H71:I71"/>
    <mergeCell ref="H72:I72"/>
    <mergeCell ref="H73:I73"/>
    <mergeCell ref="H74:I74"/>
    <mergeCell ref="H75:I75"/>
    <mergeCell ref="H69:I69"/>
    <mergeCell ref="D63:E64"/>
    <mergeCell ref="H115:J115"/>
    <mergeCell ref="H78:I78"/>
    <mergeCell ref="J78:L78"/>
    <mergeCell ref="F90:G90"/>
    <mergeCell ref="F102:G102"/>
    <mergeCell ref="F103:G103"/>
    <mergeCell ref="F109:G109"/>
    <mergeCell ref="G126:I126"/>
    <mergeCell ref="AC118:AE118"/>
    <mergeCell ref="AC119:AE119"/>
    <mergeCell ref="H111:J111"/>
    <mergeCell ref="J75:L75"/>
    <mergeCell ref="F88:G88"/>
    <mergeCell ref="F87:G87"/>
    <mergeCell ref="M75:O75"/>
    <mergeCell ref="H116:J116"/>
    <mergeCell ref="H112:J112"/>
    <mergeCell ref="J77:L77"/>
    <mergeCell ref="M77:O77"/>
    <mergeCell ref="P77:Q77"/>
    <mergeCell ref="R77:T77"/>
    <mergeCell ref="L123:N123"/>
    <mergeCell ref="L124:N124"/>
    <mergeCell ref="H113:J113"/>
    <mergeCell ref="M79:O79"/>
    <mergeCell ref="P79:Q79"/>
    <mergeCell ref="F84:G84"/>
    <mergeCell ref="M76:O76"/>
    <mergeCell ref="P76:Q76"/>
    <mergeCell ref="R76:T76"/>
    <mergeCell ref="F85:G85"/>
    <mergeCell ref="T17:W17"/>
    <mergeCell ref="T18:W18"/>
    <mergeCell ref="T19:W19"/>
    <mergeCell ref="T20:W20"/>
    <mergeCell ref="T21:W21"/>
    <mergeCell ref="T22:W22"/>
    <mergeCell ref="T23:W23"/>
    <mergeCell ref="T24:W24"/>
    <mergeCell ref="T25:W25"/>
    <mergeCell ref="F86:G86"/>
    <mergeCell ref="H84:I84"/>
    <mergeCell ref="K84:L84"/>
    <mergeCell ref="P84:R84"/>
    <mergeCell ref="H85:I85"/>
    <mergeCell ref="M78:O78"/>
    <mergeCell ref="P78:Q78"/>
    <mergeCell ref="R78:T78"/>
    <mergeCell ref="R79:T79"/>
    <mergeCell ref="K85:L85"/>
    <mergeCell ref="P85:R85"/>
    <mergeCell ref="H86:I86"/>
    <mergeCell ref="K86:L86"/>
    <mergeCell ref="P86:R86"/>
    <mergeCell ref="F79:G79"/>
    <mergeCell ref="N99:O99"/>
    <mergeCell ref="Q99:R99"/>
    <mergeCell ref="H97:I97"/>
    <mergeCell ref="K97:L97"/>
    <mergeCell ref="H98:I98"/>
    <mergeCell ref="K98:L98"/>
    <mergeCell ref="H99:I99"/>
    <mergeCell ref="K99:L99"/>
    <mergeCell ref="R74:T74"/>
    <mergeCell ref="N96:O96"/>
    <mergeCell ref="Q96:R96"/>
    <mergeCell ref="J74:L74"/>
    <mergeCell ref="D110:E111"/>
    <mergeCell ref="F110:G110"/>
    <mergeCell ref="F111:G111"/>
    <mergeCell ref="H100:I100"/>
    <mergeCell ref="K100:L100"/>
    <mergeCell ref="H96:I96"/>
    <mergeCell ref="K96:L96"/>
    <mergeCell ref="D112:E113"/>
    <mergeCell ref="F112:G112"/>
    <mergeCell ref="F113:G113"/>
    <mergeCell ref="D100:E101"/>
    <mergeCell ref="F100:G100"/>
    <mergeCell ref="F101:G101"/>
    <mergeCell ref="D102:E103"/>
    <mergeCell ref="H101:I101"/>
    <mergeCell ref="K101:L101"/>
    <mergeCell ref="D98:E99"/>
    <mergeCell ref="F98:G98"/>
    <mergeCell ref="F99:G99"/>
    <mergeCell ref="D96:E97"/>
    <mergeCell ref="F96:G96"/>
    <mergeCell ref="F97:G97"/>
    <mergeCell ref="X96:Z96"/>
    <mergeCell ref="X97:Z97"/>
    <mergeCell ref="X98:Z98"/>
    <mergeCell ref="X99:Z99"/>
    <mergeCell ref="X100:Z100"/>
    <mergeCell ref="X101:Z101"/>
    <mergeCell ref="X102:Z102"/>
    <mergeCell ref="X103:Z103"/>
    <mergeCell ref="H102:I102"/>
    <mergeCell ref="K102:L102"/>
    <mergeCell ref="N102:O102"/>
    <mergeCell ref="Q102:R102"/>
    <mergeCell ref="H103:I103"/>
    <mergeCell ref="K103:L103"/>
    <mergeCell ref="N103:O103"/>
    <mergeCell ref="Q103:R103"/>
    <mergeCell ref="N100:O100"/>
    <mergeCell ref="Q100:R100"/>
    <mergeCell ref="N101:O101"/>
    <mergeCell ref="Q101:R101"/>
    <mergeCell ref="N97:O97"/>
    <mergeCell ref="Q97:R97"/>
    <mergeCell ref="N98:O98"/>
    <mergeCell ref="Q98:R98"/>
    <mergeCell ref="N114:P114"/>
    <mergeCell ref="N115:P115"/>
    <mergeCell ref="N116:P116"/>
    <mergeCell ref="H83:Q83"/>
    <mergeCell ref="H82:Q82"/>
    <mergeCell ref="H81:Q81"/>
    <mergeCell ref="D114:E115"/>
    <mergeCell ref="F114:G114"/>
    <mergeCell ref="F115:G115"/>
    <mergeCell ref="F116:G116"/>
    <mergeCell ref="K105:M105"/>
    <mergeCell ref="K106:M106"/>
    <mergeCell ref="K107:M107"/>
    <mergeCell ref="K108:M108"/>
    <mergeCell ref="K109:M109"/>
    <mergeCell ref="K110:M110"/>
    <mergeCell ref="K111:M111"/>
    <mergeCell ref="K112:M112"/>
    <mergeCell ref="K113:M113"/>
    <mergeCell ref="K114:M114"/>
    <mergeCell ref="K115:M115"/>
    <mergeCell ref="K116:M116"/>
    <mergeCell ref="D108:E109"/>
    <mergeCell ref="F108:G108"/>
  </mergeCells>
  <phoneticPr fontId="2"/>
  <dataValidations count="3">
    <dataValidation type="list" allowBlank="1" showInputMessage="1" showErrorMessage="1" sqref="H20:I26" xr:uid="{056491C3-9CB1-4476-BAD2-CA3942C9017F}">
      <formula1>"砂質, 粘性"</formula1>
    </dataValidation>
    <dataValidation type="list" allowBlank="1" showInputMessage="1" showErrorMessage="1" sqref="J20:K26" xr:uid="{6226F16F-FC63-4765-B405-9CA0B2C5C174}">
      <formula1>"なし,有"</formula1>
    </dataValidation>
    <dataValidation type="list" allowBlank="1" showInputMessage="1" showErrorMessage="1" sqref="T131:V131" xr:uid="{62F51796-C1F2-459A-A2C7-EA3CC95BCA97}">
      <formula1>$AG$130:$AG$134</formula1>
    </dataValidation>
  </dataValidations>
  <hyperlinks>
    <hyperlink ref="AA1" r:id="rId1" xr:uid="{F4AEE537-F7AA-4255-A438-90E5FC77154D}"/>
  </hyperlinks>
  <pageMargins left="0.70866141732283472" right="0.70866141732283472" top="0.74803149606299213" bottom="0.74803149606299213" header="0.31496062992125984" footer="0.31496062992125984"/>
  <pageSetup paperSize="9" scale="75" orientation="portrait" r:id="rId2"/>
  <extLst>
    <ext xmlns:x14="http://schemas.microsoft.com/office/spreadsheetml/2009/9/main" uri="{78C0D931-6437-407d-A8EE-F0AAD7539E65}">
      <x14:conditionalFormattings>
        <x14:conditionalFormatting xmlns:xm="http://schemas.microsoft.com/office/excel/2006/main">
          <x14:cfRule type="cellIs" priority="20" operator="greaterThan" id="{00000000-000E-0000-0000-000007000000}">
            <xm:f>'2.根入れ長の計算'!#REF!</xm:f>
            <x14:dxf>
              <font>
                <color rgb="FF9C0006"/>
              </font>
            </x14:dxf>
          </x14:cfRule>
          <xm:sqref>W50:Y50 U51:W51</xm:sqref>
        </x14:conditionalFormatting>
        <x14:conditionalFormatting xmlns:xm="http://schemas.microsoft.com/office/excel/2006/main">
          <x14:cfRule type="cellIs" priority="19" operator="greaterThan" id="{00000000-000E-0000-0000-000011000000}">
            <xm:f>'2.根入れ長の計算'!$O$118</xm:f>
            <x14:dxf>
              <font>
                <color rgb="FF9C0006"/>
              </font>
            </x14:dxf>
          </x14:cfRule>
          <xm:sqref>Z50:AB50 X51:Z51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0241-4019-4F00-A5BC-45DD011927A8}">
  <dimension ref="A2:AN174"/>
  <sheetViews>
    <sheetView showGridLines="0" view="pageBreakPreview" zoomScaleNormal="100" zoomScaleSheetLayoutView="100" workbookViewId="0"/>
  </sheetViews>
  <sheetFormatPr defaultColWidth="9" defaultRowHeight="18"/>
  <cols>
    <col min="1" max="36" width="3" style="1" customWidth="1"/>
    <col min="37" max="16384" width="9" style="1"/>
  </cols>
  <sheetData>
    <row r="2" spans="1:35">
      <c r="A2" s="1" t="s">
        <v>308</v>
      </c>
    </row>
    <row r="3" spans="1:35">
      <c r="B3" s="1" t="s">
        <v>90</v>
      </c>
      <c r="W3" t="s">
        <v>91</v>
      </c>
    </row>
    <row r="4" spans="1:35">
      <c r="C4" s="13"/>
      <c r="D4" s="47"/>
      <c r="E4" s="215" t="s">
        <v>143</v>
      </c>
      <c r="F4" s="215"/>
      <c r="G4" s="13" t="s">
        <v>2</v>
      </c>
      <c r="H4" s="289">
        <v>3</v>
      </c>
      <c r="I4" s="290"/>
      <c r="J4" s="291"/>
      <c r="K4" s="13" t="s">
        <v>3</v>
      </c>
      <c r="L4" s="13"/>
      <c r="N4" s="13"/>
      <c r="O4" s="13"/>
      <c r="S4" s="13"/>
      <c r="T4" s="13"/>
      <c r="U4" s="13"/>
      <c r="V4" s="13"/>
      <c r="W4" s="13"/>
      <c r="X4" s="13"/>
      <c r="Y4" s="13"/>
      <c r="Z4" s="13"/>
      <c r="AA4" s="13"/>
      <c r="AB4" s="13"/>
      <c r="AC4" s="13"/>
      <c r="AD4" s="13"/>
      <c r="AE4" s="13"/>
      <c r="AF4" s="13"/>
      <c r="AG4" s="13"/>
      <c r="AH4" s="13"/>
      <c r="AI4" s="13"/>
    </row>
    <row r="6" spans="1:35">
      <c r="B6" s="1" t="s">
        <v>284</v>
      </c>
      <c r="W6" t="s">
        <v>92</v>
      </c>
    </row>
    <row r="7" spans="1:35">
      <c r="C7" s="9" t="s">
        <v>213</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1"/>
    </row>
    <row r="8" spans="1:35">
      <c r="C8" s="12" t="s">
        <v>223</v>
      </c>
      <c r="D8" s="13"/>
      <c r="E8" s="13"/>
      <c r="F8" s="13"/>
      <c r="G8" s="13"/>
      <c r="H8" s="13"/>
      <c r="I8" s="13"/>
      <c r="J8" s="13"/>
      <c r="K8" s="13"/>
      <c r="L8" s="13"/>
      <c r="M8" s="13"/>
      <c r="N8" s="13"/>
      <c r="O8" s="13"/>
      <c r="P8" s="13"/>
      <c r="Q8" s="13"/>
      <c r="R8" s="13"/>
      <c r="S8" s="13"/>
      <c r="T8" s="13"/>
      <c r="U8" s="13"/>
      <c r="V8" s="13"/>
      <c r="W8" t="s">
        <v>305</v>
      </c>
      <c r="X8" s="13"/>
      <c r="Y8" s="13"/>
      <c r="Z8" s="13"/>
      <c r="AA8" s="13"/>
      <c r="AB8" s="13"/>
      <c r="AC8" s="13"/>
      <c r="AD8" s="13"/>
      <c r="AE8" s="13"/>
      <c r="AF8" s="13"/>
      <c r="AG8" s="13"/>
      <c r="AH8" s="13"/>
      <c r="AI8" s="15"/>
    </row>
    <row r="9" spans="1:35">
      <c r="C9" s="12"/>
      <c r="D9" s="13" t="s">
        <v>317</v>
      </c>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5"/>
    </row>
    <row r="10" spans="1:35">
      <c r="C10" s="12"/>
      <c r="D10" s="13"/>
      <c r="E10" s="169" t="s">
        <v>132</v>
      </c>
      <c r="F10" s="169"/>
      <c r="G10" s="170" t="s">
        <v>2</v>
      </c>
      <c r="H10" s="269" t="s">
        <v>355</v>
      </c>
      <c r="I10" s="269"/>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5"/>
    </row>
    <row r="11" spans="1:35">
      <c r="C11" s="12"/>
      <c r="D11" s="13"/>
      <c r="E11" s="169"/>
      <c r="F11" s="169"/>
      <c r="G11" s="170"/>
      <c r="H11" s="280" t="s">
        <v>93</v>
      </c>
      <c r="I11" s="280"/>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5"/>
    </row>
    <row r="12" spans="1:35">
      <c r="C12" s="12"/>
      <c r="D12" s="13"/>
      <c r="E12" s="13"/>
      <c r="F12" s="13" t="s">
        <v>62</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5"/>
    </row>
    <row r="13" spans="1:35">
      <c r="C13" s="12"/>
      <c r="D13" s="13"/>
      <c r="E13" s="13"/>
      <c r="F13" s="13"/>
      <c r="G13" s="53" t="s">
        <v>135</v>
      </c>
      <c r="H13" s="13"/>
      <c r="I13" s="13"/>
      <c r="J13" s="13"/>
      <c r="K13" s="13"/>
      <c r="L13" s="13"/>
      <c r="M13" s="13"/>
      <c r="N13" s="13"/>
      <c r="O13" s="13"/>
      <c r="P13" s="13"/>
      <c r="Q13" s="13"/>
      <c r="R13" s="172" t="s">
        <v>133</v>
      </c>
      <c r="S13" s="172"/>
      <c r="T13" s="1" t="s">
        <v>134</v>
      </c>
      <c r="U13" s="289">
        <v>1.2</v>
      </c>
      <c r="V13" s="291"/>
      <c r="Y13" s="13"/>
      <c r="Z13" s="13"/>
      <c r="AA13" s="13"/>
      <c r="AB13" s="13"/>
      <c r="AC13" s="13"/>
      <c r="AD13" s="13"/>
      <c r="AE13" s="13"/>
      <c r="AF13" s="13"/>
      <c r="AG13" s="13"/>
      <c r="AH13" s="13"/>
      <c r="AI13" s="15"/>
    </row>
    <row r="14" spans="1:35" ht="19.8">
      <c r="C14" s="12"/>
      <c r="D14" s="13"/>
      <c r="E14" s="13"/>
      <c r="F14" s="13"/>
      <c r="G14" s="47" t="s">
        <v>360</v>
      </c>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5"/>
    </row>
    <row r="15" spans="1:35">
      <c r="C15" s="12"/>
      <c r="D15" s="13"/>
      <c r="E15" s="13"/>
      <c r="F15" s="13"/>
      <c r="G15" s="13"/>
      <c r="H15" s="13"/>
      <c r="I15" s="47" t="s">
        <v>355</v>
      </c>
      <c r="J15" s="13" t="s">
        <v>2</v>
      </c>
      <c r="K15" s="52" t="s">
        <v>94</v>
      </c>
      <c r="L15" s="13" t="s">
        <v>95</v>
      </c>
      <c r="M15" s="288" t="s">
        <v>316</v>
      </c>
      <c r="N15" s="288"/>
      <c r="O15" s="13"/>
      <c r="P15" s="13"/>
      <c r="Q15" s="13"/>
      <c r="R15" s="13"/>
      <c r="S15" s="13"/>
      <c r="T15" s="13"/>
      <c r="U15" s="13"/>
      <c r="V15" s="13"/>
      <c r="W15" s="13"/>
      <c r="X15" s="13"/>
      <c r="Y15" s="13"/>
      <c r="Z15" s="13"/>
      <c r="AA15" s="13"/>
      <c r="AB15" s="13"/>
      <c r="AC15" s="13"/>
      <c r="AD15" s="13"/>
      <c r="AF15" s="13"/>
      <c r="AG15" s="13"/>
      <c r="AH15" s="13"/>
      <c r="AI15" s="15"/>
    </row>
    <row r="16" spans="1:35" ht="19.8">
      <c r="C16" s="12"/>
      <c r="D16" s="13"/>
      <c r="E16" s="13"/>
      <c r="F16" s="13"/>
      <c r="G16" s="13"/>
      <c r="H16" s="13"/>
      <c r="I16" s="13"/>
      <c r="J16" s="52" t="s">
        <v>138</v>
      </c>
      <c r="K16" s="13"/>
      <c r="L16" s="13"/>
      <c r="M16" s="13"/>
      <c r="N16" s="13"/>
      <c r="O16" s="13"/>
      <c r="P16" s="13"/>
      <c r="Q16" s="13"/>
      <c r="R16" s="13"/>
      <c r="S16" s="13"/>
      <c r="T16" s="13"/>
      <c r="U16" s="13"/>
      <c r="Z16" s="13"/>
      <c r="AA16" s="13"/>
      <c r="AB16" s="13"/>
      <c r="AC16" s="13"/>
      <c r="AD16" s="13"/>
      <c r="AE16" s="13"/>
      <c r="AF16" s="13"/>
      <c r="AG16" s="13"/>
      <c r="AH16" s="13"/>
      <c r="AI16" s="15"/>
    </row>
    <row r="17" spans="3:40">
      <c r="C17" s="12"/>
      <c r="D17" s="13"/>
      <c r="E17" s="13"/>
      <c r="F17" s="13"/>
      <c r="G17" s="13"/>
      <c r="H17" s="13"/>
      <c r="I17" s="13"/>
      <c r="J17" s="13" t="s">
        <v>137</v>
      </c>
      <c r="K17" s="13"/>
      <c r="L17" s="13"/>
      <c r="M17" s="13"/>
      <c r="N17" s="13"/>
      <c r="O17" s="13"/>
      <c r="P17" s="13"/>
      <c r="Q17" s="13"/>
      <c r="R17" s="13"/>
      <c r="S17" s="13"/>
      <c r="T17" s="13"/>
      <c r="U17" s="13"/>
      <c r="V17" s="52"/>
      <c r="W17" s="13"/>
      <c r="X17" s="287"/>
      <c r="Y17" s="287"/>
      <c r="Z17" s="13"/>
      <c r="AA17" s="13"/>
      <c r="AB17" s="13"/>
      <c r="AC17" s="13"/>
      <c r="AD17" s="13"/>
      <c r="AE17" s="13"/>
      <c r="AF17" s="13"/>
      <c r="AG17" s="13"/>
      <c r="AH17" s="13"/>
      <c r="AI17" s="15"/>
    </row>
    <row r="18" spans="3:40">
      <c r="C18" s="12"/>
      <c r="D18" s="13"/>
      <c r="E18" s="13"/>
      <c r="F18" s="13"/>
      <c r="G18" s="13"/>
      <c r="H18" s="13"/>
      <c r="I18" s="13"/>
      <c r="J18" s="13"/>
      <c r="K18" s="13"/>
      <c r="L18" s="13"/>
      <c r="M18" s="13"/>
      <c r="N18" s="13"/>
      <c r="O18" s="13"/>
      <c r="P18" s="13"/>
      <c r="Q18" s="13"/>
      <c r="R18" s="13"/>
      <c r="S18" s="13"/>
      <c r="T18" s="13"/>
      <c r="U18" s="13"/>
      <c r="V18" s="52"/>
      <c r="W18" s="13"/>
      <c r="X18" s="61"/>
      <c r="Y18" s="61"/>
      <c r="Z18" s="13"/>
      <c r="AA18" s="13"/>
      <c r="AB18" s="13"/>
      <c r="AC18" s="13"/>
      <c r="AD18" s="13"/>
      <c r="AE18" s="13"/>
      <c r="AF18" s="13"/>
      <c r="AG18" s="13"/>
      <c r="AH18" s="13"/>
      <c r="AI18" s="15"/>
    </row>
    <row r="19" spans="3:40">
      <c r="C19" s="12"/>
      <c r="D19" s="13"/>
      <c r="E19" s="13"/>
      <c r="F19" s="13"/>
      <c r="G19" s="13"/>
      <c r="H19" s="13"/>
      <c r="I19" s="13" t="s">
        <v>302</v>
      </c>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5"/>
    </row>
    <row r="20" spans="3:40">
      <c r="C20" s="12"/>
      <c r="D20" s="13"/>
      <c r="E20" s="13"/>
      <c r="F20" s="13"/>
      <c r="G20" s="13"/>
      <c r="H20" s="13"/>
      <c r="I20" s="1" t="s">
        <v>304</v>
      </c>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5"/>
    </row>
    <row r="21" spans="3:40">
      <c r="C21" s="12"/>
      <c r="G21" s="13"/>
      <c r="H21" s="13"/>
      <c r="I21"/>
      <c r="J21"/>
      <c r="K21"/>
      <c r="L21" s="111" t="s">
        <v>8</v>
      </c>
      <c r="M21" s="175"/>
      <c r="N21" s="121" t="s">
        <v>12</v>
      </c>
      <c r="O21" s="122"/>
      <c r="P21" s="122"/>
      <c r="Q21" s="123"/>
      <c r="R21" s="121" t="s">
        <v>293</v>
      </c>
      <c r="S21" s="122"/>
      <c r="T21" s="122"/>
      <c r="U21" s="123"/>
      <c r="V21" s="121" t="s">
        <v>13</v>
      </c>
      <c r="W21" s="122"/>
      <c r="X21" s="122"/>
      <c r="Y21" s="123"/>
      <c r="Z21" s="121"/>
      <c r="AA21" s="122"/>
      <c r="AB21" s="122"/>
      <c r="AC21" s="123"/>
      <c r="AI21" s="15"/>
      <c r="AN21" s="13"/>
    </row>
    <row r="22" spans="3:40">
      <c r="C22" s="12"/>
      <c r="G22" s="13"/>
      <c r="H22" s="13"/>
      <c r="I22"/>
      <c r="J22"/>
      <c r="K22"/>
      <c r="L22" s="177" t="s">
        <v>15</v>
      </c>
      <c r="M22" s="178"/>
      <c r="N22" s="205" t="s">
        <v>16</v>
      </c>
      <c r="O22" s="211"/>
      <c r="P22" s="211"/>
      <c r="Q22" s="206"/>
      <c r="R22" s="151" t="s">
        <v>294</v>
      </c>
      <c r="S22" s="152"/>
      <c r="T22" s="152"/>
      <c r="U22" s="153"/>
      <c r="V22" s="205" t="s">
        <v>17</v>
      </c>
      <c r="W22" s="211"/>
      <c r="X22" s="211"/>
      <c r="Y22" s="206"/>
      <c r="Z22" s="292" t="s">
        <v>296</v>
      </c>
      <c r="AA22" s="211"/>
      <c r="AB22" s="211"/>
      <c r="AC22" s="206"/>
      <c r="AI22" s="15"/>
      <c r="AN22" s="13"/>
    </row>
    <row r="23" spans="3:40" ht="19.8">
      <c r="C23" s="12"/>
      <c r="G23" s="13"/>
      <c r="H23" s="13"/>
      <c r="I23"/>
      <c r="J23"/>
      <c r="K23"/>
      <c r="L23" s="154" t="s">
        <v>20</v>
      </c>
      <c r="M23" s="155"/>
      <c r="N23" s="154" t="s">
        <v>59</v>
      </c>
      <c r="O23" s="120"/>
      <c r="P23" s="120"/>
      <c r="Q23" s="155"/>
      <c r="R23" s="154" t="s">
        <v>295</v>
      </c>
      <c r="S23" s="120"/>
      <c r="T23" s="120"/>
      <c r="U23" s="155"/>
      <c r="V23" s="154" t="s">
        <v>59</v>
      </c>
      <c r="W23" s="120"/>
      <c r="X23" s="120"/>
      <c r="Y23" s="155"/>
      <c r="Z23" s="154" t="s">
        <v>297</v>
      </c>
      <c r="AA23" s="120"/>
      <c r="AB23" s="120"/>
      <c r="AC23" s="155"/>
      <c r="AI23" s="15"/>
      <c r="AN23" s="13"/>
    </row>
    <row r="24" spans="3:40">
      <c r="C24" s="12"/>
      <c r="G24" s="13"/>
      <c r="H24" s="13"/>
      <c r="I24"/>
      <c r="J24" s="200" t="s">
        <v>245</v>
      </c>
      <c r="K24" s="200"/>
      <c r="L24" s="203">
        <f>H130</f>
        <v>1</v>
      </c>
      <c r="M24" s="203"/>
      <c r="N24" s="264">
        <f>'1.設計条件と鋼矢板の設定'!P25</f>
        <v>19</v>
      </c>
      <c r="O24" s="265"/>
      <c r="P24" s="265"/>
      <c r="Q24" s="266"/>
      <c r="R24" s="281">
        <f>-AD39</f>
        <v>-10</v>
      </c>
      <c r="S24" s="281"/>
      <c r="T24" s="281"/>
      <c r="U24" s="281"/>
      <c r="V24" s="286">
        <f>N24+R24</f>
        <v>9</v>
      </c>
      <c r="W24" s="286"/>
      <c r="X24" s="286"/>
      <c r="Y24" s="286"/>
      <c r="Z24" s="286">
        <f>L24*V24</f>
        <v>9</v>
      </c>
      <c r="AA24" s="286"/>
      <c r="AB24" s="286"/>
      <c r="AC24" s="286"/>
      <c r="AI24" s="15"/>
      <c r="AN24" s="13"/>
    </row>
    <row r="25" spans="3:40">
      <c r="C25" s="12"/>
      <c r="G25" s="13"/>
      <c r="H25" s="13"/>
      <c r="I25"/>
      <c r="J25" s="200" t="s">
        <v>246</v>
      </c>
      <c r="K25" s="200"/>
      <c r="L25" s="203">
        <f>L26-L24</f>
        <v>0.28000000000000003</v>
      </c>
      <c r="M25" s="203"/>
      <c r="N25" s="264">
        <f>'1.設計条件と鋼矢板の設定'!P26</f>
        <v>20</v>
      </c>
      <c r="O25" s="265"/>
      <c r="P25" s="265"/>
      <c r="Q25" s="266"/>
      <c r="R25" s="281">
        <f>-AD39</f>
        <v>-10</v>
      </c>
      <c r="S25" s="281"/>
      <c r="T25" s="281"/>
      <c r="U25" s="281"/>
      <c r="V25" s="286">
        <f>N25+R25</f>
        <v>10</v>
      </c>
      <c r="W25" s="286"/>
      <c r="X25" s="286"/>
      <c r="Y25" s="286"/>
      <c r="Z25" s="286">
        <f>L25*V25</f>
        <v>2.8000000000000003</v>
      </c>
      <c r="AA25" s="286"/>
      <c r="AB25" s="286"/>
      <c r="AC25" s="286"/>
      <c r="AI25" s="15"/>
      <c r="AN25" s="13"/>
    </row>
    <row r="26" spans="3:40">
      <c r="C26" s="12"/>
      <c r="D26" s="13"/>
      <c r="E26" s="13"/>
      <c r="F26" s="13"/>
      <c r="G26" s="13"/>
      <c r="H26" s="13"/>
      <c r="I26" s="13"/>
      <c r="J26" s="222" t="s">
        <v>298</v>
      </c>
      <c r="K26" s="223"/>
      <c r="L26" s="160">
        <f>AB70</f>
        <v>1.28</v>
      </c>
      <c r="M26" s="162"/>
      <c r="N26" s="40"/>
      <c r="O26" s="40"/>
      <c r="P26" s="40"/>
      <c r="Q26" s="223"/>
      <c r="R26" s="223"/>
      <c r="S26" s="223"/>
      <c r="T26" s="223"/>
      <c r="U26" s="40"/>
      <c r="V26" s="40"/>
      <c r="W26" s="40"/>
      <c r="X26" s="40"/>
      <c r="Y26" s="40"/>
      <c r="Z26" s="222">
        <f>SUM(Z24:AC25)</f>
        <v>11.8</v>
      </c>
      <c r="AA26" s="223"/>
      <c r="AB26" s="223"/>
      <c r="AC26" s="224"/>
      <c r="AD26" s="13"/>
      <c r="AE26" s="13"/>
      <c r="AF26" s="13"/>
      <c r="AG26" s="13"/>
      <c r="AH26" s="13"/>
      <c r="AI26" s="15"/>
    </row>
    <row r="27" spans="3:40">
      <c r="C27" s="12"/>
      <c r="D27" s="13"/>
      <c r="E27" s="13"/>
      <c r="F27" s="13"/>
      <c r="G27" s="13"/>
      <c r="H27" s="13"/>
      <c r="I27" s="13"/>
      <c r="J27" s="14"/>
      <c r="K27" s="14"/>
      <c r="L27" s="134" t="s">
        <v>303</v>
      </c>
      <c r="M27" s="134"/>
      <c r="N27" s="13"/>
      <c r="O27" s="13"/>
      <c r="P27" s="13"/>
      <c r="Q27" s="14"/>
      <c r="R27" s="14"/>
      <c r="S27" s="14"/>
      <c r="T27" s="14"/>
      <c r="U27" s="13"/>
      <c r="V27" s="13"/>
      <c r="W27" s="13"/>
      <c r="X27" s="13"/>
      <c r="Y27" s="13"/>
      <c r="Z27" s="14"/>
      <c r="AA27" s="14"/>
      <c r="AB27" s="14"/>
      <c r="AC27" s="14"/>
      <c r="AD27" s="13"/>
      <c r="AE27" s="13"/>
      <c r="AF27" s="13"/>
      <c r="AG27" s="13"/>
      <c r="AH27" s="13"/>
      <c r="AI27" s="15"/>
    </row>
    <row r="28" spans="3:40">
      <c r="C28" s="12"/>
      <c r="D28" s="13"/>
      <c r="E28" s="13"/>
      <c r="F28" s="13"/>
      <c r="G28" s="13"/>
      <c r="H28" s="13"/>
      <c r="I28" s="13" t="s">
        <v>100</v>
      </c>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5"/>
    </row>
    <row r="29" spans="3:40">
      <c r="C29" s="12"/>
      <c r="D29" s="13"/>
      <c r="E29" s="13"/>
      <c r="F29" s="13"/>
      <c r="G29" s="13"/>
      <c r="H29" s="13"/>
      <c r="I29" s="13"/>
      <c r="J29" s="284" t="s">
        <v>299</v>
      </c>
      <c r="K29" s="284"/>
      <c r="L29" s="284"/>
      <c r="M29" s="284"/>
      <c r="N29" s="283" t="s">
        <v>301</v>
      </c>
      <c r="O29" s="283"/>
      <c r="P29" s="283"/>
      <c r="Q29" s="283"/>
      <c r="X29" s="78"/>
      <c r="Y29" s="78"/>
      <c r="Z29" s="78"/>
      <c r="AA29" s="78"/>
      <c r="AB29" s="13"/>
      <c r="AC29" s="13"/>
      <c r="AD29" s="13"/>
      <c r="AE29" s="13"/>
      <c r="AF29" s="13"/>
      <c r="AG29" s="13"/>
      <c r="AH29" s="13"/>
      <c r="AI29" s="15"/>
    </row>
    <row r="30" spans="3:40">
      <c r="C30" s="12"/>
      <c r="D30" s="13"/>
      <c r="E30" s="13"/>
      <c r="F30" s="13"/>
      <c r="G30" s="13"/>
      <c r="H30" s="13"/>
      <c r="I30" s="13"/>
      <c r="J30" s="284"/>
      <c r="K30" s="284"/>
      <c r="L30" s="284"/>
      <c r="M30" s="284"/>
      <c r="N30" s="215" t="s">
        <v>300</v>
      </c>
      <c r="O30" s="215"/>
      <c r="P30" s="215"/>
      <c r="Q30" s="215"/>
      <c r="R30" s="13"/>
      <c r="W30" s="13"/>
      <c r="X30" s="78"/>
      <c r="Y30" s="78"/>
      <c r="Z30" s="78"/>
      <c r="AA30" s="78"/>
      <c r="AB30" s="13"/>
      <c r="AC30" s="13"/>
      <c r="AD30" s="13"/>
      <c r="AE30" s="13"/>
      <c r="AF30" s="13"/>
      <c r="AG30" s="13"/>
      <c r="AH30" s="13"/>
      <c r="AI30" s="15"/>
    </row>
    <row r="31" spans="3:40">
      <c r="C31" s="12"/>
      <c r="D31" s="13"/>
      <c r="E31" s="13"/>
      <c r="F31" s="13"/>
      <c r="G31" s="13"/>
      <c r="H31" s="13"/>
      <c r="I31" s="13"/>
      <c r="J31" s="76"/>
      <c r="K31" s="76"/>
      <c r="L31" s="76"/>
      <c r="M31" s="285" t="s">
        <v>2</v>
      </c>
      <c r="N31" s="272">
        <f>Z26</f>
        <v>11.8</v>
      </c>
      <c r="O31" s="272"/>
      <c r="P31" s="272"/>
      <c r="Q31" s="14"/>
      <c r="R31" s="13"/>
      <c r="S31" s="77"/>
      <c r="T31" s="25"/>
      <c r="U31" s="25"/>
      <c r="V31" s="25"/>
      <c r="W31" s="13"/>
      <c r="X31" s="77"/>
      <c r="Y31" s="77"/>
      <c r="Z31" s="77"/>
      <c r="AA31" s="77"/>
      <c r="AB31" s="13"/>
      <c r="AC31" s="13"/>
      <c r="AD31" s="13"/>
      <c r="AE31" s="13"/>
      <c r="AF31" s="13"/>
      <c r="AG31" s="13"/>
      <c r="AH31" s="13"/>
      <c r="AI31" s="15"/>
    </row>
    <row r="32" spans="3:40">
      <c r="C32" s="12"/>
      <c r="D32" s="13"/>
      <c r="E32" s="13"/>
      <c r="F32" s="13"/>
      <c r="G32" s="13"/>
      <c r="H32" s="13"/>
      <c r="I32" s="13"/>
      <c r="J32" s="76"/>
      <c r="K32" s="76"/>
      <c r="L32" s="76"/>
      <c r="M32" s="285"/>
      <c r="N32" s="149">
        <f>L26</f>
        <v>1.28</v>
      </c>
      <c r="O32" s="149"/>
      <c r="P32" s="149"/>
      <c r="Q32" s="14"/>
      <c r="R32" s="13"/>
      <c r="S32" s="77"/>
      <c r="T32" s="25"/>
      <c r="U32" s="25"/>
      <c r="V32" s="25"/>
      <c r="W32" s="13"/>
      <c r="X32" s="77"/>
      <c r="Y32" s="77"/>
      <c r="Z32" s="77"/>
      <c r="AA32" s="77"/>
      <c r="AB32" s="13"/>
      <c r="AC32" s="13"/>
      <c r="AD32" s="13"/>
      <c r="AE32" s="13"/>
      <c r="AF32" s="13"/>
      <c r="AG32" s="13"/>
      <c r="AH32" s="13"/>
      <c r="AI32" s="15"/>
    </row>
    <row r="33" spans="3:35">
      <c r="C33" s="12"/>
      <c r="D33" s="13"/>
      <c r="E33" s="13"/>
      <c r="F33" s="13"/>
      <c r="G33" s="13"/>
      <c r="H33" s="13"/>
      <c r="I33" s="13"/>
      <c r="J33" s="76"/>
      <c r="K33" s="76"/>
      <c r="L33" s="76"/>
      <c r="M33" s="76"/>
      <c r="N33" s="14"/>
      <c r="O33" s="14"/>
      <c r="P33" s="14"/>
      <c r="Q33" s="14"/>
      <c r="R33" s="13"/>
      <c r="S33" s="77"/>
      <c r="T33" s="25"/>
      <c r="U33" s="25"/>
      <c r="V33" s="25"/>
      <c r="W33" s="13"/>
      <c r="X33" s="77"/>
      <c r="Y33" s="77"/>
      <c r="Z33" s="77"/>
      <c r="AA33" s="77"/>
      <c r="AB33" s="13"/>
      <c r="AC33" s="13"/>
      <c r="AD33" s="13"/>
      <c r="AE33" s="13"/>
      <c r="AF33" s="13"/>
      <c r="AG33" s="13"/>
      <c r="AH33" s="13"/>
      <c r="AI33" s="15"/>
    </row>
    <row r="34" spans="3:35">
      <c r="C34" s="12"/>
      <c r="D34" s="13"/>
      <c r="E34" s="13"/>
      <c r="F34" s="13"/>
      <c r="G34" s="13"/>
      <c r="H34" s="13"/>
      <c r="I34" s="13"/>
      <c r="J34" s="76"/>
      <c r="K34" s="76"/>
      <c r="L34" s="76"/>
      <c r="M34" s="76" t="s">
        <v>2</v>
      </c>
      <c r="N34" s="222">
        <f>N31/N32</f>
        <v>9.21875</v>
      </c>
      <c r="O34" s="224"/>
      <c r="P34" s="13"/>
      <c r="Q34" s="14"/>
      <c r="R34" s="13"/>
      <c r="S34" s="77"/>
      <c r="T34" s="25"/>
      <c r="U34" s="25"/>
      <c r="V34" s="25"/>
      <c r="W34" s="13"/>
      <c r="X34" s="77"/>
      <c r="Y34" s="77"/>
      <c r="Z34" s="77"/>
      <c r="AA34" s="77"/>
      <c r="AB34" s="13"/>
      <c r="AC34" s="13"/>
      <c r="AD34" s="13"/>
      <c r="AE34" s="13"/>
      <c r="AF34" s="13"/>
      <c r="AG34" s="13"/>
      <c r="AH34" s="13"/>
      <c r="AI34" s="15"/>
    </row>
    <row r="35" spans="3:35">
      <c r="C35" s="12"/>
      <c r="D35" s="13"/>
      <c r="E35" s="13"/>
      <c r="F35" s="13"/>
      <c r="G35" s="13"/>
      <c r="H35" s="13"/>
      <c r="I35" s="13"/>
      <c r="J35" s="76"/>
      <c r="K35" s="76"/>
      <c r="L35" s="76"/>
      <c r="M35" s="76"/>
      <c r="N35" s="14"/>
      <c r="O35" s="14"/>
      <c r="P35" s="13"/>
      <c r="Q35" s="14"/>
      <c r="R35" s="13"/>
      <c r="S35" s="77"/>
      <c r="T35" s="25"/>
      <c r="U35" s="25"/>
      <c r="V35" s="25"/>
      <c r="W35" s="13"/>
      <c r="X35" s="77"/>
      <c r="Y35" s="77"/>
      <c r="Z35" s="77"/>
      <c r="AA35" s="77"/>
      <c r="AB35" s="13"/>
      <c r="AC35" s="13"/>
      <c r="AD35" s="13"/>
      <c r="AE35" s="13"/>
      <c r="AF35" s="13"/>
      <c r="AG35" s="13"/>
      <c r="AH35" s="13"/>
      <c r="AI35" s="15"/>
    </row>
    <row r="36" spans="3:35" ht="19.8">
      <c r="C36" s="12"/>
      <c r="D36" s="13"/>
      <c r="E36" s="13"/>
      <c r="F36" s="13"/>
      <c r="G36" s="53" t="s">
        <v>144</v>
      </c>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5"/>
    </row>
    <row r="37" spans="3:35">
      <c r="C37" s="12"/>
      <c r="D37" s="13"/>
      <c r="E37" s="13"/>
      <c r="F37" s="13"/>
      <c r="G37" s="13"/>
      <c r="H37" s="13"/>
      <c r="I37" s="169" t="s">
        <v>93</v>
      </c>
      <c r="J37" s="170" t="s">
        <v>2</v>
      </c>
      <c r="K37" s="170" t="s">
        <v>96</v>
      </c>
      <c r="L37" s="272" t="s">
        <v>145</v>
      </c>
      <c r="M37" s="272"/>
      <c r="N37" s="272"/>
      <c r="O37" s="272"/>
      <c r="P37" s="272"/>
      <c r="Q37" s="13"/>
      <c r="R37" s="13"/>
      <c r="S37" s="13"/>
      <c r="T37" s="13"/>
      <c r="U37" s="13"/>
      <c r="V37" s="13"/>
      <c r="W37" s="13"/>
      <c r="X37" s="13"/>
      <c r="Y37" s="13"/>
      <c r="Z37" s="13"/>
      <c r="AA37" s="13"/>
      <c r="AB37" s="13"/>
      <c r="AC37" s="13"/>
      <c r="AD37" s="13"/>
      <c r="AE37" s="13"/>
      <c r="AF37" s="13"/>
      <c r="AG37" s="13"/>
      <c r="AH37" s="13"/>
      <c r="AI37" s="15"/>
    </row>
    <row r="38" spans="3:35">
      <c r="C38" s="12"/>
      <c r="D38" s="13"/>
      <c r="E38" s="13"/>
      <c r="F38" s="13"/>
      <c r="G38" s="13"/>
      <c r="H38" s="13"/>
      <c r="I38" s="169"/>
      <c r="J38" s="170"/>
      <c r="K38" s="170"/>
      <c r="L38" s="282">
        <v>4</v>
      </c>
      <c r="M38" s="282"/>
      <c r="N38" s="282"/>
      <c r="O38" s="282"/>
      <c r="P38" s="282"/>
      <c r="Q38" s="13"/>
      <c r="R38" s="13"/>
      <c r="S38" s="13"/>
      <c r="T38" s="13"/>
      <c r="U38" s="13"/>
      <c r="V38" s="13"/>
      <c r="W38" s="13"/>
      <c r="X38" s="13"/>
      <c r="Y38" s="13"/>
      <c r="Z38" s="13"/>
      <c r="AA38" s="13"/>
      <c r="AB38" s="13"/>
      <c r="AC38" s="13"/>
      <c r="AD38" s="13"/>
      <c r="AE38" s="13"/>
      <c r="AF38" s="13"/>
      <c r="AG38" s="13"/>
      <c r="AH38" s="13"/>
      <c r="AI38" s="15"/>
    </row>
    <row r="39" spans="3:35" ht="19.8">
      <c r="C39" s="12"/>
      <c r="D39" s="13"/>
      <c r="E39" s="13"/>
      <c r="F39" s="13"/>
      <c r="G39" s="13"/>
      <c r="H39" s="13"/>
      <c r="I39" s="13"/>
      <c r="J39" s="13" t="s">
        <v>146</v>
      </c>
      <c r="K39" s="13"/>
      <c r="L39" s="13"/>
      <c r="M39" s="13"/>
      <c r="N39" s="13"/>
      <c r="O39" s="13"/>
      <c r="P39" s="13"/>
      <c r="Q39" s="13"/>
      <c r="R39" s="13"/>
      <c r="S39" s="13"/>
      <c r="T39" s="13"/>
      <c r="U39" s="13"/>
      <c r="Z39" s="13"/>
      <c r="AA39" s="13"/>
      <c r="AB39" s="13" t="s">
        <v>148</v>
      </c>
      <c r="AC39" s="13"/>
      <c r="AD39" s="289">
        <v>10</v>
      </c>
      <c r="AE39" s="291"/>
      <c r="AF39" s="13"/>
      <c r="AG39" s="13"/>
      <c r="AH39" s="13"/>
      <c r="AI39" s="15"/>
    </row>
    <row r="40" spans="3:35">
      <c r="C40" s="12"/>
      <c r="D40" s="13"/>
      <c r="E40" s="13"/>
      <c r="F40" s="13"/>
      <c r="G40" s="13"/>
      <c r="H40" s="13"/>
      <c r="I40" s="13"/>
      <c r="J40" s="53" t="s">
        <v>147</v>
      </c>
      <c r="K40" s="13"/>
      <c r="L40" s="13"/>
      <c r="M40" s="13"/>
      <c r="N40" s="13"/>
      <c r="O40" s="13"/>
      <c r="P40" s="13"/>
      <c r="Q40" s="13"/>
      <c r="R40" s="13"/>
      <c r="S40" s="13"/>
      <c r="T40" s="13"/>
      <c r="U40" s="13"/>
      <c r="Z40" s="13"/>
      <c r="AA40" s="13"/>
      <c r="AB40" s="47" t="s">
        <v>149</v>
      </c>
      <c r="AC40" s="13"/>
      <c r="AD40" s="222">
        <f>'1.設計条件と鋼矢板の設定'!L24</f>
        <v>1.5</v>
      </c>
      <c r="AE40" s="224"/>
      <c r="AF40" s="13"/>
      <c r="AG40" s="13"/>
      <c r="AH40" s="13"/>
      <c r="AI40" s="15"/>
    </row>
    <row r="41" spans="3:35">
      <c r="C41" s="12"/>
      <c r="D41" s="13"/>
      <c r="E41" s="13"/>
      <c r="F41" s="13"/>
      <c r="G41" s="13"/>
      <c r="H41" s="13"/>
      <c r="I41" s="38"/>
      <c r="J41" s="44" t="s">
        <v>97</v>
      </c>
      <c r="K41" s="38"/>
      <c r="L41" s="34"/>
      <c r="M41" s="34"/>
      <c r="N41" s="34"/>
      <c r="O41" s="34"/>
      <c r="P41" s="34"/>
      <c r="Q41" s="13"/>
      <c r="R41" s="13"/>
      <c r="S41" s="13"/>
      <c r="T41" s="13"/>
      <c r="U41" s="13"/>
      <c r="V41" s="13"/>
      <c r="W41" s="13"/>
      <c r="X41" s="13"/>
      <c r="Y41" s="13"/>
      <c r="Z41" s="13"/>
      <c r="AA41" s="13"/>
      <c r="AB41" s="13"/>
      <c r="AC41" s="13"/>
      <c r="AD41" s="13"/>
      <c r="AE41" s="13"/>
      <c r="AF41" s="13"/>
      <c r="AG41" s="13"/>
      <c r="AH41" s="13"/>
      <c r="AI41" s="15"/>
    </row>
    <row r="42" spans="3:35" ht="19.2">
      <c r="C42" s="12"/>
      <c r="D42" s="13"/>
      <c r="E42" s="13"/>
      <c r="F42" s="13"/>
      <c r="G42" s="13"/>
      <c r="H42" s="13"/>
      <c r="I42" s="13"/>
      <c r="J42" s="13"/>
      <c r="K42" s="13" t="s">
        <v>98</v>
      </c>
      <c r="L42" s="13"/>
      <c r="M42" s="13"/>
      <c r="N42" s="13"/>
      <c r="O42" s="13"/>
      <c r="P42" s="13"/>
      <c r="Q42" s="13"/>
      <c r="R42" s="13"/>
      <c r="S42" s="13"/>
      <c r="T42" s="13"/>
      <c r="U42" s="13"/>
      <c r="V42" s="13"/>
      <c r="W42" s="13"/>
      <c r="X42" s="13"/>
      <c r="Y42" s="13"/>
      <c r="Z42" s="13"/>
      <c r="AA42" s="13"/>
      <c r="AB42" s="13"/>
      <c r="AC42" s="13"/>
      <c r="AD42" s="13"/>
      <c r="AE42" s="13"/>
      <c r="AF42" s="13"/>
      <c r="AG42" s="13"/>
      <c r="AH42" s="13"/>
      <c r="AI42" s="15"/>
    </row>
    <row r="43" spans="3:35" ht="19.2">
      <c r="C43" s="12"/>
      <c r="D43" s="13"/>
      <c r="E43" s="13"/>
      <c r="F43" s="13"/>
      <c r="G43" s="13"/>
      <c r="H43" s="13"/>
      <c r="I43" s="13"/>
      <c r="J43" s="13"/>
      <c r="K43" s="13"/>
      <c r="L43" s="13"/>
      <c r="M43" s="13" t="s">
        <v>99</v>
      </c>
      <c r="N43" s="13"/>
      <c r="O43" s="13"/>
      <c r="P43" s="13"/>
      <c r="Q43" s="13"/>
      <c r="R43" s="13"/>
      <c r="S43" s="13"/>
      <c r="T43" s="13"/>
      <c r="U43" s="13"/>
      <c r="V43" s="13"/>
      <c r="W43" s="13"/>
      <c r="X43" s="13"/>
      <c r="Y43" s="13"/>
      <c r="Z43" s="13"/>
      <c r="AA43" s="13"/>
      <c r="AB43" s="13"/>
      <c r="AC43" s="13"/>
      <c r="AD43" s="13"/>
      <c r="AE43" s="13"/>
      <c r="AF43" s="13"/>
      <c r="AG43" s="13"/>
      <c r="AH43" s="13"/>
      <c r="AI43" s="15"/>
    </row>
    <row r="44" spans="3:35" ht="20.399999999999999">
      <c r="C44" s="12"/>
      <c r="D44" s="13"/>
      <c r="E44" s="13"/>
      <c r="F44" s="13"/>
      <c r="G44" s="13"/>
      <c r="H44" s="13"/>
      <c r="I44" s="13"/>
      <c r="J44" s="13"/>
      <c r="K44" s="13"/>
      <c r="L44" s="13"/>
      <c r="M44" s="13"/>
      <c r="N44" s="13" t="s">
        <v>220</v>
      </c>
      <c r="O44" s="13"/>
      <c r="P44" s="13"/>
      <c r="Q44" s="13"/>
      <c r="R44" s="13"/>
      <c r="S44" s="13"/>
      <c r="T44" s="13"/>
      <c r="U44" s="13"/>
      <c r="V44" s="13"/>
      <c r="W44" s="13"/>
      <c r="X44" s="13"/>
      <c r="Y44" s="13"/>
      <c r="Z44" s="13"/>
      <c r="AA44" s="13"/>
      <c r="AB44" s="13"/>
      <c r="AC44" s="13"/>
      <c r="AD44" s="13"/>
      <c r="AE44" s="13"/>
      <c r="AF44" s="13"/>
      <c r="AG44" s="13"/>
      <c r="AH44" s="13"/>
      <c r="AI44" s="15"/>
    </row>
    <row r="45" spans="3:35">
      <c r="C45" s="12"/>
      <c r="D45" s="13"/>
      <c r="E45" s="13"/>
      <c r="F45" s="13"/>
      <c r="G45" s="13"/>
      <c r="H45" s="13"/>
      <c r="I45" s="13"/>
      <c r="J45" s="13"/>
      <c r="K45" s="13"/>
      <c r="L45" s="13"/>
      <c r="M45" s="13"/>
      <c r="N45" s="13"/>
      <c r="O45" s="53" t="s">
        <v>218</v>
      </c>
      <c r="P45" s="13"/>
      <c r="Q45" s="13"/>
      <c r="R45" s="13"/>
      <c r="S45" s="13"/>
      <c r="T45" s="13"/>
      <c r="U45" s="13"/>
      <c r="AA45" s="13"/>
      <c r="AB45" s="53" t="s">
        <v>219</v>
      </c>
      <c r="AC45" s="13"/>
      <c r="AD45" s="222">
        <f>'1.設計条件と鋼矢板の設定'!R11</f>
        <v>4</v>
      </c>
      <c r="AE45" s="223"/>
      <c r="AF45" s="224"/>
      <c r="AG45" s="13"/>
      <c r="AH45" s="13"/>
      <c r="AI45" s="15"/>
    </row>
    <row r="46" spans="3:35" ht="19.2">
      <c r="C46" s="12"/>
      <c r="D46" s="13"/>
      <c r="E46" s="13"/>
      <c r="F46" s="13"/>
      <c r="G46" s="13"/>
      <c r="H46" s="13"/>
      <c r="I46" s="13"/>
      <c r="J46" s="13"/>
      <c r="K46" s="13"/>
      <c r="L46" s="13"/>
      <c r="M46" s="13"/>
      <c r="N46" s="13"/>
      <c r="O46" s="13" t="s">
        <v>318</v>
      </c>
      <c r="P46" s="13"/>
      <c r="Q46" s="13"/>
      <c r="R46" s="13"/>
      <c r="S46" s="13"/>
      <c r="T46" s="13"/>
      <c r="U46" s="13"/>
      <c r="V46" s="13"/>
      <c r="W46" s="13"/>
      <c r="X46" s="13"/>
      <c r="Y46" s="13"/>
      <c r="Z46" s="13"/>
      <c r="AA46" s="13"/>
      <c r="AB46" s="13"/>
      <c r="AC46" s="13"/>
      <c r="AD46" s="13"/>
      <c r="AE46" s="13"/>
      <c r="AF46" s="13"/>
      <c r="AG46" s="13"/>
      <c r="AH46" s="13"/>
      <c r="AI46" s="15"/>
    </row>
    <row r="47" spans="3:35">
      <c r="C47" s="12"/>
      <c r="D47" s="13"/>
      <c r="E47" s="13"/>
      <c r="F47" s="13"/>
      <c r="G47" s="13"/>
      <c r="H47" s="13"/>
      <c r="I47" s="13"/>
      <c r="J47" s="13"/>
      <c r="K47" s="13"/>
      <c r="L47" s="13"/>
      <c r="M47" s="13"/>
      <c r="N47" s="13"/>
      <c r="O47" s="13" t="s">
        <v>260</v>
      </c>
      <c r="P47" s="13"/>
      <c r="Q47" s="13"/>
      <c r="R47" s="13"/>
      <c r="S47" s="13"/>
      <c r="T47" s="13"/>
      <c r="U47" s="13"/>
      <c r="V47" s="13"/>
      <c r="W47" s="13"/>
      <c r="X47" s="13"/>
      <c r="Y47" s="13"/>
      <c r="Z47" s="13"/>
      <c r="AA47" s="13"/>
      <c r="AB47" s="13"/>
      <c r="AC47" s="13"/>
      <c r="AD47" s="13"/>
      <c r="AE47" s="13"/>
      <c r="AF47" s="13"/>
      <c r="AG47" s="13"/>
      <c r="AH47" s="13"/>
      <c r="AI47" s="15"/>
    </row>
    <row r="48" spans="3:35">
      <c r="C48" s="12"/>
      <c r="D48" s="13"/>
      <c r="E48" s="13"/>
      <c r="F48" s="13"/>
      <c r="G48" s="13"/>
      <c r="H48" s="13"/>
      <c r="I48" s="13"/>
      <c r="J48" s="13"/>
      <c r="K48" s="13"/>
      <c r="L48" s="13"/>
      <c r="M48" s="13"/>
      <c r="N48" s="13" t="s">
        <v>100</v>
      </c>
      <c r="O48" s="13"/>
      <c r="P48" s="13"/>
      <c r="Q48" s="13"/>
      <c r="R48" s="13"/>
      <c r="S48" s="13"/>
      <c r="T48" s="13"/>
      <c r="U48" s="13"/>
      <c r="V48" s="13"/>
      <c r="W48" s="13"/>
      <c r="X48" s="13"/>
      <c r="Y48" s="13"/>
      <c r="Z48" s="13"/>
      <c r="AA48" s="13"/>
      <c r="AB48" s="13"/>
      <c r="AC48" s="13"/>
      <c r="AD48" s="13"/>
      <c r="AE48" s="13"/>
      <c r="AF48" s="13"/>
      <c r="AG48" s="13"/>
      <c r="AH48" s="13"/>
      <c r="AI48" s="15"/>
    </row>
    <row r="49" spans="3:35" ht="20.399999999999999">
      <c r="C49" s="12"/>
      <c r="D49" s="13"/>
      <c r="E49" s="13"/>
      <c r="F49" s="13"/>
      <c r="G49" s="13"/>
      <c r="H49" s="13"/>
      <c r="I49" s="13"/>
      <c r="J49" s="13"/>
      <c r="K49" s="13"/>
      <c r="L49" s="13"/>
      <c r="M49" s="13"/>
      <c r="N49" s="278" t="s">
        <v>101</v>
      </c>
      <c r="O49" s="278"/>
      <c r="P49" s="149">
        <v>1.3</v>
      </c>
      <c r="Q49" s="149"/>
      <c r="R49" s="13" t="s">
        <v>102</v>
      </c>
      <c r="S49" s="215">
        <v>0.7</v>
      </c>
      <c r="T49" s="215"/>
      <c r="U49" s="13" t="s">
        <v>103</v>
      </c>
      <c r="V49" s="215">
        <f>AD45</f>
        <v>4</v>
      </c>
      <c r="W49" s="215"/>
      <c r="X49" s="215"/>
      <c r="Y49" s="13" t="s">
        <v>104</v>
      </c>
      <c r="Z49" s="149">
        <f>AB70</f>
        <v>1.28</v>
      </c>
      <c r="AA49" s="149"/>
      <c r="AB49" s="13" t="s">
        <v>105</v>
      </c>
      <c r="AC49" s="13"/>
      <c r="AD49" s="13"/>
      <c r="AE49" s="13"/>
      <c r="AF49" s="13"/>
      <c r="AG49" s="13"/>
      <c r="AH49" s="13"/>
      <c r="AI49" s="15"/>
    </row>
    <row r="50" spans="3:35">
      <c r="C50" s="12"/>
      <c r="D50" s="13"/>
      <c r="E50" s="13"/>
      <c r="F50" s="13"/>
      <c r="G50" s="13"/>
      <c r="H50" s="13"/>
      <c r="I50" s="13"/>
      <c r="J50" s="13"/>
      <c r="K50" s="13"/>
      <c r="L50" s="13"/>
      <c r="M50" s="13"/>
      <c r="N50" s="13"/>
      <c r="O50" s="45" t="s">
        <v>2</v>
      </c>
      <c r="P50" s="149">
        <f>ROUND(P49+S49*(V49/Z49)^(-0.45),2)</f>
        <v>1.72</v>
      </c>
      <c r="Q50" s="149"/>
      <c r="R50" s="149"/>
      <c r="S50" s="13"/>
      <c r="T50" s="13"/>
      <c r="U50" s="13"/>
      <c r="V50" s="13"/>
      <c r="W50" s="13"/>
      <c r="X50" s="13"/>
      <c r="Y50" s="13"/>
      <c r="Z50" s="13"/>
      <c r="AA50" s="13"/>
      <c r="AB50" s="13"/>
      <c r="AC50" s="13"/>
      <c r="AD50" s="13"/>
      <c r="AE50" s="13"/>
      <c r="AF50" s="13"/>
      <c r="AG50" s="13"/>
      <c r="AH50" s="13"/>
      <c r="AI50" s="15"/>
    </row>
    <row r="51" spans="3:35">
      <c r="C51" s="12"/>
      <c r="D51" s="13"/>
      <c r="E51" s="13"/>
      <c r="F51" s="13"/>
      <c r="G51" s="13"/>
      <c r="H51" s="13"/>
      <c r="I51" s="13"/>
      <c r="J51" s="13"/>
      <c r="K51" s="13"/>
      <c r="L51" s="13"/>
      <c r="M51" s="13"/>
      <c r="N51" s="13" t="s">
        <v>106</v>
      </c>
      <c r="O51" s="13"/>
      <c r="P51" s="13"/>
      <c r="Q51" s="13"/>
      <c r="R51" s="13"/>
      <c r="S51" s="13"/>
      <c r="T51" s="13"/>
      <c r="U51" s="13"/>
      <c r="V51" s="13"/>
      <c r="W51" s="13"/>
      <c r="X51" s="13"/>
      <c r="Y51" s="13"/>
      <c r="Z51" s="13"/>
      <c r="AA51" s="13"/>
      <c r="AB51" s="13"/>
      <c r="AC51" s="13"/>
      <c r="AD51" s="13"/>
      <c r="AE51" s="13"/>
      <c r="AF51" s="13"/>
      <c r="AG51" s="13"/>
      <c r="AH51" s="13"/>
      <c r="AI51" s="15"/>
    </row>
    <row r="52" spans="3:35" ht="19.2">
      <c r="C52" s="12"/>
      <c r="D52" s="13"/>
      <c r="E52" s="13"/>
      <c r="F52" s="13"/>
      <c r="G52" s="13"/>
      <c r="H52" s="13"/>
      <c r="I52" s="13"/>
      <c r="J52" s="13"/>
      <c r="K52" s="13"/>
      <c r="L52" s="13"/>
      <c r="M52" s="13"/>
      <c r="N52" s="278" t="s">
        <v>101</v>
      </c>
      <c r="O52" s="278"/>
      <c r="P52" s="160">
        <f>IF(P50&lt;1.5,1.5,P50)</f>
        <v>1.72</v>
      </c>
      <c r="Q52" s="161"/>
      <c r="R52" s="162"/>
      <c r="S52" s="13"/>
      <c r="T52" s="13"/>
      <c r="U52" s="13"/>
      <c r="V52" s="13"/>
      <c r="W52" s="13"/>
      <c r="X52" s="13"/>
      <c r="Y52" s="13"/>
      <c r="Z52" s="13"/>
      <c r="AA52" s="13"/>
      <c r="AB52" s="13"/>
      <c r="AC52" s="13"/>
      <c r="AD52" s="13"/>
      <c r="AE52" s="13"/>
      <c r="AF52" s="13"/>
      <c r="AG52" s="13"/>
      <c r="AH52" s="13"/>
      <c r="AI52" s="15"/>
    </row>
    <row r="53" spans="3:35" ht="19.2">
      <c r="C53" s="12"/>
      <c r="D53" s="13"/>
      <c r="E53" s="13"/>
      <c r="F53" s="13"/>
      <c r="G53" s="13"/>
      <c r="H53" s="13"/>
      <c r="I53" s="13"/>
      <c r="J53" s="13"/>
      <c r="K53" s="13"/>
      <c r="L53" s="13"/>
      <c r="M53" s="13" t="s">
        <v>107</v>
      </c>
      <c r="N53" s="13"/>
      <c r="O53" s="13"/>
      <c r="P53" s="13"/>
      <c r="Q53" s="13"/>
      <c r="R53" s="13"/>
      <c r="S53" s="13"/>
      <c r="T53" s="13"/>
      <c r="U53" s="13"/>
      <c r="V53" s="13"/>
      <c r="W53" s="13"/>
      <c r="X53" s="13"/>
      <c r="Y53" s="13"/>
      <c r="Z53" s="13"/>
      <c r="AA53" s="13"/>
      <c r="AB53" s="13"/>
      <c r="AC53" s="13"/>
      <c r="AD53" s="13"/>
      <c r="AE53" s="13"/>
      <c r="AF53" s="13"/>
      <c r="AG53" s="13"/>
      <c r="AH53" s="13"/>
      <c r="AI53" s="15"/>
    </row>
    <row r="54" spans="3:35" ht="20.399999999999999">
      <c r="C54" s="12"/>
      <c r="D54" s="13"/>
      <c r="E54" s="13"/>
      <c r="F54" s="13"/>
      <c r="G54" s="13"/>
      <c r="H54" s="13"/>
      <c r="I54" s="13"/>
      <c r="J54" s="13"/>
      <c r="K54" s="13"/>
      <c r="L54" s="13"/>
      <c r="M54" s="13"/>
      <c r="N54" s="13" t="s">
        <v>221</v>
      </c>
      <c r="O54" s="13"/>
      <c r="P54" s="13"/>
      <c r="Q54" s="13"/>
      <c r="R54" s="13"/>
      <c r="S54" s="13"/>
      <c r="T54" s="13"/>
      <c r="U54" s="13"/>
      <c r="V54" s="13"/>
      <c r="W54" s="13"/>
      <c r="X54" s="13"/>
      <c r="Y54" s="13"/>
      <c r="Z54" s="13"/>
      <c r="AA54" s="13"/>
      <c r="AB54" s="13"/>
      <c r="AC54" s="13"/>
      <c r="AD54" s="13"/>
      <c r="AE54" s="13"/>
      <c r="AF54" s="13"/>
      <c r="AG54" s="13"/>
      <c r="AH54" s="13"/>
      <c r="AI54" s="15"/>
    </row>
    <row r="55" spans="3:35">
      <c r="C55" s="12"/>
      <c r="D55" s="13"/>
      <c r="E55" s="13"/>
      <c r="F55" s="13"/>
      <c r="G55" s="13"/>
      <c r="H55" s="13"/>
      <c r="I55" s="13"/>
      <c r="J55" s="13"/>
      <c r="K55" s="13"/>
      <c r="L55" s="13"/>
      <c r="M55" s="13"/>
      <c r="N55" s="13"/>
      <c r="O55" s="53" t="s">
        <v>216</v>
      </c>
      <c r="P55" s="13"/>
      <c r="Q55" s="13"/>
      <c r="R55" s="13"/>
      <c r="S55" s="13"/>
      <c r="T55" s="13"/>
      <c r="U55" s="13"/>
      <c r="AA55" s="13"/>
      <c r="AB55" s="53" t="s">
        <v>217</v>
      </c>
      <c r="AC55" s="13"/>
      <c r="AD55" s="222">
        <f>'1.設計条件と鋼矢板の設定'!R10</f>
        <v>8</v>
      </c>
      <c r="AE55" s="223"/>
      <c r="AF55" s="224"/>
      <c r="AG55" s="13"/>
      <c r="AH55" s="13"/>
      <c r="AI55" s="15"/>
    </row>
    <row r="56" spans="3:35">
      <c r="C56" s="12"/>
      <c r="D56" s="13"/>
      <c r="E56" s="13"/>
      <c r="F56" s="13"/>
      <c r="G56" s="13"/>
      <c r="H56" s="13"/>
      <c r="I56" s="13"/>
      <c r="J56" s="13"/>
      <c r="K56" s="13"/>
      <c r="L56" s="13"/>
      <c r="M56" s="13"/>
      <c r="N56" s="13" t="s">
        <v>100</v>
      </c>
      <c r="O56" s="13"/>
      <c r="P56" s="13"/>
      <c r="Q56" s="13"/>
      <c r="R56" s="13"/>
      <c r="S56" s="13"/>
      <c r="T56" s="13"/>
      <c r="U56" s="13"/>
      <c r="V56" s="13"/>
      <c r="W56" s="13"/>
      <c r="X56" s="13"/>
      <c r="Y56" s="13"/>
      <c r="Z56" s="13"/>
      <c r="AA56" s="13"/>
      <c r="AB56" s="13"/>
      <c r="AC56" s="13"/>
      <c r="AD56" s="13"/>
      <c r="AE56" s="13"/>
      <c r="AF56" s="13"/>
      <c r="AG56" s="13"/>
      <c r="AH56" s="13"/>
      <c r="AI56" s="15"/>
    </row>
    <row r="57" spans="3:35" ht="20.399999999999999">
      <c r="C57" s="12"/>
      <c r="D57" s="13"/>
      <c r="E57" s="13"/>
      <c r="F57" s="13"/>
      <c r="G57" s="13"/>
      <c r="H57" s="13"/>
      <c r="I57" s="13"/>
      <c r="J57" s="13"/>
      <c r="K57" s="13"/>
      <c r="L57" s="13"/>
      <c r="M57" s="13"/>
      <c r="N57" s="278" t="s">
        <v>110</v>
      </c>
      <c r="O57" s="278"/>
      <c r="P57" s="149">
        <v>0.95</v>
      </c>
      <c r="Q57" s="149"/>
      <c r="R57" s="13" t="s">
        <v>102</v>
      </c>
      <c r="S57" s="149">
        <v>0.09</v>
      </c>
      <c r="T57" s="149"/>
      <c r="U57" s="13" t="s">
        <v>111</v>
      </c>
      <c r="V57" s="215">
        <f>AD55</f>
        <v>8</v>
      </c>
      <c r="W57" s="215"/>
      <c r="X57" s="215"/>
      <c r="Y57" s="13" t="s">
        <v>104</v>
      </c>
      <c r="Z57" s="215">
        <f>AD45</f>
        <v>4</v>
      </c>
      <c r="AA57" s="215"/>
      <c r="AB57" s="215"/>
      <c r="AC57" s="13" t="s">
        <v>112</v>
      </c>
      <c r="AD57" s="149">
        <v>0.37</v>
      </c>
      <c r="AE57" s="149"/>
      <c r="AF57" s="13" t="s">
        <v>113</v>
      </c>
      <c r="AG57" s="13"/>
      <c r="AH57" s="13"/>
      <c r="AI57" s="15"/>
    </row>
    <row r="58" spans="3:35">
      <c r="C58" s="12"/>
      <c r="D58" s="13"/>
      <c r="E58" s="13"/>
      <c r="F58" s="13"/>
      <c r="G58" s="13"/>
      <c r="H58" s="13"/>
      <c r="I58" s="13"/>
      <c r="J58" s="13"/>
      <c r="K58" s="13"/>
      <c r="L58" s="13"/>
      <c r="M58" s="13"/>
      <c r="N58" s="13"/>
      <c r="O58" s="45" t="s">
        <v>2</v>
      </c>
      <c r="P58" s="160">
        <f>ROUND(P57+S57*((V57/Z57)+AD57)^(-2),2)</f>
        <v>0.97</v>
      </c>
      <c r="Q58" s="161"/>
      <c r="R58" s="162"/>
      <c r="S58" s="13"/>
      <c r="T58" s="13"/>
      <c r="U58" s="13"/>
      <c r="V58" s="13"/>
      <c r="W58" s="13"/>
      <c r="X58" s="13"/>
      <c r="Y58" s="13"/>
      <c r="Z58" s="13"/>
      <c r="AA58" s="13"/>
      <c r="AB58" s="13"/>
      <c r="AC58" s="13"/>
      <c r="AD58" s="13"/>
      <c r="AE58" s="13"/>
      <c r="AF58" s="13"/>
      <c r="AG58" s="13"/>
      <c r="AH58" s="13"/>
      <c r="AI58" s="15"/>
    </row>
    <row r="59" spans="3:35">
      <c r="C59" s="12"/>
      <c r="D59" s="13"/>
      <c r="E59" s="13" t="s">
        <v>48</v>
      </c>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5"/>
    </row>
    <row r="60" spans="3:35">
      <c r="C60" s="12"/>
      <c r="D60" s="13"/>
      <c r="E60" s="169" t="s">
        <v>132</v>
      </c>
      <c r="F60" s="169"/>
      <c r="G60" s="170" t="s">
        <v>2</v>
      </c>
      <c r="H60" s="269" t="s">
        <v>355</v>
      </c>
      <c r="I60" s="269"/>
      <c r="J60" s="170" t="s">
        <v>2</v>
      </c>
      <c r="K60" s="17" t="s">
        <v>94</v>
      </c>
      <c r="L60" s="17" t="s">
        <v>95</v>
      </c>
      <c r="M60" s="17" t="s">
        <v>136</v>
      </c>
      <c r="N60" s="17" t="s">
        <v>95</v>
      </c>
      <c r="O60" s="39">
        <v>4</v>
      </c>
      <c r="P60" s="17"/>
      <c r="Q60" s="17"/>
      <c r="R60" s="17"/>
      <c r="S60" s="13"/>
      <c r="T60" s="13"/>
      <c r="U60" s="13"/>
      <c r="V60" s="13"/>
      <c r="W60" s="13"/>
      <c r="X60" s="13"/>
      <c r="Y60" s="13"/>
      <c r="Z60" s="13"/>
      <c r="AA60" s="13"/>
      <c r="AB60" s="13"/>
      <c r="AC60" s="13"/>
      <c r="AD60" s="13"/>
      <c r="AE60" s="13"/>
      <c r="AF60" s="13"/>
      <c r="AG60" s="13"/>
      <c r="AH60" s="13"/>
      <c r="AI60" s="15"/>
    </row>
    <row r="61" spans="3:35" ht="19.2">
      <c r="C61" s="12"/>
      <c r="D61" s="13"/>
      <c r="E61" s="169"/>
      <c r="F61" s="169"/>
      <c r="G61" s="170"/>
      <c r="H61" s="280" t="s">
        <v>93</v>
      </c>
      <c r="I61" s="280"/>
      <c r="J61" s="170"/>
      <c r="K61" s="215" t="s">
        <v>150</v>
      </c>
      <c r="L61" s="215"/>
      <c r="M61" s="215"/>
      <c r="N61" s="215"/>
      <c r="O61" s="215"/>
      <c r="P61" s="215"/>
      <c r="Q61" s="215"/>
      <c r="R61" s="215"/>
      <c r="S61" s="13"/>
      <c r="T61" s="13"/>
      <c r="U61" s="13"/>
      <c r="V61" s="13"/>
      <c r="W61" s="13"/>
      <c r="X61" s="13"/>
      <c r="Y61" s="13"/>
      <c r="Z61" s="13"/>
      <c r="AA61" s="13"/>
      <c r="AB61" s="13"/>
      <c r="AC61" s="13"/>
      <c r="AD61" s="13"/>
      <c r="AE61" s="13"/>
      <c r="AF61" s="13"/>
      <c r="AG61" s="13"/>
      <c r="AH61" s="13"/>
      <c r="AI61" s="15"/>
    </row>
    <row r="62" spans="3:35">
      <c r="C62" s="12"/>
      <c r="D62" s="13"/>
      <c r="E62" s="50"/>
      <c r="F62" s="50"/>
      <c r="G62" s="38"/>
      <c r="H62" s="48"/>
      <c r="I62" s="48"/>
      <c r="J62" s="38"/>
      <c r="K62" s="14"/>
      <c r="L62" s="14"/>
      <c r="M62" s="14"/>
      <c r="N62" s="14"/>
      <c r="O62" s="14"/>
      <c r="P62" s="14"/>
      <c r="Q62" s="14"/>
      <c r="R62" s="14"/>
      <c r="S62" s="13"/>
      <c r="T62" s="13"/>
      <c r="U62" s="13"/>
      <c r="V62" s="13"/>
      <c r="W62" s="13"/>
      <c r="X62" s="13"/>
      <c r="Y62" s="13"/>
      <c r="Z62" s="13"/>
      <c r="AA62" s="13"/>
      <c r="AB62" s="13"/>
      <c r="AC62" s="13"/>
      <c r="AD62" s="13"/>
      <c r="AE62" s="13"/>
      <c r="AF62" s="13"/>
      <c r="AG62" s="13"/>
      <c r="AH62" s="13"/>
      <c r="AI62" s="15"/>
    </row>
    <row r="63" spans="3:35">
      <c r="C63" s="12"/>
      <c r="D63" s="13"/>
      <c r="E63" s="13" t="s">
        <v>206</v>
      </c>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5"/>
    </row>
    <row r="64" spans="3:35" ht="19.2">
      <c r="C64" s="12"/>
      <c r="D64" s="13"/>
      <c r="E64" s="170" t="s">
        <v>136</v>
      </c>
      <c r="F64" s="170"/>
      <c r="G64" s="170" t="s">
        <v>2</v>
      </c>
      <c r="H64" s="293" t="s">
        <v>151</v>
      </c>
      <c r="I64" s="272"/>
      <c r="J64" s="272"/>
      <c r="K64" s="272"/>
      <c r="L64" s="272"/>
      <c r="M64" s="272"/>
      <c r="N64" s="272"/>
      <c r="O64" s="272"/>
      <c r="P64" s="272"/>
      <c r="Q64" s="272"/>
      <c r="R64" s="13"/>
      <c r="S64" s="13"/>
      <c r="T64" s="13"/>
      <c r="U64" s="13"/>
      <c r="V64" s="13"/>
      <c r="W64" s="13"/>
      <c r="X64" s="13"/>
      <c r="Y64" s="13"/>
      <c r="Z64" s="13"/>
      <c r="AA64" s="13"/>
      <c r="AB64" s="13"/>
      <c r="AC64" s="13"/>
      <c r="AD64" s="13"/>
      <c r="AE64" s="13"/>
      <c r="AF64" s="13"/>
      <c r="AG64" s="13"/>
      <c r="AH64" s="13"/>
      <c r="AI64" s="15"/>
    </row>
    <row r="65" spans="3:35">
      <c r="C65" s="12"/>
      <c r="D65" s="13"/>
      <c r="E65" s="170"/>
      <c r="F65" s="170"/>
      <c r="G65" s="170"/>
      <c r="H65" s="13"/>
      <c r="I65" s="13"/>
      <c r="J65" s="13" t="s">
        <v>285</v>
      </c>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5"/>
    </row>
    <row r="66" spans="3:35">
      <c r="C66" s="12"/>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5"/>
    </row>
    <row r="67" spans="3:35">
      <c r="C67" s="12"/>
      <c r="D67" s="13"/>
      <c r="E67" s="13"/>
      <c r="F67" s="13"/>
      <c r="G67" s="170" t="s">
        <v>2</v>
      </c>
      <c r="H67" s="272">
        <f>U13</f>
        <v>1.2</v>
      </c>
      <c r="I67" s="272"/>
      <c r="J67" s="17" t="s">
        <v>95</v>
      </c>
      <c r="K67" s="105">
        <f>P52</f>
        <v>1.72</v>
      </c>
      <c r="L67" s="105"/>
      <c r="M67" s="17" t="s">
        <v>95</v>
      </c>
      <c r="N67" s="105">
        <f>P58</f>
        <v>0.97</v>
      </c>
      <c r="O67" s="105"/>
      <c r="P67" s="17" t="s">
        <v>95</v>
      </c>
      <c r="Q67" s="105">
        <v>1.57</v>
      </c>
      <c r="R67" s="105"/>
      <c r="S67" s="17" t="s">
        <v>95</v>
      </c>
      <c r="T67" s="272">
        <f>AD39</f>
        <v>10</v>
      </c>
      <c r="U67" s="272"/>
      <c r="V67" s="17" t="s">
        <v>95</v>
      </c>
      <c r="W67" s="272">
        <f>AD40</f>
        <v>1.5</v>
      </c>
      <c r="X67" s="272"/>
      <c r="Y67" s="13"/>
      <c r="Z67" s="13"/>
      <c r="AA67" s="13"/>
      <c r="AB67" s="13"/>
      <c r="AC67" s="13"/>
      <c r="AD67" s="13"/>
      <c r="AE67" s="13"/>
      <c r="AF67" s="13"/>
      <c r="AG67" s="13"/>
      <c r="AH67" s="13"/>
      <c r="AI67" s="15"/>
    </row>
    <row r="68" spans="3:35">
      <c r="C68" s="12"/>
      <c r="D68" s="13"/>
      <c r="E68" s="13"/>
      <c r="F68" s="13"/>
      <c r="G68" s="170"/>
      <c r="H68" s="13"/>
      <c r="I68" s="13"/>
      <c r="J68" s="13"/>
      <c r="K68" s="13"/>
      <c r="L68" s="277">
        <f>N34</f>
        <v>9.21875</v>
      </c>
      <c r="M68" s="277"/>
      <c r="N68" s="13" t="s">
        <v>95</v>
      </c>
      <c r="O68" s="41">
        <v>4</v>
      </c>
      <c r="P68" s="13"/>
      <c r="Q68" s="13"/>
      <c r="R68" s="13"/>
      <c r="S68" s="13"/>
      <c r="T68" s="13"/>
      <c r="U68" s="13"/>
      <c r="V68" s="13"/>
      <c r="W68" s="13"/>
      <c r="X68" s="13"/>
      <c r="Y68" s="13"/>
      <c r="Z68" s="13"/>
      <c r="AA68" s="13"/>
      <c r="AB68" s="13"/>
      <c r="AC68" s="13"/>
      <c r="AD68" s="13"/>
      <c r="AE68" s="13"/>
      <c r="AF68" s="13"/>
      <c r="AG68" s="13"/>
      <c r="AH68" s="13"/>
      <c r="AI68" s="15"/>
    </row>
    <row r="69" spans="3:35">
      <c r="C69" s="12"/>
      <c r="D69" s="13"/>
      <c r="E69" s="13"/>
      <c r="F69" s="13"/>
      <c r="G69" s="38"/>
      <c r="H69" s="13"/>
      <c r="I69" s="13"/>
      <c r="J69" s="13"/>
      <c r="K69" s="13"/>
      <c r="L69" s="14"/>
      <c r="M69" s="14"/>
      <c r="N69" s="13"/>
      <c r="O69" s="41"/>
      <c r="P69" s="13"/>
      <c r="Q69" s="13"/>
      <c r="R69" s="13"/>
      <c r="S69" s="13"/>
      <c r="T69" s="13"/>
      <c r="U69" s="13"/>
      <c r="V69" s="13"/>
      <c r="W69" s="13"/>
      <c r="X69" s="13"/>
      <c r="Y69" s="9" t="s">
        <v>252</v>
      </c>
      <c r="Z69" s="10"/>
      <c r="AA69" s="10"/>
      <c r="AB69" s="10"/>
      <c r="AC69" s="10"/>
      <c r="AD69" s="10"/>
      <c r="AE69" s="10"/>
      <c r="AF69" s="10"/>
      <c r="AG69" s="10"/>
      <c r="AH69" s="11"/>
      <c r="AI69" s="15"/>
    </row>
    <row r="70" spans="3:35" ht="19.2">
      <c r="C70" s="12"/>
      <c r="D70" s="13"/>
      <c r="E70" s="13"/>
      <c r="F70" s="13"/>
      <c r="G70" s="13" t="s">
        <v>2</v>
      </c>
      <c r="H70" s="160">
        <f>ROUND(H67*K67*N67*Q67*T67*W67/L68/O68,2)</f>
        <v>1.28</v>
      </c>
      <c r="I70" s="161"/>
      <c r="J70" s="162"/>
      <c r="K70" s="13" t="s">
        <v>3</v>
      </c>
      <c r="L70" s="13"/>
      <c r="M70" s="13"/>
      <c r="N70" s="13"/>
      <c r="O70" s="13"/>
      <c r="P70" s="13"/>
      <c r="Q70" s="13"/>
      <c r="R70" s="13"/>
      <c r="S70" s="13"/>
      <c r="T70" s="13"/>
      <c r="U70" s="13"/>
      <c r="V70" s="13"/>
      <c r="W70" s="13"/>
      <c r="X70" s="13"/>
      <c r="Y70" s="12"/>
      <c r="Z70" s="297" t="s">
        <v>259</v>
      </c>
      <c r="AA70" s="297"/>
      <c r="AB70" s="316">
        <v>1.28</v>
      </c>
      <c r="AC70" s="316"/>
      <c r="AD70" s="13"/>
      <c r="AE70" s="279">
        <f>H70-AB70</f>
        <v>0</v>
      </c>
      <c r="AF70" s="279"/>
      <c r="AG70" s="13"/>
      <c r="AH70" s="15"/>
      <c r="AI70" s="15"/>
    </row>
    <row r="71" spans="3:35">
      <c r="C71" s="12"/>
      <c r="D71" s="13"/>
      <c r="E71" s="13"/>
      <c r="F71" s="13"/>
      <c r="G71" s="13"/>
      <c r="H71" s="25"/>
      <c r="I71" s="25"/>
      <c r="J71" s="25"/>
      <c r="K71" s="13"/>
      <c r="L71" s="13"/>
      <c r="M71" s="13"/>
      <c r="N71" s="13"/>
      <c r="O71" s="13"/>
      <c r="P71" s="13"/>
      <c r="Q71" s="13"/>
      <c r="R71" s="13"/>
      <c r="S71" s="13"/>
      <c r="T71" s="13"/>
      <c r="U71" s="13"/>
      <c r="V71" s="13"/>
      <c r="W71" s="13"/>
      <c r="X71" s="13"/>
      <c r="Y71" s="12"/>
      <c r="Z71" s="13"/>
      <c r="AA71" s="13"/>
      <c r="AB71" s="13" t="s">
        <v>254</v>
      </c>
      <c r="AC71" s="13"/>
      <c r="AD71" s="13"/>
      <c r="AE71" s="13" t="s">
        <v>254</v>
      </c>
      <c r="AF71" s="13"/>
      <c r="AG71" s="13"/>
      <c r="AH71" s="15"/>
      <c r="AI71" s="15"/>
    </row>
    <row r="72" spans="3:35">
      <c r="C72" s="12"/>
      <c r="D72" s="13"/>
      <c r="E72" s="13"/>
      <c r="F72" s="13"/>
      <c r="G72" s="13"/>
      <c r="H72" s="25"/>
      <c r="I72" s="25"/>
      <c r="J72" s="25"/>
      <c r="K72" s="13"/>
      <c r="L72" s="13"/>
      <c r="M72" s="13"/>
      <c r="N72" s="13"/>
      <c r="O72" s="13"/>
      <c r="P72" s="13"/>
      <c r="Q72" s="13"/>
      <c r="R72" s="13"/>
      <c r="S72" s="13"/>
      <c r="T72" s="13"/>
      <c r="U72" s="13"/>
      <c r="V72" s="13"/>
      <c r="W72" s="13"/>
      <c r="X72" s="13"/>
      <c r="Y72" s="314" t="s">
        <v>256</v>
      </c>
      <c r="Z72" s="297"/>
      <c r="AA72" s="297"/>
      <c r="AB72" s="297"/>
      <c r="AC72" s="297"/>
      <c r="AD72" s="13"/>
      <c r="AE72" s="297" t="s">
        <v>255</v>
      </c>
      <c r="AF72" s="297"/>
      <c r="AG72" s="297"/>
      <c r="AH72" s="315"/>
      <c r="AI72" s="15"/>
    </row>
    <row r="73" spans="3:35">
      <c r="C73" s="12"/>
      <c r="D73" s="13"/>
      <c r="E73" s="13"/>
      <c r="F73" s="13"/>
      <c r="G73" s="13"/>
      <c r="H73" s="25"/>
      <c r="I73" s="25"/>
      <c r="J73" s="25"/>
      <c r="K73" s="13"/>
      <c r="L73" s="13"/>
      <c r="M73" s="13"/>
      <c r="N73" s="13"/>
      <c r="O73" s="13"/>
      <c r="P73" s="13"/>
      <c r="Q73" s="13"/>
      <c r="R73" s="13"/>
      <c r="S73" s="13"/>
      <c r="T73" s="13"/>
      <c r="U73" s="13"/>
      <c r="V73" s="13"/>
      <c r="W73" s="13"/>
      <c r="X73" s="13"/>
      <c r="Y73" s="12"/>
      <c r="Z73" s="13"/>
      <c r="AA73" s="13"/>
      <c r="AB73" s="13"/>
      <c r="AC73" s="13"/>
      <c r="AD73" s="13"/>
      <c r="AE73" s="13"/>
      <c r="AF73" s="13"/>
      <c r="AG73" s="13"/>
      <c r="AH73" s="15"/>
      <c r="AI73" s="15"/>
    </row>
    <row r="74" spans="3:35">
      <c r="C74" s="12"/>
      <c r="D74" s="13"/>
      <c r="E74" s="13"/>
      <c r="F74" s="13"/>
      <c r="G74" s="13"/>
      <c r="H74" s="25"/>
      <c r="I74" s="25"/>
      <c r="J74" s="25"/>
      <c r="K74" s="13"/>
      <c r="L74" s="13"/>
      <c r="M74" s="13"/>
      <c r="N74" s="13"/>
      <c r="O74" s="13"/>
      <c r="P74" s="13"/>
      <c r="Q74" s="13"/>
      <c r="R74" s="13"/>
      <c r="S74" s="13"/>
      <c r="T74" s="13"/>
      <c r="U74" s="13"/>
      <c r="V74" s="13"/>
      <c r="W74" s="13"/>
      <c r="X74" s="13"/>
      <c r="Y74" s="16"/>
      <c r="Z74" s="17" t="s">
        <v>286</v>
      </c>
      <c r="AA74" s="17"/>
      <c r="AB74" s="17"/>
      <c r="AC74" s="17"/>
      <c r="AD74" s="17"/>
      <c r="AE74" s="17"/>
      <c r="AF74" s="17"/>
      <c r="AG74" s="17"/>
      <c r="AH74" s="19"/>
      <c r="AI74" s="15"/>
    </row>
    <row r="75" spans="3:35">
      <c r="C75" s="12"/>
      <c r="D75" s="13"/>
      <c r="E75" s="13"/>
      <c r="F75" s="13"/>
      <c r="G75" s="13"/>
      <c r="H75" s="25"/>
      <c r="I75" s="25"/>
      <c r="J75" s="25"/>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5"/>
    </row>
    <row r="76" spans="3:35">
      <c r="C76" s="12" t="s">
        <v>224</v>
      </c>
      <c r="D76" s="13"/>
      <c r="E76" s="13"/>
      <c r="F76" s="13"/>
      <c r="G76" s="13"/>
      <c r="H76" s="13"/>
      <c r="I76" s="13"/>
      <c r="J76" s="13"/>
      <c r="K76" s="13"/>
      <c r="L76" s="13"/>
      <c r="M76" s="13"/>
      <c r="N76" s="13"/>
      <c r="O76" s="13"/>
      <c r="P76" s="13"/>
      <c r="Q76" s="13"/>
      <c r="R76" s="13"/>
      <c r="S76" s="13"/>
      <c r="T76" s="13"/>
      <c r="U76" s="13"/>
      <c r="V76" s="13"/>
      <c r="W76" t="s">
        <v>226</v>
      </c>
      <c r="X76" s="13"/>
      <c r="Y76" s="13"/>
      <c r="Z76" s="13"/>
      <c r="AA76" s="13"/>
      <c r="AB76" s="13"/>
      <c r="AC76" s="13"/>
      <c r="AD76" s="13"/>
      <c r="AE76" s="13"/>
      <c r="AF76" s="13"/>
      <c r="AG76" s="13"/>
      <c r="AH76" s="13"/>
      <c r="AI76" s="15"/>
    </row>
    <row r="77" spans="3:35">
      <c r="C77" s="12"/>
      <c r="D77" s="13" t="s">
        <v>225</v>
      </c>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5"/>
    </row>
    <row r="78" spans="3:35">
      <c r="C78" s="12"/>
      <c r="D78" s="13"/>
      <c r="E78" s="13" t="s">
        <v>227</v>
      </c>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5"/>
    </row>
    <row r="79" spans="3:35">
      <c r="C79" s="12"/>
      <c r="D79" s="13"/>
      <c r="E79" s="13"/>
      <c r="F79" s="13" t="s">
        <v>62</v>
      </c>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5"/>
    </row>
    <row r="80" spans="3:35">
      <c r="C80" s="12"/>
      <c r="D80" s="13"/>
      <c r="E80" s="13"/>
      <c r="F80" s="13"/>
      <c r="G80" s="13" t="s">
        <v>228</v>
      </c>
      <c r="H80" s="13"/>
      <c r="I80" s="13"/>
      <c r="J80" s="13"/>
      <c r="K80" s="13"/>
      <c r="L80" s="13"/>
      <c r="M80" s="13"/>
      <c r="N80" s="13"/>
      <c r="O80" s="13"/>
      <c r="P80" s="13"/>
      <c r="Q80" s="13"/>
      <c r="R80" s="48"/>
      <c r="S80" s="48"/>
      <c r="U80" s="61"/>
      <c r="V80" s="61"/>
      <c r="Y80" s="13"/>
      <c r="Z80" s="13"/>
      <c r="AA80" s="13"/>
      <c r="AB80" s="13"/>
      <c r="AC80" s="13"/>
      <c r="AD80" s="13"/>
      <c r="AE80" s="13"/>
      <c r="AF80" s="13"/>
      <c r="AG80" s="13"/>
      <c r="AH80" s="13"/>
      <c r="AI80" s="15"/>
    </row>
    <row r="81" spans="2:35">
      <c r="C81" s="12"/>
      <c r="D81" s="13"/>
      <c r="E81" s="13"/>
      <c r="F81" s="13"/>
      <c r="G81" s="13"/>
      <c r="H81" s="13"/>
      <c r="I81" s="13" t="s">
        <v>229</v>
      </c>
      <c r="J81" s="13"/>
      <c r="K81" s="13"/>
      <c r="L81" s="13"/>
      <c r="M81" s="13"/>
      <c r="N81" s="13"/>
      <c r="O81" s="13"/>
      <c r="P81" s="13"/>
      <c r="Q81" s="13"/>
      <c r="R81" s="48"/>
      <c r="S81" s="48"/>
      <c r="U81" s="61"/>
      <c r="V81" s="61"/>
      <c r="Y81" s="13"/>
      <c r="Z81" s="13"/>
      <c r="AA81" s="13"/>
      <c r="AB81" s="13"/>
      <c r="AC81" s="13"/>
      <c r="AD81" s="13"/>
      <c r="AE81" s="13"/>
      <c r="AF81" s="13"/>
      <c r="AG81" s="13"/>
      <c r="AH81" s="13"/>
      <c r="AI81" s="15"/>
    </row>
    <row r="82" spans="2:35">
      <c r="C82" s="12"/>
      <c r="D82" s="13"/>
      <c r="E82" s="13"/>
      <c r="F82" s="13"/>
      <c r="G82" s="13"/>
      <c r="H82" s="13"/>
      <c r="I82" s="13" t="s">
        <v>230</v>
      </c>
      <c r="J82" s="13"/>
      <c r="K82" s="13"/>
      <c r="L82" s="13"/>
      <c r="M82" s="13"/>
      <c r="N82" s="13"/>
      <c r="O82" s="13"/>
      <c r="P82" s="13"/>
      <c r="Q82" s="13"/>
      <c r="R82" s="48"/>
      <c r="S82" s="48"/>
      <c r="U82" s="61"/>
      <c r="V82" s="61"/>
      <c r="Y82" s="13"/>
      <c r="Z82" s="13"/>
      <c r="AA82" s="13"/>
      <c r="AB82" s="13"/>
      <c r="AC82" s="13"/>
      <c r="AD82" s="13"/>
      <c r="AE82" s="13"/>
      <c r="AF82" s="13"/>
      <c r="AG82" s="13"/>
      <c r="AH82" s="13"/>
      <c r="AI82" s="15"/>
    </row>
    <row r="83" spans="2:35">
      <c r="C83" s="12"/>
      <c r="D83" s="13" t="s">
        <v>231</v>
      </c>
      <c r="E83" s="13"/>
      <c r="F83" s="13"/>
      <c r="G83" s="13"/>
      <c r="H83" s="13"/>
      <c r="I83" s="13"/>
      <c r="J83" s="13"/>
      <c r="K83" s="13"/>
      <c r="L83" s="13"/>
      <c r="M83" s="13"/>
      <c r="N83" s="13"/>
      <c r="O83" s="13"/>
      <c r="P83" s="13"/>
      <c r="Q83" s="13"/>
      <c r="R83" s="48"/>
      <c r="S83" s="48"/>
      <c r="U83" s="61"/>
      <c r="V83" s="61"/>
      <c r="Y83" s="13"/>
      <c r="Z83" s="13"/>
      <c r="AA83" s="13"/>
      <c r="AB83" s="13"/>
      <c r="AC83" s="13"/>
      <c r="AD83" s="13"/>
      <c r="AE83" s="13"/>
      <c r="AF83" s="13"/>
      <c r="AG83" s="13"/>
      <c r="AH83" s="13"/>
      <c r="AI83" s="15"/>
    </row>
    <row r="84" spans="2:35">
      <c r="C84" s="12"/>
      <c r="D84" s="13"/>
      <c r="E84" s="13" t="s">
        <v>232</v>
      </c>
      <c r="F84" s="13"/>
      <c r="G84" s="13"/>
      <c r="H84" s="13"/>
      <c r="I84" s="13"/>
      <c r="J84" s="13"/>
      <c r="K84" s="13"/>
      <c r="L84" s="13"/>
      <c r="M84" s="13"/>
      <c r="N84" s="13"/>
      <c r="O84" s="13"/>
      <c r="P84" s="13"/>
      <c r="Q84" s="13"/>
      <c r="R84" s="48"/>
      <c r="S84" s="48"/>
      <c r="U84" s="61"/>
      <c r="V84" s="61"/>
      <c r="Y84" s="13"/>
      <c r="Z84" s="13"/>
      <c r="AA84" s="13"/>
      <c r="AB84" s="13"/>
      <c r="AC84" s="13"/>
      <c r="AD84" s="13"/>
      <c r="AE84" s="13"/>
      <c r="AF84" s="13"/>
      <c r="AG84" s="13"/>
      <c r="AH84" s="13"/>
      <c r="AI84" s="15"/>
    </row>
    <row r="85" spans="2:35">
      <c r="C85" s="12"/>
      <c r="D85" s="13" t="s">
        <v>233</v>
      </c>
      <c r="E85" s="13"/>
      <c r="F85" s="13"/>
      <c r="G85" s="13"/>
      <c r="H85" s="13"/>
      <c r="I85" s="13"/>
      <c r="J85" s="13"/>
      <c r="K85" s="13"/>
      <c r="L85" s="13"/>
      <c r="M85" s="13"/>
      <c r="N85" s="13"/>
      <c r="O85" s="13"/>
      <c r="P85" s="13"/>
      <c r="Q85" s="13"/>
      <c r="R85" s="48"/>
      <c r="S85" s="48"/>
      <c r="U85" s="61"/>
      <c r="V85" s="61"/>
      <c r="Y85" s="13"/>
      <c r="Z85" s="13"/>
      <c r="AA85" s="13"/>
      <c r="AB85" s="13"/>
      <c r="AC85" s="13"/>
      <c r="AD85" s="13"/>
      <c r="AE85" s="13"/>
      <c r="AF85" s="13"/>
      <c r="AG85" s="13"/>
      <c r="AH85" s="13"/>
      <c r="AI85" s="15"/>
    </row>
    <row r="86" spans="2:35">
      <c r="C86" s="12"/>
      <c r="D86" s="13"/>
      <c r="E86" s="13" t="s">
        <v>234</v>
      </c>
      <c r="F86" s="13"/>
      <c r="G86" s="13"/>
      <c r="H86" s="13"/>
      <c r="I86" s="13"/>
      <c r="J86" s="13" t="s">
        <v>2</v>
      </c>
      <c r="K86" s="215">
        <f>AD40</f>
        <v>1.5</v>
      </c>
      <c r="L86" s="215"/>
      <c r="M86" s="63" t="s">
        <v>235</v>
      </c>
      <c r="N86" s="13"/>
      <c r="O86" s="13" t="s">
        <v>2</v>
      </c>
      <c r="P86" s="160">
        <f>K86/2</f>
        <v>0.75</v>
      </c>
      <c r="Q86" s="161"/>
      <c r="R86" s="162"/>
      <c r="S86" s="13" t="s">
        <v>3</v>
      </c>
      <c r="U86" s="61"/>
      <c r="V86" s="61"/>
      <c r="Y86" s="13"/>
      <c r="Z86" s="13"/>
      <c r="AA86" s="13"/>
      <c r="AB86" s="13"/>
      <c r="AC86" s="13"/>
      <c r="AD86" s="13"/>
      <c r="AE86" s="13"/>
      <c r="AF86" s="13"/>
      <c r="AG86" s="13"/>
      <c r="AH86" s="13"/>
      <c r="AI86" s="15"/>
    </row>
    <row r="87" spans="2:35">
      <c r="C87" s="16"/>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9"/>
    </row>
    <row r="89" spans="2:35">
      <c r="B89" s="1" t="s">
        <v>118</v>
      </c>
      <c r="W89" t="s">
        <v>84</v>
      </c>
    </row>
    <row r="90" spans="2:35">
      <c r="C90" s="9"/>
      <c r="D90" s="10"/>
      <c r="E90" s="262" t="s">
        <v>152</v>
      </c>
      <c r="F90" s="262"/>
      <c r="G90" s="262" t="s">
        <v>2</v>
      </c>
      <c r="H90" s="223">
        <v>2.5</v>
      </c>
      <c r="I90" s="223"/>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1"/>
    </row>
    <row r="91" spans="2:35" ht="19.2">
      <c r="C91" s="12"/>
      <c r="D91" s="13"/>
      <c r="E91" s="170"/>
      <c r="F91" s="170"/>
      <c r="G91" s="170"/>
      <c r="H91" s="215" t="s">
        <v>361</v>
      </c>
      <c r="I91" s="215"/>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5"/>
    </row>
    <row r="92" spans="2:35">
      <c r="C92" s="12"/>
      <c r="D92" s="13"/>
      <c r="E92" s="13"/>
      <c r="F92" s="13" t="s">
        <v>62</v>
      </c>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5"/>
    </row>
    <row r="93" spans="2:35" ht="20.399999999999999">
      <c r="C93" s="12"/>
      <c r="D93" s="13"/>
      <c r="E93" s="13"/>
      <c r="F93" s="13"/>
      <c r="G93" s="13" t="s">
        <v>362</v>
      </c>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5"/>
    </row>
    <row r="94" spans="2:35">
      <c r="C94" s="12"/>
      <c r="D94" s="13"/>
      <c r="E94" s="13"/>
      <c r="F94" s="13"/>
      <c r="G94" s="13"/>
      <c r="H94" s="170" t="s">
        <v>361</v>
      </c>
      <c r="I94" s="170"/>
      <c r="J94" s="170" t="s">
        <v>2</v>
      </c>
      <c r="K94" s="42">
        <v>4</v>
      </c>
      <c r="L94" s="308" t="s">
        <v>363</v>
      </c>
      <c r="M94" s="277"/>
      <c r="N94" s="277"/>
      <c r="O94" s="13"/>
      <c r="P94" s="13"/>
      <c r="Q94" s="13"/>
      <c r="R94" s="13"/>
      <c r="S94" s="13"/>
      <c r="T94" s="13"/>
      <c r="U94" s="13"/>
      <c r="V94" s="13"/>
      <c r="W94" s="13"/>
      <c r="X94" s="13"/>
      <c r="Y94" s="13"/>
      <c r="Z94" s="13"/>
      <c r="AA94" s="13"/>
      <c r="AB94" s="13"/>
      <c r="AC94" s="13"/>
      <c r="AD94" s="13"/>
      <c r="AE94" s="13"/>
      <c r="AF94" s="13"/>
      <c r="AG94" s="13"/>
      <c r="AH94" s="13"/>
      <c r="AI94" s="15"/>
    </row>
    <row r="95" spans="2:35" ht="20.25" customHeight="1">
      <c r="C95" s="12"/>
      <c r="D95" s="13"/>
      <c r="E95" s="13"/>
      <c r="F95" s="13"/>
      <c r="G95" s="13"/>
      <c r="H95" s="170"/>
      <c r="I95" s="170"/>
      <c r="J95" s="170"/>
      <c r="K95" s="13"/>
      <c r="L95" s="277" t="s">
        <v>153</v>
      </c>
      <c r="M95" s="277"/>
      <c r="N95" s="277"/>
      <c r="O95" s="13"/>
      <c r="P95" s="13"/>
      <c r="Q95" s="13"/>
      <c r="R95" s="13"/>
      <c r="S95" s="13"/>
      <c r="T95" s="13"/>
      <c r="U95" s="13"/>
      <c r="V95" s="13"/>
      <c r="W95" s="13"/>
      <c r="X95" s="13"/>
      <c r="Y95" s="13"/>
      <c r="Z95" s="13"/>
      <c r="AA95" s="13"/>
      <c r="AB95" s="13"/>
      <c r="AC95" s="13"/>
      <c r="AD95" s="13"/>
      <c r="AE95" s="13"/>
      <c r="AF95" s="13"/>
      <c r="AG95" s="13"/>
      <c r="AH95" s="13"/>
      <c r="AI95" s="15"/>
    </row>
    <row r="96" spans="2:35" ht="20.25" customHeight="1">
      <c r="C96" s="12"/>
      <c r="D96" s="13"/>
      <c r="E96" s="13"/>
      <c r="F96" s="13"/>
      <c r="G96" s="13"/>
      <c r="H96" s="13"/>
      <c r="I96" s="13"/>
      <c r="J96" s="53" t="s">
        <v>364</v>
      </c>
      <c r="K96" s="13"/>
      <c r="L96" s="13"/>
      <c r="M96" s="13"/>
      <c r="N96" s="13"/>
      <c r="O96" s="13"/>
      <c r="P96" s="13"/>
      <c r="Q96" s="13"/>
      <c r="R96" s="13"/>
      <c r="S96" s="13"/>
      <c r="T96" s="13"/>
      <c r="U96" s="13"/>
      <c r="V96" s="53" t="s">
        <v>365</v>
      </c>
      <c r="W96" s="13"/>
      <c r="X96" s="264">
        <f>'2.根入れ長の計算'!J141</f>
        <v>13644.12433402279</v>
      </c>
      <c r="Y96" s="265"/>
      <c r="Z96" s="266"/>
      <c r="AA96" s="13"/>
      <c r="AB96" s="13"/>
      <c r="AC96" s="13"/>
      <c r="AD96" s="13"/>
      <c r="AE96" s="13"/>
      <c r="AF96" s="13"/>
      <c r="AG96" s="13"/>
      <c r="AH96" s="13"/>
      <c r="AI96" s="15"/>
    </row>
    <row r="97" spans="3:36">
      <c r="C97" s="12"/>
      <c r="D97" s="13"/>
      <c r="E97" s="13"/>
      <c r="F97" s="13"/>
      <c r="G97" s="13"/>
      <c r="H97" s="13"/>
      <c r="I97" s="13"/>
      <c r="J97" s="53" t="s">
        <v>222</v>
      </c>
      <c r="K97" s="13"/>
      <c r="L97" s="13"/>
      <c r="M97" s="13"/>
      <c r="N97" s="13"/>
      <c r="O97" s="13"/>
      <c r="P97" s="13"/>
      <c r="Q97" s="13"/>
      <c r="R97" s="13"/>
      <c r="S97" s="13"/>
      <c r="T97" s="13"/>
      <c r="U97" s="13"/>
      <c r="V97" s="53" t="s">
        <v>156</v>
      </c>
      <c r="W97" s="13"/>
      <c r="X97" s="309">
        <v>1</v>
      </c>
      <c r="Y97" s="310"/>
      <c r="Z97" s="311"/>
      <c r="AA97" s="13"/>
      <c r="AB97" s="13"/>
      <c r="AC97" s="13"/>
      <c r="AD97" s="13"/>
      <c r="AE97" s="13"/>
      <c r="AF97" s="13"/>
      <c r="AG97" s="13"/>
      <c r="AH97" s="13"/>
      <c r="AI97" s="15"/>
    </row>
    <row r="98" spans="3:36" ht="19.8">
      <c r="C98" s="12"/>
      <c r="D98" s="13"/>
      <c r="E98" s="13"/>
      <c r="F98" s="13"/>
      <c r="G98" s="13"/>
      <c r="H98" s="13"/>
      <c r="I98" s="13"/>
      <c r="J98" s="53" t="s">
        <v>154</v>
      </c>
      <c r="K98" s="13"/>
      <c r="L98" s="13"/>
      <c r="M98" s="13"/>
      <c r="N98" s="13"/>
      <c r="O98" s="13"/>
      <c r="P98" s="13"/>
      <c r="Q98" s="13"/>
      <c r="R98" s="13"/>
      <c r="S98" s="13"/>
      <c r="T98" s="13"/>
      <c r="U98" s="13"/>
      <c r="V98" s="53" t="s">
        <v>157</v>
      </c>
      <c r="W98" s="13"/>
      <c r="X98" s="302">
        <f>'1.設計条件と鋼矢板の設定'!T135*1000</f>
        <v>200000000</v>
      </c>
      <c r="Y98" s="303"/>
      <c r="Z98" s="303"/>
      <c r="AA98" s="303"/>
      <c r="AB98" s="304"/>
      <c r="AC98" s="13"/>
      <c r="AD98" s="13"/>
      <c r="AE98" s="13"/>
      <c r="AF98" s="13"/>
      <c r="AG98" s="13"/>
      <c r="AH98" s="13"/>
      <c r="AI98" s="15"/>
    </row>
    <row r="99" spans="3:36" ht="19.8">
      <c r="C99" s="12"/>
      <c r="D99" s="13"/>
      <c r="E99" s="13"/>
      <c r="F99" s="13"/>
      <c r="G99" s="13"/>
      <c r="H99" s="13"/>
      <c r="I99" s="13"/>
      <c r="J99" s="53" t="s">
        <v>155</v>
      </c>
      <c r="K99" s="13"/>
      <c r="L99" s="13"/>
      <c r="M99" s="13"/>
      <c r="N99" s="13"/>
      <c r="O99" s="13"/>
      <c r="P99" s="13"/>
      <c r="Q99" s="13"/>
      <c r="R99" s="13"/>
      <c r="S99" s="13"/>
      <c r="T99" s="13"/>
      <c r="U99" s="13"/>
      <c r="V99" s="53" t="s">
        <v>158</v>
      </c>
      <c r="W99" s="13"/>
      <c r="X99" s="305">
        <f>'1.設計条件と鋼矢板の設定'!T132/100000000</f>
        <v>1.6799999999999999E-4</v>
      </c>
      <c r="Y99" s="306"/>
      <c r="Z99" s="306"/>
      <c r="AA99" s="306"/>
      <c r="AB99" s="307"/>
      <c r="AC99" s="13"/>
      <c r="AD99" s="13"/>
      <c r="AE99" s="13"/>
      <c r="AF99" s="13"/>
      <c r="AG99" s="13"/>
      <c r="AH99" s="13"/>
      <c r="AI99" s="15"/>
    </row>
    <row r="100" spans="3:36">
      <c r="C100" s="12"/>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5"/>
    </row>
    <row r="101" spans="3:36" ht="18.75" customHeight="1">
      <c r="C101" s="12"/>
      <c r="D101" s="13"/>
      <c r="E101" s="13"/>
      <c r="F101" s="13"/>
      <c r="G101" s="13"/>
      <c r="H101" s="170" t="s">
        <v>361</v>
      </c>
      <c r="I101" s="170"/>
      <c r="J101" s="170" t="s">
        <v>2</v>
      </c>
      <c r="K101" s="42">
        <v>4</v>
      </c>
      <c r="L101" s="265">
        <f>X96</f>
        <v>13644.12433402279</v>
      </c>
      <c r="M101" s="265"/>
      <c r="N101" s="265"/>
      <c r="O101" s="40" t="s">
        <v>95</v>
      </c>
      <c r="P101" s="223">
        <f>X97</f>
        <v>1</v>
      </c>
      <c r="Q101" s="223"/>
      <c r="R101" s="223"/>
      <c r="S101" s="40"/>
      <c r="T101" s="40"/>
      <c r="U101" s="40"/>
      <c r="V101" s="40"/>
      <c r="W101" s="40"/>
      <c r="X101" s="13"/>
      <c r="Y101" s="13"/>
      <c r="Z101" s="13"/>
      <c r="AA101" s="13"/>
      <c r="AB101" s="13"/>
      <c r="AC101" s="13"/>
      <c r="AD101" s="13"/>
      <c r="AE101" s="13"/>
      <c r="AF101" s="13"/>
      <c r="AG101" s="13"/>
      <c r="AH101" s="13"/>
      <c r="AI101" s="15"/>
    </row>
    <row r="102" spans="3:36">
      <c r="C102" s="12"/>
      <c r="D102" s="13"/>
      <c r="E102" s="13"/>
      <c r="F102" s="13"/>
      <c r="G102" s="13"/>
      <c r="H102" s="170"/>
      <c r="I102" s="170"/>
      <c r="J102" s="170"/>
      <c r="K102" s="13"/>
      <c r="L102" s="41">
        <v>4</v>
      </c>
      <c r="M102" s="13" t="s">
        <v>95</v>
      </c>
      <c r="N102" s="279">
        <f>X98</f>
        <v>200000000</v>
      </c>
      <c r="O102" s="279"/>
      <c r="P102" s="279"/>
      <c r="Q102" s="279"/>
      <c r="R102" s="279"/>
      <c r="S102" s="13" t="s">
        <v>95</v>
      </c>
      <c r="T102" s="312">
        <f>X99</f>
        <v>1.6799999999999999E-4</v>
      </c>
      <c r="U102" s="312"/>
      <c r="V102" s="312"/>
      <c r="W102" s="312"/>
      <c r="X102" s="312"/>
      <c r="Y102" s="13"/>
      <c r="Z102" s="13"/>
      <c r="AA102" s="13"/>
      <c r="AB102" s="13"/>
      <c r="AC102" s="13"/>
      <c r="AD102" s="13"/>
      <c r="AE102" s="13"/>
      <c r="AF102" s="13"/>
      <c r="AG102" s="13"/>
      <c r="AH102" s="13"/>
      <c r="AI102" s="15"/>
    </row>
    <row r="103" spans="3:36">
      <c r="C103" s="12"/>
      <c r="D103" s="13"/>
      <c r="E103" s="13"/>
      <c r="F103" s="13"/>
      <c r="G103" s="13"/>
      <c r="H103" s="13"/>
      <c r="I103" s="13"/>
      <c r="J103" s="13"/>
      <c r="K103" s="13"/>
      <c r="L103" s="13"/>
      <c r="M103" s="13"/>
      <c r="N103" s="13"/>
      <c r="O103" s="13"/>
      <c r="P103" s="13"/>
      <c r="Q103" s="13"/>
      <c r="R103" s="13"/>
      <c r="S103" s="13"/>
      <c r="T103" s="13"/>
      <c r="U103" s="13"/>
      <c r="V103" s="13"/>
      <c r="W103" s="13"/>
      <c r="X103" s="13"/>
      <c r="Y103" s="9" t="s">
        <v>252</v>
      </c>
      <c r="Z103" s="10"/>
      <c r="AA103" s="10"/>
      <c r="AB103" s="10"/>
      <c r="AC103" s="10"/>
      <c r="AD103" s="10"/>
      <c r="AE103" s="10"/>
      <c r="AF103" s="10"/>
      <c r="AG103" s="10"/>
      <c r="AH103" s="11"/>
      <c r="AI103" s="15"/>
    </row>
    <row r="104" spans="3:36" ht="19.2">
      <c r="C104" s="12"/>
      <c r="D104" s="13"/>
      <c r="E104" s="13"/>
      <c r="F104" s="13"/>
      <c r="G104" s="13"/>
      <c r="H104" s="13"/>
      <c r="I104" s="13"/>
      <c r="J104" s="43" t="s">
        <v>2</v>
      </c>
      <c r="K104" s="298">
        <f>ROUND((L101*P101/L102/N102/T102)^(1/4),2)</f>
        <v>0.56000000000000005</v>
      </c>
      <c r="L104" s="299"/>
      <c r="M104" s="300"/>
      <c r="N104" s="13"/>
      <c r="U104" s="13"/>
      <c r="V104" s="13"/>
      <c r="W104" s="13"/>
      <c r="X104" s="13"/>
      <c r="Y104" s="314" t="s">
        <v>366</v>
      </c>
      <c r="Z104" s="297"/>
      <c r="AA104" s="297"/>
      <c r="AB104" s="318">
        <v>0.56000000000000005</v>
      </c>
      <c r="AC104" s="318"/>
      <c r="AD104" s="13"/>
      <c r="AE104" s="317">
        <f>K104-AB104</f>
        <v>0</v>
      </c>
      <c r="AF104" s="317"/>
      <c r="AG104" s="13"/>
      <c r="AH104" s="15"/>
      <c r="AI104" s="15"/>
    </row>
    <row r="105" spans="3:36">
      <c r="C105" s="12"/>
      <c r="D105" s="13"/>
      <c r="E105" s="13" t="s">
        <v>100</v>
      </c>
      <c r="F105" s="13"/>
      <c r="G105" s="13"/>
      <c r="H105" s="13"/>
      <c r="I105" s="13"/>
      <c r="J105" s="13"/>
      <c r="K105" s="13"/>
      <c r="L105" s="13"/>
      <c r="M105" s="13"/>
      <c r="N105" s="13"/>
      <c r="O105" s="13"/>
      <c r="P105" s="13"/>
      <c r="Q105" s="13"/>
      <c r="R105" s="13"/>
      <c r="S105" s="13"/>
      <c r="T105" s="13"/>
      <c r="U105" s="13"/>
      <c r="V105" s="13"/>
      <c r="W105" s="13"/>
      <c r="X105" s="13"/>
      <c r="Y105" s="12"/>
      <c r="Z105" s="13"/>
      <c r="AA105" s="13"/>
      <c r="AB105" s="13" t="s">
        <v>254</v>
      </c>
      <c r="AC105" s="13"/>
      <c r="AD105" s="13"/>
      <c r="AE105" s="13" t="s">
        <v>254</v>
      </c>
      <c r="AF105" s="13"/>
      <c r="AG105" s="13"/>
      <c r="AH105" s="15"/>
      <c r="AI105" s="15"/>
    </row>
    <row r="106" spans="3:36">
      <c r="C106" s="12"/>
      <c r="D106" s="13"/>
      <c r="E106" s="170" t="s">
        <v>159</v>
      </c>
      <c r="F106" s="170"/>
      <c r="G106" s="170" t="s">
        <v>2</v>
      </c>
      <c r="H106" s="272">
        <v>2.5</v>
      </c>
      <c r="I106" s="272"/>
      <c r="J106" s="272"/>
      <c r="K106" s="13"/>
      <c r="L106" s="13"/>
      <c r="M106" s="13"/>
      <c r="N106" s="13"/>
      <c r="O106" s="13"/>
      <c r="P106" s="13"/>
      <c r="Q106" s="13"/>
      <c r="R106" s="13"/>
      <c r="S106" s="13"/>
      <c r="T106" s="13"/>
      <c r="U106" s="13"/>
      <c r="V106" s="13"/>
      <c r="W106" s="13"/>
      <c r="X106" s="13"/>
      <c r="Y106" s="314" t="s">
        <v>256</v>
      </c>
      <c r="Z106" s="297"/>
      <c r="AA106" s="297"/>
      <c r="AB106" s="297"/>
      <c r="AC106" s="297"/>
      <c r="AD106" s="13"/>
      <c r="AE106" s="297" t="s">
        <v>255</v>
      </c>
      <c r="AF106" s="297"/>
      <c r="AG106" s="297"/>
      <c r="AH106" s="315"/>
      <c r="AI106" s="15"/>
    </row>
    <row r="107" spans="3:36">
      <c r="C107" s="12"/>
      <c r="D107" s="13"/>
      <c r="E107" s="170"/>
      <c r="F107" s="170"/>
      <c r="G107" s="170"/>
      <c r="H107" s="271">
        <f>K104</f>
        <v>0.56000000000000005</v>
      </c>
      <c r="I107" s="271"/>
      <c r="J107" s="271"/>
      <c r="K107" s="13"/>
      <c r="L107" s="13"/>
      <c r="M107" s="13"/>
      <c r="N107" s="13"/>
      <c r="O107" s="13"/>
      <c r="P107" s="13"/>
      <c r="Q107" s="13"/>
      <c r="R107" s="13"/>
      <c r="S107" s="13"/>
      <c r="T107" s="13"/>
      <c r="U107" s="13"/>
      <c r="V107" s="13"/>
      <c r="W107" s="13"/>
      <c r="X107" s="13"/>
      <c r="Y107" s="12"/>
      <c r="Z107" s="13"/>
      <c r="AA107" s="13"/>
      <c r="AB107" s="13"/>
      <c r="AC107" s="13"/>
      <c r="AD107" s="13"/>
      <c r="AE107" s="13"/>
      <c r="AF107" s="13"/>
      <c r="AG107" s="13"/>
      <c r="AH107" s="15"/>
      <c r="AI107" s="15"/>
    </row>
    <row r="108" spans="3:36">
      <c r="C108" s="12"/>
      <c r="D108" s="13"/>
      <c r="E108" s="13"/>
      <c r="F108" s="13"/>
      <c r="G108" s="13"/>
      <c r="H108" s="13"/>
      <c r="I108" s="13"/>
      <c r="J108" s="13"/>
      <c r="K108" s="13"/>
      <c r="L108" s="13"/>
      <c r="M108" s="13"/>
      <c r="N108" s="13"/>
      <c r="O108" s="13"/>
      <c r="P108" s="13"/>
      <c r="Q108" s="13"/>
      <c r="R108" s="13"/>
      <c r="S108" s="13"/>
      <c r="T108" s="13"/>
      <c r="U108" s="13"/>
      <c r="V108" s="13"/>
      <c r="W108" s="13"/>
      <c r="X108" s="13"/>
      <c r="Y108" s="16"/>
      <c r="Z108" s="17" t="s">
        <v>257</v>
      </c>
      <c r="AA108" s="17"/>
      <c r="AB108" s="17"/>
      <c r="AC108" s="17"/>
      <c r="AD108" s="17"/>
      <c r="AE108" s="17"/>
      <c r="AF108" s="17"/>
      <c r="AG108" s="17"/>
      <c r="AH108" s="19"/>
      <c r="AI108" s="15"/>
    </row>
    <row r="109" spans="3:36">
      <c r="C109" s="12"/>
      <c r="D109" s="13"/>
      <c r="E109" s="13"/>
      <c r="F109" s="13"/>
      <c r="G109" s="13" t="s">
        <v>2</v>
      </c>
      <c r="H109" s="160">
        <f>H106/H107</f>
        <v>4.4642857142857135</v>
      </c>
      <c r="I109" s="161"/>
      <c r="J109" s="162"/>
      <c r="K109" s="13" t="s">
        <v>3</v>
      </c>
      <c r="L109" s="13"/>
      <c r="M109" s="13"/>
      <c r="N109" s="13"/>
      <c r="O109" s="13"/>
      <c r="P109" s="13"/>
      <c r="Q109" s="13"/>
      <c r="R109" s="13"/>
      <c r="S109" s="13"/>
      <c r="T109" s="13"/>
      <c r="U109" s="13"/>
      <c r="V109" s="13"/>
      <c r="W109" s="13"/>
      <c r="X109" s="13"/>
      <c r="Y109" s="13"/>
      <c r="Z109" s="13"/>
      <c r="AA109" s="13"/>
      <c r="AI109" s="15"/>
    </row>
    <row r="110" spans="3:36">
      <c r="C110" s="16"/>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I110" s="19"/>
    </row>
    <row r="111" spans="3:36" ht="19.2">
      <c r="C111" s="9"/>
      <c r="E111" s="10" t="s">
        <v>367</v>
      </c>
      <c r="F111" s="10"/>
      <c r="G111" s="10"/>
      <c r="H111" s="10"/>
      <c r="I111" s="10"/>
      <c r="J111" s="10"/>
      <c r="K111" s="10"/>
      <c r="L111" s="10"/>
      <c r="M111" s="10" t="s">
        <v>368</v>
      </c>
      <c r="N111" s="10"/>
      <c r="O111" s="10"/>
      <c r="P111" s="10"/>
      <c r="Q111" s="10"/>
      <c r="R111" s="10"/>
      <c r="S111" s="10"/>
      <c r="T111" s="10"/>
      <c r="U111" s="10"/>
      <c r="V111" s="10"/>
      <c r="W111" s="10"/>
      <c r="X111" s="10"/>
      <c r="Y111" s="10"/>
      <c r="Z111" s="3" t="s">
        <v>253</v>
      </c>
      <c r="AA111" s="10"/>
      <c r="AB111" s="10"/>
      <c r="AC111" s="10"/>
      <c r="AD111" s="10"/>
      <c r="AE111" s="10"/>
      <c r="AF111" s="10"/>
      <c r="AG111" s="10"/>
      <c r="AH111" s="10"/>
      <c r="AI111" s="11"/>
      <c r="AJ111" s="13"/>
    </row>
    <row r="112" spans="3:36">
      <c r="C112" s="12"/>
      <c r="D112" s="13"/>
      <c r="E112" s="13"/>
      <c r="F112" s="13"/>
      <c r="G112" s="13"/>
      <c r="H112" s="13"/>
      <c r="I112" s="13"/>
      <c r="J112" s="13"/>
      <c r="K112" s="13"/>
      <c r="L112" s="13"/>
      <c r="M112" s="13"/>
      <c r="N112" s="13"/>
      <c r="O112" s="13"/>
      <c r="P112" s="13"/>
      <c r="Q112" s="13"/>
      <c r="R112" s="13"/>
      <c r="S112" s="13"/>
      <c r="T112" s="13"/>
      <c r="U112" s="13"/>
      <c r="V112" s="13"/>
      <c r="W112" s="13"/>
      <c r="X112" s="13"/>
      <c r="Y112" s="13"/>
      <c r="Z112"/>
      <c r="AA112" s="13"/>
      <c r="AB112" s="13"/>
      <c r="AC112" s="13"/>
      <c r="AD112" s="13"/>
      <c r="AE112" s="13"/>
      <c r="AF112" s="13"/>
      <c r="AG112" s="13"/>
      <c r="AH112" s="13"/>
      <c r="AI112" s="15"/>
      <c r="AJ112" s="13"/>
    </row>
    <row r="113" spans="3:36">
      <c r="C113" s="12"/>
      <c r="D113" s="13"/>
      <c r="E113" s="169" t="s">
        <v>369</v>
      </c>
      <c r="F113" s="169"/>
      <c r="G113" s="170" t="s">
        <v>2</v>
      </c>
      <c r="H113" s="169" t="s">
        <v>124</v>
      </c>
      <c r="I113" s="169"/>
      <c r="J113" s="169"/>
      <c r="K113" s="269" t="s">
        <v>125</v>
      </c>
      <c r="L113" s="269"/>
      <c r="M113" s="269"/>
      <c r="N113" s="270" t="s">
        <v>51</v>
      </c>
      <c r="O113" s="215"/>
      <c r="P113" s="13"/>
      <c r="Q113" s="13"/>
      <c r="R113" s="13"/>
      <c r="S113" s="13"/>
      <c r="T113" s="13"/>
      <c r="U113" s="13"/>
      <c r="V113" s="13"/>
      <c r="W113" s="13"/>
      <c r="X113" s="13"/>
      <c r="Y113" s="13"/>
      <c r="Z113" s="13"/>
      <c r="AA113" s="13"/>
      <c r="AB113" s="13"/>
      <c r="AC113" s="13"/>
      <c r="AD113" s="13"/>
      <c r="AE113" s="13"/>
      <c r="AF113" s="13"/>
      <c r="AG113" s="13"/>
      <c r="AH113" s="13"/>
      <c r="AI113" s="15"/>
      <c r="AJ113" s="13"/>
    </row>
    <row r="114" spans="3:36">
      <c r="C114" s="12"/>
      <c r="D114" s="13"/>
      <c r="E114" s="169"/>
      <c r="F114" s="169"/>
      <c r="G114" s="170"/>
      <c r="H114" s="169"/>
      <c r="I114" s="169"/>
      <c r="J114" s="169"/>
      <c r="K114" s="215">
        <v>0.3</v>
      </c>
      <c r="L114" s="215"/>
      <c r="M114" s="215"/>
      <c r="N114" s="13"/>
      <c r="O114" s="13"/>
      <c r="P114" s="13"/>
      <c r="Q114" s="13"/>
      <c r="R114" s="13"/>
      <c r="S114" s="13"/>
      <c r="T114" s="13"/>
      <c r="U114" s="13"/>
      <c r="V114" s="13"/>
      <c r="W114" s="13"/>
      <c r="X114" s="13"/>
      <c r="Y114" s="13"/>
      <c r="Z114" s="13"/>
      <c r="AA114" s="13"/>
      <c r="AB114" s="13"/>
      <c r="AC114" s="13"/>
      <c r="AD114" s="13"/>
      <c r="AE114" s="13"/>
      <c r="AF114" s="13"/>
      <c r="AG114" s="13"/>
      <c r="AH114" s="13"/>
      <c r="AI114" s="15"/>
      <c r="AJ114" s="13"/>
    </row>
    <row r="115" spans="3:36">
      <c r="C115" s="12"/>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5"/>
      <c r="AJ115" s="13"/>
    </row>
    <row r="116" spans="3:36">
      <c r="C116" s="12"/>
      <c r="D116" s="13"/>
      <c r="E116" s="13"/>
      <c r="F116" s="13"/>
      <c r="G116" s="13" t="s">
        <v>62</v>
      </c>
      <c r="H116" s="13"/>
      <c r="I116" s="13"/>
      <c r="X116" s="13"/>
      <c r="Y116" s="13"/>
      <c r="Z116" s="13"/>
      <c r="AA116" s="13"/>
      <c r="AB116" s="13"/>
      <c r="AC116" s="13"/>
      <c r="AD116" s="13"/>
      <c r="AE116" s="13"/>
      <c r="AF116" s="13"/>
      <c r="AG116" s="13"/>
      <c r="AH116" s="13"/>
      <c r="AI116" s="15"/>
      <c r="AJ116" s="13"/>
    </row>
    <row r="117" spans="3:36">
      <c r="C117" s="12"/>
      <c r="D117" s="13"/>
      <c r="E117" s="13"/>
      <c r="F117" s="13"/>
      <c r="G117" s="13"/>
      <c r="H117" s="47" t="s">
        <v>319</v>
      </c>
      <c r="I117" s="13"/>
      <c r="J117" s="13"/>
      <c r="K117" s="13"/>
      <c r="L117" s="13"/>
      <c r="M117" s="13"/>
      <c r="N117" s="13"/>
      <c r="O117" s="13"/>
      <c r="P117" s="13"/>
      <c r="Q117" s="13"/>
      <c r="R117" s="47" t="s">
        <v>53</v>
      </c>
      <c r="S117" s="13" t="s">
        <v>2</v>
      </c>
      <c r="T117" s="313">
        <v>1</v>
      </c>
      <c r="U117" s="313"/>
      <c r="V117" s="36"/>
      <c r="W117" s="36"/>
      <c r="X117" s="13"/>
      <c r="Y117" s="13"/>
      <c r="Z117" s="13"/>
      <c r="AA117" s="13"/>
      <c r="AB117" s="13"/>
      <c r="AC117" s="13"/>
      <c r="AD117" s="13"/>
      <c r="AE117" s="13"/>
      <c r="AF117" s="13"/>
      <c r="AG117" s="13"/>
      <c r="AH117" s="13"/>
      <c r="AI117" s="15"/>
      <c r="AJ117" s="13"/>
    </row>
    <row r="118" spans="3:36" ht="19.8">
      <c r="C118" s="12"/>
      <c r="D118" s="13"/>
      <c r="E118" s="13"/>
      <c r="F118" s="13"/>
      <c r="G118" s="13"/>
      <c r="H118" s="53" t="s">
        <v>127</v>
      </c>
      <c r="I118" s="13"/>
      <c r="J118" s="13"/>
      <c r="K118" s="13"/>
      <c r="L118" s="13"/>
      <c r="M118" s="13"/>
      <c r="N118" s="13"/>
      <c r="O118" s="13"/>
      <c r="P118" s="13"/>
      <c r="Q118" s="13"/>
      <c r="R118" s="13"/>
      <c r="S118" s="13"/>
      <c r="T118" s="13"/>
      <c r="U118" s="13"/>
      <c r="V118" s="13"/>
      <c r="W118" s="13"/>
      <c r="X118" s="13"/>
      <c r="Y118" s="13"/>
      <c r="Z118" s="13"/>
      <c r="AC118" s="13"/>
      <c r="AD118" s="13"/>
      <c r="AE118" s="13"/>
      <c r="AF118" s="13"/>
      <c r="AG118" s="13"/>
      <c r="AH118" s="13"/>
      <c r="AI118" s="15"/>
      <c r="AJ118" s="13"/>
    </row>
    <row r="119" spans="3:36" ht="18.75" customHeight="1">
      <c r="C119" s="12"/>
      <c r="D119" s="13"/>
      <c r="E119" s="13"/>
      <c r="F119" s="13"/>
      <c r="G119" s="13"/>
      <c r="H119" s="13"/>
      <c r="I119" s="13"/>
      <c r="J119" s="169" t="s">
        <v>249</v>
      </c>
      <c r="K119" s="169"/>
      <c r="L119" s="170" t="s">
        <v>2</v>
      </c>
      <c r="M119" s="263">
        <v>1</v>
      </c>
      <c r="N119" s="263"/>
      <c r="O119" s="169" t="s">
        <v>128</v>
      </c>
      <c r="P119" s="169"/>
      <c r="Q119" s="169"/>
      <c r="R119" s="13"/>
      <c r="S119" s="13"/>
      <c r="T119" s="13"/>
      <c r="U119" s="13"/>
      <c r="V119" s="13"/>
      <c r="W119" s="13"/>
      <c r="X119" s="13"/>
      <c r="Y119" s="13"/>
      <c r="Z119" s="13"/>
      <c r="AA119" s="13"/>
      <c r="AB119" s="13"/>
      <c r="AC119" s="13"/>
      <c r="AD119" s="13"/>
      <c r="AE119" s="13"/>
      <c r="AF119" s="13"/>
      <c r="AG119" s="13"/>
      <c r="AH119" s="13"/>
      <c r="AI119" s="15"/>
    </row>
    <row r="120" spans="3:36">
      <c r="C120" s="12"/>
      <c r="D120" s="13"/>
      <c r="E120" s="13"/>
      <c r="F120" s="13"/>
      <c r="G120" s="13"/>
      <c r="H120" s="13"/>
      <c r="I120" s="13"/>
      <c r="J120" s="169"/>
      <c r="K120" s="169"/>
      <c r="L120" s="170"/>
      <c r="M120" s="215">
        <v>0.3</v>
      </c>
      <c r="N120" s="215"/>
      <c r="O120" s="169"/>
      <c r="P120" s="169"/>
      <c r="Q120" s="169"/>
      <c r="R120" s="13"/>
      <c r="S120" s="13"/>
      <c r="T120" s="13"/>
      <c r="U120" s="13"/>
      <c r="V120" s="13"/>
      <c r="W120" s="13"/>
      <c r="X120" s="13"/>
      <c r="Y120" s="13"/>
      <c r="Z120" s="13"/>
      <c r="AA120" s="13"/>
      <c r="AB120" s="13"/>
      <c r="AC120" s="13"/>
      <c r="AD120" s="13"/>
      <c r="AE120" s="13"/>
      <c r="AF120" s="13"/>
      <c r="AG120" s="13"/>
      <c r="AH120" s="13"/>
      <c r="AI120" s="15"/>
    </row>
    <row r="121" spans="3:36">
      <c r="C121" s="12"/>
      <c r="D121" s="13"/>
      <c r="E121" s="13"/>
      <c r="F121" s="13"/>
      <c r="G121" s="13"/>
      <c r="H121" s="13"/>
      <c r="I121" s="13"/>
      <c r="J121" s="13"/>
      <c r="K121" s="13"/>
      <c r="L121" s="52" t="s">
        <v>129</v>
      </c>
      <c r="M121" s="13"/>
      <c r="N121" s="13"/>
      <c r="O121" s="13"/>
      <c r="P121" s="13"/>
      <c r="Q121" s="13"/>
      <c r="R121" s="13"/>
      <c r="S121" s="13"/>
      <c r="T121" s="13"/>
      <c r="U121" s="13"/>
      <c r="V121" s="13"/>
      <c r="W121" s="13"/>
      <c r="X121" s="47" t="s">
        <v>52</v>
      </c>
      <c r="Y121" s="13" t="s">
        <v>2</v>
      </c>
      <c r="Z121" s="313">
        <v>1</v>
      </c>
      <c r="AA121" s="313"/>
      <c r="AB121" s="13"/>
      <c r="AC121" s="13"/>
      <c r="AD121" s="13"/>
      <c r="AE121" s="13"/>
      <c r="AF121" s="13"/>
      <c r="AG121" s="13"/>
      <c r="AH121" s="13"/>
      <c r="AI121" s="15"/>
    </row>
    <row r="122" spans="3:36" ht="19.8">
      <c r="C122" s="12"/>
      <c r="D122" s="13"/>
      <c r="E122" s="13"/>
      <c r="F122" s="13"/>
      <c r="G122" s="13"/>
      <c r="H122" s="13"/>
      <c r="I122" s="13"/>
      <c r="J122" s="13"/>
      <c r="K122" s="13"/>
      <c r="L122" s="53" t="s">
        <v>130</v>
      </c>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5"/>
    </row>
    <row r="123" spans="3:36">
      <c r="C123" s="12"/>
      <c r="D123" s="13"/>
      <c r="E123" s="13"/>
      <c r="F123" s="13"/>
      <c r="G123" s="13"/>
      <c r="H123" s="13"/>
      <c r="I123" s="13"/>
      <c r="J123" s="13"/>
      <c r="K123" s="13"/>
      <c r="L123" s="13"/>
      <c r="M123" s="47" t="s">
        <v>126</v>
      </c>
      <c r="N123" s="13"/>
      <c r="O123" s="13" t="s">
        <v>2</v>
      </c>
      <c r="P123" s="279">
        <v>2800</v>
      </c>
      <c r="Q123" s="279"/>
      <c r="R123" s="279"/>
      <c r="S123" s="13" t="s">
        <v>95</v>
      </c>
      <c r="T123" s="47" t="s">
        <v>63</v>
      </c>
      <c r="U123" s="13"/>
      <c r="V123" s="13"/>
      <c r="W123" s="13"/>
      <c r="X123" s="13"/>
      <c r="Y123" s="13"/>
      <c r="Z123" s="13"/>
      <c r="AA123" s="13"/>
      <c r="AB123" s="13"/>
      <c r="AC123" s="13"/>
      <c r="AD123" s="13"/>
      <c r="AE123" s="13"/>
      <c r="AF123" s="13"/>
      <c r="AG123" s="13"/>
      <c r="AH123" s="13"/>
      <c r="AI123" s="15"/>
    </row>
    <row r="124" spans="3:36">
      <c r="C124" s="12"/>
      <c r="D124" s="13"/>
      <c r="E124" s="13"/>
      <c r="F124" s="13"/>
      <c r="G124" s="13"/>
      <c r="H124" s="53" t="s">
        <v>131</v>
      </c>
      <c r="I124" s="13"/>
      <c r="J124" s="13"/>
      <c r="K124" s="13"/>
      <c r="L124" s="13"/>
      <c r="M124" s="13"/>
      <c r="N124" s="172" t="s">
        <v>125</v>
      </c>
      <c r="O124" s="172"/>
      <c r="P124" s="13" t="s">
        <v>2</v>
      </c>
      <c r="Q124" s="313">
        <v>10</v>
      </c>
      <c r="R124" s="313"/>
      <c r="S124" s="13" t="s">
        <v>3</v>
      </c>
      <c r="T124" s="13"/>
      <c r="U124" s="13"/>
      <c r="V124" s="13"/>
      <c r="W124" s="13"/>
      <c r="X124" s="13"/>
      <c r="Y124" s="13"/>
      <c r="Z124" s="13"/>
      <c r="AA124" s="13"/>
      <c r="AB124" s="13"/>
      <c r="AC124" s="13"/>
      <c r="AD124" s="13"/>
      <c r="AE124" s="13"/>
      <c r="AF124" s="13"/>
      <c r="AG124" s="13"/>
      <c r="AH124" s="13"/>
      <c r="AI124" s="15"/>
    </row>
    <row r="125" spans="3:36">
      <c r="C125" s="12"/>
      <c r="D125" s="13"/>
      <c r="E125" s="13"/>
      <c r="F125" s="13"/>
      <c r="G125" s="13"/>
      <c r="H125" s="53"/>
      <c r="I125" s="13"/>
      <c r="J125" s="13"/>
      <c r="K125" s="13"/>
      <c r="L125" s="13"/>
      <c r="M125" s="13"/>
      <c r="N125" s="48"/>
      <c r="O125" s="48"/>
      <c r="P125" s="13"/>
      <c r="Q125" s="36"/>
      <c r="R125" s="36"/>
      <c r="S125" s="13"/>
      <c r="T125" s="13"/>
      <c r="U125" s="13"/>
      <c r="V125" s="13"/>
      <c r="W125" s="13"/>
      <c r="X125" s="13"/>
      <c r="Y125" s="13"/>
      <c r="Z125" s="13"/>
      <c r="AA125" s="13"/>
      <c r="AB125" s="13"/>
      <c r="AC125" s="13"/>
      <c r="AD125" s="13"/>
      <c r="AE125" s="13"/>
      <c r="AF125" s="13"/>
      <c r="AG125" s="13"/>
      <c r="AH125" s="13"/>
      <c r="AI125" s="15"/>
    </row>
    <row r="126" spans="3:36" ht="19.2">
      <c r="C126" s="12"/>
      <c r="D126" s="13"/>
      <c r="E126" s="13" t="s">
        <v>371</v>
      </c>
      <c r="F126" s="13"/>
      <c r="G126" s="13"/>
      <c r="H126" s="13"/>
      <c r="I126" s="53"/>
      <c r="J126" s="13"/>
      <c r="K126" s="13"/>
      <c r="L126" s="13"/>
      <c r="M126" s="13"/>
      <c r="N126" s="13"/>
      <c r="O126" s="48"/>
      <c r="P126" s="48"/>
      <c r="Q126" s="13"/>
      <c r="R126" s="36"/>
      <c r="S126" s="36"/>
      <c r="T126" s="13"/>
      <c r="U126" s="13"/>
      <c r="V126" s="13"/>
      <c r="W126" s="13"/>
      <c r="X126" s="13"/>
      <c r="Y126" s="13"/>
      <c r="Z126" s="13"/>
      <c r="AA126" s="13"/>
      <c r="AB126" s="13"/>
      <c r="AC126" s="13"/>
      <c r="AD126" s="13"/>
      <c r="AE126" s="13"/>
      <c r="AF126" s="13"/>
      <c r="AG126" s="13"/>
      <c r="AH126" s="13"/>
      <c r="AI126" s="15"/>
    </row>
    <row r="127" spans="3:36">
      <c r="C127" s="12"/>
      <c r="E127"/>
      <c r="F127"/>
      <c r="G127"/>
      <c r="H127" s="111" t="s">
        <v>8</v>
      </c>
      <c r="I127" s="175"/>
      <c r="J127" s="112" t="s">
        <v>11</v>
      </c>
      <c r="K127" s="175"/>
      <c r="L127" s="273" t="s">
        <v>248</v>
      </c>
      <c r="M127" s="274"/>
      <c r="N127" s="274"/>
      <c r="O127" s="275"/>
      <c r="P127" s="273" t="s">
        <v>249</v>
      </c>
      <c r="Q127" s="274"/>
      <c r="R127" s="274"/>
      <c r="S127" s="275"/>
      <c r="T127" s="273" t="s">
        <v>369</v>
      </c>
      <c r="U127" s="274"/>
      <c r="V127" s="274"/>
      <c r="W127" s="275"/>
      <c r="X127" s="273" t="s">
        <v>370</v>
      </c>
      <c r="Y127" s="274"/>
      <c r="Z127" s="274"/>
      <c r="AA127" s="275"/>
      <c r="AI127" s="15"/>
    </row>
    <row r="128" spans="3:36">
      <c r="C128" s="12"/>
      <c r="E128"/>
      <c r="F128"/>
      <c r="G128"/>
      <c r="H128" s="177" t="s">
        <v>15</v>
      </c>
      <c r="I128" s="178"/>
      <c r="J128" s="210"/>
      <c r="K128" s="180"/>
      <c r="L128" s="205"/>
      <c r="M128" s="211"/>
      <c r="N128" s="211"/>
      <c r="O128" s="206"/>
      <c r="P128" s="205"/>
      <c r="Q128" s="211"/>
      <c r="R128" s="211"/>
      <c r="S128" s="206"/>
      <c r="T128" s="205"/>
      <c r="U128" s="211"/>
      <c r="V128" s="211"/>
      <c r="W128" s="206"/>
      <c r="X128" s="205"/>
      <c r="Y128" s="211"/>
      <c r="Z128" s="211"/>
      <c r="AA128" s="206"/>
      <c r="AI128" s="15"/>
    </row>
    <row r="129" spans="3:36" ht="19.8">
      <c r="C129" s="12"/>
      <c r="E129"/>
      <c r="F129"/>
      <c r="G129"/>
      <c r="H129" s="154" t="s">
        <v>20</v>
      </c>
      <c r="I129" s="155"/>
      <c r="J129" s="120"/>
      <c r="K129" s="155"/>
      <c r="L129" s="154" t="s">
        <v>55</v>
      </c>
      <c r="M129" s="120"/>
      <c r="N129" s="120"/>
      <c r="O129" s="155"/>
      <c r="P129" s="154" t="s">
        <v>59</v>
      </c>
      <c r="Q129" s="120"/>
      <c r="R129" s="120"/>
      <c r="S129" s="155"/>
      <c r="T129" s="154" t="s">
        <v>59</v>
      </c>
      <c r="U129" s="120"/>
      <c r="V129" s="120"/>
      <c r="W129" s="155"/>
      <c r="X129" s="154" t="s">
        <v>55</v>
      </c>
      <c r="Y129" s="120"/>
      <c r="Z129" s="120"/>
      <c r="AA129" s="155"/>
      <c r="AI129" s="15"/>
    </row>
    <row r="130" spans="3:36">
      <c r="C130" s="12"/>
      <c r="E130" s="200" t="s">
        <v>245</v>
      </c>
      <c r="F130" s="200"/>
      <c r="G130" s="200"/>
      <c r="H130" s="295">
        <f>'1.設計条件と鋼矢板の設定'!F25</f>
        <v>1</v>
      </c>
      <c r="I130" s="203"/>
      <c r="J130" s="200">
        <f>'1.設計条件と鋼矢板の設定'!N25</f>
        <v>15</v>
      </c>
      <c r="K130" s="200"/>
      <c r="L130" s="267">
        <f>$Z$121*$P$123*J130</f>
        <v>42000</v>
      </c>
      <c r="M130" s="267"/>
      <c r="N130" s="267"/>
      <c r="O130" s="267"/>
      <c r="P130" s="267">
        <f>L130/$M$120</f>
        <v>140000</v>
      </c>
      <c r="Q130" s="267"/>
      <c r="R130" s="267"/>
      <c r="S130" s="267"/>
      <c r="T130" s="267">
        <f>$T$117*P130*($Q$124/0.3)^(-3/4)</f>
        <v>10091.80793936597</v>
      </c>
      <c r="U130" s="267"/>
      <c r="V130" s="267"/>
      <c r="W130" s="267"/>
      <c r="X130" s="267">
        <f>H130*T130</f>
        <v>10091.80793936597</v>
      </c>
      <c r="Y130" s="267"/>
      <c r="Z130" s="267"/>
      <c r="AA130" s="267"/>
      <c r="AI130" s="15"/>
    </row>
    <row r="131" spans="3:36">
      <c r="C131" s="12"/>
      <c r="E131" s="200" t="s">
        <v>246</v>
      </c>
      <c r="F131" s="200"/>
      <c r="G131" s="200"/>
      <c r="H131" s="295">
        <f>H132-H130</f>
        <v>0.78571428571428559</v>
      </c>
      <c r="I131" s="203"/>
      <c r="J131" s="200">
        <f>'1.設計条件と鋼矢板の設定'!N26</f>
        <v>27</v>
      </c>
      <c r="K131" s="200"/>
      <c r="L131" s="267">
        <f>$Z$121*$P$123*J131</f>
        <v>75600</v>
      </c>
      <c r="M131" s="267"/>
      <c r="N131" s="267"/>
      <c r="O131" s="267"/>
      <c r="P131" s="267">
        <f>L131/$M$120</f>
        <v>252000</v>
      </c>
      <c r="Q131" s="267"/>
      <c r="R131" s="267"/>
      <c r="S131" s="267"/>
      <c r="T131" s="267">
        <f>$T$117*P131*($Q$124/0.3)^(-3/4)</f>
        <v>18165.254290858746</v>
      </c>
      <c r="U131" s="267"/>
      <c r="V131" s="267"/>
      <c r="W131" s="267"/>
      <c r="X131" s="267">
        <f>H131*T131</f>
        <v>14272.699799960441</v>
      </c>
      <c r="Y131" s="267"/>
      <c r="Z131" s="267"/>
      <c r="AA131" s="267"/>
      <c r="AI131" s="15"/>
    </row>
    <row r="132" spans="3:36" ht="19.2">
      <c r="C132" s="12"/>
      <c r="D132" s="13"/>
      <c r="E132" s="296" t="s">
        <v>388</v>
      </c>
      <c r="F132" s="296"/>
      <c r="G132" s="296"/>
      <c r="H132" s="161">
        <f>1/AB104</f>
        <v>1.7857142857142856</v>
      </c>
      <c r="I132" s="162"/>
      <c r="J132" s="48"/>
      <c r="K132" s="48"/>
      <c r="L132" s="41"/>
      <c r="M132" s="73"/>
      <c r="N132" s="73"/>
      <c r="O132" s="41"/>
      <c r="P132" s="41"/>
      <c r="Q132" s="41"/>
      <c r="R132" s="41"/>
      <c r="S132" s="74" t="s">
        <v>372</v>
      </c>
      <c r="T132" s="75"/>
      <c r="U132" s="75"/>
      <c r="V132" s="75"/>
      <c r="W132" s="75" t="s">
        <v>2</v>
      </c>
      <c r="X132" s="266">
        <f>SUM(X130:AA131)</f>
        <v>24364.507739326411</v>
      </c>
      <c r="Y132" s="267"/>
      <c r="Z132" s="267"/>
      <c r="AA132" s="267"/>
      <c r="AB132" s="13"/>
      <c r="AC132" s="13"/>
      <c r="AD132" s="13"/>
      <c r="AI132" s="15"/>
    </row>
    <row r="133" spans="3:36">
      <c r="C133" s="12"/>
      <c r="D133" s="13"/>
      <c r="E133" s="66"/>
      <c r="F133" s="66"/>
      <c r="G133" s="25"/>
      <c r="H133" s="25"/>
      <c r="I133" s="53"/>
      <c r="J133" s="13"/>
      <c r="K133" s="13"/>
      <c r="L133" s="13"/>
      <c r="M133" s="13"/>
      <c r="N133" s="13"/>
      <c r="O133" s="48"/>
      <c r="P133" s="48"/>
      <c r="Q133" s="13"/>
      <c r="R133" s="36"/>
      <c r="S133" s="36"/>
      <c r="T133" s="13"/>
      <c r="U133" s="13"/>
      <c r="V133" s="13"/>
      <c r="W133" s="13"/>
      <c r="X133" s="13"/>
      <c r="Y133" s="13"/>
      <c r="Z133" s="13"/>
      <c r="AA133" s="13"/>
      <c r="AB133" s="13"/>
      <c r="AC133" s="67"/>
      <c r="AD133" s="67"/>
      <c r="AE133" s="67"/>
      <c r="AF133" s="67"/>
      <c r="AG133" s="13"/>
      <c r="AH133" s="13"/>
      <c r="AI133" s="15"/>
    </row>
    <row r="134" spans="3:36">
      <c r="C134" s="12"/>
      <c r="D134" s="13"/>
      <c r="E134" s="68" t="s">
        <v>48</v>
      </c>
      <c r="F134" s="66"/>
      <c r="G134" s="25"/>
      <c r="H134" s="25"/>
      <c r="I134" s="53"/>
      <c r="J134" s="13"/>
      <c r="K134" s="13"/>
      <c r="L134" s="13"/>
      <c r="M134" s="13"/>
      <c r="N134" s="13"/>
      <c r="O134" s="48"/>
      <c r="P134" s="48"/>
      <c r="Q134" s="13"/>
      <c r="R134" s="36"/>
      <c r="S134" s="36"/>
      <c r="T134" s="13"/>
      <c r="U134" s="13"/>
      <c r="V134" s="13"/>
      <c r="W134" s="13"/>
      <c r="X134" s="13"/>
      <c r="Y134" s="13"/>
      <c r="Z134" s="13"/>
      <c r="AA134" s="13"/>
      <c r="AB134" s="13"/>
      <c r="AC134" s="67"/>
      <c r="AD134" s="67"/>
      <c r="AE134" s="67"/>
      <c r="AF134" s="67"/>
      <c r="AG134" s="13"/>
      <c r="AH134" s="13"/>
      <c r="AI134" s="15"/>
    </row>
    <row r="135" spans="3:36">
      <c r="C135" s="12"/>
      <c r="D135" s="66"/>
      <c r="E135" s="170" t="s">
        <v>250</v>
      </c>
      <c r="F135" s="170"/>
      <c r="G135" s="301" t="s">
        <v>369</v>
      </c>
      <c r="H135" s="301"/>
      <c r="I135" s="268" t="s">
        <v>2</v>
      </c>
      <c r="J135" s="272" t="s">
        <v>372</v>
      </c>
      <c r="K135" s="272"/>
      <c r="L135" s="272"/>
      <c r="M135" s="272"/>
      <c r="P135" s="13"/>
      <c r="Q135" s="36"/>
      <c r="T135" s="13"/>
      <c r="U135" s="13"/>
      <c r="V135" s="13"/>
      <c r="W135" s="13"/>
      <c r="Z135" s="13"/>
      <c r="AA135" s="13"/>
      <c r="AB135" s="67"/>
      <c r="AC135" s="67"/>
      <c r="AD135" s="67"/>
      <c r="AE135" s="67"/>
      <c r="AF135" s="13"/>
      <c r="AG135" s="13"/>
      <c r="AH135" s="13"/>
      <c r="AI135" s="15"/>
    </row>
    <row r="136" spans="3:36" ht="19.2">
      <c r="C136" s="12"/>
      <c r="D136" s="66"/>
      <c r="E136" s="170"/>
      <c r="F136" s="170"/>
      <c r="G136" s="301"/>
      <c r="H136" s="301"/>
      <c r="I136" s="268"/>
      <c r="J136" s="294" t="s">
        <v>373</v>
      </c>
      <c r="K136" s="294"/>
      <c r="L136" s="294"/>
      <c r="M136" s="294"/>
      <c r="P136" s="13"/>
      <c r="Q136" s="36"/>
      <c r="R136" s="53"/>
      <c r="S136" s="13"/>
      <c r="T136" s="13"/>
      <c r="U136" s="13"/>
      <c r="V136" s="13"/>
      <c r="W136" s="13"/>
      <c r="X136" s="66"/>
      <c r="Y136" s="66"/>
      <c r="Z136" s="13"/>
      <c r="AA136" s="13"/>
      <c r="AB136" s="67"/>
      <c r="AC136" s="67"/>
      <c r="AD136" s="67"/>
      <c r="AE136" s="67"/>
      <c r="AF136" s="13"/>
      <c r="AG136" s="13"/>
      <c r="AH136" s="13"/>
      <c r="AI136" s="15"/>
    </row>
    <row r="137" spans="3:36">
      <c r="C137" s="12"/>
      <c r="D137" s="66"/>
      <c r="E137" s="68"/>
      <c r="F137" s="68"/>
      <c r="G137" s="69"/>
      <c r="H137" s="53"/>
      <c r="I137" s="13"/>
      <c r="J137" s="13"/>
      <c r="K137" s="13"/>
      <c r="L137" s="13"/>
      <c r="M137" s="13"/>
      <c r="N137" s="66"/>
      <c r="O137" s="66"/>
      <c r="P137" s="13"/>
      <c r="Q137" s="36"/>
      <c r="R137" s="36"/>
      <c r="S137" s="13"/>
      <c r="T137" s="13"/>
      <c r="U137" s="13"/>
      <c r="V137" s="13"/>
      <c r="W137" s="13"/>
      <c r="X137" s="13"/>
      <c r="Y137" s="13"/>
      <c r="Z137" s="13"/>
      <c r="AA137" s="13"/>
      <c r="AB137" s="67"/>
      <c r="AC137" s="67"/>
      <c r="AD137" s="67"/>
      <c r="AE137" s="67"/>
      <c r="AF137" s="13"/>
      <c r="AG137" s="13"/>
      <c r="AH137" s="13"/>
      <c r="AI137" s="15"/>
    </row>
    <row r="138" spans="3:36">
      <c r="C138" s="12"/>
      <c r="D138" s="66"/>
      <c r="E138" s="68"/>
      <c r="F138" s="68"/>
      <c r="G138" s="69"/>
      <c r="H138" s="53"/>
      <c r="I138" s="268" t="s">
        <v>2</v>
      </c>
      <c r="J138" s="263">
        <f>X132</f>
        <v>24364.507739326411</v>
      </c>
      <c r="K138" s="263"/>
      <c r="L138" s="263"/>
      <c r="M138" s="263"/>
      <c r="N138" s="66"/>
      <c r="O138" s="66"/>
      <c r="P138" s="13"/>
      <c r="Q138" s="36"/>
      <c r="R138" s="36"/>
      <c r="S138" s="13"/>
      <c r="T138" s="13"/>
      <c r="U138" s="13"/>
      <c r="V138" s="13"/>
      <c r="W138" s="13"/>
      <c r="X138" s="13"/>
      <c r="Y138" s="13"/>
      <c r="Z138" s="13"/>
      <c r="AA138" s="13"/>
      <c r="AB138" s="67"/>
      <c r="AC138" s="67"/>
      <c r="AD138" s="67"/>
      <c r="AE138" s="67"/>
      <c r="AF138" s="13"/>
      <c r="AG138" s="13"/>
      <c r="AH138" s="13"/>
      <c r="AI138" s="15"/>
    </row>
    <row r="139" spans="3:36">
      <c r="C139" s="12"/>
      <c r="D139" s="66"/>
      <c r="E139" s="68"/>
      <c r="F139" s="68"/>
      <c r="G139" s="69"/>
      <c r="H139" s="53"/>
      <c r="I139" s="268"/>
      <c r="J139" s="141">
        <f>H132</f>
        <v>1.7857142857142856</v>
      </c>
      <c r="K139" s="141"/>
      <c r="L139" s="141"/>
      <c r="M139" s="141"/>
      <c r="N139" s="66"/>
      <c r="O139" s="66"/>
      <c r="P139" s="13"/>
      <c r="Q139" s="36"/>
      <c r="R139" s="36"/>
      <c r="S139" s="13"/>
      <c r="T139" s="13"/>
      <c r="U139" s="13"/>
      <c r="V139" s="13"/>
      <c r="W139" s="13"/>
      <c r="X139" s="13"/>
      <c r="Y139" s="13"/>
      <c r="Z139" s="13"/>
      <c r="AA139" s="13"/>
      <c r="AB139" s="67"/>
      <c r="AC139" s="67"/>
      <c r="AD139" s="67"/>
      <c r="AE139" s="67"/>
      <c r="AF139" s="13"/>
      <c r="AG139" s="13"/>
      <c r="AH139" s="13"/>
      <c r="AI139" s="15"/>
    </row>
    <row r="140" spans="3:36">
      <c r="C140" s="12"/>
      <c r="D140" s="66"/>
      <c r="E140" s="68"/>
      <c r="F140" s="68"/>
      <c r="G140" s="69"/>
      <c r="H140" s="53"/>
      <c r="I140" s="65"/>
      <c r="J140" s="66"/>
      <c r="K140" s="66"/>
      <c r="L140" s="66"/>
      <c r="M140" s="66"/>
      <c r="N140" s="66"/>
      <c r="O140" s="66"/>
      <c r="P140" s="13"/>
      <c r="Q140" s="36"/>
      <c r="R140" s="36"/>
      <c r="S140" s="13"/>
      <c r="T140" s="13"/>
      <c r="U140" s="13"/>
      <c r="V140" s="13"/>
      <c r="W140" s="13"/>
      <c r="X140" s="13"/>
      <c r="Y140" s="13"/>
      <c r="Z140" s="13"/>
      <c r="AA140" s="13"/>
      <c r="AB140" s="67"/>
      <c r="AC140" s="67"/>
      <c r="AD140" s="67"/>
      <c r="AE140" s="67"/>
      <c r="AF140" s="13"/>
      <c r="AG140" s="13"/>
      <c r="AH140" s="13"/>
      <c r="AI140" s="15"/>
    </row>
    <row r="141" spans="3:36" ht="19.8">
      <c r="C141" s="12"/>
      <c r="D141" s="66"/>
      <c r="E141" s="68"/>
      <c r="F141" s="68"/>
      <c r="G141" s="69"/>
      <c r="H141" s="53"/>
      <c r="I141" s="65" t="s">
        <v>2</v>
      </c>
      <c r="J141" s="264">
        <f>J138/J139</f>
        <v>13644.12433402279</v>
      </c>
      <c r="K141" s="265"/>
      <c r="L141" s="266"/>
      <c r="M141" s="13" t="s">
        <v>54</v>
      </c>
      <c r="N141" s="66"/>
      <c r="O141" s="66"/>
      <c r="P141" s="13"/>
      <c r="Q141" s="36"/>
      <c r="R141" s="36"/>
      <c r="S141" s="13"/>
      <c r="T141" s="13"/>
      <c r="U141" s="13"/>
      <c r="V141" s="13"/>
      <c r="W141" s="13"/>
      <c r="X141" s="13"/>
      <c r="Y141" s="13"/>
      <c r="Z141" s="13"/>
      <c r="AA141" s="13"/>
      <c r="AB141" s="67"/>
      <c r="AC141" s="67"/>
      <c r="AD141" s="67"/>
      <c r="AE141" s="67"/>
      <c r="AF141" s="13"/>
      <c r="AG141" s="13"/>
      <c r="AH141" s="13"/>
      <c r="AI141" s="15"/>
    </row>
    <row r="142" spans="3:36">
      <c r="C142" s="16"/>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9"/>
      <c r="AJ142" s="13"/>
    </row>
    <row r="145" spans="2:35">
      <c r="B145" s="1" t="s">
        <v>114</v>
      </c>
      <c r="W145" t="s">
        <v>84</v>
      </c>
    </row>
    <row r="146" spans="2:35">
      <c r="C146" s="9" t="s">
        <v>115</v>
      </c>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1"/>
    </row>
    <row r="147" spans="2:35">
      <c r="C147" s="12"/>
      <c r="D147" s="13" t="s">
        <v>116</v>
      </c>
      <c r="E147" s="13"/>
      <c r="F147" s="13"/>
      <c r="G147" s="13"/>
      <c r="H147" s="13"/>
      <c r="I147" s="13"/>
      <c r="J147" s="13"/>
      <c r="K147" s="13"/>
      <c r="L147" s="13"/>
      <c r="M147" s="13"/>
      <c r="N147" s="13"/>
      <c r="O147" s="13"/>
      <c r="P147" s="13"/>
      <c r="Q147" s="13"/>
      <c r="R147" s="13" t="s">
        <v>143</v>
      </c>
      <c r="S147" s="13"/>
      <c r="T147" s="13" t="s">
        <v>2</v>
      </c>
      <c r="U147" s="215">
        <f>H4</f>
        <v>3</v>
      </c>
      <c r="V147" s="215"/>
      <c r="W147" s="215"/>
      <c r="X147" s="13"/>
      <c r="Y147" s="13"/>
      <c r="Z147" s="13"/>
      <c r="AA147" s="13"/>
      <c r="AB147" s="13"/>
      <c r="AC147" s="13"/>
      <c r="AD147" s="13"/>
      <c r="AE147" s="13"/>
      <c r="AF147" s="13"/>
      <c r="AG147" s="13"/>
      <c r="AH147" s="13"/>
      <c r="AI147" s="15"/>
    </row>
    <row r="148" spans="2:35">
      <c r="C148" s="12"/>
      <c r="D148" s="13" t="s">
        <v>117</v>
      </c>
      <c r="E148" s="13"/>
      <c r="F148" s="13"/>
      <c r="G148" s="13"/>
      <c r="H148" s="13"/>
      <c r="I148" s="13"/>
      <c r="J148" s="13"/>
      <c r="K148" s="13"/>
      <c r="L148" s="13"/>
      <c r="M148" s="13"/>
      <c r="N148" s="13"/>
      <c r="O148" s="13"/>
      <c r="P148" s="13"/>
      <c r="Q148" s="13"/>
      <c r="R148" s="13" t="s">
        <v>136</v>
      </c>
      <c r="S148" s="13"/>
      <c r="T148" s="13" t="s">
        <v>2</v>
      </c>
      <c r="U148" s="149">
        <f>H70</f>
        <v>1.28</v>
      </c>
      <c r="V148" s="149"/>
      <c r="W148" s="149"/>
      <c r="X148" s="13" t="s">
        <v>236</v>
      </c>
      <c r="Y148" s="13"/>
      <c r="Z148" s="13"/>
      <c r="AA148" s="13"/>
      <c r="AB148" s="13"/>
      <c r="AC148" s="13"/>
      <c r="AD148" s="13"/>
      <c r="AE148" s="13"/>
      <c r="AF148" s="13"/>
      <c r="AG148" s="13"/>
      <c r="AH148" s="13"/>
      <c r="AI148" s="15"/>
    </row>
    <row r="149" spans="2:35">
      <c r="C149" s="12"/>
      <c r="D149" s="13"/>
      <c r="E149" s="13"/>
      <c r="F149" s="13"/>
      <c r="G149" s="13"/>
      <c r="H149" s="13"/>
      <c r="I149" s="13"/>
      <c r="J149" s="13"/>
      <c r="K149" s="13"/>
      <c r="L149" s="13"/>
      <c r="M149" s="13"/>
      <c r="N149" s="13"/>
      <c r="O149" s="13"/>
      <c r="P149" s="13"/>
      <c r="Q149" s="13"/>
      <c r="R149" s="13" t="s">
        <v>136</v>
      </c>
      <c r="S149" s="13"/>
      <c r="T149" s="13" t="s">
        <v>2</v>
      </c>
      <c r="U149" s="149">
        <f>P86</f>
        <v>0.75</v>
      </c>
      <c r="V149" s="149"/>
      <c r="W149" s="149"/>
      <c r="X149" s="13" t="s">
        <v>237</v>
      </c>
      <c r="Y149" s="13"/>
      <c r="Z149" s="13"/>
      <c r="AA149" s="13"/>
      <c r="AB149" s="13"/>
      <c r="AC149" s="13"/>
      <c r="AD149" s="13"/>
      <c r="AE149" s="13"/>
      <c r="AF149" s="13"/>
      <c r="AG149" s="13"/>
      <c r="AH149" s="13"/>
      <c r="AI149" s="15"/>
    </row>
    <row r="150" spans="2:35">
      <c r="C150" s="12"/>
      <c r="D150" s="13" t="s">
        <v>119</v>
      </c>
      <c r="E150" s="13"/>
      <c r="F150" s="13"/>
      <c r="G150" s="13"/>
      <c r="H150" s="13"/>
      <c r="I150" s="13"/>
      <c r="J150" s="13"/>
      <c r="K150" s="13"/>
      <c r="L150" s="13"/>
      <c r="M150" s="13"/>
      <c r="N150" s="13"/>
      <c r="O150" s="13"/>
      <c r="P150" s="13"/>
      <c r="Q150" s="13"/>
      <c r="R150" s="13" t="s">
        <v>159</v>
      </c>
      <c r="S150" s="13"/>
      <c r="T150" s="13" t="s">
        <v>2</v>
      </c>
      <c r="U150" s="149">
        <f>H109</f>
        <v>4.4642857142857135</v>
      </c>
      <c r="V150" s="149"/>
      <c r="W150" s="149"/>
      <c r="X150" s="13"/>
      <c r="Y150" s="13"/>
      <c r="Z150" s="13"/>
      <c r="AA150" s="13"/>
      <c r="AB150" s="13"/>
      <c r="AC150" s="13"/>
      <c r="AD150" s="13"/>
      <c r="AE150" s="13"/>
      <c r="AF150" s="13"/>
      <c r="AG150" s="13"/>
      <c r="AH150" s="13"/>
      <c r="AI150" s="15"/>
    </row>
    <row r="151" spans="2:35">
      <c r="C151" s="12"/>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5"/>
    </row>
    <row r="152" spans="2:35">
      <c r="C152" s="12" t="s">
        <v>100</v>
      </c>
      <c r="D152" s="13"/>
      <c r="E152" s="13"/>
      <c r="F152" s="13"/>
      <c r="G152" s="13"/>
      <c r="H152" s="13"/>
      <c r="I152" s="13"/>
      <c r="J152" s="13"/>
      <c r="K152" s="13"/>
      <c r="L152" s="13"/>
      <c r="M152" s="13" t="s">
        <v>120</v>
      </c>
      <c r="N152" s="13"/>
      <c r="O152" s="13"/>
      <c r="P152" s="13"/>
      <c r="Q152" s="13"/>
      <c r="R152" s="47" t="s">
        <v>121</v>
      </c>
      <c r="S152" s="13"/>
      <c r="T152" s="13" t="s">
        <v>2</v>
      </c>
      <c r="U152" s="160">
        <f>MAX(U147:W150)</f>
        <v>4.4642857142857135</v>
      </c>
      <c r="V152" s="161"/>
      <c r="W152" s="162"/>
      <c r="X152" s="13" t="s">
        <v>3</v>
      </c>
      <c r="Y152" s="13"/>
      <c r="Z152" s="13"/>
      <c r="AA152" s="13"/>
      <c r="AB152" s="13"/>
      <c r="AC152" s="13"/>
      <c r="AD152" s="13"/>
      <c r="AE152" s="13"/>
      <c r="AF152" s="13"/>
      <c r="AG152" s="13"/>
      <c r="AH152" s="13"/>
      <c r="AI152" s="15"/>
    </row>
    <row r="153" spans="2:35">
      <c r="C153" s="16"/>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9"/>
    </row>
    <row r="155" spans="2:35">
      <c r="B155" s="1" t="s">
        <v>242</v>
      </c>
      <c r="W155"/>
    </row>
    <row r="156" spans="2:35">
      <c r="C156" s="9" t="s">
        <v>287</v>
      </c>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1"/>
    </row>
    <row r="157" spans="2:35">
      <c r="C157" s="12"/>
      <c r="D157" s="47" t="s">
        <v>108</v>
      </c>
      <c r="E157" s="13" t="s">
        <v>2</v>
      </c>
      <c r="F157" s="172" t="s">
        <v>1</v>
      </c>
      <c r="G157" s="172"/>
      <c r="H157" s="172"/>
      <c r="I157" s="13" t="s">
        <v>102</v>
      </c>
      <c r="J157" s="276" t="s">
        <v>121</v>
      </c>
      <c r="K157" s="276"/>
      <c r="L157" s="276"/>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5"/>
    </row>
    <row r="158" spans="2:35">
      <c r="C158" s="12"/>
      <c r="D158" s="47"/>
      <c r="E158" s="13" t="s">
        <v>2</v>
      </c>
      <c r="F158" s="215">
        <f>'1.設計条件と鋼矢板の設定'!R9</f>
        <v>3</v>
      </c>
      <c r="G158" s="215"/>
      <c r="H158" s="215"/>
      <c r="I158" s="13" t="s">
        <v>102</v>
      </c>
      <c r="J158" s="149">
        <f>U152</f>
        <v>4.4642857142857135</v>
      </c>
      <c r="K158" s="149"/>
      <c r="L158" s="149"/>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5"/>
    </row>
    <row r="159" spans="2:35">
      <c r="C159" s="12"/>
      <c r="D159" s="13"/>
      <c r="E159" s="13" t="s">
        <v>2</v>
      </c>
      <c r="F159" s="149">
        <f>F158+J158</f>
        <v>7.4642857142857135</v>
      </c>
      <c r="G159" s="149"/>
      <c r="H159" s="149"/>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5"/>
    </row>
    <row r="160" spans="2:35">
      <c r="C160" s="12"/>
      <c r="D160" s="13"/>
      <c r="E160" s="13" t="s">
        <v>238</v>
      </c>
      <c r="F160" s="259">
        <f>ROUNDUP(F159/0.5, 0) * 0.5</f>
        <v>7.5</v>
      </c>
      <c r="G160" s="260"/>
      <c r="H160" s="261"/>
      <c r="I160" s="13" t="s">
        <v>3</v>
      </c>
      <c r="J160" s="13"/>
      <c r="K160" s="13"/>
      <c r="L160" s="13" t="s">
        <v>241</v>
      </c>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5"/>
    </row>
    <row r="161" spans="3:35">
      <c r="C161" s="12"/>
      <c r="D161" s="13"/>
      <c r="E161" s="13"/>
      <c r="F161" s="13"/>
      <c r="G161" s="13"/>
      <c r="H161" s="13"/>
      <c r="I161" s="13"/>
      <c r="J161" s="13"/>
      <c r="K161" s="13"/>
      <c r="L161" s="13" t="s">
        <v>288</v>
      </c>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5"/>
    </row>
    <row r="162" spans="3:35">
      <c r="C162" s="12"/>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5"/>
    </row>
    <row r="163" spans="3:35">
      <c r="C163" s="12"/>
      <c r="D163" s="13"/>
      <c r="F163" s="13"/>
      <c r="G163" s="13"/>
      <c r="H163" s="13"/>
      <c r="I163" s="13"/>
      <c r="J163" s="13"/>
      <c r="K163" s="13" t="s">
        <v>262</v>
      </c>
      <c r="L163" s="13"/>
      <c r="N163" s="13"/>
      <c r="O163" s="13"/>
      <c r="P163" s="13"/>
      <c r="Q163" s="13"/>
      <c r="S163" t="s">
        <v>240</v>
      </c>
      <c r="T163" s="13"/>
      <c r="U163" s="13"/>
      <c r="V163" s="13"/>
      <c r="W163" s="13"/>
      <c r="X163" s="13" t="s">
        <v>268</v>
      </c>
      <c r="Y163" s="13"/>
      <c r="Z163" s="13"/>
      <c r="AA163" s="13"/>
      <c r="AB163" s="13"/>
      <c r="AC163" s="13"/>
      <c r="AD163" s="13"/>
      <c r="AE163" s="13"/>
      <c r="AF163" s="13"/>
      <c r="AG163" s="13"/>
      <c r="AH163" s="13"/>
      <c r="AI163" s="15"/>
    </row>
    <row r="164" spans="3:35">
      <c r="C164" s="12"/>
      <c r="D164" s="13"/>
      <c r="E164" s="13"/>
      <c r="F164" s="13"/>
      <c r="G164" s="13"/>
      <c r="H164" s="13"/>
      <c r="I164" s="13"/>
      <c r="J164" s="15"/>
      <c r="K164" s="224" t="s">
        <v>263</v>
      </c>
      <c r="L164" s="286"/>
      <c r="M164" s="286"/>
      <c r="N164" s="286"/>
      <c r="O164" s="286"/>
      <c r="P164" s="286"/>
      <c r="Q164" s="286"/>
      <c r="R164" s="286"/>
      <c r="S164" s="286" t="s">
        <v>266</v>
      </c>
      <c r="T164" s="286"/>
      <c r="U164" s="286"/>
      <c r="V164" s="286"/>
      <c r="W164" s="286"/>
      <c r="X164" s="286"/>
      <c r="Y164" s="286" t="s">
        <v>267</v>
      </c>
      <c r="Z164" s="286"/>
      <c r="AA164" s="286"/>
      <c r="AB164" s="13"/>
      <c r="AC164" s="13"/>
      <c r="AD164" s="13"/>
      <c r="AE164" s="13"/>
      <c r="AF164" s="13"/>
      <c r="AG164" s="13"/>
      <c r="AH164" s="13"/>
      <c r="AI164" s="15"/>
    </row>
    <row r="165" spans="3:35">
      <c r="C165" s="12"/>
      <c r="D165" s="13"/>
      <c r="E165" s="13"/>
      <c r="F165" s="43"/>
      <c r="G165" s="43"/>
      <c r="H165" s="43"/>
      <c r="I165" s="43"/>
      <c r="J165" s="72" t="str">
        <f>IF('1.設計条件と鋼矢板の設定'!T$131='2.根入れ長の計算'!K165,1,"")</f>
        <v/>
      </c>
      <c r="K165" s="224" t="s">
        <v>272</v>
      </c>
      <c r="L165" s="286"/>
      <c r="M165" s="286"/>
      <c r="N165" s="286"/>
      <c r="O165" s="286"/>
      <c r="P165" s="286"/>
      <c r="Q165" s="286"/>
      <c r="R165" s="286"/>
      <c r="S165" s="264">
        <v>4</v>
      </c>
      <c r="T165" s="265"/>
      <c r="U165" s="223" t="s">
        <v>271</v>
      </c>
      <c r="V165" s="223"/>
      <c r="W165" s="265">
        <v>8</v>
      </c>
      <c r="X165" s="266"/>
      <c r="Y165" s="267">
        <v>4</v>
      </c>
      <c r="Z165" s="267"/>
      <c r="AA165" s="267"/>
      <c r="AC165" s="13"/>
      <c r="AD165" s="13"/>
      <c r="AE165" s="13"/>
      <c r="AF165" s="13"/>
      <c r="AG165" s="13"/>
      <c r="AH165" s="13"/>
      <c r="AI165" s="15"/>
    </row>
    <row r="166" spans="3:35">
      <c r="C166" s="12"/>
      <c r="D166" s="13"/>
      <c r="E166" s="13"/>
      <c r="F166" s="43"/>
      <c r="G166" s="43"/>
      <c r="H166" s="43"/>
      <c r="I166" s="43"/>
      <c r="J166" s="72">
        <f>IF('1.設計条件と鋼矢板の設定'!T$131='2.根入れ長の計算'!K166,1,"")</f>
        <v>1</v>
      </c>
      <c r="K166" s="224" t="s">
        <v>269</v>
      </c>
      <c r="L166" s="286"/>
      <c r="M166" s="286"/>
      <c r="N166" s="286"/>
      <c r="O166" s="286"/>
      <c r="P166" s="286"/>
      <c r="Q166" s="286"/>
      <c r="R166" s="286"/>
      <c r="S166" s="264">
        <v>6</v>
      </c>
      <c r="T166" s="265"/>
      <c r="U166" s="223" t="s">
        <v>271</v>
      </c>
      <c r="V166" s="223"/>
      <c r="W166" s="265">
        <v>15</v>
      </c>
      <c r="X166" s="266"/>
      <c r="Y166" s="267">
        <v>5</v>
      </c>
      <c r="Z166" s="267"/>
      <c r="AA166" s="267"/>
      <c r="AC166" s="13"/>
      <c r="AD166" s="13"/>
      <c r="AE166" s="13"/>
      <c r="AF166" s="13"/>
      <c r="AG166" s="13"/>
      <c r="AH166" s="13"/>
      <c r="AI166" s="15"/>
    </row>
    <row r="167" spans="3:35">
      <c r="C167" s="12"/>
      <c r="D167" s="13"/>
      <c r="E167" s="13"/>
      <c r="F167" s="43"/>
      <c r="G167" s="43"/>
      <c r="H167" s="43"/>
      <c r="I167" s="43"/>
      <c r="J167" s="72" t="str">
        <f>IF('1.設計条件と鋼矢板の設定'!T$131='2.根入れ長の計算'!K167,1,"")</f>
        <v/>
      </c>
      <c r="K167" s="224" t="s">
        <v>264</v>
      </c>
      <c r="L167" s="286"/>
      <c r="M167" s="286"/>
      <c r="N167" s="286"/>
      <c r="O167" s="286"/>
      <c r="P167" s="286"/>
      <c r="Q167" s="286"/>
      <c r="R167" s="286"/>
      <c r="S167" s="264">
        <v>13</v>
      </c>
      <c r="T167" s="265"/>
      <c r="U167" s="223" t="s">
        <v>271</v>
      </c>
      <c r="V167" s="223"/>
      <c r="W167" s="265">
        <v>20</v>
      </c>
      <c r="X167" s="266"/>
      <c r="Y167" s="267">
        <v>8</v>
      </c>
      <c r="Z167" s="267"/>
      <c r="AA167" s="267"/>
      <c r="AC167" s="13"/>
      <c r="AD167" s="13"/>
      <c r="AE167" s="13"/>
      <c r="AF167" s="13"/>
      <c r="AG167" s="13"/>
      <c r="AH167" s="13"/>
      <c r="AI167" s="15"/>
    </row>
    <row r="168" spans="3:35">
      <c r="C168" s="12"/>
      <c r="D168" s="13"/>
      <c r="E168" s="13"/>
      <c r="F168" s="43"/>
      <c r="G168" s="43"/>
      <c r="H168" s="43"/>
      <c r="I168" s="43"/>
      <c r="J168" s="72" t="str">
        <f>IF('1.設計条件と鋼矢板の設定'!T$131='2.根入れ長の計算'!K168,1,"")</f>
        <v/>
      </c>
      <c r="K168" s="222" t="s">
        <v>273</v>
      </c>
      <c r="L168" s="223"/>
      <c r="M168" s="223"/>
      <c r="N168" s="223"/>
      <c r="O168" s="223"/>
      <c r="P168" s="223"/>
      <c r="Q168" s="223"/>
      <c r="R168" s="224"/>
      <c r="S168" s="264">
        <v>15</v>
      </c>
      <c r="T168" s="265"/>
      <c r="U168" s="223" t="s">
        <v>271</v>
      </c>
      <c r="V168" s="223"/>
      <c r="W168" s="265">
        <v>22</v>
      </c>
      <c r="X168" s="266"/>
      <c r="Y168" s="264">
        <v>9</v>
      </c>
      <c r="Z168" s="265"/>
      <c r="AA168" s="266"/>
      <c r="AC168" s="13"/>
      <c r="AD168" s="13"/>
      <c r="AE168" s="13"/>
      <c r="AF168" s="13"/>
      <c r="AG168" s="13"/>
      <c r="AH168" s="13"/>
      <c r="AI168" s="15"/>
    </row>
    <row r="169" spans="3:35">
      <c r="C169" s="12"/>
      <c r="D169" s="13"/>
      <c r="E169" s="13"/>
      <c r="F169" s="38"/>
      <c r="G169" s="38"/>
      <c r="H169" s="38"/>
      <c r="I169" s="38"/>
      <c r="J169" s="38"/>
      <c r="K169" s="70"/>
      <c r="L169" s="70"/>
      <c r="M169" s="70"/>
      <c r="N169" s="70"/>
      <c r="O169" s="70"/>
      <c r="P169" s="70"/>
      <c r="Q169" s="70"/>
      <c r="R169" s="70"/>
      <c r="S169" s="71"/>
      <c r="T169" s="71"/>
      <c r="U169" s="70"/>
      <c r="V169" s="70"/>
      <c r="W169" s="71"/>
      <c r="X169" s="71"/>
      <c r="Y169" s="71"/>
      <c r="Z169" s="71"/>
      <c r="AA169" s="71"/>
      <c r="AB169" s="13"/>
      <c r="AC169" s="13"/>
      <c r="AD169" s="13"/>
      <c r="AE169" s="13"/>
      <c r="AF169" s="13"/>
      <c r="AG169" s="13"/>
      <c r="AH169" s="13"/>
      <c r="AI169" s="15"/>
    </row>
    <row r="170" spans="3:35">
      <c r="C170" s="12"/>
      <c r="D170" s="13"/>
      <c r="E170" s="13" t="s">
        <v>265</v>
      </c>
      <c r="F170" s="38"/>
      <c r="G170" s="38"/>
      <c r="H170" s="38"/>
      <c r="I170" s="38"/>
      <c r="J170" s="38"/>
      <c r="K170" s="14"/>
      <c r="L170" s="14"/>
      <c r="M170" s="14"/>
      <c r="N170" s="14"/>
      <c r="O170" s="14"/>
      <c r="P170" s="14"/>
      <c r="Q170" s="14"/>
      <c r="R170" s="14"/>
      <c r="S170" s="34"/>
      <c r="T170" s="34"/>
      <c r="U170" s="14"/>
      <c r="V170" s="14"/>
      <c r="W170" s="34"/>
      <c r="X170" s="34"/>
      <c r="Y170" s="34"/>
      <c r="Z170" s="34"/>
      <c r="AA170" s="34"/>
      <c r="AB170" s="13"/>
      <c r="AC170" s="13"/>
      <c r="AD170" s="13"/>
      <c r="AE170" s="13"/>
      <c r="AF170" s="13"/>
      <c r="AG170" s="13"/>
      <c r="AH170" s="13"/>
      <c r="AI170" s="15"/>
    </row>
    <row r="171" spans="3:35">
      <c r="C171" s="12"/>
      <c r="D171" s="13"/>
      <c r="E171" s="13"/>
      <c r="F171" s="170">
        <f>VLOOKUP(1,J165:AA168,10)</f>
        <v>6</v>
      </c>
      <c r="G171" s="170"/>
      <c r="H171" s="170" t="s">
        <v>271</v>
      </c>
      <c r="I171" s="170"/>
      <c r="J171" s="170">
        <f>VLOOKUP(1,J165:AA168,14)</f>
        <v>15</v>
      </c>
      <c r="K171" s="170"/>
      <c r="L171" s="14" t="s">
        <v>3</v>
      </c>
      <c r="M171" s="14"/>
      <c r="N171" s="222" t="str">
        <f>IF(AND(F160&gt;=F171,F160&lt;=J171),"OK","NG")</f>
        <v>OK</v>
      </c>
      <c r="O171" s="224"/>
      <c r="P171" s="14"/>
      <c r="Q171" s="14"/>
      <c r="R171" s="14"/>
      <c r="S171" s="34"/>
      <c r="T171" s="34"/>
      <c r="U171" s="14"/>
      <c r="V171" s="14"/>
      <c r="W171" s="34"/>
      <c r="X171" s="34"/>
      <c r="Y171" s="34"/>
      <c r="Z171" s="34"/>
      <c r="AA171" s="34"/>
      <c r="AB171" s="13"/>
      <c r="AC171" s="13"/>
      <c r="AD171" s="13"/>
      <c r="AE171" s="13"/>
      <c r="AF171" s="13"/>
      <c r="AG171" s="13"/>
      <c r="AH171" s="13"/>
      <c r="AI171" s="15"/>
    </row>
    <row r="172" spans="3:35">
      <c r="C172" s="12"/>
      <c r="D172" s="13"/>
      <c r="E172" s="13" t="s">
        <v>267</v>
      </c>
      <c r="F172" s="38"/>
      <c r="G172" s="38"/>
      <c r="H172" s="38"/>
      <c r="I172" s="38"/>
      <c r="J172" s="38"/>
      <c r="K172" s="38"/>
      <c r="L172" s="14"/>
      <c r="M172" s="14"/>
      <c r="N172" s="14"/>
      <c r="O172" s="14"/>
      <c r="P172" s="14"/>
      <c r="Q172" s="14"/>
      <c r="R172" s="14"/>
      <c r="S172" s="34"/>
      <c r="T172" s="34"/>
      <c r="U172" s="14"/>
      <c r="V172" s="14"/>
      <c r="W172" s="34"/>
      <c r="X172" s="34"/>
      <c r="Y172" s="34"/>
      <c r="Z172" s="34"/>
      <c r="AA172" s="34"/>
      <c r="AB172" s="13"/>
      <c r="AC172" s="13"/>
      <c r="AD172" s="13"/>
      <c r="AE172" s="13"/>
      <c r="AF172" s="13"/>
      <c r="AG172" s="13"/>
      <c r="AH172" s="13"/>
      <c r="AI172" s="15"/>
    </row>
    <row r="173" spans="3:35">
      <c r="C173" s="12"/>
      <c r="D173" s="13"/>
      <c r="E173" s="13"/>
      <c r="F173" s="170">
        <f>VLOOKUP(1,J165:AA168,16)</f>
        <v>5</v>
      </c>
      <c r="G173" s="170"/>
      <c r="H173" s="38" t="s">
        <v>3</v>
      </c>
      <c r="I173" s="38"/>
      <c r="J173" s="38"/>
      <c r="K173" s="14"/>
      <c r="L173" s="14"/>
      <c r="M173" s="14"/>
      <c r="N173" s="222" t="str">
        <f>IF(F160&gt;=F173,"OK","NG")</f>
        <v>OK</v>
      </c>
      <c r="O173" s="224"/>
      <c r="P173" s="14"/>
      <c r="Q173" s="14"/>
      <c r="R173" s="14"/>
      <c r="S173" s="34"/>
      <c r="T173" s="34"/>
      <c r="U173" s="14"/>
      <c r="V173" s="14"/>
      <c r="W173" s="34"/>
      <c r="X173" s="34"/>
      <c r="Y173" s="34"/>
      <c r="Z173" s="34"/>
      <c r="AA173" s="34"/>
      <c r="AB173" s="13"/>
      <c r="AC173" s="13"/>
      <c r="AD173" s="13"/>
      <c r="AE173" s="13"/>
      <c r="AF173" s="13"/>
      <c r="AG173" s="13"/>
      <c r="AH173" s="13"/>
      <c r="AI173" s="15"/>
    </row>
    <row r="174" spans="3:35">
      <c r="C174" s="16"/>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9"/>
    </row>
  </sheetData>
  <sheetProtection sheet="1" objects="1" scenarios="1"/>
  <mergeCells count="227">
    <mergeCell ref="S164:X164"/>
    <mergeCell ref="Y164:AA164"/>
    <mergeCell ref="K164:R164"/>
    <mergeCell ref="K165:R165"/>
    <mergeCell ref="K166:R166"/>
    <mergeCell ref="Y165:AA165"/>
    <mergeCell ref="Y166:AA166"/>
    <mergeCell ref="F173:G173"/>
    <mergeCell ref="N173:O173"/>
    <mergeCell ref="S168:T168"/>
    <mergeCell ref="W168:X168"/>
    <mergeCell ref="Y168:AA168"/>
    <mergeCell ref="K168:R168"/>
    <mergeCell ref="U167:V167"/>
    <mergeCell ref="U168:V168"/>
    <mergeCell ref="S165:T165"/>
    <mergeCell ref="W165:X165"/>
    <mergeCell ref="U165:V165"/>
    <mergeCell ref="F171:G171"/>
    <mergeCell ref="H171:I171"/>
    <mergeCell ref="J171:K171"/>
    <mergeCell ref="N171:O171"/>
    <mergeCell ref="K167:R167"/>
    <mergeCell ref="Y167:AA167"/>
    <mergeCell ref="AE70:AF70"/>
    <mergeCell ref="Y72:AC72"/>
    <mergeCell ref="AE72:AH72"/>
    <mergeCell ref="AB70:AC70"/>
    <mergeCell ref="X132:AA132"/>
    <mergeCell ref="AE104:AF104"/>
    <mergeCell ref="AE106:AH106"/>
    <mergeCell ref="U152:W152"/>
    <mergeCell ref="U149:W149"/>
    <mergeCell ref="T130:W130"/>
    <mergeCell ref="T117:U117"/>
    <mergeCell ref="T128:W128"/>
    <mergeCell ref="Y104:AA104"/>
    <mergeCell ref="X127:AA127"/>
    <mergeCell ref="X128:AA128"/>
    <mergeCell ref="X129:AA129"/>
    <mergeCell ref="X130:AA130"/>
    <mergeCell ref="X131:AA131"/>
    <mergeCell ref="Y106:AC106"/>
    <mergeCell ref="AB104:AC104"/>
    <mergeCell ref="Z121:AA121"/>
    <mergeCell ref="U147:W147"/>
    <mergeCell ref="U148:W148"/>
    <mergeCell ref="U150:W150"/>
    <mergeCell ref="W166:X166"/>
    <mergeCell ref="S166:T166"/>
    <mergeCell ref="W167:X167"/>
    <mergeCell ref="S167:T167"/>
    <mergeCell ref="U166:V166"/>
    <mergeCell ref="Z70:AA70"/>
    <mergeCell ref="K104:M104"/>
    <mergeCell ref="H127:I127"/>
    <mergeCell ref="G135:H136"/>
    <mergeCell ref="X98:AB98"/>
    <mergeCell ref="X96:Z96"/>
    <mergeCell ref="X99:AB99"/>
    <mergeCell ref="H94:I95"/>
    <mergeCell ref="J94:J95"/>
    <mergeCell ref="L94:N94"/>
    <mergeCell ref="L95:N95"/>
    <mergeCell ref="X97:Z97"/>
    <mergeCell ref="T102:X102"/>
    <mergeCell ref="T127:W127"/>
    <mergeCell ref="N124:O124"/>
    <mergeCell ref="Q124:R124"/>
    <mergeCell ref="O119:Q120"/>
    <mergeCell ref="J129:K129"/>
    <mergeCell ref="H70:J70"/>
    <mergeCell ref="E135:F136"/>
    <mergeCell ref="I135:I136"/>
    <mergeCell ref="J135:M135"/>
    <mergeCell ref="J136:M136"/>
    <mergeCell ref="L131:O131"/>
    <mergeCell ref="P131:S131"/>
    <mergeCell ref="T131:W131"/>
    <mergeCell ref="H130:I130"/>
    <mergeCell ref="P123:R123"/>
    <mergeCell ref="P130:S130"/>
    <mergeCell ref="T129:W129"/>
    <mergeCell ref="J127:K127"/>
    <mergeCell ref="L127:O127"/>
    <mergeCell ref="J130:K130"/>
    <mergeCell ref="H132:I132"/>
    <mergeCell ref="H129:I129"/>
    <mergeCell ref="H131:I131"/>
    <mergeCell ref="E130:G130"/>
    <mergeCell ref="E131:G131"/>
    <mergeCell ref="E132:G132"/>
    <mergeCell ref="Z57:AB57"/>
    <mergeCell ref="AD57:AE57"/>
    <mergeCell ref="Z22:AC22"/>
    <mergeCell ref="E64:F65"/>
    <mergeCell ref="G64:G65"/>
    <mergeCell ref="H64:Q64"/>
    <mergeCell ref="G67:G68"/>
    <mergeCell ref="H67:I67"/>
    <mergeCell ref="K67:L67"/>
    <mergeCell ref="N67:O67"/>
    <mergeCell ref="Q67:R67"/>
    <mergeCell ref="E60:F61"/>
    <mergeCell ref="G60:G61"/>
    <mergeCell ref="H60:I60"/>
    <mergeCell ref="H61:I61"/>
    <mergeCell ref="J60:J61"/>
    <mergeCell ref="K61:R61"/>
    <mergeCell ref="T67:U67"/>
    <mergeCell ref="Z49:AA49"/>
    <mergeCell ref="P50:R50"/>
    <mergeCell ref="N52:O52"/>
    <mergeCell ref="P52:R52"/>
    <mergeCell ref="AD55:AF55"/>
    <mergeCell ref="N49:O49"/>
    <mergeCell ref="S49:T49"/>
    <mergeCell ref="V49:X49"/>
    <mergeCell ref="J37:J38"/>
    <mergeCell ref="AD45:AF45"/>
    <mergeCell ref="X17:Y17"/>
    <mergeCell ref="R13:S13"/>
    <mergeCell ref="M15:N15"/>
    <mergeCell ref="H4:J4"/>
    <mergeCell ref="Z21:AC21"/>
    <mergeCell ref="Q26:T26"/>
    <mergeCell ref="AD39:AE39"/>
    <mergeCell ref="AD40:AE40"/>
    <mergeCell ref="Z23:AC23"/>
    <mergeCell ref="Z24:AC24"/>
    <mergeCell ref="Z25:AC25"/>
    <mergeCell ref="L26:M26"/>
    <mergeCell ref="Z26:AC26"/>
    <mergeCell ref="J26:K26"/>
    <mergeCell ref="R22:U22"/>
    <mergeCell ref="V22:Y22"/>
    <mergeCell ref="R23:U23"/>
    <mergeCell ref="V23:Y23"/>
    <mergeCell ref="R24:U24"/>
    <mergeCell ref="U13:V13"/>
    <mergeCell ref="N21:Q21"/>
    <mergeCell ref="R21:U21"/>
    <mergeCell ref="V21:Y21"/>
    <mergeCell ref="N23:Q23"/>
    <mergeCell ref="L23:M23"/>
    <mergeCell ref="N34:O34"/>
    <mergeCell ref="L27:M27"/>
    <mergeCell ref="N29:Q29"/>
    <mergeCell ref="J29:M30"/>
    <mergeCell ref="N30:Q30"/>
    <mergeCell ref="M31:M32"/>
    <mergeCell ref="N31:P31"/>
    <mergeCell ref="N32:P32"/>
    <mergeCell ref="V24:Y24"/>
    <mergeCell ref="V25:Y25"/>
    <mergeCell ref="E10:F11"/>
    <mergeCell ref="G10:G11"/>
    <mergeCell ref="H10:I10"/>
    <mergeCell ref="H11:I11"/>
    <mergeCell ref="E4:F4"/>
    <mergeCell ref="I37:I38"/>
    <mergeCell ref="P49:Q49"/>
    <mergeCell ref="H101:I102"/>
    <mergeCell ref="J101:J102"/>
    <mergeCell ref="L101:N101"/>
    <mergeCell ref="P86:R86"/>
    <mergeCell ref="L22:M22"/>
    <mergeCell ref="N22:Q22"/>
    <mergeCell ref="R25:U25"/>
    <mergeCell ref="J24:K24"/>
    <mergeCell ref="L24:M24"/>
    <mergeCell ref="N24:Q24"/>
    <mergeCell ref="J25:K25"/>
    <mergeCell ref="L25:M25"/>
    <mergeCell ref="N25:Q25"/>
    <mergeCell ref="K37:K38"/>
    <mergeCell ref="L37:P37"/>
    <mergeCell ref="L38:P38"/>
    <mergeCell ref="L21:M21"/>
    <mergeCell ref="S57:T57"/>
    <mergeCell ref="V57:X57"/>
    <mergeCell ref="J158:L158"/>
    <mergeCell ref="K113:M113"/>
    <mergeCell ref="K114:M114"/>
    <mergeCell ref="H113:J114"/>
    <mergeCell ref="N113:O113"/>
    <mergeCell ref="H107:J107"/>
    <mergeCell ref="H106:J106"/>
    <mergeCell ref="L129:O129"/>
    <mergeCell ref="P128:S128"/>
    <mergeCell ref="P127:S127"/>
    <mergeCell ref="J157:L157"/>
    <mergeCell ref="P129:S129"/>
    <mergeCell ref="J131:K131"/>
    <mergeCell ref="P58:R58"/>
    <mergeCell ref="W67:X67"/>
    <mergeCell ref="L68:M68"/>
    <mergeCell ref="P101:R101"/>
    <mergeCell ref="N57:O57"/>
    <mergeCell ref="P57:Q57"/>
    <mergeCell ref="N102:R102"/>
    <mergeCell ref="J128:K128"/>
    <mergeCell ref="L128:O128"/>
    <mergeCell ref="F159:H159"/>
    <mergeCell ref="F160:H160"/>
    <mergeCell ref="K86:L86"/>
    <mergeCell ref="E90:F91"/>
    <mergeCell ref="G90:G91"/>
    <mergeCell ref="E113:F114"/>
    <mergeCell ref="G113:G114"/>
    <mergeCell ref="E106:F107"/>
    <mergeCell ref="G106:G107"/>
    <mergeCell ref="J138:M138"/>
    <mergeCell ref="J139:M139"/>
    <mergeCell ref="H128:I128"/>
    <mergeCell ref="J141:L141"/>
    <mergeCell ref="J119:K120"/>
    <mergeCell ref="L119:L120"/>
    <mergeCell ref="M119:N119"/>
    <mergeCell ref="M120:N120"/>
    <mergeCell ref="L130:O130"/>
    <mergeCell ref="H109:J109"/>
    <mergeCell ref="F157:H157"/>
    <mergeCell ref="H90:I90"/>
    <mergeCell ref="H91:I91"/>
    <mergeCell ref="I138:I139"/>
    <mergeCell ref="F158:H158"/>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3950-0887-46BE-9725-D57D986FEF80}">
  <dimension ref="A2:AJ86"/>
  <sheetViews>
    <sheetView showGridLines="0" view="pageBreakPreview" zoomScaleNormal="100" zoomScaleSheetLayoutView="100" workbookViewId="0"/>
  </sheetViews>
  <sheetFormatPr defaultColWidth="9" defaultRowHeight="18"/>
  <cols>
    <col min="1" max="36" width="3" style="1" customWidth="1"/>
    <col min="37" max="16384" width="9" style="1"/>
  </cols>
  <sheetData>
    <row r="2" spans="1:36">
      <c r="A2" s="1" t="s">
        <v>173</v>
      </c>
    </row>
    <row r="3" spans="1:36">
      <c r="B3" s="1" t="s">
        <v>172</v>
      </c>
      <c r="C3" s="13"/>
      <c r="D3" s="13"/>
      <c r="E3" s="13"/>
      <c r="F3" s="13"/>
      <c r="G3" s="13"/>
      <c r="H3" s="13"/>
      <c r="I3" s="13"/>
      <c r="J3" s="13"/>
      <c r="K3" s="13"/>
      <c r="L3" s="13"/>
      <c r="M3" s="13"/>
      <c r="N3" s="13"/>
      <c r="O3" s="13"/>
      <c r="P3" s="13"/>
      <c r="Q3" s="13"/>
      <c r="R3" s="13"/>
      <c r="S3" s="13"/>
      <c r="T3" s="13"/>
      <c r="U3" s="13"/>
      <c r="V3" s="13"/>
      <c r="W3" t="s">
        <v>174</v>
      </c>
      <c r="X3" s="13"/>
      <c r="Y3" s="13"/>
      <c r="Z3" s="13"/>
      <c r="AA3" s="13"/>
      <c r="AB3" s="13"/>
      <c r="AC3" s="13"/>
      <c r="AD3" s="13"/>
      <c r="AE3" s="13"/>
      <c r="AF3" s="13"/>
      <c r="AG3" s="13"/>
      <c r="AH3" s="13"/>
      <c r="AI3" s="13"/>
    </row>
    <row r="4" spans="1:36">
      <c r="B4" s="13"/>
      <c r="C4" s="9" t="s">
        <v>356</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1"/>
    </row>
    <row r="5" spans="1:36" ht="18.75" customHeight="1">
      <c r="C5" s="321" t="s">
        <v>307</v>
      </c>
      <c r="D5" s="169"/>
      <c r="E5" s="170" t="s">
        <v>2</v>
      </c>
      <c r="F5" s="269" t="s">
        <v>44</v>
      </c>
      <c r="G5" s="269"/>
      <c r="H5" s="13"/>
      <c r="I5" s="170" t="s">
        <v>375</v>
      </c>
      <c r="J5" s="170"/>
      <c r="K5" s="170"/>
      <c r="L5" s="170"/>
      <c r="M5" s="170"/>
      <c r="N5" s="320" t="s">
        <v>161</v>
      </c>
      <c r="O5" s="320"/>
      <c r="P5" s="322" t="s">
        <v>162</v>
      </c>
      <c r="Q5" s="322"/>
      <c r="R5" s="322"/>
      <c r="S5" s="263">
        <v>1</v>
      </c>
      <c r="T5" s="263"/>
      <c r="U5" s="263"/>
      <c r="V5" s="13"/>
      <c r="W5" s="13"/>
      <c r="X5" s="13"/>
      <c r="Y5" s="13"/>
      <c r="Z5" s="13"/>
      <c r="AA5" s="13"/>
      <c r="AB5" s="13"/>
      <c r="AC5" s="13"/>
      <c r="AD5" s="13"/>
      <c r="AE5" s="13"/>
      <c r="AF5" s="13"/>
      <c r="AG5" s="13"/>
      <c r="AH5" s="13"/>
      <c r="AI5" s="15"/>
      <c r="AJ5" s="13"/>
    </row>
    <row r="6" spans="1:36" ht="19.2">
      <c r="C6" s="321"/>
      <c r="D6" s="169"/>
      <c r="E6" s="170"/>
      <c r="F6" s="287" t="s">
        <v>374</v>
      </c>
      <c r="G6" s="287"/>
      <c r="H6" s="13"/>
      <c r="I6" s="170"/>
      <c r="J6" s="170"/>
      <c r="K6" s="170"/>
      <c r="L6" s="170"/>
      <c r="M6" s="170"/>
      <c r="N6" s="320"/>
      <c r="O6" s="320"/>
      <c r="P6" s="322"/>
      <c r="Q6" s="322"/>
      <c r="R6" s="322"/>
      <c r="S6" s="215" t="s">
        <v>376</v>
      </c>
      <c r="T6" s="215"/>
      <c r="U6" s="215"/>
      <c r="V6" s="13"/>
      <c r="W6" s="13"/>
      <c r="X6" s="13"/>
      <c r="Y6" s="13"/>
      <c r="Z6" s="13"/>
      <c r="AA6" s="13"/>
      <c r="AB6" s="13"/>
      <c r="AC6" s="13"/>
      <c r="AD6" s="13"/>
      <c r="AE6" s="13"/>
      <c r="AF6" s="13"/>
      <c r="AG6" s="13"/>
      <c r="AH6" s="13"/>
      <c r="AI6" s="15"/>
      <c r="AJ6" s="13"/>
    </row>
    <row r="7" spans="1:36">
      <c r="B7" s="13"/>
      <c r="C7" s="12"/>
      <c r="D7" s="13" t="s">
        <v>163</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5"/>
    </row>
    <row r="8" spans="1:36" ht="19.2">
      <c r="B8" s="13"/>
      <c r="C8" s="12"/>
      <c r="D8" s="13"/>
      <c r="E8" s="79" t="s">
        <v>357</v>
      </c>
      <c r="F8" s="13"/>
      <c r="G8" s="13"/>
      <c r="H8" s="13"/>
      <c r="I8" s="13"/>
      <c r="J8" s="13"/>
      <c r="K8" s="13"/>
      <c r="L8" s="13"/>
      <c r="M8" s="13"/>
      <c r="N8" s="13"/>
      <c r="O8" s="13"/>
      <c r="P8" s="13"/>
      <c r="Q8" s="13"/>
      <c r="R8" s="13"/>
      <c r="S8" s="13"/>
      <c r="T8" s="13"/>
      <c r="U8" s="53"/>
      <c r="V8" s="13"/>
      <c r="W8" s="80"/>
      <c r="X8" s="80"/>
      <c r="Y8" s="13"/>
      <c r="Z8" s="13"/>
      <c r="AA8" s="13"/>
      <c r="AB8" s="13"/>
      <c r="AC8" s="13"/>
      <c r="AD8" s="13"/>
      <c r="AE8" s="13"/>
      <c r="AF8" s="13"/>
      <c r="AG8" s="13"/>
      <c r="AH8" s="13"/>
      <c r="AI8" s="15"/>
    </row>
    <row r="9" spans="1:36">
      <c r="B9" s="13"/>
      <c r="C9" s="12"/>
      <c r="D9" s="13"/>
      <c r="E9" s="53" t="s">
        <v>164</v>
      </c>
      <c r="F9" s="13"/>
      <c r="G9" s="13"/>
      <c r="H9" s="13"/>
      <c r="I9" s="13"/>
      <c r="J9" s="13"/>
      <c r="K9" s="13"/>
      <c r="L9" s="13"/>
      <c r="M9" s="13"/>
      <c r="N9" s="13"/>
      <c r="O9" s="13"/>
      <c r="P9" s="13"/>
      <c r="Q9" s="13"/>
      <c r="R9" s="13"/>
      <c r="S9" s="13"/>
      <c r="T9" s="13"/>
      <c r="U9" s="53" t="s">
        <v>166</v>
      </c>
      <c r="V9" s="13"/>
      <c r="W9" s="142">
        <f>'1.設計条件と鋼矢板の設定'!AC118</f>
        <v>47.140750000000004</v>
      </c>
      <c r="X9" s="323"/>
      <c r="Y9" s="13"/>
      <c r="Z9" s="13"/>
      <c r="AA9" s="13"/>
      <c r="AB9" s="13"/>
      <c r="AC9" s="13"/>
      <c r="AD9" s="13"/>
      <c r="AE9" s="13"/>
      <c r="AF9" s="13"/>
      <c r="AG9" s="13"/>
      <c r="AH9" s="13"/>
      <c r="AI9" s="15"/>
    </row>
    <row r="10" spans="1:36">
      <c r="B10" s="13"/>
      <c r="C10" s="12"/>
      <c r="D10" s="13"/>
      <c r="E10" s="53" t="s">
        <v>358</v>
      </c>
      <c r="F10" s="13"/>
      <c r="G10" s="13"/>
      <c r="H10" s="13"/>
      <c r="I10" s="13"/>
      <c r="J10" s="13"/>
      <c r="K10" s="13"/>
      <c r="L10" s="13"/>
      <c r="M10" s="13"/>
      <c r="N10" s="13"/>
      <c r="O10" s="13"/>
      <c r="P10" s="13"/>
      <c r="Q10" s="13"/>
      <c r="R10" s="13"/>
      <c r="S10" s="13"/>
      <c r="T10" s="13"/>
      <c r="U10" s="53" t="s">
        <v>167</v>
      </c>
      <c r="V10" s="13"/>
      <c r="W10" s="329">
        <f>'1.設計条件と鋼矢板の設定'!G126</f>
        <v>1.0483578432672369</v>
      </c>
      <c r="X10" s="330"/>
      <c r="Y10" s="13"/>
      <c r="Z10" s="13"/>
      <c r="AA10" s="13"/>
      <c r="AB10" s="13"/>
      <c r="AC10" s="13"/>
      <c r="AD10" s="13"/>
      <c r="AE10" s="13"/>
      <c r="AF10" s="13"/>
      <c r="AG10" s="13"/>
      <c r="AH10" s="13"/>
      <c r="AI10" s="15"/>
    </row>
    <row r="11" spans="1:36" ht="20.399999999999999">
      <c r="B11" s="13"/>
      <c r="C11" s="12"/>
      <c r="D11" s="13"/>
      <c r="E11" s="13" t="s">
        <v>377</v>
      </c>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5"/>
    </row>
    <row r="12" spans="1:36">
      <c r="B12" s="13"/>
      <c r="C12" s="12"/>
      <c r="D12" s="13"/>
      <c r="E12" s="13"/>
      <c r="F12" s="170" t="s">
        <v>378</v>
      </c>
      <c r="G12" s="170" t="s">
        <v>2</v>
      </c>
      <c r="H12" s="42">
        <v>4</v>
      </c>
      <c r="I12" s="308" t="s">
        <v>381</v>
      </c>
      <c r="J12" s="277"/>
      <c r="K12" s="277"/>
      <c r="L12" s="13"/>
      <c r="M12" s="13"/>
      <c r="N12" s="13"/>
      <c r="O12" s="13"/>
      <c r="P12" s="13"/>
      <c r="Q12" s="13"/>
      <c r="R12" s="13"/>
      <c r="S12" s="13"/>
      <c r="T12" s="13"/>
      <c r="U12" s="13"/>
      <c r="V12" s="13"/>
      <c r="W12" s="13"/>
      <c r="X12" s="13"/>
      <c r="Y12" s="13"/>
      <c r="Z12" s="13"/>
      <c r="AA12" s="13"/>
      <c r="AB12" s="13"/>
      <c r="AC12" s="13"/>
      <c r="AD12" s="13"/>
      <c r="AE12" s="13"/>
      <c r="AF12" s="13"/>
      <c r="AG12" s="13"/>
      <c r="AH12" s="13"/>
      <c r="AI12" s="15"/>
    </row>
    <row r="13" spans="1:36">
      <c r="B13" s="13"/>
      <c r="C13" s="12"/>
      <c r="D13" s="13"/>
      <c r="E13" s="13"/>
      <c r="F13" s="170"/>
      <c r="G13" s="170"/>
      <c r="H13" s="13"/>
      <c r="I13" s="277" t="s">
        <v>153</v>
      </c>
      <c r="J13" s="277"/>
      <c r="K13" s="277"/>
      <c r="L13" s="13"/>
      <c r="M13" s="13"/>
      <c r="N13" s="13"/>
      <c r="O13" s="13"/>
      <c r="P13" s="13"/>
      <c r="Q13" s="13"/>
      <c r="R13" s="13"/>
      <c r="S13" s="13"/>
      <c r="T13" s="13"/>
      <c r="U13" s="13"/>
      <c r="V13" s="13"/>
      <c r="W13" s="13"/>
      <c r="X13" s="13"/>
      <c r="Y13" s="13"/>
      <c r="Z13" s="13"/>
      <c r="AA13" s="13"/>
      <c r="AB13" s="13"/>
      <c r="AC13" s="13"/>
      <c r="AD13" s="13"/>
      <c r="AE13" s="13"/>
      <c r="AF13" s="13"/>
      <c r="AG13" s="13"/>
      <c r="AH13" s="13"/>
      <c r="AI13" s="15"/>
    </row>
    <row r="14" spans="1:36">
      <c r="B14" s="13"/>
      <c r="C14" s="12"/>
      <c r="D14" s="13"/>
      <c r="E14" s="13"/>
      <c r="F14" s="38"/>
      <c r="G14" s="38"/>
      <c r="H14" s="13"/>
      <c r="I14" s="14"/>
      <c r="J14" s="14"/>
      <c r="K14" s="14"/>
      <c r="L14" s="13"/>
      <c r="M14" s="13"/>
      <c r="N14" s="13"/>
      <c r="O14" s="13"/>
      <c r="P14" s="13"/>
      <c r="Q14" s="13"/>
      <c r="R14" s="13"/>
      <c r="S14" s="13"/>
      <c r="T14" s="13"/>
      <c r="U14" s="13"/>
      <c r="V14" s="13"/>
      <c r="W14" s="13"/>
      <c r="X14" s="13"/>
      <c r="Y14" s="13"/>
      <c r="Z14" s="13"/>
      <c r="AA14" s="13"/>
      <c r="AB14" s="13"/>
      <c r="AC14" s="13"/>
      <c r="AD14" s="13"/>
      <c r="AE14" s="13"/>
      <c r="AF14" s="13"/>
      <c r="AG14" s="13"/>
      <c r="AH14" s="13"/>
      <c r="AI14" s="15"/>
    </row>
    <row r="15" spans="1:36" ht="20.399999999999999">
      <c r="B15" s="13"/>
      <c r="C15" s="12"/>
      <c r="D15" s="13"/>
      <c r="E15" s="13"/>
      <c r="F15" s="13"/>
      <c r="G15" s="53" t="s">
        <v>379</v>
      </c>
      <c r="H15" s="13"/>
      <c r="I15" s="13"/>
      <c r="J15" s="13"/>
      <c r="K15" s="13"/>
      <c r="L15" s="13"/>
      <c r="M15" s="13"/>
      <c r="N15" s="13"/>
      <c r="O15" s="13"/>
      <c r="P15" s="13"/>
      <c r="Q15" s="13"/>
      <c r="R15" s="13"/>
      <c r="S15" s="53" t="s">
        <v>380</v>
      </c>
      <c r="T15" s="13"/>
      <c r="U15" s="237">
        <f>J65</f>
        <v>12699.562639381493</v>
      </c>
      <c r="V15" s="238"/>
      <c r="W15" s="239"/>
      <c r="X15" s="13"/>
      <c r="Y15" s="13"/>
      <c r="Z15" s="13"/>
      <c r="AA15" s="13"/>
      <c r="AB15" s="13"/>
      <c r="AC15" s="13"/>
      <c r="AD15" s="13"/>
      <c r="AE15" s="13"/>
      <c r="AF15" s="13"/>
      <c r="AG15" s="13"/>
      <c r="AH15" s="13"/>
      <c r="AI15" s="15"/>
    </row>
    <row r="16" spans="1:36">
      <c r="B16" s="13"/>
      <c r="C16" s="12"/>
      <c r="D16" s="13"/>
      <c r="E16" s="13"/>
      <c r="F16" s="13"/>
      <c r="G16" s="53" t="s">
        <v>222</v>
      </c>
      <c r="H16" s="13"/>
      <c r="I16" s="13"/>
      <c r="J16" s="13"/>
      <c r="K16" s="13"/>
      <c r="L16" s="13"/>
      <c r="M16" s="13"/>
      <c r="N16" s="13"/>
      <c r="O16" s="13"/>
      <c r="P16" s="13"/>
      <c r="Q16" s="13"/>
      <c r="R16" s="13"/>
      <c r="S16" s="53" t="s">
        <v>156</v>
      </c>
      <c r="T16" s="13"/>
      <c r="U16" s="309">
        <v>1</v>
      </c>
      <c r="V16" s="310"/>
      <c r="W16" s="311"/>
      <c r="X16" s="13"/>
      <c r="Y16" s="13"/>
      <c r="Z16" s="13"/>
      <c r="AA16" s="13"/>
      <c r="AB16" s="13"/>
      <c r="AC16" s="13"/>
      <c r="AD16" s="13"/>
      <c r="AE16" s="13"/>
      <c r="AF16" s="13"/>
      <c r="AG16" s="13"/>
      <c r="AH16" s="13"/>
      <c r="AI16" s="15"/>
    </row>
    <row r="17" spans="2:36" ht="19.8">
      <c r="B17" s="13"/>
      <c r="C17" s="12"/>
      <c r="D17" s="13"/>
      <c r="E17" s="13"/>
      <c r="F17" s="13"/>
      <c r="G17" s="53" t="s">
        <v>154</v>
      </c>
      <c r="H17" s="13"/>
      <c r="I17" s="13"/>
      <c r="J17" s="13"/>
      <c r="K17" s="13"/>
      <c r="L17" s="13"/>
      <c r="M17" s="13"/>
      <c r="N17" s="13"/>
      <c r="O17" s="13"/>
      <c r="P17" s="13"/>
      <c r="Q17" s="13"/>
      <c r="R17" s="13"/>
      <c r="S17" s="53" t="s">
        <v>157</v>
      </c>
      <c r="T17" s="13"/>
      <c r="U17" s="302">
        <f>'1.設計条件と鋼矢板の設定'!T135*1000</f>
        <v>200000000</v>
      </c>
      <c r="V17" s="303"/>
      <c r="W17" s="303"/>
      <c r="X17" s="303"/>
      <c r="Y17" s="304"/>
      <c r="Z17" s="13"/>
      <c r="AA17" s="13"/>
      <c r="AB17" s="13"/>
      <c r="AC17" s="13"/>
      <c r="AD17" s="13"/>
      <c r="AE17" s="13"/>
      <c r="AF17" s="13"/>
      <c r="AG17" s="13"/>
      <c r="AH17" s="13"/>
      <c r="AI17" s="15"/>
    </row>
    <row r="18" spans="2:36" ht="19.8">
      <c r="B18" s="13"/>
      <c r="C18" s="12"/>
      <c r="D18" s="13"/>
      <c r="E18" s="13"/>
      <c r="F18" s="13"/>
      <c r="G18" s="53" t="s">
        <v>155</v>
      </c>
      <c r="H18" s="13"/>
      <c r="I18" s="13"/>
      <c r="J18" s="13"/>
      <c r="K18" s="13"/>
      <c r="L18" s="13"/>
      <c r="M18" s="13"/>
      <c r="N18" s="13"/>
      <c r="O18" s="13"/>
      <c r="P18" s="13"/>
      <c r="Q18" s="13"/>
      <c r="R18" s="13"/>
      <c r="S18" s="53" t="s">
        <v>158</v>
      </c>
      <c r="T18" s="13"/>
      <c r="U18" s="305">
        <f>'1.設計条件と鋼矢板の設定'!T132/100000000</f>
        <v>1.6799999999999999E-4</v>
      </c>
      <c r="V18" s="306"/>
      <c r="W18" s="306"/>
      <c r="X18" s="306"/>
      <c r="Y18" s="307"/>
      <c r="Z18" s="13"/>
      <c r="AA18" s="13"/>
      <c r="AB18" s="13"/>
      <c r="AC18" s="13"/>
      <c r="AD18" s="13"/>
      <c r="AE18" s="13"/>
      <c r="AF18" s="13"/>
      <c r="AG18" s="13"/>
      <c r="AH18" s="13"/>
      <c r="AI18" s="15"/>
    </row>
    <row r="19" spans="2:36">
      <c r="B19" s="13"/>
      <c r="C19" s="12"/>
      <c r="D19" s="13"/>
      <c r="E19" s="13"/>
      <c r="F19" s="13"/>
      <c r="G19" s="53" t="s">
        <v>306</v>
      </c>
      <c r="H19" s="13"/>
      <c r="I19" s="13"/>
      <c r="J19" s="13"/>
      <c r="K19" s="13"/>
      <c r="L19" s="13"/>
      <c r="M19" s="13"/>
      <c r="N19" s="13"/>
      <c r="O19" s="13"/>
      <c r="P19" s="13"/>
      <c r="Q19" s="13"/>
      <c r="R19" s="13"/>
      <c r="S19" s="53"/>
      <c r="T19" s="13"/>
      <c r="U19" s="46"/>
      <c r="V19" s="46"/>
      <c r="W19" s="326">
        <f>'1.設計条件と鋼矢板の設定'!T137</f>
        <v>0.45</v>
      </c>
      <c r="X19" s="327"/>
      <c r="Y19" s="328"/>
      <c r="Z19" s="13"/>
      <c r="AA19" s="13"/>
      <c r="AB19" s="13"/>
      <c r="AC19" s="13"/>
      <c r="AD19" s="13"/>
      <c r="AE19" s="13"/>
      <c r="AF19" s="13"/>
      <c r="AG19" s="13"/>
      <c r="AH19" s="13"/>
      <c r="AI19" s="15"/>
    </row>
    <row r="20" spans="2:36">
      <c r="B20" s="13"/>
      <c r="C20" s="12"/>
      <c r="D20" s="13"/>
      <c r="E20" s="13"/>
      <c r="F20" s="13" t="s">
        <v>48</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5"/>
    </row>
    <row r="21" spans="2:36">
      <c r="B21" s="13"/>
      <c r="C21" s="12"/>
      <c r="D21" s="13"/>
      <c r="E21" s="13"/>
      <c r="F21" s="170" t="s">
        <v>378</v>
      </c>
      <c r="G21" s="170"/>
      <c r="H21" s="170" t="s">
        <v>2</v>
      </c>
      <c r="I21" s="42">
        <v>4</v>
      </c>
      <c r="J21" s="265">
        <f>U15</f>
        <v>12699.562639381493</v>
      </c>
      <c r="K21" s="265"/>
      <c r="L21" s="265"/>
      <c r="M21" s="40" t="s">
        <v>95</v>
      </c>
      <c r="N21" s="223">
        <f>U16</f>
        <v>1</v>
      </c>
      <c r="O21" s="223"/>
      <c r="P21" s="223"/>
      <c r="Q21" s="40"/>
      <c r="R21" s="40"/>
      <c r="S21" s="40"/>
      <c r="T21" s="40"/>
      <c r="U21" s="40"/>
      <c r="V21" s="40"/>
      <c r="W21" s="40"/>
      <c r="X21" s="40"/>
      <c r="Y21" s="40"/>
      <c r="Z21" s="40"/>
      <c r="AA21" s="13"/>
      <c r="AB21" s="13"/>
      <c r="AC21" s="13"/>
      <c r="AD21" s="13"/>
      <c r="AE21" s="13"/>
      <c r="AF21" s="13"/>
      <c r="AG21" s="13"/>
      <c r="AH21" s="13"/>
      <c r="AI21" s="15"/>
    </row>
    <row r="22" spans="2:36">
      <c r="B22" s="13"/>
      <c r="C22" s="12"/>
      <c r="D22" s="13"/>
      <c r="E22" s="13"/>
      <c r="F22" s="170"/>
      <c r="G22" s="170"/>
      <c r="H22" s="170"/>
      <c r="I22" s="13"/>
      <c r="J22" s="41">
        <v>4</v>
      </c>
      <c r="K22" s="13" t="s">
        <v>95</v>
      </c>
      <c r="L22" s="279">
        <f>U17</f>
        <v>200000000</v>
      </c>
      <c r="M22" s="279"/>
      <c r="N22" s="279"/>
      <c r="O22" s="279"/>
      <c r="P22" s="279"/>
      <c r="Q22" s="13" t="s">
        <v>95</v>
      </c>
      <c r="R22" s="312">
        <f>U18</f>
        <v>1.6799999999999999E-4</v>
      </c>
      <c r="S22" s="312"/>
      <c r="T22" s="312"/>
      <c r="U22" s="312"/>
      <c r="V22" s="312"/>
      <c r="W22" s="13" t="s">
        <v>95</v>
      </c>
      <c r="X22" s="149">
        <f>W19</f>
        <v>0.45</v>
      </c>
      <c r="Y22" s="149"/>
      <c r="Z22" s="149"/>
      <c r="AA22" s="13"/>
      <c r="AB22" s="13"/>
      <c r="AC22" s="13"/>
      <c r="AD22" s="13"/>
      <c r="AE22" s="13"/>
      <c r="AF22" s="13"/>
      <c r="AG22" s="13"/>
      <c r="AH22" s="13"/>
      <c r="AI22" s="15"/>
    </row>
    <row r="23" spans="2:36">
      <c r="B23" s="13"/>
      <c r="C23" s="12"/>
      <c r="D23" s="13"/>
      <c r="E23" s="13"/>
      <c r="F23" s="13"/>
      <c r="G23" s="13"/>
      <c r="H23" s="13"/>
      <c r="I23" s="13"/>
      <c r="J23" s="13"/>
      <c r="K23" s="13"/>
      <c r="L23" s="13"/>
      <c r="M23" s="13"/>
      <c r="N23" s="13"/>
      <c r="O23" s="13"/>
      <c r="P23" s="13"/>
      <c r="Q23" s="13"/>
      <c r="R23" s="13"/>
      <c r="S23" s="13"/>
      <c r="T23" s="13"/>
      <c r="U23" s="13"/>
      <c r="V23" s="13"/>
      <c r="W23" s="13"/>
      <c r="X23" s="13"/>
      <c r="Y23" s="9" t="s">
        <v>252</v>
      </c>
      <c r="Z23" s="10"/>
      <c r="AA23" s="10"/>
      <c r="AB23" s="10"/>
      <c r="AC23" s="10"/>
      <c r="AD23" s="10"/>
      <c r="AE23" s="10"/>
      <c r="AF23" s="10"/>
      <c r="AG23" s="10"/>
      <c r="AH23" s="11"/>
      <c r="AI23" s="15"/>
    </row>
    <row r="24" spans="2:36">
      <c r="B24" s="13"/>
      <c r="C24" s="12"/>
      <c r="D24" s="13"/>
      <c r="E24" s="13"/>
      <c r="F24" s="13"/>
      <c r="G24" s="13"/>
      <c r="H24" s="43" t="s">
        <v>2</v>
      </c>
      <c r="I24" s="298">
        <f>(J21*N21/J22/L22/R22/X22)^(1/4)</f>
        <v>0.67693075447005813</v>
      </c>
      <c r="J24" s="299"/>
      <c r="K24" s="300"/>
      <c r="L24" s="13"/>
      <c r="M24" s="13"/>
      <c r="N24" s="13"/>
      <c r="O24" s="13"/>
      <c r="P24" s="13"/>
      <c r="Q24" s="13"/>
      <c r="R24" s="13"/>
      <c r="S24" s="13"/>
      <c r="T24" s="13"/>
      <c r="U24" s="13"/>
      <c r="V24" s="13"/>
      <c r="W24" s="13"/>
      <c r="X24" s="13"/>
      <c r="Y24" s="12"/>
      <c r="Z24" s="297" t="s">
        <v>251</v>
      </c>
      <c r="AA24" s="297"/>
      <c r="AB24" s="318">
        <v>0.67699609479248601</v>
      </c>
      <c r="AC24" s="318"/>
      <c r="AD24" s="13"/>
      <c r="AE24" s="317">
        <f>I24-AB24</f>
        <v>-6.534032242788701E-5</v>
      </c>
      <c r="AF24" s="317"/>
      <c r="AG24" s="13"/>
      <c r="AH24" s="15"/>
      <c r="AI24" s="15"/>
    </row>
    <row r="25" spans="2:36">
      <c r="B25" s="13"/>
      <c r="C25" s="12"/>
      <c r="D25" s="13"/>
      <c r="E25" s="13"/>
      <c r="F25" s="13"/>
      <c r="G25" s="13"/>
      <c r="H25" s="43"/>
      <c r="I25" s="86"/>
      <c r="J25" s="86"/>
      <c r="K25" s="86"/>
      <c r="L25" s="13"/>
      <c r="M25" s="13"/>
      <c r="N25" s="13"/>
      <c r="O25" s="13"/>
      <c r="P25" s="13"/>
      <c r="Q25" s="13"/>
      <c r="R25" s="13"/>
      <c r="S25" s="13"/>
      <c r="T25" s="13"/>
      <c r="U25" s="13"/>
      <c r="V25" s="13"/>
      <c r="W25" s="13"/>
      <c r="X25" s="13"/>
      <c r="Y25" s="12"/>
      <c r="Z25" s="13"/>
      <c r="AA25" s="13"/>
      <c r="AB25" s="13" t="s">
        <v>254</v>
      </c>
      <c r="AC25" s="13"/>
      <c r="AD25" s="13"/>
      <c r="AE25" s="13" t="s">
        <v>254</v>
      </c>
      <c r="AF25" s="13"/>
      <c r="AG25" s="13"/>
      <c r="AH25" s="15"/>
      <c r="AI25" s="15"/>
    </row>
    <row r="26" spans="2:36">
      <c r="B26" s="13"/>
      <c r="C26" s="12"/>
      <c r="D26" s="13"/>
      <c r="E26" s="13"/>
      <c r="F26" s="13"/>
      <c r="G26" s="13"/>
      <c r="H26" s="43"/>
      <c r="I26" s="86"/>
      <c r="J26" s="86"/>
      <c r="K26" s="86"/>
      <c r="L26" s="13"/>
      <c r="M26" s="13"/>
      <c r="N26" s="13"/>
      <c r="O26" s="13"/>
      <c r="P26" s="13"/>
      <c r="Q26" s="13"/>
      <c r="R26" s="13"/>
      <c r="S26" s="13"/>
      <c r="T26" s="13"/>
      <c r="U26" s="13"/>
      <c r="V26" s="13"/>
      <c r="W26" s="13"/>
      <c r="X26" s="13"/>
      <c r="Y26" s="314" t="s">
        <v>256</v>
      </c>
      <c r="Z26" s="297"/>
      <c r="AA26" s="297"/>
      <c r="AB26" s="297"/>
      <c r="AC26" s="297"/>
      <c r="AD26" s="13"/>
      <c r="AE26" s="297" t="s">
        <v>255</v>
      </c>
      <c r="AF26" s="297"/>
      <c r="AG26" s="297"/>
      <c r="AH26" s="315"/>
      <c r="AI26" s="15"/>
    </row>
    <row r="27" spans="2:36">
      <c r="B27" s="13"/>
      <c r="C27" s="12"/>
      <c r="D27" s="13"/>
      <c r="E27" s="13"/>
      <c r="F27" s="13"/>
      <c r="G27" s="13"/>
      <c r="H27" s="43"/>
      <c r="I27" s="86"/>
      <c r="J27" s="86"/>
      <c r="K27" s="86"/>
      <c r="L27" s="13"/>
      <c r="M27" s="13"/>
      <c r="N27" s="13"/>
      <c r="O27" s="13"/>
      <c r="P27" s="13"/>
      <c r="Q27" s="13"/>
      <c r="R27" s="13"/>
      <c r="S27" s="13"/>
      <c r="T27" s="13"/>
      <c r="U27" s="13"/>
      <c r="V27" s="13"/>
      <c r="W27" s="13"/>
      <c r="X27" s="13"/>
      <c r="Y27" s="12"/>
      <c r="Z27" s="13"/>
      <c r="AA27" s="13"/>
      <c r="AB27" s="13"/>
      <c r="AC27" s="13"/>
      <c r="AD27" s="13"/>
      <c r="AE27" s="13"/>
      <c r="AF27" s="13"/>
      <c r="AG27" s="13"/>
      <c r="AH27" s="15"/>
      <c r="AI27" s="15"/>
    </row>
    <row r="28" spans="2:36">
      <c r="B28" s="13"/>
      <c r="C28" s="12"/>
      <c r="D28" s="13"/>
      <c r="E28" s="13"/>
      <c r="F28" s="13"/>
      <c r="G28" s="13"/>
      <c r="H28" s="43"/>
      <c r="I28" s="86"/>
      <c r="J28" s="86"/>
      <c r="K28" s="86"/>
      <c r="L28" s="13"/>
      <c r="M28" s="13"/>
      <c r="N28" s="13"/>
      <c r="O28" s="13"/>
      <c r="P28" s="13"/>
      <c r="Q28" s="13"/>
      <c r="R28" s="13"/>
      <c r="S28" s="13"/>
      <c r="T28" s="13"/>
      <c r="U28" s="13"/>
      <c r="V28" s="13"/>
      <c r="W28" s="13"/>
      <c r="X28" s="13"/>
      <c r="Y28" s="16"/>
      <c r="Z28" s="17" t="s">
        <v>257</v>
      </c>
      <c r="AA28" s="17"/>
      <c r="AB28" s="17"/>
      <c r="AC28" s="17"/>
      <c r="AD28" s="17"/>
      <c r="AE28" s="17"/>
      <c r="AF28" s="17"/>
      <c r="AG28" s="17"/>
      <c r="AH28" s="19"/>
      <c r="AI28" s="15"/>
    </row>
    <row r="29" spans="2:36">
      <c r="C29" s="12"/>
      <c r="D29" s="13" t="s">
        <v>48</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5"/>
      <c r="AJ29" s="13"/>
    </row>
    <row r="30" spans="2:36">
      <c r="C30" s="321" t="s">
        <v>307</v>
      </c>
      <c r="D30" s="169"/>
      <c r="E30" s="170" t="s">
        <v>2</v>
      </c>
      <c r="F30" s="324">
        <f>W9</f>
        <v>47.140750000000004</v>
      </c>
      <c r="G30" s="324"/>
      <c r="H30" s="324"/>
      <c r="I30" s="324"/>
      <c r="J30" s="324"/>
      <c r="K30" s="13"/>
      <c r="L30" s="325" t="s">
        <v>168</v>
      </c>
      <c r="M30" s="325"/>
      <c r="N30" s="325"/>
      <c r="O30" s="332">
        <f>I24</f>
        <v>0.67693075447005813</v>
      </c>
      <c r="P30" s="332"/>
      <c r="Q30" s="170" t="s">
        <v>95</v>
      </c>
      <c r="R30" s="333">
        <f>W10</f>
        <v>1.0483578432672369</v>
      </c>
      <c r="S30" s="333"/>
      <c r="T30" s="331" t="s">
        <v>170</v>
      </c>
      <c r="U30" s="331"/>
      <c r="V30" s="320" t="s">
        <v>161</v>
      </c>
      <c r="W30" s="320"/>
      <c r="X30" s="322" t="s">
        <v>162</v>
      </c>
      <c r="Y30" s="322"/>
      <c r="Z30" s="322"/>
      <c r="AA30" s="263">
        <v>1</v>
      </c>
      <c r="AB30" s="263"/>
      <c r="AC30" s="263"/>
      <c r="AD30" s="263"/>
      <c r="AE30" s="263"/>
      <c r="AF30" s="263"/>
      <c r="AG30" s="263"/>
      <c r="AH30" s="13"/>
      <c r="AI30" s="15"/>
      <c r="AJ30" s="13"/>
    </row>
    <row r="31" spans="2:36">
      <c r="C31" s="321"/>
      <c r="D31" s="169"/>
      <c r="E31" s="170"/>
      <c r="F31" s="41">
        <v>2</v>
      </c>
      <c r="G31" s="41" t="s">
        <v>95</v>
      </c>
      <c r="H31" s="271">
        <f>I24</f>
        <v>0.67693075447005813</v>
      </c>
      <c r="I31" s="271"/>
      <c r="J31" s="271"/>
      <c r="K31" s="13"/>
      <c r="L31" s="325"/>
      <c r="M31" s="325"/>
      <c r="N31" s="325"/>
      <c r="O31" s="332"/>
      <c r="P31" s="332"/>
      <c r="Q31" s="170"/>
      <c r="R31" s="333"/>
      <c r="S31" s="333"/>
      <c r="T31" s="331"/>
      <c r="U31" s="331"/>
      <c r="V31" s="320"/>
      <c r="W31" s="320"/>
      <c r="X31" s="322"/>
      <c r="Y31" s="322"/>
      <c r="Z31" s="322"/>
      <c r="AA31" s="294" t="s">
        <v>169</v>
      </c>
      <c r="AB31" s="294"/>
      <c r="AC31" s="334">
        <f>I24</f>
        <v>0.67693075447005813</v>
      </c>
      <c r="AD31" s="334"/>
      <c r="AE31" s="13" t="s">
        <v>95</v>
      </c>
      <c r="AF31" s="141">
        <f>W10</f>
        <v>1.0483578432672369</v>
      </c>
      <c r="AG31" s="141"/>
      <c r="AH31" s="13"/>
      <c r="AI31" s="15"/>
      <c r="AJ31" s="13"/>
    </row>
    <row r="32" spans="2:36">
      <c r="C32" s="12"/>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5"/>
      <c r="AJ32" s="13"/>
    </row>
    <row r="33" spans="2:36">
      <c r="C33" s="12"/>
      <c r="D33" s="13"/>
      <c r="E33" s="14" t="s">
        <v>2</v>
      </c>
      <c r="F33" s="298">
        <f>F30/F31/H31*SQRT((1+2*O30*R30)^2+1)*EXP(-ATAN(1/(1+2*AC31*AF31)))</f>
        <v>61.595030523935982</v>
      </c>
      <c r="G33" s="299"/>
      <c r="H33" s="300"/>
      <c r="I33" s="54" t="s">
        <v>171</v>
      </c>
      <c r="J33" s="54"/>
      <c r="K33" s="54"/>
      <c r="L33" s="54"/>
      <c r="M33" s="54"/>
      <c r="N33" s="54"/>
      <c r="O33" s="54"/>
      <c r="P33" s="54"/>
      <c r="Q33" s="54"/>
      <c r="R33" s="54"/>
      <c r="S33" s="54"/>
      <c r="T33" s="54"/>
      <c r="U33" s="54"/>
      <c r="V33" s="54"/>
      <c r="W33" s="54"/>
      <c r="X33" s="54"/>
      <c r="Y33" s="13"/>
      <c r="Z33" s="13"/>
      <c r="AA33" s="13"/>
      <c r="AB33" s="13"/>
      <c r="AC33" s="13"/>
      <c r="AD33" s="13"/>
      <c r="AE33" s="13"/>
      <c r="AF33" s="13"/>
      <c r="AG33" s="13"/>
      <c r="AH33" s="13"/>
      <c r="AI33" s="15"/>
      <c r="AJ33" s="13"/>
    </row>
    <row r="34" spans="2:36">
      <c r="B34" s="13"/>
      <c r="C34" s="16"/>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9"/>
    </row>
    <row r="35" spans="2:36">
      <c r="B35" s="13"/>
      <c r="C35" s="9"/>
      <c r="D35" s="13"/>
      <c r="E35" s="10" t="s">
        <v>382</v>
      </c>
      <c r="F35" s="13"/>
      <c r="G35" s="13"/>
      <c r="H35" s="13"/>
      <c r="I35" s="13"/>
      <c r="J35" s="13"/>
      <c r="K35" s="13"/>
      <c r="L35" s="13"/>
      <c r="M35" s="13"/>
      <c r="N35" s="13"/>
      <c r="O35" s="13"/>
      <c r="P35" s="13"/>
      <c r="Q35" s="13"/>
      <c r="R35" s="13"/>
      <c r="S35" s="13"/>
      <c r="T35" s="13"/>
      <c r="U35" s="13"/>
      <c r="V35" s="13"/>
      <c r="W35" s="13"/>
      <c r="X35" s="13"/>
      <c r="Y35" s="13"/>
      <c r="Z35" s="3" t="s">
        <v>253</v>
      </c>
      <c r="AA35" s="13"/>
      <c r="AB35" s="13"/>
      <c r="AC35" s="13"/>
      <c r="AD35" s="13"/>
      <c r="AE35" s="13"/>
      <c r="AF35" s="13"/>
      <c r="AG35" s="13"/>
      <c r="AH35" s="13"/>
      <c r="AI35" s="11"/>
    </row>
    <row r="36" spans="2:36">
      <c r="B36" s="13"/>
      <c r="C36" s="12"/>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5"/>
    </row>
    <row r="37" spans="2:36">
      <c r="C37" s="12"/>
      <c r="D37" s="13"/>
      <c r="E37" s="169" t="s">
        <v>383</v>
      </c>
      <c r="F37" s="169"/>
      <c r="G37" s="170" t="s">
        <v>2</v>
      </c>
      <c r="H37" s="169" t="s">
        <v>124</v>
      </c>
      <c r="I37" s="169"/>
      <c r="J37" s="169"/>
      <c r="K37" s="269" t="s">
        <v>125</v>
      </c>
      <c r="L37" s="269"/>
      <c r="M37" s="269"/>
      <c r="N37" s="270" t="s">
        <v>51</v>
      </c>
      <c r="O37" s="215"/>
      <c r="P37" s="13"/>
      <c r="Q37" s="13"/>
      <c r="R37" s="13"/>
      <c r="S37" s="13"/>
      <c r="T37" s="13"/>
      <c r="U37" s="13"/>
      <c r="V37" s="13"/>
      <c r="W37" s="13"/>
      <c r="X37" s="13"/>
      <c r="Y37" s="13"/>
      <c r="Z37" s="13"/>
      <c r="AA37" s="13"/>
      <c r="AB37" s="13"/>
      <c r="AC37" s="13"/>
      <c r="AD37" s="13"/>
      <c r="AE37" s="13"/>
      <c r="AF37" s="13"/>
      <c r="AG37" s="13"/>
      <c r="AH37" s="13"/>
      <c r="AI37" s="15"/>
      <c r="AJ37" s="13"/>
    </row>
    <row r="38" spans="2:36">
      <c r="C38" s="12"/>
      <c r="D38" s="13"/>
      <c r="E38" s="169"/>
      <c r="F38" s="169"/>
      <c r="G38" s="170"/>
      <c r="H38" s="169"/>
      <c r="I38" s="169"/>
      <c r="J38" s="169"/>
      <c r="K38" s="215">
        <v>0.3</v>
      </c>
      <c r="L38" s="215"/>
      <c r="M38" s="215"/>
      <c r="N38" s="13"/>
      <c r="O38" s="13"/>
      <c r="P38" s="13"/>
      <c r="Q38" s="13"/>
      <c r="R38" s="13"/>
      <c r="S38" s="13"/>
      <c r="T38" s="13"/>
      <c r="U38" s="13"/>
      <c r="V38" s="13"/>
      <c r="W38" s="13"/>
      <c r="X38" s="13"/>
      <c r="Y38" s="13"/>
      <c r="Z38" s="13"/>
      <c r="AA38" s="13"/>
      <c r="AB38" s="13"/>
      <c r="AC38" s="13"/>
      <c r="AD38" s="13"/>
      <c r="AE38" s="13"/>
      <c r="AF38" s="13"/>
      <c r="AG38" s="13"/>
      <c r="AH38" s="13"/>
      <c r="AI38" s="15"/>
      <c r="AJ38" s="13"/>
    </row>
    <row r="39" spans="2:36">
      <c r="C39" s="12"/>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5"/>
      <c r="AJ39" s="13"/>
    </row>
    <row r="40" spans="2:36">
      <c r="C40" s="12"/>
      <c r="D40" s="13"/>
      <c r="E40" s="13"/>
      <c r="F40" s="13"/>
      <c r="G40" s="13" t="s">
        <v>62</v>
      </c>
      <c r="H40" s="13"/>
      <c r="I40" s="13"/>
      <c r="X40" s="13"/>
      <c r="Y40" s="13"/>
      <c r="Z40" s="13"/>
      <c r="AA40" s="13"/>
      <c r="AB40" s="13"/>
      <c r="AC40" s="13"/>
      <c r="AD40" s="13"/>
      <c r="AE40" s="13"/>
      <c r="AF40" s="13"/>
      <c r="AG40" s="13"/>
      <c r="AH40" s="13"/>
      <c r="AI40" s="15"/>
      <c r="AJ40" s="13"/>
    </row>
    <row r="41" spans="2:36">
      <c r="C41" s="12"/>
      <c r="D41" s="13"/>
      <c r="E41" s="13"/>
      <c r="F41" s="13"/>
      <c r="G41" s="13"/>
      <c r="H41" s="47" t="s">
        <v>319</v>
      </c>
      <c r="I41" s="13"/>
      <c r="J41" s="13"/>
      <c r="K41" s="13"/>
      <c r="L41" s="13"/>
      <c r="M41" s="13"/>
      <c r="N41" s="13"/>
      <c r="O41" s="13"/>
      <c r="P41" s="13"/>
      <c r="Q41" s="13"/>
      <c r="R41" s="47" t="s">
        <v>53</v>
      </c>
      <c r="S41" s="13" t="s">
        <v>2</v>
      </c>
      <c r="T41" s="319">
        <f>'2.根入れ長の計算'!T117</f>
        <v>1</v>
      </c>
      <c r="U41" s="319"/>
      <c r="V41" s="36"/>
      <c r="W41" s="36"/>
      <c r="X41" s="13"/>
      <c r="Y41" s="13"/>
      <c r="Z41" s="13"/>
      <c r="AA41" s="13"/>
      <c r="AB41" s="13"/>
      <c r="AC41" s="13"/>
      <c r="AD41" s="13"/>
      <c r="AE41" s="13"/>
      <c r="AF41" s="13"/>
      <c r="AG41" s="13"/>
      <c r="AH41" s="13"/>
      <c r="AI41" s="15"/>
      <c r="AJ41" s="13"/>
    </row>
    <row r="42" spans="2:36" ht="19.8">
      <c r="C42" s="12"/>
      <c r="D42" s="13"/>
      <c r="E42" s="13"/>
      <c r="F42" s="13"/>
      <c r="G42" s="13"/>
      <c r="H42" s="53" t="s">
        <v>127</v>
      </c>
      <c r="I42" s="13"/>
      <c r="J42" s="13"/>
      <c r="K42" s="13"/>
      <c r="L42" s="13"/>
      <c r="M42" s="13"/>
      <c r="N42" s="13"/>
      <c r="O42" s="13"/>
      <c r="P42" s="13"/>
      <c r="Q42" s="13"/>
      <c r="R42" s="13"/>
      <c r="S42" s="13"/>
      <c r="T42" s="13"/>
      <c r="U42" s="13"/>
      <c r="V42" s="13"/>
      <c r="W42" s="13"/>
      <c r="X42" s="13"/>
      <c r="Y42" s="13"/>
      <c r="Z42" s="13"/>
      <c r="AC42" s="13"/>
      <c r="AD42" s="13"/>
      <c r="AE42" s="13"/>
      <c r="AF42" s="13"/>
      <c r="AG42" s="13"/>
      <c r="AH42" s="13"/>
      <c r="AI42" s="15"/>
      <c r="AJ42" s="13"/>
    </row>
    <row r="43" spans="2:36" ht="18.75" customHeight="1">
      <c r="C43" s="12"/>
      <c r="D43" s="13"/>
      <c r="E43" s="13"/>
      <c r="F43" s="13"/>
      <c r="G43" s="13"/>
      <c r="H43" s="13"/>
      <c r="I43" s="13"/>
      <c r="J43" s="169" t="s">
        <v>249</v>
      </c>
      <c r="K43" s="169"/>
      <c r="L43" s="170" t="s">
        <v>2</v>
      </c>
      <c r="M43" s="263">
        <v>1</v>
      </c>
      <c r="N43" s="263"/>
      <c r="O43" s="169" t="s">
        <v>128</v>
      </c>
      <c r="P43" s="169"/>
      <c r="Q43" s="169"/>
      <c r="R43" s="13"/>
      <c r="S43" s="13"/>
      <c r="T43" s="13"/>
      <c r="U43" s="13"/>
      <c r="V43" s="13"/>
      <c r="W43" s="13"/>
      <c r="X43" s="13"/>
      <c r="Y43" s="13"/>
      <c r="Z43" s="13"/>
      <c r="AA43" s="13"/>
      <c r="AB43" s="13"/>
      <c r="AC43" s="13"/>
      <c r="AD43" s="13"/>
      <c r="AE43" s="13"/>
      <c r="AF43" s="13"/>
      <c r="AG43" s="13"/>
      <c r="AH43" s="13"/>
      <c r="AI43" s="15"/>
    </row>
    <row r="44" spans="2:36">
      <c r="C44" s="12"/>
      <c r="D44" s="13"/>
      <c r="E44" s="13"/>
      <c r="F44" s="13"/>
      <c r="G44" s="13"/>
      <c r="H44" s="13"/>
      <c r="I44" s="13"/>
      <c r="J44" s="169"/>
      <c r="K44" s="169"/>
      <c r="L44" s="170"/>
      <c r="M44" s="215">
        <v>0.3</v>
      </c>
      <c r="N44" s="215"/>
      <c r="O44" s="169"/>
      <c r="P44" s="169"/>
      <c r="Q44" s="169"/>
      <c r="R44" s="13"/>
      <c r="S44" s="13"/>
      <c r="T44" s="13"/>
      <c r="U44" s="13"/>
      <c r="V44" s="13"/>
      <c r="W44" s="13"/>
      <c r="X44" s="13"/>
      <c r="Y44" s="13"/>
      <c r="Z44" s="13"/>
      <c r="AA44" s="13"/>
      <c r="AB44" s="13"/>
      <c r="AC44" s="13"/>
      <c r="AD44" s="13"/>
      <c r="AE44" s="13"/>
      <c r="AF44" s="13"/>
      <c r="AG44" s="13"/>
      <c r="AH44" s="13"/>
      <c r="AI44" s="15"/>
    </row>
    <row r="45" spans="2:36">
      <c r="C45" s="12"/>
      <c r="D45" s="13"/>
      <c r="E45" s="13"/>
      <c r="F45" s="13"/>
      <c r="G45" s="13"/>
      <c r="H45" s="13"/>
      <c r="I45" s="13"/>
      <c r="J45" s="13"/>
      <c r="K45" s="13"/>
      <c r="L45" s="52" t="s">
        <v>129</v>
      </c>
      <c r="M45" s="13"/>
      <c r="N45" s="13"/>
      <c r="O45" s="13"/>
      <c r="P45" s="13"/>
      <c r="Q45" s="13"/>
      <c r="R45" s="13"/>
      <c r="S45" s="13"/>
      <c r="T45" s="13"/>
      <c r="U45" s="13"/>
      <c r="V45" s="13"/>
      <c r="W45" s="13"/>
      <c r="X45" s="47" t="s">
        <v>52</v>
      </c>
      <c r="Y45" s="13" t="s">
        <v>2</v>
      </c>
      <c r="Z45" s="319">
        <f>'2.根入れ長の計算'!Z121</f>
        <v>1</v>
      </c>
      <c r="AA45" s="319"/>
      <c r="AB45" s="13"/>
      <c r="AC45" s="13"/>
      <c r="AD45" s="13"/>
      <c r="AE45" s="13"/>
      <c r="AF45" s="13"/>
      <c r="AG45" s="13"/>
      <c r="AH45" s="13"/>
      <c r="AI45" s="15"/>
    </row>
    <row r="46" spans="2:36" ht="19.8">
      <c r="C46" s="12"/>
      <c r="D46" s="13"/>
      <c r="E46" s="13"/>
      <c r="F46" s="13"/>
      <c r="G46" s="13"/>
      <c r="H46" s="13"/>
      <c r="I46" s="13"/>
      <c r="J46" s="13"/>
      <c r="K46" s="13"/>
      <c r="L46" s="53" t="s">
        <v>130</v>
      </c>
      <c r="M46" s="13"/>
      <c r="N46" s="13"/>
      <c r="O46" s="13"/>
      <c r="P46" s="13"/>
      <c r="Q46" s="13"/>
      <c r="R46" s="13"/>
      <c r="S46" s="13"/>
      <c r="T46" s="13"/>
      <c r="U46" s="13"/>
      <c r="V46" s="13"/>
      <c r="W46" s="13"/>
      <c r="X46" s="13"/>
      <c r="Y46" s="13"/>
      <c r="Z46" s="13"/>
      <c r="AA46" s="13"/>
      <c r="AB46" s="13"/>
      <c r="AC46" s="13"/>
      <c r="AD46" s="13"/>
      <c r="AE46" s="13"/>
      <c r="AF46" s="13"/>
      <c r="AG46" s="13"/>
      <c r="AH46" s="13"/>
      <c r="AI46" s="15"/>
    </row>
    <row r="47" spans="2:36">
      <c r="C47" s="12"/>
      <c r="D47" s="13"/>
      <c r="E47" s="13"/>
      <c r="F47" s="13"/>
      <c r="G47" s="13"/>
      <c r="H47" s="13"/>
      <c r="I47" s="13"/>
      <c r="J47" s="13"/>
      <c r="K47" s="13"/>
      <c r="L47" s="13"/>
      <c r="M47" s="47" t="s">
        <v>126</v>
      </c>
      <c r="N47" s="13"/>
      <c r="O47" s="13" t="s">
        <v>2</v>
      </c>
      <c r="P47" s="279">
        <v>2800</v>
      </c>
      <c r="Q47" s="279"/>
      <c r="R47" s="279"/>
      <c r="S47" s="13" t="s">
        <v>95</v>
      </c>
      <c r="T47" s="47" t="s">
        <v>63</v>
      </c>
      <c r="U47" s="13"/>
      <c r="V47" s="13"/>
      <c r="W47" s="13"/>
      <c r="X47" s="13"/>
      <c r="Y47" s="13"/>
      <c r="Z47" s="13"/>
      <c r="AA47" s="13"/>
      <c r="AB47" s="13"/>
      <c r="AC47" s="13"/>
      <c r="AD47" s="13"/>
      <c r="AE47" s="13"/>
      <c r="AF47" s="13"/>
      <c r="AG47" s="13"/>
      <c r="AH47" s="13"/>
      <c r="AI47" s="15"/>
    </row>
    <row r="48" spans="2:36">
      <c r="C48" s="12"/>
      <c r="D48" s="13"/>
      <c r="E48" s="13"/>
      <c r="F48" s="13"/>
      <c r="G48" s="13"/>
      <c r="H48" s="53" t="s">
        <v>131</v>
      </c>
      <c r="I48" s="13"/>
      <c r="J48" s="13"/>
      <c r="K48" s="13"/>
      <c r="L48" s="13"/>
      <c r="M48" s="13"/>
      <c r="N48" s="172" t="s">
        <v>125</v>
      </c>
      <c r="O48" s="172"/>
      <c r="P48" s="13" t="s">
        <v>2</v>
      </c>
      <c r="Q48" s="319">
        <f>'2.根入れ長の計算'!Q124</f>
        <v>10</v>
      </c>
      <c r="R48" s="319"/>
      <c r="S48" s="13" t="s">
        <v>3</v>
      </c>
      <c r="T48" s="13"/>
      <c r="U48" s="13"/>
      <c r="V48" s="13"/>
      <c r="W48" s="13"/>
      <c r="X48" s="13"/>
      <c r="Y48" s="13"/>
      <c r="Z48" s="13"/>
      <c r="AA48" s="13"/>
      <c r="AB48" s="13"/>
      <c r="AC48" s="13"/>
      <c r="AD48" s="13"/>
      <c r="AE48" s="13"/>
      <c r="AF48" s="13"/>
      <c r="AG48" s="13"/>
      <c r="AH48" s="13"/>
      <c r="AI48" s="15"/>
    </row>
    <row r="49" spans="3:35">
      <c r="C49" s="12"/>
      <c r="D49" s="13"/>
      <c r="E49" s="13"/>
      <c r="F49" s="13"/>
      <c r="G49" s="13"/>
      <c r="H49" s="53"/>
      <c r="I49" s="13"/>
      <c r="J49" s="13"/>
      <c r="K49" s="13"/>
      <c r="L49" s="13"/>
      <c r="M49" s="13"/>
      <c r="N49" s="48"/>
      <c r="O49" s="48"/>
      <c r="P49" s="13"/>
      <c r="Q49" s="36"/>
      <c r="R49" s="36"/>
      <c r="S49" s="13"/>
      <c r="T49" s="13"/>
      <c r="U49" s="13"/>
      <c r="V49" s="13"/>
      <c r="W49" s="13"/>
      <c r="X49" s="13"/>
      <c r="Y49" s="13"/>
      <c r="Z49" s="13"/>
      <c r="AA49" s="13"/>
      <c r="AB49" s="13"/>
      <c r="AC49" s="13"/>
      <c r="AD49" s="13"/>
      <c r="AE49" s="13"/>
      <c r="AF49" s="13"/>
      <c r="AG49" s="13"/>
      <c r="AH49" s="13"/>
      <c r="AI49" s="15"/>
    </row>
    <row r="50" spans="3:35" ht="19.2">
      <c r="C50" s="12"/>
      <c r="D50" s="13"/>
      <c r="E50" s="13" t="s">
        <v>384</v>
      </c>
      <c r="F50" s="13"/>
      <c r="G50" s="13"/>
      <c r="H50" s="13"/>
      <c r="I50" s="53"/>
      <c r="J50" s="13"/>
      <c r="K50" s="13"/>
      <c r="L50" s="13"/>
      <c r="M50" s="13"/>
      <c r="N50" s="13"/>
      <c r="O50" s="48"/>
      <c r="P50" s="48"/>
      <c r="Q50" s="13"/>
      <c r="R50" s="36"/>
      <c r="S50" s="36"/>
      <c r="T50" s="13"/>
      <c r="U50" s="13"/>
      <c r="V50" s="13"/>
      <c r="W50" s="13"/>
      <c r="X50" s="13"/>
      <c r="Y50" s="13"/>
      <c r="Z50" s="13"/>
      <c r="AA50" s="13"/>
      <c r="AB50" s="13"/>
      <c r="AC50" s="13"/>
      <c r="AD50" s="13"/>
      <c r="AE50" s="13"/>
      <c r="AF50" s="13"/>
      <c r="AG50" s="13"/>
      <c r="AH50" s="13"/>
      <c r="AI50" s="15"/>
    </row>
    <row r="51" spans="3:35">
      <c r="C51" s="12"/>
      <c r="E51"/>
      <c r="F51"/>
      <c r="G51"/>
      <c r="H51" s="111" t="s">
        <v>8</v>
      </c>
      <c r="I51" s="175"/>
      <c r="J51" s="112" t="s">
        <v>11</v>
      </c>
      <c r="K51" s="175"/>
      <c r="L51" s="273" t="s">
        <v>248</v>
      </c>
      <c r="M51" s="274"/>
      <c r="N51" s="274"/>
      <c r="O51" s="275"/>
      <c r="P51" s="273" t="s">
        <v>249</v>
      </c>
      <c r="Q51" s="274"/>
      <c r="R51" s="274"/>
      <c r="S51" s="275"/>
      <c r="T51" s="273" t="s">
        <v>383</v>
      </c>
      <c r="U51" s="274"/>
      <c r="V51" s="274"/>
      <c r="W51" s="275"/>
      <c r="X51" s="273" t="s">
        <v>385</v>
      </c>
      <c r="Y51" s="274"/>
      <c r="Z51" s="274"/>
      <c r="AA51" s="275"/>
      <c r="AI51" s="15"/>
    </row>
    <row r="52" spans="3:35">
      <c r="C52" s="12"/>
      <c r="E52"/>
      <c r="F52"/>
      <c r="G52"/>
      <c r="H52" s="177" t="s">
        <v>15</v>
      </c>
      <c r="I52" s="178"/>
      <c r="J52" s="210"/>
      <c r="K52" s="180"/>
      <c r="L52" s="205"/>
      <c r="M52" s="211"/>
      <c r="N52" s="211"/>
      <c r="O52" s="206"/>
      <c r="P52" s="205"/>
      <c r="Q52" s="211"/>
      <c r="R52" s="211"/>
      <c r="S52" s="206"/>
      <c r="T52" s="205"/>
      <c r="U52" s="211"/>
      <c r="V52" s="211"/>
      <c r="W52" s="206"/>
      <c r="X52" s="205"/>
      <c r="Y52" s="211"/>
      <c r="Z52" s="211"/>
      <c r="AA52" s="206"/>
      <c r="AI52" s="15"/>
    </row>
    <row r="53" spans="3:35" ht="19.8">
      <c r="C53" s="12"/>
      <c r="E53"/>
      <c r="F53"/>
      <c r="G53"/>
      <c r="H53" s="154" t="s">
        <v>20</v>
      </c>
      <c r="I53" s="155"/>
      <c r="J53" s="120"/>
      <c r="K53" s="155"/>
      <c r="L53" s="154" t="s">
        <v>55</v>
      </c>
      <c r="M53" s="120"/>
      <c r="N53" s="120"/>
      <c r="O53" s="155"/>
      <c r="P53" s="154" t="s">
        <v>59</v>
      </c>
      <c r="Q53" s="120"/>
      <c r="R53" s="120"/>
      <c r="S53" s="155"/>
      <c r="T53" s="154" t="s">
        <v>59</v>
      </c>
      <c r="U53" s="120"/>
      <c r="V53" s="120"/>
      <c r="W53" s="155"/>
      <c r="X53" s="154" t="s">
        <v>55</v>
      </c>
      <c r="Y53" s="120"/>
      <c r="Z53" s="120"/>
      <c r="AA53" s="155"/>
      <c r="AI53" s="15"/>
    </row>
    <row r="54" spans="3:35">
      <c r="C54" s="12"/>
      <c r="E54" s="200" t="s">
        <v>245</v>
      </c>
      <c r="F54" s="200"/>
      <c r="G54" s="200"/>
      <c r="H54" s="295">
        <f>'1.設計条件と鋼矢板の設定'!F25</f>
        <v>1</v>
      </c>
      <c r="I54" s="203"/>
      <c r="J54" s="200">
        <f>'1.設計条件と鋼矢板の設定'!N25</f>
        <v>15</v>
      </c>
      <c r="K54" s="200"/>
      <c r="L54" s="267">
        <f>$Z$45*$P$47*J54</f>
        <v>42000</v>
      </c>
      <c r="M54" s="267"/>
      <c r="N54" s="267"/>
      <c r="O54" s="267"/>
      <c r="P54" s="267">
        <f>L54/$M$44</f>
        <v>140000</v>
      </c>
      <c r="Q54" s="267"/>
      <c r="R54" s="267"/>
      <c r="S54" s="267"/>
      <c r="T54" s="267">
        <f>$T$41*P54*($Q$48/0.3)^(-3/4)</f>
        <v>10091.80793936597</v>
      </c>
      <c r="U54" s="267"/>
      <c r="V54" s="267"/>
      <c r="W54" s="267"/>
      <c r="X54" s="267">
        <f>H54*T54</f>
        <v>10091.80793936597</v>
      </c>
      <c r="Y54" s="267"/>
      <c r="Z54" s="267"/>
      <c r="AA54" s="267"/>
      <c r="AI54" s="15"/>
    </row>
    <row r="55" spans="3:35">
      <c r="C55" s="12"/>
      <c r="E55" s="200" t="s">
        <v>246</v>
      </c>
      <c r="F55" s="200"/>
      <c r="G55" s="200"/>
      <c r="H55" s="295">
        <f>H56-H54</f>
        <v>0.47711339502855132</v>
      </c>
      <c r="I55" s="203"/>
      <c r="J55" s="200">
        <f>'1.設計条件と鋼矢板の設定'!N26</f>
        <v>27</v>
      </c>
      <c r="K55" s="200"/>
      <c r="L55" s="267">
        <f>$Z$45*$P$47*J55</f>
        <v>75600</v>
      </c>
      <c r="M55" s="267"/>
      <c r="N55" s="267"/>
      <c r="O55" s="267"/>
      <c r="P55" s="267">
        <f>L55/$M$44</f>
        <v>252000</v>
      </c>
      <c r="Q55" s="267"/>
      <c r="R55" s="267"/>
      <c r="S55" s="267"/>
      <c r="T55" s="267">
        <f>$T$41*P55*($Q$48/0.3)^(-3/4)</f>
        <v>18165.254290858746</v>
      </c>
      <c r="U55" s="267"/>
      <c r="V55" s="267"/>
      <c r="W55" s="267"/>
      <c r="X55" s="267">
        <f>H55*T55</f>
        <v>8666.8861462685763</v>
      </c>
      <c r="Y55" s="267"/>
      <c r="Z55" s="267"/>
      <c r="AA55" s="267"/>
      <c r="AI55" s="15"/>
    </row>
    <row r="56" spans="3:35" ht="19.2">
      <c r="C56" s="12"/>
      <c r="D56" s="13"/>
      <c r="E56" s="296" t="s">
        <v>387</v>
      </c>
      <c r="F56" s="296"/>
      <c r="G56" s="296"/>
      <c r="H56" s="161">
        <f>1/AB24</f>
        <v>1.4771133950285513</v>
      </c>
      <c r="I56" s="162"/>
      <c r="J56" s="48"/>
      <c r="K56" s="48"/>
      <c r="L56" s="41"/>
      <c r="M56" s="73"/>
      <c r="N56" s="73"/>
      <c r="O56" s="41"/>
      <c r="P56" s="41"/>
      <c r="Q56" s="41"/>
      <c r="R56" s="41"/>
      <c r="S56" s="74" t="s">
        <v>386</v>
      </c>
      <c r="T56" s="75"/>
      <c r="U56" s="75"/>
      <c r="V56" s="75"/>
      <c r="W56" s="75" t="s">
        <v>2</v>
      </c>
      <c r="X56" s="266">
        <f>SUM(X54:AA55)</f>
        <v>18758.694085634546</v>
      </c>
      <c r="Y56" s="267"/>
      <c r="Z56" s="267"/>
      <c r="AA56" s="267"/>
      <c r="AB56" s="13"/>
      <c r="AC56" s="13"/>
      <c r="AD56" s="13"/>
      <c r="AI56" s="15"/>
    </row>
    <row r="57" spans="3:35">
      <c r="C57" s="12"/>
      <c r="D57" s="13"/>
      <c r="E57" s="66"/>
      <c r="F57" s="66"/>
      <c r="G57" s="25"/>
      <c r="H57" s="25"/>
      <c r="I57" s="53"/>
      <c r="J57" s="13"/>
      <c r="K57" s="13"/>
      <c r="L57" s="13"/>
      <c r="M57" s="13"/>
      <c r="N57" s="13"/>
      <c r="O57" s="48"/>
      <c r="P57" s="48"/>
      <c r="Q57" s="13"/>
      <c r="R57" s="36"/>
      <c r="S57" s="36"/>
      <c r="T57" s="13"/>
      <c r="U57" s="13"/>
      <c r="V57" s="13"/>
      <c r="W57" s="13"/>
      <c r="X57" s="13"/>
      <c r="Y57" s="13"/>
      <c r="Z57" s="13"/>
      <c r="AA57" s="13"/>
      <c r="AB57" s="13"/>
      <c r="AC57" s="67"/>
      <c r="AD57" s="67"/>
      <c r="AE57" s="67"/>
      <c r="AF57" s="67"/>
      <c r="AG57" s="13"/>
      <c r="AH57" s="13"/>
      <c r="AI57" s="15"/>
    </row>
    <row r="58" spans="3:35">
      <c r="C58" s="12"/>
      <c r="D58" s="13"/>
      <c r="E58" s="68" t="s">
        <v>48</v>
      </c>
      <c r="F58" s="66"/>
      <c r="G58" s="25"/>
      <c r="H58" s="25"/>
      <c r="I58" s="53"/>
      <c r="J58" s="13"/>
      <c r="K58" s="13"/>
      <c r="L58" s="13"/>
      <c r="M58" s="13"/>
      <c r="N58" s="13"/>
      <c r="O58" s="48"/>
      <c r="P58" s="48"/>
      <c r="Q58" s="13"/>
      <c r="R58" s="36"/>
      <c r="S58" s="36"/>
      <c r="T58" s="13"/>
      <c r="U58" s="13"/>
      <c r="V58" s="13"/>
      <c r="W58" s="13"/>
      <c r="X58" s="13"/>
      <c r="Y58" s="13"/>
      <c r="Z58" s="13"/>
      <c r="AA58" s="13"/>
      <c r="AB58" s="13"/>
      <c r="AC58" s="67"/>
      <c r="AD58" s="67"/>
      <c r="AE58" s="67"/>
      <c r="AF58" s="67"/>
      <c r="AG58" s="13"/>
      <c r="AH58" s="13"/>
      <c r="AI58" s="15"/>
    </row>
    <row r="59" spans="3:35">
      <c r="C59" s="12"/>
      <c r="D59" s="66"/>
      <c r="E59" s="170" t="s">
        <v>250</v>
      </c>
      <c r="F59" s="170"/>
      <c r="G59" s="301" t="s">
        <v>383</v>
      </c>
      <c r="H59" s="301"/>
      <c r="I59" s="268" t="s">
        <v>2</v>
      </c>
      <c r="J59" s="272" t="s">
        <v>386</v>
      </c>
      <c r="K59" s="272"/>
      <c r="L59" s="272"/>
      <c r="M59" s="272"/>
      <c r="P59" s="13"/>
      <c r="Q59" s="36"/>
      <c r="T59" s="13"/>
      <c r="U59" s="13"/>
      <c r="V59" s="13"/>
      <c r="W59" s="13"/>
      <c r="Z59" s="13"/>
      <c r="AA59" s="13"/>
      <c r="AB59" s="67"/>
      <c r="AC59" s="67"/>
      <c r="AD59" s="67"/>
      <c r="AE59" s="67"/>
      <c r="AF59" s="13"/>
      <c r="AG59" s="13"/>
      <c r="AH59" s="13"/>
      <c r="AI59" s="15"/>
    </row>
    <row r="60" spans="3:35" ht="19.2">
      <c r="C60" s="12"/>
      <c r="D60" s="66"/>
      <c r="E60" s="170"/>
      <c r="F60" s="170"/>
      <c r="G60" s="301"/>
      <c r="H60" s="301"/>
      <c r="I60" s="268"/>
      <c r="J60" s="294" t="s">
        <v>389</v>
      </c>
      <c r="K60" s="294"/>
      <c r="L60" s="294"/>
      <c r="M60" s="294"/>
      <c r="P60" s="13"/>
      <c r="Q60" s="36"/>
      <c r="R60" s="53"/>
      <c r="S60" s="13"/>
      <c r="T60" s="13"/>
      <c r="U60" s="13"/>
      <c r="V60" s="13"/>
      <c r="W60" s="13"/>
      <c r="X60" s="66"/>
      <c r="Y60" s="66"/>
      <c r="Z60" s="13"/>
      <c r="AA60" s="13"/>
      <c r="AB60" s="67"/>
      <c r="AC60" s="67"/>
      <c r="AD60" s="67"/>
      <c r="AE60" s="67"/>
      <c r="AF60" s="13"/>
      <c r="AG60" s="13"/>
      <c r="AH60" s="13"/>
      <c r="AI60" s="15"/>
    </row>
    <row r="61" spans="3:35">
      <c r="C61" s="12"/>
      <c r="D61" s="66"/>
      <c r="E61" s="68"/>
      <c r="F61" s="68"/>
      <c r="G61" s="69"/>
      <c r="H61" s="53"/>
      <c r="I61" s="13"/>
      <c r="J61" s="13"/>
      <c r="K61" s="13"/>
      <c r="L61" s="13"/>
      <c r="M61" s="13"/>
      <c r="N61" s="66"/>
      <c r="O61" s="66"/>
      <c r="P61" s="13"/>
      <c r="Q61" s="36"/>
      <c r="R61" s="36"/>
      <c r="S61" s="13"/>
      <c r="T61" s="13"/>
      <c r="U61" s="13"/>
      <c r="V61" s="13"/>
      <c r="W61" s="13"/>
      <c r="X61" s="13"/>
      <c r="Y61" s="13"/>
      <c r="Z61" s="13"/>
      <c r="AA61" s="13"/>
      <c r="AB61" s="67"/>
      <c r="AC61" s="67"/>
      <c r="AD61" s="67"/>
      <c r="AE61" s="67"/>
      <c r="AF61" s="13"/>
      <c r="AG61" s="13"/>
      <c r="AH61" s="13"/>
      <c r="AI61" s="15"/>
    </row>
    <row r="62" spans="3:35">
      <c r="C62" s="12"/>
      <c r="D62" s="66"/>
      <c r="E62" s="68"/>
      <c r="F62" s="68"/>
      <c r="G62" s="69"/>
      <c r="H62" s="53"/>
      <c r="I62" s="268" t="s">
        <v>2</v>
      </c>
      <c r="J62" s="263">
        <f>X56</f>
        <v>18758.694085634546</v>
      </c>
      <c r="K62" s="263"/>
      <c r="L62" s="263"/>
      <c r="M62" s="263"/>
      <c r="N62" s="66"/>
      <c r="O62" s="66"/>
      <c r="P62" s="13"/>
      <c r="Q62" s="36"/>
      <c r="R62" s="36"/>
      <c r="S62" s="13"/>
      <c r="T62" s="13"/>
      <c r="U62" s="13"/>
      <c r="V62" s="13"/>
      <c r="W62" s="13"/>
      <c r="X62" s="13"/>
      <c r="Y62" s="13"/>
      <c r="Z62" s="13"/>
      <c r="AA62" s="13"/>
      <c r="AB62" s="67"/>
      <c r="AC62" s="67"/>
      <c r="AD62" s="67"/>
      <c r="AE62" s="67"/>
      <c r="AF62" s="13"/>
      <c r="AG62" s="13"/>
      <c r="AH62" s="13"/>
      <c r="AI62" s="15"/>
    </row>
    <row r="63" spans="3:35">
      <c r="C63" s="12"/>
      <c r="D63" s="66"/>
      <c r="E63" s="68"/>
      <c r="F63" s="68"/>
      <c r="G63" s="69"/>
      <c r="H63" s="53"/>
      <c r="I63" s="268"/>
      <c r="J63" s="141">
        <f>H56</f>
        <v>1.4771133950285513</v>
      </c>
      <c r="K63" s="141"/>
      <c r="L63" s="141"/>
      <c r="M63" s="141"/>
      <c r="N63" s="66"/>
      <c r="O63" s="66"/>
      <c r="P63" s="13"/>
      <c r="Q63" s="36"/>
      <c r="R63" s="36"/>
      <c r="S63" s="13"/>
      <c r="T63" s="13"/>
      <c r="U63" s="13"/>
      <c r="V63" s="13"/>
      <c r="W63" s="13"/>
      <c r="X63" s="13"/>
      <c r="Y63" s="13"/>
      <c r="Z63" s="13"/>
      <c r="AA63" s="13"/>
      <c r="AB63" s="67"/>
      <c r="AC63" s="67"/>
      <c r="AD63" s="67"/>
      <c r="AE63" s="67"/>
      <c r="AF63" s="13"/>
      <c r="AG63" s="13"/>
      <c r="AH63" s="13"/>
      <c r="AI63" s="15"/>
    </row>
    <row r="64" spans="3:35">
      <c r="C64" s="12"/>
      <c r="D64" s="66"/>
      <c r="E64" s="68"/>
      <c r="F64" s="68"/>
      <c r="G64" s="69"/>
      <c r="H64" s="53"/>
      <c r="I64" s="65"/>
      <c r="J64" s="66"/>
      <c r="K64" s="66"/>
      <c r="L64" s="66"/>
      <c r="M64" s="66"/>
      <c r="N64" s="66"/>
      <c r="O64" s="66"/>
      <c r="P64" s="13"/>
      <c r="Q64" s="36"/>
      <c r="R64" s="36"/>
      <c r="S64" s="13"/>
      <c r="T64" s="13"/>
      <c r="U64" s="13"/>
      <c r="V64" s="13"/>
      <c r="W64" s="13"/>
      <c r="X64" s="13"/>
      <c r="Y64" s="13"/>
      <c r="Z64" s="13"/>
      <c r="AA64" s="13"/>
      <c r="AB64" s="67"/>
      <c r="AC64" s="67"/>
      <c r="AD64" s="67"/>
      <c r="AE64" s="67"/>
      <c r="AF64" s="13"/>
      <c r="AG64" s="13"/>
      <c r="AH64" s="13"/>
      <c r="AI64" s="15"/>
    </row>
    <row r="65" spans="2:36" ht="19.8">
      <c r="C65" s="12"/>
      <c r="D65" s="66"/>
      <c r="E65" s="68"/>
      <c r="F65" s="68"/>
      <c r="G65" s="69"/>
      <c r="H65" s="53"/>
      <c r="I65" s="65" t="s">
        <v>2</v>
      </c>
      <c r="J65" s="264">
        <f>J62/J63</f>
        <v>12699.562639381493</v>
      </c>
      <c r="K65" s="265"/>
      <c r="L65" s="266"/>
      <c r="M65" s="13" t="s">
        <v>54</v>
      </c>
      <c r="N65" s="66"/>
      <c r="O65" s="66"/>
      <c r="P65" s="13"/>
      <c r="Q65" s="36"/>
      <c r="R65" s="36"/>
      <c r="S65" s="13"/>
      <c r="T65" s="13"/>
      <c r="U65" s="13"/>
      <c r="V65" s="13"/>
      <c r="W65" s="13"/>
      <c r="X65" s="13"/>
      <c r="Y65" s="13"/>
      <c r="Z65" s="13"/>
      <c r="AA65" s="13"/>
      <c r="AB65" s="67"/>
      <c r="AC65" s="67"/>
      <c r="AD65" s="67"/>
      <c r="AE65" s="67"/>
      <c r="AF65" s="13"/>
      <c r="AG65" s="13"/>
      <c r="AH65" s="13"/>
      <c r="AI65" s="15"/>
    </row>
    <row r="66" spans="2:36">
      <c r="C66" s="16"/>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9"/>
      <c r="AJ66" s="13"/>
    </row>
    <row r="67" spans="2:36">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9" spans="2:36">
      <c r="B69" s="1" t="s">
        <v>179</v>
      </c>
    </row>
    <row r="70" spans="2:36">
      <c r="C70" s="9" t="s">
        <v>310</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1"/>
    </row>
    <row r="71" spans="2:36">
      <c r="C71" s="12" t="s">
        <v>407</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5"/>
    </row>
    <row r="72" spans="2:36">
      <c r="C72" s="321" t="s">
        <v>309</v>
      </c>
      <c r="D72" s="169"/>
      <c r="E72" s="170" t="s">
        <v>2</v>
      </c>
      <c r="F72" s="269" t="s">
        <v>307</v>
      </c>
      <c r="G72" s="269"/>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5"/>
    </row>
    <row r="73" spans="2:36">
      <c r="C73" s="321"/>
      <c r="D73" s="169"/>
      <c r="E73" s="170"/>
      <c r="F73" s="47" t="s">
        <v>176</v>
      </c>
      <c r="G73" s="47"/>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5"/>
    </row>
    <row r="74" spans="2:36">
      <c r="C74" s="12"/>
      <c r="D74" s="50"/>
      <c r="E74" s="44" t="s">
        <v>62</v>
      </c>
      <c r="F74" s="47"/>
      <c r="G74" s="47"/>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5"/>
    </row>
    <row r="75" spans="2:36" ht="19.8">
      <c r="C75" s="12"/>
      <c r="D75" s="50"/>
      <c r="E75" s="44"/>
      <c r="F75" s="47" t="s">
        <v>312</v>
      </c>
      <c r="G75" s="47"/>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5"/>
    </row>
    <row r="76" spans="2:36" ht="19.8">
      <c r="C76" s="12"/>
      <c r="D76" s="13"/>
      <c r="E76" s="50"/>
      <c r="F76" s="53" t="s">
        <v>311</v>
      </c>
      <c r="G76" s="13"/>
      <c r="H76" s="13"/>
      <c r="I76" s="13"/>
      <c r="J76" s="13"/>
      <c r="K76" s="13"/>
      <c r="L76" s="13"/>
      <c r="M76" s="13"/>
      <c r="N76" s="13"/>
      <c r="O76" s="13"/>
      <c r="P76" s="13"/>
      <c r="Q76" s="13"/>
      <c r="R76" s="13"/>
      <c r="S76" s="50" t="s">
        <v>83</v>
      </c>
      <c r="T76" s="47" t="s">
        <v>2</v>
      </c>
      <c r="U76" s="211">
        <f>'1.設計条件と鋼矢板の設定'!T133</f>
        <v>1340</v>
      </c>
      <c r="V76" s="211"/>
      <c r="W76" s="211"/>
      <c r="X76" s="13" t="s">
        <v>76</v>
      </c>
      <c r="Y76" s="13"/>
      <c r="Z76" s="13"/>
      <c r="AA76" s="47" t="s">
        <v>2</v>
      </c>
      <c r="AB76" s="335">
        <f>U76/1000000</f>
        <v>1.34E-3</v>
      </c>
      <c r="AC76" s="336"/>
      <c r="AD76" s="336"/>
      <c r="AE76" s="336"/>
      <c r="AF76" s="337"/>
      <c r="AG76" s="13" t="s">
        <v>177</v>
      </c>
      <c r="AH76" s="13"/>
      <c r="AI76" s="15"/>
    </row>
    <row r="77" spans="2:36">
      <c r="C77" s="12"/>
      <c r="D77" s="13"/>
      <c r="E77" s="50"/>
      <c r="F77" s="53" t="s">
        <v>239</v>
      </c>
      <c r="G77" s="13"/>
      <c r="H77" s="13"/>
      <c r="I77" s="13"/>
      <c r="J77" s="13"/>
      <c r="K77" s="13"/>
      <c r="L77" s="13"/>
      <c r="M77" s="13"/>
      <c r="N77" s="13"/>
      <c r="O77" s="13"/>
      <c r="P77" s="13"/>
      <c r="Q77" s="13"/>
      <c r="R77" s="13"/>
      <c r="S77" s="50" t="s">
        <v>178</v>
      </c>
      <c r="T77" s="13" t="s">
        <v>2</v>
      </c>
      <c r="U77" s="326">
        <f>'1.設計条件と鋼矢板の設定'!T138</f>
        <v>0.6</v>
      </c>
      <c r="V77" s="327"/>
      <c r="W77" s="328"/>
      <c r="X77" s="13"/>
      <c r="Y77" s="13"/>
      <c r="Z77" s="13"/>
      <c r="AA77" s="13"/>
      <c r="AB77" s="13"/>
      <c r="AC77" s="13"/>
      <c r="AD77" s="13"/>
      <c r="AE77" s="13"/>
      <c r="AF77" s="13"/>
      <c r="AG77" s="13"/>
      <c r="AH77" s="13"/>
      <c r="AI77" s="15"/>
    </row>
    <row r="78" spans="2:36">
      <c r="C78" s="12"/>
      <c r="D78" s="50"/>
      <c r="E78" s="13"/>
      <c r="F78" s="13"/>
      <c r="G78" s="13"/>
      <c r="H78" s="13"/>
      <c r="I78" s="13"/>
      <c r="J78" s="13"/>
      <c r="K78" s="13"/>
      <c r="L78" s="13"/>
      <c r="M78" s="13"/>
      <c r="N78" s="13"/>
      <c r="O78" s="13"/>
      <c r="P78" s="13"/>
      <c r="Q78" s="13"/>
      <c r="R78" s="13"/>
      <c r="S78" s="13"/>
      <c r="T78" s="14"/>
      <c r="U78" s="14"/>
      <c r="V78" s="14"/>
      <c r="W78" s="13"/>
      <c r="X78" s="13"/>
      <c r="Y78" s="13"/>
      <c r="Z78" s="13"/>
      <c r="AA78" s="13"/>
      <c r="AB78" s="13"/>
      <c r="AC78" s="13"/>
      <c r="AD78" s="13"/>
      <c r="AE78" s="13"/>
      <c r="AF78" s="13"/>
      <c r="AG78" s="13"/>
      <c r="AH78" s="13"/>
      <c r="AI78" s="15"/>
    </row>
    <row r="79" spans="2:36">
      <c r="C79" s="12"/>
      <c r="D79" s="13" t="s">
        <v>100</v>
      </c>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5"/>
    </row>
    <row r="80" spans="2:36">
      <c r="C80" s="12"/>
      <c r="D80" s="169" t="s">
        <v>175</v>
      </c>
      <c r="E80" s="170" t="s">
        <v>2</v>
      </c>
      <c r="F80" s="338">
        <f>F33</f>
        <v>61.595030523935982</v>
      </c>
      <c r="G80" s="338"/>
      <c r="H80" s="338"/>
      <c r="I80" s="338"/>
      <c r="J80" s="338"/>
      <c r="K80" s="338"/>
      <c r="L80" s="338"/>
      <c r="M80" s="17"/>
      <c r="N80" s="17"/>
      <c r="O80" s="13"/>
      <c r="P80" s="13"/>
      <c r="Q80" s="13"/>
      <c r="R80" s="13"/>
      <c r="S80" s="13"/>
      <c r="T80" s="13"/>
      <c r="U80" s="13"/>
      <c r="V80" s="13"/>
      <c r="W80" s="13"/>
      <c r="X80" s="13"/>
      <c r="Y80" s="13"/>
      <c r="Z80" s="13"/>
      <c r="AA80" s="13"/>
      <c r="AB80" s="13"/>
      <c r="AC80" s="13"/>
      <c r="AD80" s="13"/>
      <c r="AE80" s="13"/>
      <c r="AF80" s="13"/>
      <c r="AG80" s="13"/>
      <c r="AH80" s="13"/>
      <c r="AI80" s="15"/>
    </row>
    <row r="81" spans="3:35">
      <c r="C81" s="12"/>
      <c r="D81" s="169"/>
      <c r="E81" s="170"/>
      <c r="F81" s="339">
        <f>AB76</f>
        <v>1.34E-3</v>
      </c>
      <c r="G81" s="339"/>
      <c r="H81" s="339"/>
      <c r="I81" s="339"/>
      <c r="J81" s="339"/>
      <c r="K81" s="55" t="s">
        <v>95</v>
      </c>
      <c r="L81" s="13"/>
      <c r="M81" s="215">
        <f>U77</f>
        <v>0.6</v>
      </c>
      <c r="N81" s="215"/>
      <c r="O81" s="13"/>
      <c r="P81" s="13"/>
      <c r="U81" s="13"/>
      <c r="V81" s="13"/>
      <c r="W81" s="13"/>
      <c r="X81" s="13"/>
      <c r="Y81" s="13"/>
      <c r="Z81" s="13"/>
      <c r="AA81" s="13"/>
      <c r="AB81" s="13"/>
      <c r="AC81" s="13"/>
      <c r="AD81" s="13"/>
      <c r="AE81" s="13"/>
      <c r="AF81" s="13"/>
      <c r="AG81" s="13"/>
      <c r="AH81" s="13"/>
      <c r="AI81" s="15"/>
    </row>
    <row r="82" spans="3:35">
      <c r="C82" s="12"/>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5"/>
    </row>
    <row r="83" spans="3:35" ht="19.8">
      <c r="C83" s="12"/>
      <c r="D83" s="13"/>
      <c r="E83" s="14" t="s">
        <v>2</v>
      </c>
      <c r="F83" s="279">
        <f>F80/F81/M81</f>
        <v>76610.73448250744</v>
      </c>
      <c r="G83" s="279"/>
      <c r="H83" s="279"/>
      <c r="I83" s="13" t="s">
        <v>61</v>
      </c>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5"/>
    </row>
    <row r="84" spans="3:35">
      <c r="C84" s="12"/>
      <c r="D84" s="13"/>
      <c r="E84" s="14"/>
      <c r="F84" s="14"/>
      <c r="G84" s="14"/>
      <c r="H84" s="14"/>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5"/>
    </row>
    <row r="85" spans="3:35" ht="20.399999999999999">
      <c r="C85" s="12"/>
      <c r="D85" s="13"/>
      <c r="E85" s="14" t="s">
        <v>2</v>
      </c>
      <c r="F85" s="222">
        <f>F83/1000</f>
        <v>76.610734482507439</v>
      </c>
      <c r="G85" s="223"/>
      <c r="H85" s="224"/>
      <c r="I85" s="13" t="s">
        <v>71</v>
      </c>
      <c r="J85" s="13"/>
      <c r="K85" s="13"/>
      <c r="L85" s="13"/>
      <c r="M85" s="13" t="str">
        <f>IF(F85&lt;=Q85, "≦","&gt;")</f>
        <v>≦</v>
      </c>
      <c r="N85" s="172" t="s">
        <v>207</v>
      </c>
      <c r="O85" s="172"/>
      <c r="P85" s="13" t="s">
        <v>2</v>
      </c>
      <c r="Q85" s="215">
        <f>'1.設計条件と鋼矢板の設定'!T134</f>
        <v>270</v>
      </c>
      <c r="R85" s="215"/>
      <c r="S85" s="215"/>
      <c r="T85" s="13" t="s">
        <v>71</v>
      </c>
      <c r="U85" s="13"/>
      <c r="V85" s="13"/>
      <c r="W85" s="13"/>
      <c r="X85" s="222" t="str">
        <f>IF(M85="≦","OK","NG")</f>
        <v>OK</v>
      </c>
      <c r="Y85" s="223"/>
      <c r="Z85" s="224"/>
      <c r="AA85" s="13"/>
      <c r="AB85" s="13"/>
      <c r="AC85" s="13"/>
      <c r="AD85" s="13"/>
      <c r="AE85" s="13"/>
      <c r="AF85" s="13"/>
      <c r="AG85" s="13"/>
      <c r="AH85" s="13"/>
      <c r="AI85" s="15"/>
    </row>
    <row r="86" spans="3:35">
      <c r="C86" s="16"/>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9"/>
    </row>
  </sheetData>
  <sheetProtection sheet="1" objects="1" scenarios="1"/>
  <mergeCells count="125">
    <mergeCell ref="X85:Z85"/>
    <mergeCell ref="D80:D81"/>
    <mergeCell ref="M81:N81"/>
    <mergeCell ref="F80:L80"/>
    <mergeCell ref="F83:H83"/>
    <mergeCell ref="F85:H85"/>
    <mergeCell ref="Q85:S85"/>
    <mergeCell ref="N85:O85"/>
    <mergeCell ref="E80:E81"/>
    <mergeCell ref="F81:J81"/>
    <mergeCell ref="U76:W76"/>
    <mergeCell ref="U77:W77"/>
    <mergeCell ref="AA30:AG30"/>
    <mergeCell ref="O30:P31"/>
    <mergeCell ref="R30:S31"/>
    <mergeCell ref="AA31:AB31"/>
    <mergeCell ref="AC31:AD31"/>
    <mergeCell ref="AF31:AG31"/>
    <mergeCell ref="AB76:AF76"/>
    <mergeCell ref="O43:Q44"/>
    <mergeCell ref="X51:AA51"/>
    <mergeCell ref="X52:AA52"/>
    <mergeCell ref="X53:AA53"/>
    <mergeCell ref="T54:W54"/>
    <mergeCell ref="X54:AA54"/>
    <mergeCell ref="T55:W55"/>
    <mergeCell ref="P51:S51"/>
    <mergeCell ref="T51:W51"/>
    <mergeCell ref="L53:O53"/>
    <mergeCell ref="P53:S53"/>
    <mergeCell ref="E72:E73"/>
    <mergeCell ref="F72:G72"/>
    <mergeCell ref="F33:H33"/>
    <mergeCell ref="T30:U31"/>
    <mergeCell ref="C30:D31"/>
    <mergeCell ref="C72:D73"/>
    <mergeCell ref="E37:F38"/>
    <mergeCell ref="G37:G38"/>
    <mergeCell ref="H37:J38"/>
    <mergeCell ref="K37:M37"/>
    <mergeCell ref="N37:O37"/>
    <mergeCell ref="K38:M38"/>
    <mergeCell ref="T41:U41"/>
    <mergeCell ref="J43:K44"/>
    <mergeCell ref="L43:L44"/>
    <mergeCell ref="M43:N43"/>
    <mergeCell ref="H52:I52"/>
    <mergeCell ref="J52:K52"/>
    <mergeCell ref="L52:O52"/>
    <mergeCell ref="P52:S52"/>
    <mergeCell ref="T52:W52"/>
    <mergeCell ref="H51:I51"/>
    <mergeCell ref="J51:K51"/>
    <mergeCell ref="L51:O51"/>
    <mergeCell ref="W9:X9"/>
    <mergeCell ref="H31:J31"/>
    <mergeCell ref="F30:J30"/>
    <mergeCell ref="E30:E31"/>
    <mergeCell ref="V30:W31"/>
    <mergeCell ref="X30:Z31"/>
    <mergeCell ref="L30:N31"/>
    <mergeCell ref="Q30:Q31"/>
    <mergeCell ref="N21:P21"/>
    <mergeCell ref="L22:P22"/>
    <mergeCell ref="R22:V22"/>
    <mergeCell ref="I24:K24"/>
    <mergeCell ref="W19:Y19"/>
    <mergeCell ref="X22:Z22"/>
    <mergeCell ref="W10:X10"/>
    <mergeCell ref="U15:W15"/>
    <mergeCell ref="U16:W16"/>
    <mergeCell ref="U17:Y17"/>
    <mergeCell ref="U18:Y18"/>
    <mergeCell ref="F21:G22"/>
    <mergeCell ref="H21:H22"/>
    <mergeCell ref="J21:L21"/>
    <mergeCell ref="E54:G54"/>
    <mergeCell ref="E5:E6"/>
    <mergeCell ref="F6:G6"/>
    <mergeCell ref="I5:M6"/>
    <mergeCell ref="N5:O6"/>
    <mergeCell ref="C5:D6"/>
    <mergeCell ref="P5:R6"/>
    <mergeCell ref="S6:U6"/>
    <mergeCell ref="S5:U5"/>
    <mergeCell ref="F12:F13"/>
    <mergeCell ref="G12:G13"/>
    <mergeCell ref="I12:K12"/>
    <mergeCell ref="I13:K13"/>
    <mergeCell ref="F5:G5"/>
    <mergeCell ref="E59:F60"/>
    <mergeCell ref="G59:H60"/>
    <mergeCell ref="I59:I60"/>
    <mergeCell ref="J59:M59"/>
    <mergeCell ref="J60:M60"/>
    <mergeCell ref="H55:I55"/>
    <mergeCell ref="J55:K55"/>
    <mergeCell ref="L55:O55"/>
    <mergeCell ref="P55:S55"/>
    <mergeCell ref="E56:G56"/>
    <mergeCell ref="E55:G55"/>
    <mergeCell ref="AB24:AC24"/>
    <mergeCell ref="AE24:AF24"/>
    <mergeCell ref="Y26:AC26"/>
    <mergeCell ref="AE26:AH26"/>
    <mergeCell ref="I62:I63"/>
    <mergeCell ref="J62:M62"/>
    <mergeCell ref="J63:M63"/>
    <mergeCell ref="J65:L65"/>
    <mergeCell ref="Z24:AA24"/>
    <mergeCell ref="X55:AA55"/>
    <mergeCell ref="T53:W53"/>
    <mergeCell ref="M44:N44"/>
    <mergeCell ref="Z45:AA45"/>
    <mergeCell ref="P47:R47"/>
    <mergeCell ref="N48:O48"/>
    <mergeCell ref="Q48:R48"/>
    <mergeCell ref="H56:I56"/>
    <mergeCell ref="X56:AA56"/>
    <mergeCell ref="H54:I54"/>
    <mergeCell ref="J54:K54"/>
    <mergeCell ref="L54:O54"/>
    <mergeCell ref="P54:S54"/>
    <mergeCell ref="H53:I53"/>
    <mergeCell ref="J53:K53"/>
  </mergeCells>
  <phoneticPr fontId="2"/>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4414-BF16-4125-A9CB-9994DBC34291}">
  <dimension ref="A2:AI62"/>
  <sheetViews>
    <sheetView showGridLines="0" view="pageBreakPreview" zoomScaleNormal="115" zoomScaleSheetLayoutView="100" workbookViewId="0"/>
  </sheetViews>
  <sheetFormatPr defaultColWidth="9" defaultRowHeight="18"/>
  <cols>
    <col min="1" max="36" width="3" style="1" customWidth="1"/>
    <col min="37" max="16384" width="9" style="1"/>
  </cols>
  <sheetData>
    <row r="2" spans="1:35">
      <c r="A2" s="1" t="s">
        <v>180</v>
      </c>
    </row>
    <row r="3" spans="1:35">
      <c r="B3" s="1" t="s">
        <v>181</v>
      </c>
    </row>
    <row r="4" spans="1:35">
      <c r="B4" s="1" t="s">
        <v>201</v>
      </c>
      <c r="W4" t="s">
        <v>174</v>
      </c>
      <c r="AI4" s="62">
        <v>1</v>
      </c>
    </row>
    <row r="5" spans="1:35" ht="19.2">
      <c r="C5" s="340" t="s">
        <v>182</v>
      </c>
      <c r="D5" s="341"/>
      <c r="E5" s="262" t="s">
        <v>2</v>
      </c>
      <c r="F5" s="223" t="s">
        <v>390</v>
      </c>
      <c r="G5" s="223"/>
      <c r="H5" s="223"/>
      <c r="I5" s="223"/>
      <c r="J5" s="223"/>
      <c r="K5" s="223"/>
      <c r="L5" s="343" t="s">
        <v>44</v>
      </c>
      <c r="M5" s="10"/>
      <c r="N5" s="10"/>
      <c r="O5" s="10"/>
      <c r="P5" s="10"/>
      <c r="Q5" s="10"/>
      <c r="R5" s="10"/>
      <c r="S5" s="10"/>
      <c r="T5" s="10"/>
      <c r="U5" s="10"/>
      <c r="V5" s="10"/>
      <c r="W5" s="10"/>
      <c r="X5" s="10"/>
      <c r="Y5" s="10"/>
      <c r="Z5" s="10"/>
      <c r="AA5" s="10"/>
      <c r="AB5" s="10"/>
      <c r="AC5" s="10"/>
      <c r="AD5" s="10"/>
      <c r="AE5" s="10"/>
      <c r="AF5" s="10"/>
      <c r="AG5" s="10"/>
      <c r="AH5" s="11"/>
    </row>
    <row r="6" spans="1:35" ht="20.399999999999999">
      <c r="C6" s="342"/>
      <c r="D6" s="284"/>
      <c r="E6" s="170"/>
      <c r="F6" s="215" t="s">
        <v>391</v>
      </c>
      <c r="G6" s="215"/>
      <c r="H6" s="215"/>
      <c r="I6" s="215"/>
      <c r="J6" s="215"/>
      <c r="K6" s="215"/>
      <c r="L6" s="169"/>
      <c r="M6" s="13"/>
      <c r="N6" s="13"/>
      <c r="O6" s="13"/>
      <c r="P6" s="13"/>
      <c r="Q6" s="13"/>
      <c r="R6" s="13"/>
      <c r="S6" s="13"/>
      <c r="T6" s="13"/>
      <c r="U6" s="13"/>
      <c r="V6" s="13"/>
      <c r="W6" s="13"/>
      <c r="X6" s="13"/>
      <c r="Y6" s="13"/>
      <c r="Z6" s="13"/>
      <c r="AA6" s="13"/>
      <c r="AB6" s="13"/>
      <c r="AC6" s="13"/>
      <c r="AD6" s="13"/>
      <c r="AE6" s="13"/>
      <c r="AF6" s="13"/>
      <c r="AG6" s="13"/>
      <c r="AH6" s="15"/>
    </row>
    <row r="7" spans="1:35">
      <c r="C7" s="12"/>
      <c r="D7" s="13" t="s">
        <v>163</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5"/>
    </row>
    <row r="8" spans="1:35" ht="20.399999999999999">
      <c r="C8" s="12"/>
      <c r="D8" s="13"/>
      <c r="E8" s="13" t="s">
        <v>392</v>
      </c>
      <c r="F8" s="13"/>
      <c r="G8" s="13"/>
      <c r="H8" s="13"/>
      <c r="I8" s="13"/>
      <c r="J8" s="13"/>
      <c r="K8" s="13"/>
      <c r="L8" s="13"/>
      <c r="M8" s="13"/>
      <c r="N8" s="13"/>
      <c r="O8" s="13"/>
      <c r="P8" s="13"/>
      <c r="Q8" s="13"/>
      <c r="R8" s="13"/>
      <c r="S8" s="13"/>
      <c r="T8" s="13"/>
      <c r="U8" s="13"/>
      <c r="V8" s="13"/>
      <c r="W8" s="13" t="s">
        <v>393</v>
      </c>
      <c r="X8" s="13"/>
      <c r="Y8" s="298">
        <f>'3.断面の計算'!I24</f>
        <v>0.67693075447005813</v>
      </c>
      <c r="Z8" s="299"/>
      <c r="AA8" s="300"/>
      <c r="AB8" s="13"/>
      <c r="AC8" s="13"/>
      <c r="AD8" s="13"/>
      <c r="AE8" s="13"/>
      <c r="AF8" s="13"/>
      <c r="AG8" s="13"/>
      <c r="AH8" s="15"/>
    </row>
    <row r="9" spans="1:35">
      <c r="C9" s="12"/>
      <c r="D9" s="13"/>
      <c r="E9" s="53" t="s">
        <v>183</v>
      </c>
      <c r="F9" s="13"/>
      <c r="G9" s="13"/>
      <c r="H9" s="13"/>
      <c r="I9" s="13"/>
      <c r="J9" s="13"/>
      <c r="K9" s="13"/>
      <c r="L9" s="13"/>
      <c r="M9" s="13"/>
      <c r="N9" s="13"/>
      <c r="O9" s="13"/>
      <c r="P9" s="13"/>
      <c r="Q9" s="13"/>
      <c r="R9" s="13"/>
      <c r="S9" s="13"/>
      <c r="T9" s="13"/>
      <c r="U9" s="13"/>
      <c r="V9" s="13"/>
      <c r="W9" s="53" t="s">
        <v>167</v>
      </c>
      <c r="X9" s="13"/>
      <c r="Y9" s="133">
        <f>'1.設計条件と鋼矢板の設定'!G126</f>
        <v>1.0483578432672369</v>
      </c>
      <c r="Z9" s="134"/>
      <c r="AA9" s="135"/>
      <c r="AB9" s="13"/>
      <c r="AC9" s="13"/>
      <c r="AD9" s="13"/>
      <c r="AE9" s="13"/>
      <c r="AF9" s="13"/>
      <c r="AG9" s="13"/>
      <c r="AH9" s="15"/>
    </row>
    <row r="10" spans="1:35" ht="19.8">
      <c r="C10" s="12"/>
      <c r="D10" s="13"/>
      <c r="E10" s="53" t="s">
        <v>154</v>
      </c>
      <c r="F10" s="13"/>
      <c r="G10" s="13"/>
      <c r="H10" s="13"/>
      <c r="I10" s="13"/>
      <c r="J10" s="13"/>
      <c r="K10" s="13"/>
      <c r="L10" s="13"/>
      <c r="M10" s="13"/>
      <c r="N10" s="13"/>
      <c r="O10" s="13"/>
      <c r="P10" s="13"/>
      <c r="Q10" s="13"/>
      <c r="R10" s="13"/>
      <c r="S10" s="13"/>
      <c r="T10" s="13"/>
      <c r="U10" s="13"/>
      <c r="V10" s="13"/>
      <c r="W10" s="53" t="s">
        <v>157</v>
      </c>
      <c r="X10" s="13"/>
      <c r="Y10" s="264">
        <f>'1.設計条件と鋼矢板の設定'!T135*1000</f>
        <v>200000000</v>
      </c>
      <c r="Z10" s="265"/>
      <c r="AA10" s="265"/>
      <c r="AB10" s="265"/>
      <c r="AC10" s="266"/>
      <c r="AD10" s="13"/>
      <c r="AE10" s="13"/>
      <c r="AF10" s="13"/>
      <c r="AG10" s="13"/>
      <c r="AH10" s="15"/>
    </row>
    <row r="11" spans="1:35" ht="19.8">
      <c r="C11" s="12"/>
      <c r="D11" s="13"/>
      <c r="E11" s="53" t="s">
        <v>155</v>
      </c>
      <c r="F11" s="13"/>
      <c r="G11" s="13"/>
      <c r="H11" s="13"/>
      <c r="I11" s="13"/>
      <c r="J11" s="13"/>
      <c r="K11" s="13"/>
      <c r="L11" s="13"/>
      <c r="M11" s="13"/>
      <c r="N11" s="13"/>
      <c r="O11" s="13"/>
      <c r="P11" s="13"/>
      <c r="Q11" s="13"/>
      <c r="R11" s="13"/>
      <c r="S11" s="13"/>
      <c r="T11" s="13"/>
      <c r="U11" s="13"/>
      <c r="V11" s="13"/>
      <c r="W11" s="53" t="s">
        <v>158</v>
      </c>
      <c r="X11" s="13"/>
      <c r="Y11" s="305">
        <f>'1.設計条件と鋼矢板の設定'!T132/100000000</f>
        <v>1.6799999999999999E-4</v>
      </c>
      <c r="Z11" s="306"/>
      <c r="AA11" s="306"/>
      <c r="AB11" s="306"/>
      <c r="AC11" s="307"/>
      <c r="AD11" s="13"/>
      <c r="AE11" s="13"/>
      <c r="AF11" s="13"/>
      <c r="AG11" s="13"/>
      <c r="AH11" s="15"/>
    </row>
    <row r="12" spans="1:35">
      <c r="C12" s="12"/>
      <c r="D12" s="13"/>
      <c r="E12" s="53" t="s">
        <v>165</v>
      </c>
      <c r="F12" s="13"/>
      <c r="G12" s="13"/>
      <c r="H12" s="13"/>
      <c r="I12" s="13"/>
      <c r="J12" s="13"/>
      <c r="K12" s="13"/>
      <c r="L12" s="13"/>
      <c r="M12" s="13"/>
      <c r="N12" s="13"/>
      <c r="O12" s="13"/>
      <c r="P12" s="13"/>
      <c r="Q12" s="13"/>
      <c r="R12" s="13"/>
      <c r="S12" s="13"/>
      <c r="T12" s="13"/>
      <c r="U12" s="13"/>
      <c r="V12" s="13"/>
      <c r="W12" s="13"/>
      <c r="X12" s="13"/>
      <c r="Y12" s="326">
        <f>'1.設計条件と鋼矢板の設定'!T137</f>
        <v>0.45</v>
      </c>
      <c r="Z12" s="327"/>
      <c r="AA12" s="328"/>
      <c r="AB12" s="13"/>
      <c r="AC12" s="13"/>
      <c r="AD12" s="13"/>
      <c r="AE12" s="13"/>
      <c r="AF12" s="13"/>
      <c r="AG12" s="13"/>
      <c r="AH12" s="15"/>
    </row>
    <row r="13" spans="1:35">
      <c r="C13" s="12"/>
      <c r="D13" s="13"/>
      <c r="E13" s="53" t="s">
        <v>164</v>
      </c>
      <c r="F13" s="13"/>
      <c r="G13" s="13"/>
      <c r="H13" s="13"/>
      <c r="I13" s="13"/>
      <c r="J13" s="13"/>
      <c r="K13" s="13"/>
      <c r="L13" s="13"/>
      <c r="M13" s="13"/>
      <c r="N13" s="13"/>
      <c r="O13" s="13"/>
      <c r="P13" s="13"/>
      <c r="Q13" s="13"/>
      <c r="R13" s="13"/>
      <c r="S13" s="13"/>
      <c r="T13" s="13"/>
      <c r="U13" s="13"/>
      <c r="V13" s="13"/>
      <c r="W13" s="53" t="s">
        <v>166</v>
      </c>
      <c r="X13" s="13"/>
      <c r="Y13" s="160">
        <f>'1.設計条件と鋼矢板の設定'!AC118</f>
        <v>47.140750000000004</v>
      </c>
      <c r="Z13" s="161"/>
      <c r="AA13" s="162"/>
      <c r="AB13" s="13"/>
      <c r="AC13" s="13"/>
      <c r="AD13" s="13"/>
      <c r="AE13" s="13"/>
      <c r="AF13" s="13"/>
      <c r="AG13" s="13"/>
      <c r="AH13" s="15"/>
    </row>
    <row r="14" spans="1:35">
      <c r="C14" s="12" t="s">
        <v>48</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5"/>
    </row>
    <row r="15" spans="1:35">
      <c r="C15" s="342" t="s">
        <v>182</v>
      </c>
      <c r="D15" s="284"/>
      <c r="E15" s="170" t="s">
        <v>2</v>
      </c>
      <c r="F15" s="17" t="s">
        <v>184</v>
      </c>
      <c r="G15" s="17"/>
      <c r="H15" s="344">
        <f>Y8</f>
        <v>0.67693075447005813</v>
      </c>
      <c r="I15" s="344"/>
      <c r="J15" s="344"/>
      <c r="K15" s="17" t="s">
        <v>95</v>
      </c>
      <c r="L15" s="105">
        <f>Y9</f>
        <v>1.0483578432672369</v>
      </c>
      <c r="M15" s="105"/>
      <c r="N15" s="105"/>
      <c r="O15" s="17" t="s">
        <v>185</v>
      </c>
      <c r="P15" s="17"/>
      <c r="Q15" s="17"/>
      <c r="R15" s="17"/>
      <c r="S15" s="17"/>
      <c r="T15" s="17"/>
      <c r="U15" s="17"/>
      <c r="V15" s="17"/>
      <c r="W15" s="17"/>
      <c r="X15" s="17"/>
      <c r="Y15" s="17"/>
      <c r="Z15" s="17"/>
      <c r="AA15" s="170" t="s">
        <v>95</v>
      </c>
      <c r="AB15" s="346">
        <f>Y13</f>
        <v>47.140750000000004</v>
      </c>
      <c r="AC15" s="346"/>
      <c r="AD15" s="346"/>
      <c r="AE15" s="13"/>
      <c r="AF15" s="13"/>
      <c r="AG15" s="13"/>
      <c r="AH15" s="15"/>
    </row>
    <row r="16" spans="1:35">
      <c r="C16" s="342"/>
      <c r="D16" s="284"/>
      <c r="E16" s="170"/>
      <c r="F16" s="41">
        <v>2</v>
      </c>
      <c r="G16" s="13" t="s">
        <v>95</v>
      </c>
      <c r="H16" s="279">
        <f>Y10</f>
        <v>200000000</v>
      </c>
      <c r="I16" s="279"/>
      <c r="J16" s="279"/>
      <c r="K16" s="279"/>
      <c r="L16" s="279"/>
      <c r="M16" s="13" t="s">
        <v>95</v>
      </c>
      <c r="N16" s="312">
        <f>Y11</f>
        <v>1.6799999999999999E-4</v>
      </c>
      <c r="O16" s="312"/>
      <c r="P16" s="312"/>
      <c r="Q16" s="312"/>
      <c r="R16" s="312"/>
      <c r="S16" s="13" t="s">
        <v>95</v>
      </c>
      <c r="T16" s="149">
        <f>Y12</f>
        <v>0.45</v>
      </c>
      <c r="U16" s="149"/>
      <c r="V16" s="13" t="s">
        <v>95</v>
      </c>
      <c r="W16" s="345">
        <f>Y8</f>
        <v>0.67693075447005813</v>
      </c>
      <c r="X16" s="345"/>
      <c r="Y16" s="345"/>
      <c r="Z16" s="64">
        <v>3</v>
      </c>
      <c r="AA16" s="170"/>
      <c r="AB16" s="346"/>
      <c r="AC16" s="346"/>
      <c r="AD16" s="346"/>
      <c r="AE16" s="13"/>
      <c r="AF16" s="13"/>
      <c r="AG16" s="13"/>
      <c r="AH16" s="15"/>
    </row>
    <row r="17" spans="2:34">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5"/>
    </row>
    <row r="18" spans="2:34">
      <c r="C18" s="12"/>
      <c r="D18" s="13"/>
      <c r="E18" s="14" t="s">
        <v>2</v>
      </c>
      <c r="F18" s="347">
        <f>(1+H15*L15)/(F16*H16*N16*T16*W16^3)*AB15</f>
        <v>8.5919779642344447E-3</v>
      </c>
      <c r="G18" s="348"/>
      <c r="H18" s="349"/>
      <c r="I18" s="13" t="s">
        <v>3</v>
      </c>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5"/>
    </row>
    <row r="19" spans="2:34">
      <c r="C19" s="16"/>
      <c r="D19" s="17"/>
      <c r="E19" s="18"/>
      <c r="F19" s="58"/>
      <c r="G19" s="58"/>
      <c r="H19" s="58"/>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9"/>
    </row>
    <row r="21" spans="2:34">
      <c r="B21" s="1" t="s">
        <v>202</v>
      </c>
      <c r="W21" t="s">
        <v>204</v>
      </c>
    </row>
    <row r="22" spans="2:34" ht="19.2">
      <c r="C22" s="340" t="s">
        <v>186</v>
      </c>
      <c r="D22" s="341"/>
      <c r="E22" s="262" t="s">
        <v>2</v>
      </c>
      <c r="F22" s="223" t="s">
        <v>394</v>
      </c>
      <c r="G22" s="223"/>
      <c r="H22" s="223"/>
      <c r="I22" s="223"/>
      <c r="J22" s="223"/>
      <c r="K22" s="223"/>
      <c r="L22" s="343" t="s">
        <v>187</v>
      </c>
      <c r="M22" s="343"/>
      <c r="N22" s="10"/>
      <c r="O22" s="10"/>
      <c r="P22" s="10"/>
      <c r="Q22" s="10"/>
      <c r="R22" s="10"/>
      <c r="S22" s="10"/>
      <c r="T22" s="10"/>
      <c r="U22" s="10"/>
      <c r="V22" s="10"/>
      <c r="W22" s="10"/>
      <c r="X22" s="10"/>
      <c r="Y22" s="10"/>
      <c r="Z22" s="10"/>
      <c r="AA22" s="10"/>
      <c r="AB22" s="10"/>
      <c r="AC22" s="10"/>
      <c r="AD22" s="10"/>
      <c r="AE22" s="10"/>
      <c r="AF22" s="10"/>
      <c r="AG22" s="10"/>
      <c r="AH22" s="11"/>
    </row>
    <row r="23" spans="2:34" ht="20.399999999999999">
      <c r="C23" s="342"/>
      <c r="D23" s="284"/>
      <c r="E23" s="170"/>
      <c r="F23" s="215" t="s">
        <v>395</v>
      </c>
      <c r="G23" s="215"/>
      <c r="H23" s="215"/>
      <c r="I23" s="215"/>
      <c r="J23" s="215"/>
      <c r="K23" s="215"/>
      <c r="L23" s="169"/>
      <c r="M23" s="169"/>
      <c r="N23" s="13"/>
      <c r="O23" s="13"/>
      <c r="P23" s="13"/>
      <c r="Q23" s="13"/>
      <c r="R23" s="13"/>
      <c r="S23" s="13"/>
      <c r="T23" s="13"/>
      <c r="U23" s="13"/>
      <c r="V23" s="13"/>
      <c r="W23" s="13"/>
      <c r="X23" s="13"/>
      <c r="Y23" s="13"/>
      <c r="Z23" s="13"/>
      <c r="AA23" s="13"/>
      <c r="AB23" s="13"/>
      <c r="AC23" s="13"/>
      <c r="AD23" s="13"/>
      <c r="AE23" s="13"/>
      <c r="AF23" s="13"/>
      <c r="AG23" s="13"/>
      <c r="AH23" s="15"/>
    </row>
    <row r="24" spans="2:34">
      <c r="C24" s="12"/>
      <c r="D24" s="13" t="s">
        <v>163</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5"/>
    </row>
    <row r="25" spans="2:34">
      <c r="C25" s="12"/>
      <c r="D25" s="13"/>
      <c r="E25" s="53" t="s">
        <v>189</v>
      </c>
      <c r="F25" s="13"/>
      <c r="G25" s="13"/>
      <c r="H25" s="13"/>
      <c r="I25" s="13"/>
      <c r="J25" s="13"/>
      <c r="K25" s="13"/>
      <c r="L25" s="13"/>
      <c r="M25" s="13"/>
      <c r="N25" s="13"/>
      <c r="O25" s="13"/>
      <c r="P25" s="13"/>
      <c r="Q25" s="13"/>
      <c r="R25" s="13"/>
      <c r="S25" s="13"/>
      <c r="T25" s="13"/>
      <c r="U25" s="13"/>
      <c r="V25" s="13"/>
      <c r="W25" s="53" t="s">
        <v>188</v>
      </c>
      <c r="X25" s="13"/>
      <c r="Y25" s="160">
        <f>'1.設計条件と鋼矢板の設定'!R9</f>
        <v>3</v>
      </c>
      <c r="Z25" s="161"/>
      <c r="AA25" s="162"/>
      <c r="AB25" s="13"/>
      <c r="AC25" s="13"/>
      <c r="AD25" s="13"/>
      <c r="AE25" s="13"/>
      <c r="AF25" s="13"/>
      <c r="AG25" s="13"/>
      <c r="AH25" s="15"/>
    </row>
    <row r="26" spans="2:34">
      <c r="C26" s="12" t="s">
        <v>100</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5"/>
    </row>
    <row r="27" spans="2:34">
      <c r="C27" s="342" t="s">
        <v>186</v>
      </c>
      <c r="D27" s="284"/>
      <c r="E27" s="170" t="s">
        <v>2</v>
      </c>
      <c r="F27" s="17" t="s">
        <v>184</v>
      </c>
      <c r="G27" s="17"/>
      <c r="H27" s="39">
        <v>2</v>
      </c>
      <c r="I27" s="17" t="s">
        <v>95</v>
      </c>
      <c r="J27" s="350">
        <f>Y8</f>
        <v>0.67693075447005813</v>
      </c>
      <c r="K27" s="350"/>
      <c r="L27" s="350"/>
      <c r="M27" s="17" t="s">
        <v>95</v>
      </c>
      <c r="N27" s="105">
        <f>Y9</f>
        <v>1.0483578432672369</v>
      </c>
      <c r="O27" s="105"/>
      <c r="P27" s="105"/>
      <c r="Q27" s="17" t="s">
        <v>185</v>
      </c>
      <c r="R27" s="17"/>
      <c r="S27" s="17"/>
      <c r="T27" s="17"/>
      <c r="U27" s="17"/>
      <c r="V27" s="17"/>
      <c r="W27" s="17"/>
      <c r="X27" s="17"/>
      <c r="Y27" s="17"/>
      <c r="Z27" s="17"/>
      <c r="AA27" s="170" t="s">
        <v>95</v>
      </c>
      <c r="AB27" s="346">
        <f>Y13</f>
        <v>47.140750000000004</v>
      </c>
      <c r="AC27" s="346"/>
      <c r="AD27" s="346"/>
      <c r="AE27" s="170" t="s">
        <v>95</v>
      </c>
      <c r="AF27" s="346">
        <f>Y25</f>
        <v>3</v>
      </c>
      <c r="AG27" s="346"/>
      <c r="AH27" s="15"/>
    </row>
    <row r="28" spans="2:34">
      <c r="C28" s="342"/>
      <c r="D28" s="284"/>
      <c r="E28" s="170"/>
      <c r="F28" s="41">
        <v>2</v>
      </c>
      <c r="G28" s="13" t="s">
        <v>95</v>
      </c>
      <c r="H28" s="279">
        <f>Y10</f>
        <v>200000000</v>
      </c>
      <c r="I28" s="279"/>
      <c r="J28" s="279"/>
      <c r="K28" s="279"/>
      <c r="L28" s="279"/>
      <c r="M28" s="13" t="s">
        <v>95</v>
      </c>
      <c r="N28" s="312">
        <f>Y11</f>
        <v>1.6799999999999999E-4</v>
      </c>
      <c r="O28" s="312"/>
      <c r="P28" s="312"/>
      <c r="Q28" s="312"/>
      <c r="R28" s="312"/>
      <c r="S28" s="13" t="s">
        <v>95</v>
      </c>
      <c r="T28" s="149">
        <f>Y12</f>
        <v>0.45</v>
      </c>
      <c r="U28" s="149"/>
      <c r="V28" s="13" t="s">
        <v>95</v>
      </c>
      <c r="W28" s="345">
        <f>Y8</f>
        <v>0.67693075447005813</v>
      </c>
      <c r="X28" s="345"/>
      <c r="Y28" s="345"/>
      <c r="Z28" s="64">
        <v>2</v>
      </c>
      <c r="AA28" s="170"/>
      <c r="AB28" s="346"/>
      <c r="AC28" s="346"/>
      <c r="AD28" s="346"/>
      <c r="AE28" s="170"/>
      <c r="AF28" s="346"/>
      <c r="AG28" s="346"/>
      <c r="AH28" s="15"/>
    </row>
    <row r="29" spans="2:34">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5"/>
    </row>
    <row r="30" spans="2:34">
      <c r="C30" s="12"/>
      <c r="D30" s="13"/>
      <c r="E30" s="43" t="s">
        <v>2</v>
      </c>
      <c r="F30" s="347">
        <f>(1+H27*J27*N27)/(F28*H28*N28*T28*W28^2)*AB27*AF27</f>
        <v>2.4691235088588809E-2</v>
      </c>
      <c r="G30" s="348"/>
      <c r="H30" s="349"/>
      <c r="I30" s="13" t="s">
        <v>3</v>
      </c>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5"/>
    </row>
    <row r="31" spans="2:34">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9"/>
    </row>
    <row r="33" spans="2:34">
      <c r="B33" s="1" t="s">
        <v>203</v>
      </c>
      <c r="W33" t="s">
        <v>204</v>
      </c>
    </row>
    <row r="34" spans="2:34" ht="20.399999999999999">
      <c r="C34" s="340" t="s">
        <v>190</v>
      </c>
      <c r="D34" s="341"/>
      <c r="E34" s="262" t="s">
        <v>2</v>
      </c>
      <c r="F34" s="351" t="s">
        <v>191</v>
      </c>
      <c r="G34" s="351"/>
      <c r="H34" s="351"/>
      <c r="I34" s="351"/>
      <c r="J34" s="10"/>
      <c r="K34" s="10"/>
      <c r="L34" s="59"/>
      <c r="M34" s="59"/>
      <c r="N34" s="10"/>
      <c r="O34" s="10"/>
      <c r="P34" s="10"/>
      <c r="Q34" s="10"/>
      <c r="R34" s="10"/>
      <c r="S34" s="10"/>
      <c r="T34" s="10"/>
      <c r="U34" s="10"/>
      <c r="V34" s="10"/>
      <c r="W34" s="10"/>
      <c r="X34" s="10"/>
      <c r="Y34" s="10"/>
      <c r="Z34" s="10"/>
      <c r="AA34" s="10"/>
      <c r="AB34" s="10"/>
      <c r="AC34" s="10"/>
      <c r="AD34" s="10"/>
      <c r="AE34" s="10"/>
      <c r="AF34" s="10"/>
      <c r="AG34" s="10"/>
      <c r="AH34" s="11"/>
    </row>
    <row r="35" spans="2:34">
      <c r="C35" s="342"/>
      <c r="D35" s="284"/>
      <c r="E35" s="170"/>
      <c r="F35" s="277" t="s">
        <v>192</v>
      </c>
      <c r="G35" s="277"/>
      <c r="H35" s="277"/>
      <c r="I35" s="277"/>
      <c r="J35" s="13"/>
      <c r="K35" s="13"/>
      <c r="L35" s="60"/>
      <c r="M35" s="60"/>
      <c r="N35" s="13"/>
      <c r="O35" s="13"/>
      <c r="P35" s="13"/>
      <c r="Q35" s="13"/>
      <c r="R35" s="13"/>
      <c r="S35" s="13"/>
      <c r="T35" s="13"/>
      <c r="U35" s="13"/>
      <c r="V35" s="13"/>
      <c r="W35" s="13"/>
      <c r="X35" s="13"/>
      <c r="Y35" s="13"/>
      <c r="Z35" s="13"/>
      <c r="AA35" s="13"/>
      <c r="AB35" s="13"/>
      <c r="AC35" s="13"/>
      <c r="AD35" s="13"/>
      <c r="AE35" s="13"/>
      <c r="AF35" s="13"/>
      <c r="AG35" s="13"/>
      <c r="AH35" s="15"/>
    </row>
    <row r="36" spans="2:34">
      <c r="C36" s="12"/>
      <c r="D36" s="13" t="s">
        <v>62</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5"/>
    </row>
    <row r="37" spans="2:34" ht="19.2">
      <c r="C37" s="12"/>
      <c r="D37" s="13"/>
      <c r="E37" s="53" t="s">
        <v>193</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5"/>
    </row>
    <row r="38" spans="2:34">
      <c r="C38" s="12"/>
      <c r="D38" s="13"/>
      <c r="E38" s="13"/>
      <c r="F38" s="268" t="s">
        <v>194</v>
      </c>
      <c r="G38" s="170"/>
      <c r="H38" s="170" t="s">
        <v>2</v>
      </c>
      <c r="I38" s="272" t="s">
        <v>195</v>
      </c>
      <c r="J38" s="272"/>
      <c r="K38" s="272"/>
      <c r="L38" s="13"/>
      <c r="M38" s="13"/>
      <c r="N38" s="13"/>
      <c r="O38" s="13"/>
      <c r="P38" s="13"/>
      <c r="Q38" s="13"/>
      <c r="R38" s="13"/>
      <c r="S38" s="13"/>
      <c r="T38" s="13"/>
      <c r="U38" s="13"/>
      <c r="V38" s="13"/>
      <c r="W38" s="13"/>
      <c r="X38" s="13"/>
      <c r="Y38" s="13"/>
      <c r="Z38" s="13"/>
      <c r="AA38" s="13"/>
      <c r="AB38" s="13"/>
      <c r="AC38" s="13"/>
      <c r="AD38" s="13"/>
      <c r="AE38" s="13"/>
      <c r="AF38" s="13"/>
      <c r="AG38" s="13"/>
      <c r="AH38" s="15"/>
    </row>
    <row r="39" spans="2:34" ht="19.8">
      <c r="C39" s="12"/>
      <c r="D39" s="13"/>
      <c r="E39" s="13"/>
      <c r="F39" s="170"/>
      <c r="G39" s="170"/>
      <c r="H39" s="170"/>
      <c r="I39" s="352" t="s">
        <v>196</v>
      </c>
      <c r="J39" s="277"/>
      <c r="K39" s="277"/>
      <c r="L39" s="13"/>
      <c r="M39" s="13"/>
      <c r="N39" s="13"/>
      <c r="O39" s="13"/>
      <c r="P39" s="13"/>
      <c r="Q39" s="13"/>
      <c r="R39" s="13"/>
      <c r="S39" s="13"/>
      <c r="T39" s="13"/>
      <c r="U39" s="13"/>
      <c r="V39" s="13"/>
      <c r="W39" s="13"/>
      <c r="X39" s="13"/>
      <c r="Y39" s="13"/>
      <c r="Z39" s="13"/>
      <c r="AA39" s="13"/>
      <c r="AB39" s="13"/>
      <c r="AC39" s="13"/>
      <c r="AD39" s="13"/>
      <c r="AE39" s="13"/>
      <c r="AF39" s="13"/>
      <c r="AG39" s="13"/>
      <c r="AH39" s="15"/>
    </row>
    <row r="40" spans="2:34">
      <c r="C40" s="12"/>
      <c r="D40" s="13"/>
      <c r="E40" s="13"/>
      <c r="F40" s="13"/>
      <c r="G40" s="13"/>
      <c r="H40" s="13" t="s">
        <v>197</v>
      </c>
      <c r="I40" s="13"/>
      <c r="J40" s="13"/>
      <c r="K40" s="13"/>
      <c r="L40" s="13"/>
      <c r="M40" s="13"/>
      <c r="N40" s="13"/>
      <c r="O40" s="13"/>
      <c r="P40" s="13"/>
      <c r="Q40" s="13"/>
      <c r="R40" s="13"/>
      <c r="S40" s="13"/>
      <c r="T40" s="13"/>
      <c r="U40" s="13"/>
      <c r="V40" s="13"/>
      <c r="W40" s="13"/>
      <c r="X40" s="13"/>
      <c r="Y40" s="52" t="s">
        <v>198</v>
      </c>
      <c r="Z40" s="13"/>
      <c r="AA40" s="13"/>
      <c r="AB40" s="160">
        <f>'1.設計条件と鋼矢板の設定'!AC119</f>
        <v>49.420375</v>
      </c>
      <c r="AC40" s="161"/>
      <c r="AD40" s="162"/>
      <c r="AE40" s="13"/>
      <c r="AF40" s="13"/>
      <c r="AG40" s="13"/>
      <c r="AH40" s="15"/>
    </row>
    <row r="41" spans="2:34">
      <c r="C41" s="12"/>
      <c r="D41" s="13"/>
      <c r="E41" s="13"/>
      <c r="F41" s="13" t="s">
        <v>100</v>
      </c>
      <c r="G41" s="13"/>
      <c r="H41" s="13"/>
      <c r="I41" s="13"/>
      <c r="J41" s="13"/>
      <c r="K41" s="13"/>
      <c r="L41" s="13"/>
      <c r="M41" s="13"/>
      <c r="N41" s="13"/>
      <c r="O41" s="13"/>
      <c r="P41" s="13"/>
      <c r="Q41" s="13"/>
      <c r="R41" s="13"/>
      <c r="S41" s="13"/>
      <c r="T41" s="13"/>
      <c r="U41" s="13"/>
      <c r="V41" s="13"/>
      <c r="W41" s="13"/>
      <c r="X41" s="13"/>
      <c r="Y41" s="52"/>
      <c r="Z41" s="13"/>
      <c r="AA41" s="13"/>
      <c r="AB41" s="25"/>
      <c r="AC41" s="25"/>
      <c r="AD41" s="25"/>
      <c r="AE41" s="13"/>
      <c r="AF41" s="13"/>
      <c r="AG41" s="13"/>
      <c r="AH41" s="15"/>
    </row>
    <row r="42" spans="2:34">
      <c r="C42" s="12"/>
      <c r="D42" s="13"/>
      <c r="E42" s="13"/>
      <c r="F42" s="268" t="s">
        <v>194</v>
      </c>
      <c r="G42" s="170"/>
      <c r="H42" s="170" t="s">
        <v>2</v>
      </c>
      <c r="I42" s="39">
        <v>6</v>
      </c>
      <c r="J42" s="17" t="s">
        <v>95</v>
      </c>
      <c r="K42" s="105">
        <f>AB40</f>
        <v>49.420375</v>
      </c>
      <c r="L42" s="105"/>
      <c r="M42" s="105"/>
      <c r="N42" s="13"/>
      <c r="O42" s="13"/>
      <c r="P42" s="13"/>
      <c r="Q42" s="13"/>
      <c r="R42" s="13"/>
      <c r="S42" s="13"/>
      <c r="T42" s="13"/>
      <c r="U42" s="13"/>
      <c r="V42" s="13"/>
      <c r="W42" s="13"/>
      <c r="X42" s="13"/>
      <c r="Y42" s="13"/>
      <c r="Z42" s="13"/>
      <c r="AA42" s="13"/>
      <c r="AB42" s="13"/>
      <c r="AC42" s="13"/>
      <c r="AD42" s="13"/>
      <c r="AE42" s="13"/>
      <c r="AF42" s="13"/>
      <c r="AG42" s="13"/>
      <c r="AH42" s="15"/>
    </row>
    <row r="43" spans="2:34">
      <c r="C43" s="12"/>
      <c r="D43" s="13"/>
      <c r="E43" s="13"/>
      <c r="F43" s="170"/>
      <c r="G43" s="170"/>
      <c r="H43" s="170"/>
      <c r="I43" s="353">
        <f>Y25</f>
        <v>3</v>
      </c>
      <c r="J43" s="353"/>
      <c r="K43" s="353"/>
      <c r="L43" s="354">
        <v>2</v>
      </c>
      <c r="M43" s="354"/>
      <c r="N43" s="13"/>
      <c r="O43" s="13"/>
      <c r="P43" s="13"/>
      <c r="Q43" s="13"/>
      <c r="R43" s="13"/>
      <c r="S43" s="13"/>
      <c r="T43" s="13"/>
      <c r="U43" s="13"/>
      <c r="V43" s="13"/>
      <c r="W43" s="13"/>
      <c r="X43" s="13"/>
      <c r="Y43" s="13"/>
      <c r="Z43" s="13"/>
      <c r="AA43" s="13"/>
      <c r="AB43" s="13"/>
      <c r="AC43" s="13"/>
      <c r="AD43" s="13"/>
      <c r="AE43" s="13"/>
      <c r="AF43" s="13"/>
      <c r="AG43" s="13"/>
      <c r="AH43" s="15"/>
    </row>
    <row r="44" spans="2:34">
      <c r="C44" s="12"/>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5"/>
    </row>
    <row r="45" spans="2:34">
      <c r="C45" s="12"/>
      <c r="D45" s="13"/>
      <c r="E45" s="13"/>
      <c r="F45" s="13"/>
      <c r="G45" s="13"/>
      <c r="H45" s="13" t="s">
        <v>2</v>
      </c>
      <c r="I45" s="149">
        <f>I42*K42/I43^2</f>
        <v>32.946916666666667</v>
      </c>
      <c r="J45" s="149"/>
      <c r="K45" s="149"/>
      <c r="L45" s="13"/>
      <c r="M45" s="13"/>
      <c r="N45" s="13"/>
      <c r="O45" s="13"/>
      <c r="P45" s="13"/>
      <c r="Q45" s="13"/>
      <c r="R45" s="13"/>
      <c r="S45" s="13"/>
      <c r="T45" s="13"/>
      <c r="U45" s="13"/>
      <c r="V45" s="13"/>
      <c r="W45" s="13"/>
      <c r="X45" s="13"/>
      <c r="Y45" s="13"/>
      <c r="Z45" s="13"/>
      <c r="AA45" s="13"/>
      <c r="AB45" s="13"/>
      <c r="AC45" s="13"/>
      <c r="AD45" s="13"/>
      <c r="AE45" s="13"/>
      <c r="AF45" s="13"/>
      <c r="AG45" s="13"/>
      <c r="AH45" s="15"/>
    </row>
    <row r="46" spans="2:34">
      <c r="C46" s="12" t="s">
        <v>100</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5"/>
    </row>
    <row r="47" spans="2:34">
      <c r="C47" s="342" t="s">
        <v>190</v>
      </c>
      <c r="D47" s="284"/>
      <c r="E47" s="170" t="s">
        <v>2</v>
      </c>
      <c r="F47" s="355">
        <f>I45</f>
        <v>32.946916666666667</v>
      </c>
      <c r="G47" s="355"/>
      <c r="H47" s="355"/>
      <c r="I47" s="56" t="s">
        <v>95</v>
      </c>
      <c r="J47" s="356">
        <f>Y25</f>
        <v>3</v>
      </c>
      <c r="K47" s="356"/>
      <c r="L47" s="356"/>
      <c r="M47" s="357">
        <v>4</v>
      </c>
      <c r="N47" s="357"/>
      <c r="O47" s="17"/>
      <c r="P47" s="17"/>
      <c r="Q47" s="17"/>
      <c r="R47" s="17"/>
      <c r="S47" s="17"/>
      <c r="T47" s="17"/>
      <c r="U47" s="17"/>
      <c r="V47" s="13"/>
      <c r="W47" s="13"/>
      <c r="X47" s="13"/>
      <c r="Y47" s="13"/>
      <c r="Z47" s="13"/>
      <c r="AA47" s="13"/>
      <c r="AB47" s="13"/>
      <c r="AC47" s="13"/>
      <c r="AD47" s="13"/>
      <c r="AE47" s="13"/>
      <c r="AF47" s="13"/>
      <c r="AG47" s="13"/>
      <c r="AH47" s="15"/>
    </row>
    <row r="48" spans="2:34">
      <c r="C48" s="342"/>
      <c r="D48" s="284"/>
      <c r="E48" s="170"/>
      <c r="F48" s="41">
        <v>30</v>
      </c>
      <c r="G48" s="13" t="s">
        <v>95</v>
      </c>
      <c r="H48" s="279">
        <f>Y10</f>
        <v>200000000</v>
      </c>
      <c r="I48" s="279"/>
      <c r="J48" s="279"/>
      <c r="K48" s="279"/>
      <c r="L48" s="279"/>
      <c r="M48" s="13" t="s">
        <v>95</v>
      </c>
      <c r="N48" s="312">
        <f>Y11</f>
        <v>1.6799999999999999E-4</v>
      </c>
      <c r="O48" s="312"/>
      <c r="P48" s="312"/>
      <c r="Q48" s="312"/>
      <c r="R48" s="312"/>
      <c r="S48" s="13" t="s">
        <v>95</v>
      </c>
      <c r="T48" s="149">
        <f>Y12</f>
        <v>0.45</v>
      </c>
      <c r="U48" s="149"/>
      <c r="V48" s="13"/>
      <c r="W48" s="13"/>
      <c r="X48" s="13"/>
      <c r="Y48" s="13"/>
      <c r="Z48" s="13"/>
      <c r="AA48" s="13"/>
      <c r="AB48" s="13"/>
      <c r="AC48" s="13"/>
      <c r="AD48" s="13"/>
      <c r="AE48" s="13"/>
      <c r="AF48" s="13"/>
      <c r="AG48" s="13"/>
      <c r="AH48" s="15"/>
    </row>
    <row r="49" spans="2:35">
      <c r="C49" s="12"/>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5"/>
    </row>
    <row r="50" spans="2:35">
      <c r="C50" s="12"/>
      <c r="D50" s="13"/>
      <c r="E50" s="13"/>
      <c r="F50" s="14" t="s">
        <v>2</v>
      </c>
      <c r="G50" s="347">
        <f>F47*J47^4/(F48*H48*N48*T48)</f>
        <v>5.8833779761904761E-3</v>
      </c>
      <c r="H50" s="348"/>
      <c r="I50" s="349"/>
      <c r="J50" s="13" t="s">
        <v>3</v>
      </c>
      <c r="K50" s="13"/>
      <c r="L50" s="13"/>
      <c r="M50" s="13"/>
      <c r="N50" s="13"/>
      <c r="O50" s="13"/>
      <c r="P50" s="13"/>
      <c r="Q50" s="13"/>
      <c r="R50" s="13"/>
      <c r="S50" s="13"/>
      <c r="T50" s="13"/>
      <c r="U50" s="13"/>
      <c r="V50" s="13"/>
      <c r="W50" s="13"/>
      <c r="X50" s="13"/>
      <c r="Y50" s="13"/>
      <c r="Z50" s="13"/>
      <c r="AA50" s="13"/>
      <c r="AB50" s="13"/>
      <c r="AC50" s="13"/>
      <c r="AD50" s="13"/>
      <c r="AE50" s="13"/>
      <c r="AF50" s="13"/>
      <c r="AG50" s="13"/>
      <c r="AH50" s="15"/>
    </row>
    <row r="51" spans="2:35">
      <c r="C51" s="16"/>
      <c r="D51" s="17"/>
      <c r="E51" s="17"/>
      <c r="F51" s="18"/>
      <c r="G51" s="58"/>
      <c r="H51" s="58"/>
      <c r="I51" s="58"/>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9"/>
    </row>
    <row r="53" spans="2:35">
      <c r="B53" s="1" t="s">
        <v>315</v>
      </c>
      <c r="W53" t="s">
        <v>205</v>
      </c>
    </row>
    <row r="54" spans="2:35">
      <c r="C54" s="9" t="s">
        <v>314</v>
      </c>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1"/>
      <c r="AI54" s="13"/>
    </row>
    <row r="55" spans="2:35">
      <c r="C55" s="12" t="s">
        <v>313</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5"/>
      <c r="AI55" s="13"/>
    </row>
    <row r="56" spans="2:35">
      <c r="C56" s="12"/>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5"/>
      <c r="AI56" s="13"/>
    </row>
    <row r="57" spans="2:35" ht="19.2">
      <c r="C57" s="12" t="s">
        <v>199</v>
      </c>
      <c r="D57" s="13" t="s">
        <v>2</v>
      </c>
      <c r="E57" s="13" t="s">
        <v>200</v>
      </c>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5"/>
    </row>
    <row r="58" spans="2:35">
      <c r="C58" s="12"/>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5"/>
    </row>
    <row r="59" spans="2:35">
      <c r="C59" s="12"/>
      <c r="D59" s="13" t="s">
        <v>2</v>
      </c>
      <c r="E59" s="358">
        <f>F18</f>
        <v>8.5919779642344447E-3</v>
      </c>
      <c r="F59" s="358"/>
      <c r="G59" s="358"/>
      <c r="H59" s="13" t="s">
        <v>102</v>
      </c>
      <c r="I59" s="358">
        <f>F30</f>
        <v>2.4691235088588809E-2</v>
      </c>
      <c r="J59" s="358"/>
      <c r="K59" s="358"/>
      <c r="L59" s="13" t="s">
        <v>102</v>
      </c>
      <c r="M59" s="358">
        <f>G50</f>
        <v>5.8833779761904761E-3</v>
      </c>
      <c r="N59" s="358"/>
      <c r="O59" s="358"/>
      <c r="P59" s="13"/>
      <c r="Q59" s="13"/>
      <c r="R59" s="13"/>
      <c r="S59" s="13"/>
      <c r="T59" s="13"/>
      <c r="U59" s="13"/>
      <c r="V59" s="13"/>
      <c r="W59" s="13"/>
      <c r="X59" s="13"/>
      <c r="Y59" s="13"/>
      <c r="Z59" s="13"/>
      <c r="AA59" s="13"/>
      <c r="AB59" s="13"/>
      <c r="AC59" s="13"/>
      <c r="AD59" s="13"/>
      <c r="AE59" s="13"/>
      <c r="AF59" s="13"/>
      <c r="AG59" s="13"/>
      <c r="AH59" s="15"/>
    </row>
    <row r="60" spans="2:35">
      <c r="C60" s="12"/>
      <c r="D60" s="13"/>
      <c r="E60" s="57"/>
      <c r="F60" s="57"/>
      <c r="G60" s="57"/>
      <c r="H60" s="13"/>
      <c r="I60" s="57"/>
      <c r="J60" s="57"/>
      <c r="K60" s="57"/>
      <c r="L60" s="13"/>
      <c r="M60" s="57"/>
      <c r="N60" s="57"/>
      <c r="O60" s="57"/>
      <c r="P60" s="13"/>
      <c r="Q60" s="13"/>
      <c r="R60" s="13"/>
      <c r="S60" s="13"/>
      <c r="T60" s="13"/>
      <c r="U60" s="13"/>
      <c r="V60" s="13"/>
      <c r="W60" s="13"/>
      <c r="X60" s="13"/>
      <c r="Y60" s="13"/>
      <c r="Z60" s="13"/>
      <c r="AA60" s="13"/>
      <c r="AB60" s="13"/>
      <c r="AC60" s="13"/>
      <c r="AD60" s="13"/>
      <c r="AE60" s="13"/>
      <c r="AF60" s="13"/>
      <c r="AG60" s="13"/>
      <c r="AH60" s="15"/>
    </row>
    <row r="61" spans="2:35" ht="19.2">
      <c r="C61" s="12"/>
      <c r="D61" s="13" t="s">
        <v>2</v>
      </c>
      <c r="E61" s="298">
        <f>E59+I59+M59</f>
        <v>3.916659102901373E-2</v>
      </c>
      <c r="F61" s="299"/>
      <c r="G61" s="300"/>
      <c r="H61" s="13" t="s">
        <v>3</v>
      </c>
      <c r="I61" s="13"/>
      <c r="J61" s="13"/>
      <c r="K61" s="13" t="str">
        <f>IF(E61&lt;=Q61, "≦","&gt;")</f>
        <v>≦</v>
      </c>
      <c r="L61" s="13"/>
      <c r="M61" s="13"/>
      <c r="N61" s="172" t="s">
        <v>60</v>
      </c>
      <c r="O61" s="172"/>
      <c r="P61" s="13" t="s">
        <v>2</v>
      </c>
      <c r="Q61" s="271">
        <f>'1.設計条件と鋼矢板の設定'!AA32</f>
        <v>0.09</v>
      </c>
      <c r="R61" s="271"/>
      <c r="S61" s="271"/>
      <c r="T61" s="13" t="s">
        <v>3</v>
      </c>
      <c r="U61" s="13"/>
      <c r="V61" s="13"/>
      <c r="W61" s="13"/>
      <c r="X61" s="222" t="str">
        <f>IF(K61="≦","OK","NG")</f>
        <v>OK</v>
      </c>
      <c r="Y61" s="223"/>
      <c r="Z61" s="224"/>
      <c r="AA61" s="13"/>
      <c r="AB61" s="13"/>
      <c r="AC61" s="13"/>
      <c r="AD61" s="13"/>
      <c r="AE61" s="13"/>
      <c r="AF61" s="13"/>
      <c r="AG61" s="13"/>
      <c r="AH61" s="15"/>
    </row>
    <row r="62" spans="2:35">
      <c r="C62" s="16"/>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9"/>
    </row>
  </sheetData>
  <sheetProtection sheet="1" objects="1" scenarios="1"/>
  <mergeCells count="72">
    <mergeCell ref="E61:G61"/>
    <mergeCell ref="N61:O61"/>
    <mergeCell ref="Q61:S61"/>
    <mergeCell ref="X61:Z61"/>
    <mergeCell ref="M47:N47"/>
    <mergeCell ref="H48:L48"/>
    <mergeCell ref="N48:R48"/>
    <mergeCell ref="T48:U48"/>
    <mergeCell ref="G50:I50"/>
    <mergeCell ref="E59:G59"/>
    <mergeCell ref="I59:K59"/>
    <mergeCell ref="M59:O59"/>
    <mergeCell ref="I45:K45"/>
    <mergeCell ref="C47:D48"/>
    <mergeCell ref="E47:E48"/>
    <mergeCell ref="F47:H47"/>
    <mergeCell ref="J47:L47"/>
    <mergeCell ref="H42:H43"/>
    <mergeCell ref="I43:K43"/>
    <mergeCell ref="AB40:AD40"/>
    <mergeCell ref="F42:G43"/>
    <mergeCell ref="K42:M42"/>
    <mergeCell ref="L43:M43"/>
    <mergeCell ref="F38:G39"/>
    <mergeCell ref="H38:H39"/>
    <mergeCell ref="I38:K38"/>
    <mergeCell ref="I39:K39"/>
    <mergeCell ref="AF27:AG28"/>
    <mergeCell ref="F30:H30"/>
    <mergeCell ref="AE27:AE28"/>
    <mergeCell ref="C34:D35"/>
    <mergeCell ref="E34:E35"/>
    <mergeCell ref="F34:I34"/>
    <mergeCell ref="F35:I35"/>
    <mergeCell ref="AB27:AD28"/>
    <mergeCell ref="H28:L28"/>
    <mergeCell ref="N28:R28"/>
    <mergeCell ref="T28:U28"/>
    <mergeCell ref="W28:Y28"/>
    <mergeCell ref="Y25:AA25"/>
    <mergeCell ref="C27:D28"/>
    <mergeCell ref="E27:E28"/>
    <mergeCell ref="J27:L27"/>
    <mergeCell ref="N27:P27"/>
    <mergeCell ref="AA27:AA28"/>
    <mergeCell ref="AB15:AD16"/>
    <mergeCell ref="F18:H18"/>
    <mergeCell ref="C22:D23"/>
    <mergeCell ref="E22:E23"/>
    <mergeCell ref="F22:K22"/>
    <mergeCell ref="F23:K23"/>
    <mergeCell ref="L22:M23"/>
    <mergeCell ref="Y13:AA13"/>
    <mergeCell ref="C15:D16"/>
    <mergeCell ref="E15:E16"/>
    <mergeCell ref="H15:J15"/>
    <mergeCell ref="L15:N15"/>
    <mergeCell ref="H16:L16"/>
    <mergeCell ref="N16:R16"/>
    <mergeCell ref="T16:U16"/>
    <mergeCell ref="W16:Y16"/>
    <mergeCell ref="AA15:AA16"/>
    <mergeCell ref="Y8:AA8"/>
    <mergeCell ref="Y9:AA9"/>
    <mergeCell ref="Y10:AC10"/>
    <mergeCell ref="Y11:AC11"/>
    <mergeCell ref="Y12:AA12"/>
    <mergeCell ref="C5:D6"/>
    <mergeCell ref="E5:E6"/>
    <mergeCell ref="F6:K6"/>
    <mergeCell ref="F5:K5"/>
    <mergeCell ref="L5:L6"/>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85EE-7343-4A74-AA82-1EB5C2575E85}">
  <dimension ref="A2:AH13"/>
  <sheetViews>
    <sheetView showGridLines="0" view="pageBreakPreview" zoomScaleNormal="115" zoomScaleSheetLayoutView="100" workbookViewId="0"/>
  </sheetViews>
  <sheetFormatPr defaultColWidth="9" defaultRowHeight="18"/>
  <cols>
    <col min="1" max="36" width="3" style="1" customWidth="1"/>
    <col min="37" max="16384" width="9" style="1"/>
  </cols>
  <sheetData>
    <row r="2" spans="1:34">
      <c r="A2" s="1" t="s">
        <v>280</v>
      </c>
    </row>
    <row r="3" spans="1:34">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1"/>
    </row>
    <row r="4" spans="1:34">
      <c r="B4" s="12"/>
      <c r="C4" s="13" t="s">
        <v>208</v>
      </c>
      <c r="D4" s="13"/>
      <c r="E4" s="13"/>
      <c r="F4" s="13"/>
      <c r="G4" s="286" t="str">
        <f>'1.設計条件と鋼矢板の設定'!T131</f>
        <v>Ⅲ型</v>
      </c>
      <c r="H4" s="286"/>
      <c r="I4" s="13"/>
      <c r="J4" s="13"/>
      <c r="K4" s="13"/>
      <c r="L4" s="13" t="s">
        <v>275</v>
      </c>
      <c r="M4" s="13"/>
      <c r="N4" s="13"/>
      <c r="O4" s="13"/>
      <c r="P4" s="286">
        <f>'2.根入れ長の計算'!F160</f>
        <v>7.5</v>
      </c>
      <c r="Q4" s="286"/>
      <c r="R4" s="13" t="s">
        <v>3</v>
      </c>
      <c r="S4" s="13"/>
      <c r="T4" s="13"/>
      <c r="U4" s="13"/>
      <c r="V4" s="13" t="s">
        <v>274</v>
      </c>
      <c r="W4" s="13"/>
      <c r="X4" s="13"/>
      <c r="Y4" s="13"/>
      <c r="Z4" s="149">
        <f>'2.根入れ長の計算'!U152</f>
        <v>4.4642857142857135</v>
      </c>
      <c r="AA4" s="149"/>
      <c r="AB4" s="13" t="s">
        <v>3</v>
      </c>
      <c r="AC4" s="13"/>
      <c r="AD4" s="13"/>
      <c r="AE4" s="13"/>
      <c r="AF4" s="13"/>
      <c r="AG4" s="13"/>
      <c r="AH4" s="15"/>
    </row>
    <row r="5" spans="1:34">
      <c r="B5" s="12"/>
      <c r="C5" s="13"/>
      <c r="D5" s="13"/>
      <c r="E5" s="13"/>
      <c r="F5" s="13"/>
      <c r="G5" s="13"/>
      <c r="H5" s="13"/>
      <c r="I5" s="13"/>
      <c r="J5" s="13"/>
      <c r="K5" s="13"/>
      <c r="L5" s="13"/>
      <c r="M5" s="13"/>
      <c r="N5" s="13"/>
      <c r="O5" s="13"/>
      <c r="P5" s="25"/>
      <c r="Q5" s="25"/>
      <c r="R5" s="13"/>
      <c r="S5" s="13"/>
      <c r="T5" s="13"/>
      <c r="U5" s="13"/>
      <c r="V5" s="13"/>
      <c r="W5" s="13"/>
      <c r="X5" s="13"/>
      <c r="Y5" s="13"/>
      <c r="Z5" s="13"/>
      <c r="AA5" s="13"/>
      <c r="AB5" s="13"/>
      <c r="AC5" s="13"/>
      <c r="AD5" s="13"/>
      <c r="AE5" s="13"/>
      <c r="AF5" s="13"/>
      <c r="AG5" s="13"/>
      <c r="AH5" s="15"/>
    </row>
    <row r="6" spans="1:34">
      <c r="B6" s="12"/>
      <c r="C6" s="13" t="s">
        <v>270</v>
      </c>
      <c r="D6" s="13"/>
      <c r="E6" s="13"/>
      <c r="F6" s="13"/>
      <c r="G6" s="360">
        <f>'2.根入れ長の計算'!AE70</f>
        <v>0</v>
      </c>
      <c r="H6" s="360"/>
      <c r="I6" s="13" t="str">
        <f>IF(AND(G6&lt;0.001, G6&gt;-0.001),"OK","2.根入れ計算のボイリングを見直しのこと")</f>
        <v>OK</v>
      </c>
      <c r="J6" s="13"/>
      <c r="K6" s="13"/>
      <c r="L6" s="13"/>
      <c r="M6" s="13"/>
      <c r="N6" s="13"/>
      <c r="O6" s="13"/>
      <c r="P6" s="13"/>
      <c r="Q6" s="13"/>
      <c r="R6" s="13"/>
      <c r="S6" s="13"/>
      <c r="T6" s="13"/>
      <c r="U6" s="13"/>
      <c r="V6" s="13"/>
      <c r="W6" s="13"/>
      <c r="X6" s="13"/>
      <c r="Y6" s="13"/>
      <c r="Z6" s="13"/>
      <c r="AA6" s="13"/>
      <c r="AB6" s="13"/>
      <c r="AC6" s="13"/>
      <c r="AD6" s="13"/>
      <c r="AE6" s="13"/>
      <c r="AF6" s="13"/>
      <c r="AG6" s="13"/>
      <c r="AH6" s="15"/>
    </row>
    <row r="7" spans="1:34" ht="19.2">
      <c r="B7" s="12"/>
      <c r="C7" s="13" t="s">
        <v>396</v>
      </c>
      <c r="D7" s="13"/>
      <c r="E7" s="13"/>
      <c r="F7" s="13"/>
      <c r="G7" s="359">
        <f>'2.根入れ長の計算'!AE104</f>
        <v>0</v>
      </c>
      <c r="H7" s="359"/>
      <c r="I7" s="13" t="str">
        <f>IF(AND(G7&lt;0.001, G7&gt;-0.001),"OK","2.根入れ計算のボイリングを見直しのこと")</f>
        <v>OK</v>
      </c>
      <c r="J7" s="13"/>
      <c r="K7" s="13"/>
      <c r="L7" s="13"/>
      <c r="M7" s="13"/>
      <c r="N7" s="13"/>
      <c r="O7" s="13"/>
      <c r="P7" s="13"/>
      <c r="Q7" s="13"/>
      <c r="R7" s="13"/>
      <c r="S7" s="13"/>
      <c r="T7" s="13"/>
      <c r="U7" s="13"/>
      <c r="V7" s="13"/>
      <c r="W7" s="13"/>
      <c r="X7" s="13"/>
      <c r="Y7" s="13"/>
      <c r="Z7" s="13"/>
      <c r="AA7" s="13"/>
      <c r="AB7" s="13"/>
      <c r="AC7" s="13"/>
      <c r="AD7" s="13"/>
      <c r="AE7" s="13"/>
      <c r="AF7" s="13"/>
      <c r="AG7" s="13"/>
      <c r="AH7" s="15"/>
    </row>
    <row r="8" spans="1:34">
      <c r="B8" s="12"/>
      <c r="C8" s="13" t="s">
        <v>276</v>
      </c>
      <c r="D8" s="13"/>
      <c r="E8" s="13"/>
      <c r="F8" s="13"/>
      <c r="G8" s="13"/>
      <c r="H8" s="13"/>
      <c r="I8" s="13" t="str">
        <f>'2.根入れ長の計算'!N171</f>
        <v>OK</v>
      </c>
      <c r="J8" s="13"/>
      <c r="K8" s="13"/>
      <c r="L8" s="13"/>
      <c r="M8" s="13"/>
      <c r="N8" s="13"/>
      <c r="O8" s="13"/>
      <c r="P8" s="13"/>
      <c r="Q8" s="13"/>
      <c r="R8" s="13"/>
      <c r="S8" s="13"/>
      <c r="T8" s="13"/>
      <c r="U8" s="13"/>
      <c r="V8" s="13"/>
      <c r="W8" s="13"/>
      <c r="X8" s="13"/>
      <c r="Y8" s="13"/>
      <c r="Z8" s="13"/>
      <c r="AA8" s="13"/>
      <c r="AB8" s="13"/>
      <c r="AC8" s="13"/>
      <c r="AD8" s="13"/>
      <c r="AE8" s="13"/>
      <c r="AF8" s="13"/>
      <c r="AG8" s="13"/>
      <c r="AH8" s="15"/>
    </row>
    <row r="9" spans="1:34">
      <c r="B9" s="12"/>
      <c r="C9" s="13" t="s">
        <v>277</v>
      </c>
      <c r="D9" s="13"/>
      <c r="E9" s="13"/>
      <c r="F9" s="13"/>
      <c r="G9" s="13"/>
      <c r="H9" s="13"/>
      <c r="I9" s="13" t="str">
        <f>'2.根入れ長の計算'!N173</f>
        <v>OK</v>
      </c>
      <c r="J9" s="13"/>
      <c r="K9" s="13"/>
      <c r="L9" s="13"/>
      <c r="M9" s="13"/>
      <c r="N9" s="13"/>
      <c r="O9" s="13"/>
      <c r="P9" s="13"/>
      <c r="Q9" s="13"/>
      <c r="R9" s="13"/>
      <c r="S9" s="13"/>
      <c r="T9" s="13"/>
      <c r="U9" s="13"/>
      <c r="V9" s="13"/>
      <c r="W9" s="13"/>
      <c r="X9" s="13"/>
      <c r="Y9" s="13"/>
      <c r="Z9" s="13"/>
      <c r="AA9" s="13"/>
      <c r="AB9" s="13"/>
      <c r="AC9" s="13"/>
      <c r="AD9" s="13"/>
      <c r="AE9" s="13"/>
      <c r="AF9" s="13"/>
      <c r="AG9" s="13"/>
      <c r="AH9" s="15"/>
    </row>
    <row r="10" spans="1:34" ht="19.2">
      <c r="B10" s="12"/>
      <c r="C10" s="13" t="s">
        <v>397</v>
      </c>
      <c r="D10" s="13"/>
      <c r="E10" s="13"/>
      <c r="F10" s="13"/>
      <c r="G10" s="359">
        <f>'3.断面の計算'!AE24</f>
        <v>-6.534032242788701E-5</v>
      </c>
      <c r="H10" s="359"/>
      <c r="I10" s="13" t="str">
        <f>IF(AND(G10&lt;0.001, G10&gt;-0.001),"OK","3-1. 最大曲げモーメントを見直しのこと")</f>
        <v>OK</v>
      </c>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5"/>
    </row>
    <row r="11" spans="1:34">
      <c r="B11" s="12"/>
      <c r="C11" s="13" t="s">
        <v>278</v>
      </c>
      <c r="D11" s="13"/>
      <c r="E11" s="13"/>
      <c r="F11" s="13"/>
      <c r="G11" s="13"/>
      <c r="H11" s="13"/>
      <c r="I11" s="13" t="str">
        <f>'3.断面の計算'!X85</f>
        <v>OK</v>
      </c>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5"/>
    </row>
    <row r="12" spans="1:34">
      <c r="B12" s="12"/>
      <c r="C12" s="13" t="s">
        <v>279</v>
      </c>
      <c r="D12" s="13"/>
      <c r="E12" s="13"/>
      <c r="F12" s="13"/>
      <c r="G12" s="13"/>
      <c r="H12" s="13"/>
      <c r="I12" s="13" t="str">
        <f>'4.変位の計算'!X61</f>
        <v>OK</v>
      </c>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5"/>
    </row>
    <row r="13" spans="1:34">
      <c r="B13" s="1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9"/>
    </row>
  </sheetData>
  <sheetProtection sheet="1" objects="1" scenarios="1"/>
  <mergeCells count="6">
    <mergeCell ref="G10:H10"/>
    <mergeCell ref="G4:H4"/>
    <mergeCell ref="P4:Q4"/>
    <mergeCell ref="Z4:AA4"/>
    <mergeCell ref="G6:H6"/>
    <mergeCell ref="G7:H7"/>
  </mergeCells>
  <phoneticPr fontId="2"/>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1.設計条件と鋼矢板の設定</vt:lpstr>
      <vt:lpstr>2.根入れ長の計算</vt:lpstr>
      <vt:lpstr>3.断面の計算</vt:lpstr>
      <vt:lpstr>4.変位の計算</vt:lpstr>
      <vt:lpstr>5.まとめ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2022-12-31T04:38:29Z</dcterms:created>
  <dcterms:modified xsi:type="dcterms:W3CDTF">2025-09-02T10:57:34Z</dcterms:modified>
</cp:coreProperties>
</file>