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omments8.xml" ContentType="application/vnd.openxmlformats-officedocument.spreadsheetml.comments+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1.xml" ContentType="application/vnd.ms-excel.person+xml"/>
  <Override PartName="/xl/persons/person21.xml" ContentType="application/vnd.ms-excel.person+xml"/>
  <Override PartName="/xl/persons/person17.xml" ContentType="application/vnd.ms-excel.person+xml"/>
  <Override PartName="/xl/persons/person23.xml" ContentType="application/vnd.ms-excel.person+xml"/>
  <Override PartName="/xl/persons/person6.xml" ContentType="application/vnd.ms-excel.person+xml"/>
  <Override PartName="/xl/persons/person13.xml" ContentType="application/vnd.ms-excel.person+xml"/>
  <Override PartName="/xl/persons/person8.xml" ContentType="application/vnd.ms-excel.person+xml"/>
  <Override PartName="/xl/persons/person0.xml" ContentType="application/vnd.ms-excel.person+xml"/>
  <Override PartName="/xl/persons/person14.xml" ContentType="application/vnd.ms-excel.person+xml"/>
  <Override PartName="/xl/persons/person3.xml" ContentType="application/vnd.ms-excel.person+xml"/>
  <Override PartName="/xl/persons/person.xml" ContentType="application/vnd.ms-excel.person+xml"/>
  <Override PartName="/xl/persons/person18.xml" ContentType="application/vnd.ms-excel.person+xml"/>
  <Override PartName="/xl/persons/person9.xml" ContentType="application/vnd.ms-excel.person+xml"/>
  <Override PartName="/xl/persons/person1.xml" ContentType="application/vnd.ms-excel.person+xml"/>
  <Override PartName="/xl/persons/person12.xml" ContentType="application/vnd.ms-excel.person+xml"/>
  <Override PartName="/xl/persons/person2.xml" ContentType="application/vnd.ms-excel.person+xml"/>
  <Override PartName="/xl/persons/person25.xml" ContentType="application/vnd.ms-excel.person+xml"/>
  <Override PartName="/xl/persons/person24.xml" ContentType="application/vnd.ms-excel.person+xml"/>
  <Override PartName="/xl/persons/person7.xml" ContentType="application/vnd.ms-excel.person+xml"/>
  <Override PartName="/xl/persons/person20.xml" ContentType="application/vnd.ms-excel.person+xml"/>
  <Override PartName="/xl/persons/person15.xml" ContentType="application/vnd.ms-excel.person+xml"/>
  <Override PartName="/xl/persons/person4.xml" ContentType="application/vnd.ms-excel.person+xml"/>
  <Override PartName="/xl/persons/person5.xml" ContentType="application/vnd.ms-excel.person+xml"/>
  <Override PartName="/xl/persons/person10.xml" ContentType="application/vnd.ms-excel.person+xml"/>
  <Override PartName="/xl/persons/person16.xml" ContentType="application/vnd.ms-excel.person+xml"/>
  <Override PartName="/xl/persons/person19.xml" ContentType="application/vnd.ms-excel.person+xml"/>
  <Override PartName="/xl/persons/person2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EAA780B-D2C8-4D46-9C8B-AFCB64B8E395}" xr6:coauthVersionLast="47" xr6:coauthVersionMax="47" xr10:uidLastSave="{00000000-0000-0000-0000-000000000000}"/>
  <bookViews>
    <workbookView xWindow="-108" yWindow="-108" windowWidth="23256" windowHeight="12456" tabRatio="715" xr2:uid="{00000000-000D-0000-FFFF-FFFF00000000}"/>
  </bookViews>
  <sheets>
    <sheet name="1条" sheetId="1" r:id="rId1"/>
    <sheet name="2荷" sheetId="2" r:id="rId2"/>
    <sheet name="2土常" sheetId="3" r:id="rId3"/>
    <sheet name="2土地" sheetId="5" r:id="rId4"/>
    <sheet name="3安常" sheetId="4" r:id="rId5"/>
    <sheet name="3安地" sheetId="7" r:id="rId6"/>
    <sheet name="4竪1" sheetId="8" r:id="rId7"/>
    <sheet name="4竪2" sheetId="9" r:id="rId8"/>
    <sheet name="4つ曲" sheetId="10" r:id="rId9"/>
    <sheet name="4つせ" sheetId="11" r:id="rId10"/>
    <sheet name="4か曲" sheetId="12" r:id="rId11"/>
    <sheet name="4かせ" sheetId="14" r:id="rId12"/>
    <sheet name="5竪1" sheetId="15" r:id="rId13"/>
    <sheet name="5竪2" sheetId="16" r:id="rId14"/>
    <sheet name="5つ曲" sheetId="17" r:id="rId15"/>
    <sheet name="5つせ" sheetId="18" r:id="rId16"/>
    <sheet name="5か曲" sheetId="19" r:id="rId17"/>
    <sheet name="5かせ" sheetId="20" r:id="rId1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2" i="5" l="1"/>
  <c r="O32" i="5"/>
  <c r="AZ19" i="15"/>
  <c r="AP37" i="2" l="1"/>
  <c r="T35" i="1"/>
  <c r="T34" i="1"/>
  <c r="BB20" i="20" l="1"/>
  <c r="AY20" i="20"/>
  <c r="AV20" i="20"/>
  <c r="AY36" i="20"/>
  <c r="CC13" i="20" s="1"/>
  <c r="AS31" i="20"/>
  <c r="AP29" i="20"/>
  <c r="AY29" i="20" s="1"/>
  <c r="M20" i="20"/>
  <c r="M10" i="20"/>
  <c r="J6" i="20"/>
  <c r="CN4" i="20"/>
  <c r="CJ5" i="20" s="1"/>
  <c r="BA20" i="19"/>
  <c r="AW20" i="19"/>
  <c r="AS32" i="19"/>
  <c r="AP29" i="19"/>
  <c r="AY29" i="19" s="1"/>
  <c r="M20" i="19"/>
  <c r="CE15" i="19"/>
  <c r="BY21" i="19" s="1"/>
  <c r="CJ14" i="19"/>
  <c r="CC18" i="19" s="1"/>
  <c r="CE12" i="19"/>
  <c r="CJ12" i="19" s="1"/>
  <c r="CE10" i="19"/>
  <c r="M10" i="19"/>
  <c r="CA7" i="19"/>
  <c r="CJ7" i="19" s="1"/>
  <c r="J6" i="19"/>
  <c r="CA4" i="19"/>
  <c r="CJ4" i="19" s="1"/>
  <c r="CA3" i="19"/>
  <c r="CE3" i="19" s="1"/>
  <c r="CK28" i="19" l="1"/>
  <c r="CJ3" i="19"/>
  <c r="AY14" i="18"/>
  <c r="AQ37" i="18" s="1"/>
  <c r="M14" i="18"/>
  <c r="AS9" i="18"/>
  <c r="J8" i="18"/>
  <c r="G8" i="18" s="1"/>
  <c r="P8" i="18" s="1"/>
  <c r="AV7" i="18" s="1"/>
  <c r="K38" i="17"/>
  <c r="S29" i="17"/>
  <c r="S23" i="17" s="1"/>
  <c r="AV15" i="17"/>
  <c r="AP21" i="17" s="1"/>
  <c r="BA14" i="17"/>
  <c r="BB28" i="17" s="1"/>
  <c r="AV12" i="17"/>
  <c r="BA12" i="17" s="1"/>
  <c r="AV10" i="17"/>
  <c r="M10" i="17"/>
  <c r="AR7" i="17"/>
  <c r="BA7" i="17" s="1"/>
  <c r="J6" i="17"/>
  <c r="G6" i="17"/>
  <c r="P6" i="17" s="1"/>
  <c r="N35" i="17" s="1"/>
  <c r="AR4" i="17"/>
  <c r="BA4" i="17" s="1"/>
  <c r="AR3" i="17"/>
  <c r="BA3" i="17" s="1"/>
  <c r="R17" i="17" l="1"/>
  <c r="CJ5" i="19"/>
  <c r="CA6" i="19"/>
  <c r="S36" i="18"/>
  <c r="M8" i="18"/>
  <c r="BA5" i="17"/>
  <c r="AR6" i="17"/>
  <c r="M6" i="17"/>
  <c r="AV3" i="17"/>
  <c r="AT18" i="17"/>
  <c r="M24" i="16"/>
  <c r="R24" i="16" s="1"/>
  <c r="M22" i="16"/>
  <c r="I18" i="16"/>
  <c r="R18" i="16" s="1"/>
  <c r="I15" i="16"/>
  <c r="R15" i="16" s="1"/>
  <c r="I14" i="16"/>
  <c r="R14" i="16" s="1"/>
  <c r="R26" i="16"/>
  <c r="M27" i="16"/>
  <c r="BZ21" i="15"/>
  <c r="BZ22" i="15" s="1"/>
  <c r="CE6" i="19" l="1"/>
  <c r="CE11" i="19" s="1"/>
  <c r="CJ6" i="19"/>
  <c r="CJ8" i="19" s="1"/>
  <c r="CC34" i="19"/>
  <c r="CD17" i="19"/>
  <c r="S30" i="18"/>
  <c r="R24" i="18"/>
  <c r="I14" i="18"/>
  <c r="I15" i="18" s="1"/>
  <c r="AP7" i="18" s="1"/>
  <c r="I10" i="17"/>
  <c r="Q10" i="17" s="1"/>
  <c r="H35" i="17" s="1"/>
  <c r="AT34" i="17"/>
  <c r="AU17" i="17"/>
  <c r="BA6" i="17"/>
  <c r="BA8" i="17" s="1"/>
  <c r="AV6" i="17"/>
  <c r="AV11" i="17" s="1"/>
  <c r="R16" i="16"/>
  <c r="AT9" i="16" s="1"/>
  <c r="I17" i="16"/>
  <c r="I20" i="16" s="1"/>
  <c r="M20" i="16" s="1"/>
  <c r="M14" i="16"/>
  <c r="CN4" i="14"/>
  <c r="CJ5" i="14" s="1"/>
  <c r="AY36" i="14"/>
  <c r="BA11" i="17" l="1"/>
  <c r="BF11" i="17" s="1"/>
  <c r="AY13" i="18" s="1"/>
  <c r="CJ11" i="19"/>
  <c r="AY7" i="18"/>
  <c r="Q35" i="17"/>
  <c r="R17" i="16"/>
  <c r="R19" i="16" s="1"/>
  <c r="M17" i="16"/>
  <c r="M23" i="16" s="1"/>
  <c r="R23" i="16" s="1"/>
  <c r="BA13" i="17" l="1"/>
  <c r="AY15" i="18" s="1"/>
  <c r="AU37" i="18" s="1"/>
  <c r="CO11" i="19"/>
  <c r="CJ13" i="19"/>
  <c r="W23" i="16"/>
  <c r="R25" i="16"/>
  <c r="AR22" i="16" l="1"/>
  <c r="BE22" i="16" s="1"/>
  <c r="W25" i="16"/>
  <c r="BF13" i="17"/>
  <c r="AX24" i="17"/>
  <c r="BB34" i="17"/>
  <c r="AW18" i="17"/>
  <c r="BA17" i="17" s="1"/>
  <c r="CB14" i="18" s="1"/>
  <c r="BF28" i="17"/>
  <c r="AW28" i="18"/>
  <c r="CA6" i="18"/>
  <c r="CN6" i="18" s="1"/>
  <c r="CF18" i="19"/>
  <c r="CJ17" i="19" s="1"/>
  <c r="CG24" i="19"/>
  <c r="CO28" i="19"/>
  <c r="CK34" i="19"/>
  <c r="CO13" i="19"/>
  <c r="CJ14" i="12"/>
  <c r="CE12" i="12"/>
  <c r="CJ12" i="12" s="1"/>
  <c r="CE10" i="12"/>
  <c r="CA7" i="12"/>
  <c r="CJ7" i="12" s="1"/>
  <c r="BI22" i="16" l="1"/>
  <c r="BG24" i="16" s="1"/>
  <c r="AT24" i="16"/>
  <c r="AR21" i="17"/>
  <c r="AV21" i="17" s="1"/>
  <c r="BK22" i="17" s="1"/>
  <c r="CC8" i="18"/>
  <c r="CR6" i="18"/>
  <c r="CP8" i="18" s="1"/>
  <c r="CC16" i="18"/>
  <c r="CO14" i="18"/>
  <c r="CS14" i="18"/>
  <c r="CA21" i="19"/>
  <c r="CE21" i="19" s="1"/>
  <c r="CT22" i="19" s="1"/>
  <c r="CB29" i="20"/>
  <c r="CL8" i="18"/>
  <c r="CG8" i="18"/>
  <c r="CL9" i="18"/>
  <c r="BC24" i="16"/>
  <c r="AX24" i="16"/>
  <c r="BC25" i="16"/>
  <c r="CA4" i="12"/>
  <c r="CJ4" i="12" s="1"/>
  <c r="CA3" i="12"/>
  <c r="CJ3" i="12" s="1"/>
  <c r="CE15" i="12"/>
  <c r="AS26" i="16" l="1"/>
  <c r="BF22" i="17"/>
  <c r="BG25" i="16"/>
  <c r="AW26" i="16" s="1"/>
  <c r="BB22" i="17"/>
  <c r="CB10" i="18"/>
  <c r="CP9" i="18"/>
  <c r="CF10" i="18" s="1"/>
  <c r="BO22" i="17"/>
  <c r="AT24" i="17" s="1"/>
  <c r="BB24" i="17" s="1"/>
  <c r="CO22" i="19"/>
  <c r="CK22" i="19"/>
  <c r="CP16" i="18"/>
  <c r="CP17" i="18"/>
  <c r="CG16" i="18"/>
  <c r="CB18" i="18" s="1"/>
  <c r="CL17" i="18"/>
  <c r="CL16" i="18"/>
  <c r="CT8" i="18"/>
  <c r="CJ10" i="18" s="1"/>
  <c r="CO29" i="20"/>
  <c r="CC31" i="20"/>
  <c r="CS29" i="20"/>
  <c r="BK24" i="16"/>
  <c r="BA26" i="16" s="1"/>
  <c r="CA6" i="12"/>
  <c r="BA31" i="1" s="1"/>
  <c r="CJ5" i="12"/>
  <c r="CE3" i="12"/>
  <c r="AY14" i="11"/>
  <c r="AV12" i="10"/>
  <c r="BA12" i="10" s="1"/>
  <c r="AV10" i="10"/>
  <c r="BA14" i="10"/>
  <c r="AV15" i="10"/>
  <c r="AR7" i="10"/>
  <c r="BA7" i="10" s="1"/>
  <c r="AR4" i="10"/>
  <c r="BA4" i="10" s="1"/>
  <c r="AR3" i="10"/>
  <c r="BA3" i="10" s="1"/>
  <c r="AR6" i="10" s="1"/>
  <c r="BA24" i="1" s="1"/>
  <c r="BF26" i="16" l="1"/>
  <c r="BC36" i="16" s="1"/>
  <c r="CB11" i="18"/>
  <c r="CN30" i="18" s="1"/>
  <c r="AT28" i="17"/>
  <c r="CX22" i="19"/>
  <c r="CH30" i="19" s="1"/>
  <c r="CM30" i="19" s="1"/>
  <c r="AY30" i="17"/>
  <c r="BD30" i="17" s="1"/>
  <c r="AX34" i="17" s="1"/>
  <c r="CL32" i="20"/>
  <c r="CG31" i="20"/>
  <c r="CB33" i="20" s="1"/>
  <c r="CL31" i="20"/>
  <c r="CP32" i="20"/>
  <c r="CP31" i="20"/>
  <c r="CF18" i="18"/>
  <c r="CT16" i="18"/>
  <c r="CJ18" i="18" s="1"/>
  <c r="BA6" i="10"/>
  <c r="BA8" i="10" s="1"/>
  <c r="AV6" i="10"/>
  <c r="AV3" i="10"/>
  <c r="BA5" i="10"/>
  <c r="CJ6" i="12"/>
  <c r="CJ8" i="12" s="1"/>
  <c r="CE6" i="12"/>
  <c r="CE11" i="12" s="1"/>
  <c r="AV11" i="10" l="1"/>
  <c r="CC24" i="19"/>
  <c r="CK24" i="19" s="1"/>
  <c r="CC28" i="19"/>
  <c r="AX28" i="17"/>
  <c r="CB19" i="18"/>
  <c r="CR30" i="18" s="1"/>
  <c r="CJ11" i="12"/>
  <c r="BA34" i="1" s="1"/>
  <c r="BA11" i="10"/>
  <c r="CF33" i="20"/>
  <c r="CT31" i="20"/>
  <c r="CJ33" i="20" s="1"/>
  <c r="CG34" i="19"/>
  <c r="CG28" i="19"/>
  <c r="AU17" i="10"/>
  <c r="AT34" i="10"/>
  <c r="CN33" i="20" l="1"/>
  <c r="CQ35" i="20" s="1"/>
  <c r="BA27" i="1"/>
  <c r="BF11" i="10"/>
  <c r="AY13" i="11" s="1"/>
  <c r="BA13" i="10"/>
  <c r="AY15" i="11" s="1"/>
  <c r="CA6" i="11" s="1"/>
  <c r="CO11" i="12"/>
  <c r="CJ13" i="12"/>
  <c r="AY37" i="20" s="1"/>
  <c r="BF13" i="10" l="1"/>
  <c r="AY35" i="14"/>
  <c r="AY35" i="20"/>
  <c r="BB34" i="10"/>
  <c r="CG13" i="20"/>
  <c r="CE18" i="20"/>
  <c r="CA23" i="20"/>
  <c r="CF7" i="20"/>
  <c r="AY37" i="14"/>
  <c r="CO13" i="12"/>
  <c r="CC8" i="11"/>
  <c r="CN6" i="11"/>
  <c r="CR6" i="11"/>
  <c r="M27" i="9"/>
  <c r="R26" i="9"/>
  <c r="M24" i="9"/>
  <c r="R24" i="9" s="1"/>
  <c r="M22" i="9"/>
  <c r="I18" i="9"/>
  <c r="R18" i="9" s="1"/>
  <c r="I15" i="9"/>
  <c r="R15" i="9" s="1"/>
  <c r="I14" i="9"/>
  <c r="R14" i="9" s="1"/>
  <c r="CC25" i="20" l="1"/>
  <c r="CN23" i="20"/>
  <c r="CR23" i="20"/>
  <c r="CF7" i="14"/>
  <c r="CA23" i="14"/>
  <c r="CE18" i="14"/>
  <c r="CP9" i="11"/>
  <c r="CP8" i="11"/>
  <c r="CL8" i="11"/>
  <c r="CL9" i="11"/>
  <c r="CG8" i="11"/>
  <c r="CB10" i="11" s="1"/>
  <c r="R16" i="9"/>
  <c r="I17" i="9"/>
  <c r="BA16" i="1" s="1"/>
  <c r="M14" i="9"/>
  <c r="AQ33" i="8"/>
  <c r="AQ34" i="8" s="1"/>
  <c r="AV32" i="4"/>
  <c r="CP26" i="20" l="1"/>
  <c r="CP25" i="20"/>
  <c r="CL26" i="20"/>
  <c r="CL25" i="20"/>
  <c r="CG25" i="20"/>
  <c r="CB27" i="20" s="1"/>
  <c r="L29" i="9"/>
  <c r="AT9" i="9"/>
  <c r="CR23" i="14"/>
  <c r="CC25" i="14"/>
  <c r="CN23" i="14"/>
  <c r="CT8" i="11"/>
  <c r="CJ10" i="11" s="1"/>
  <c r="CF10" i="11"/>
  <c r="I20" i="9"/>
  <c r="R17" i="9"/>
  <c r="R19" i="9" s="1"/>
  <c r="M17" i="9"/>
  <c r="W19" i="4"/>
  <c r="W18" i="4"/>
  <c r="W17" i="4"/>
  <c r="CB11" i="11" l="1"/>
  <c r="CN30" i="11" s="1"/>
  <c r="CF27" i="20"/>
  <c r="CT25" i="20"/>
  <c r="CJ27" i="20" s="1"/>
  <c r="M20" i="9"/>
  <c r="M23" i="9" s="1"/>
  <c r="R23" i="9" s="1"/>
  <c r="BA20" i="1" s="1"/>
  <c r="BA18" i="1"/>
  <c r="CL25" i="14"/>
  <c r="CL26" i="14"/>
  <c r="CG25" i="14"/>
  <c r="CB27" i="14" s="1"/>
  <c r="CP25" i="14"/>
  <c r="CP26" i="14"/>
  <c r="CN27" i="20" l="1"/>
  <c r="CM35" i="20" s="1"/>
  <c r="W23" i="9"/>
  <c r="R25" i="9"/>
  <c r="CT25" i="14"/>
  <c r="CJ27" i="14" s="1"/>
  <c r="CF27" i="14"/>
  <c r="BA12" i="1"/>
  <c r="BA8" i="1"/>
  <c r="BA6" i="1"/>
  <c r="AR22" i="9" l="1"/>
  <c r="BI22" i="9" s="1"/>
  <c r="BG24" i="9" s="1"/>
  <c r="W25" i="9"/>
  <c r="CJ21" i="20"/>
  <c r="CI35" i="20" s="1"/>
  <c r="CL3" i="18"/>
  <c r="CJ30" i="18" s="1"/>
  <c r="BC20" i="16"/>
  <c r="AY36" i="16" s="1"/>
  <c r="CH37" i="19"/>
  <c r="AY37" i="17"/>
  <c r="AY11" i="16"/>
  <c r="CH38" i="19"/>
  <c r="AY38" i="17"/>
  <c r="AY13" i="16"/>
  <c r="CU35" i="20"/>
  <c r="CH37" i="20" s="1"/>
  <c r="CN27" i="14"/>
  <c r="CM35" i="14" s="1"/>
  <c r="N30" i="16"/>
  <c r="M5" i="16"/>
  <c r="G33" i="16"/>
  <c r="K30" i="16"/>
  <c r="L29" i="16"/>
  <c r="R38" i="15"/>
  <c r="M6" i="16"/>
  <c r="CF16" i="15"/>
  <c r="CF12" i="15"/>
  <c r="M13" i="15"/>
  <c r="AX32" i="15"/>
  <c r="AV34" i="15" s="1"/>
  <c r="G8" i="15"/>
  <c r="AV25" i="15"/>
  <c r="CJ21" i="14"/>
  <c r="CI35" i="14" s="1"/>
  <c r="CL3" i="11"/>
  <c r="CJ30" i="11" s="1"/>
  <c r="BC20" i="9"/>
  <c r="AY36" i="9" s="1"/>
  <c r="AP29" i="14"/>
  <c r="AY29" i="14" s="1"/>
  <c r="M25" i="14"/>
  <c r="M20" i="14"/>
  <c r="AP29" i="12"/>
  <c r="AY29" i="12" s="1"/>
  <c r="AS31" i="14"/>
  <c r="CG13" i="14"/>
  <c r="M10" i="14"/>
  <c r="CC13" i="14"/>
  <c r="J6" i="14"/>
  <c r="CH38" i="12"/>
  <c r="CH37" i="12"/>
  <c r="CK34" i="12"/>
  <c r="BY21" i="12"/>
  <c r="CK28" i="12"/>
  <c r="CD17" i="12"/>
  <c r="AS32" i="12"/>
  <c r="M25" i="12"/>
  <c r="M20" i="12"/>
  <c r="M10" i="12"/>
  <c r="J6" i="12"/>
  <c r="AS9" i="11"/>
  <c r="AU37" i="11"/>
  <c r="M14" i="11"/>
  <c r="AQ37" i="11"/>
  <c r="J8" i="11"/>
  <c r="G8" i="11" s="1"/>
  <c r="AY38" i="10"/>
  <c r="AY37" i="10"/>
  <c r="AW18" i="10"/>
  <c r="AP21" i="10"/>
  <c r="AT18" i="10"/>
  <c r="K38" i="10"/>
  <c r="S29" i="10"/>
  <c r="S23" i="10" s="1"/>
  <c r="J6" i="10"/>
  <c r="G6" i="10"/>
  <c r="P6" i="10" s="1"/>
  <c r="N35" i="10" s="1"/>
  <c r="M10" i="10"/>
  <c r="AY13" i="9"/>
  <c r="AY11" i="9"/>
  <c r="G33" i="9"/>
  <c r="N30" i="9"/>
  <c r="AT17" i="9"/>
  <c r="M5" i="9"/>
  <c r="W5" i="9"/>
  <c r="AT24" i="9" l="1"/>
  <c r="BE22" i="9"/>
  <c r="BC24" i="9" s="1"/>
  <c r="BG25" i="9"/>
  <c r="BB18" i="15"/>
  <c r="AX19" i="15"/>
  <c r="AX24" i="9"/>
  <c r="AS26" i="9" s="1"/>
  <c r="BC25" i="9"/>
  <c r="AW26" i="9" s="1"/>
  <c r="BK24" i="9"/>
  <c r="BA26" i="9" s="1"/>
  <c r="AT17" i="16"/>
  <c r="BB3" i="16"/>
  <c r="BB9" i="16"/>
  <c r="AX17" i="16"/>
  <c r="BF3" i="16"/>
  <c r="Q38" i="16"/>
  <c r="AW7" i="15"/>
  <c r="R29" i="16"/>
  <c r="AW28" i="11"/>
  <c r="AX17" i="9"/>
  <c r="Q38" i="9"/>
  <c r="BB3" i="9"/>
  <c r="BF3" i="9"/>
  <c r="CC18" i="12"/>
  <c r="CC34" i="12"/>
  <c r="CO28" i="12"/>
  <c r="CG24" i="12"/>
  <c r="CF18" i="12"/>
  <c r="P8" i="11"/>
  <c r="AV7" i="11" s="1"/>
  <c r="S36" i="11"/>
  <c r="S30" i="11" s="1"/>
  <c r="M8" i="11"/>
  <c r="BB9" i="9"/>
  <c r="K30" i="9"/>
  <c r="R29" i="9" s="1"/>
  <c r="BA17" i="10"/>
  <c r="BB28" i="10"/>
  <c r="BF28" i="10"/>
  <c r="AX24" i="10"/>
  <c r="R17" i="10"/>
  <c r="M6" i="10"/>
  <c r="M6" i="9"/>
  <c r="AW28" i="8"/>
  <c r="AW24" i="8"/>
  <c r="R38" i="8"/>
  <c r="BD3" i="8" s="1"/>
  <c r="BI3" i="8" s="1"/>
  <c r="BK10" i="8"/>
  <c r="AV12" i="8" s="1"/>
  <c r="BK7" i="8"/>
  <c r="BI7" i="8"/>
  <c r="BE6" i="8"/>
  <c r="M13" i="8"/>
  <c r="G8" i="8"/>
  <c r="CJ17" i="12" l="1"/>
  <c r="CA21" i="12" s="1"/>
  <c r="CE21" i="12" s="1"/>
  <c r="CO22" i="12" s="1"/>
  <c r="BF26" i="9"/>
  <c r="BC36" i="9" s="1"/>
  <c r="I33" i="16"/>
  <c r="M33" i="16" s="1"/>
  <c r="O35" i="16" s="1"/>
  <c r="AS29" i="16"/>
  <c r="AS8" i="15"/>
  <c r="CB29" i="14"/>
  <c r="AR21" i="10"/>
  <c r="AV21" i="10" s="1"/>
  <c r="BF22" i="10" s="1"/>
  <c r="CB14" i="11"/>
  <c r="I33" i="9"/>
  <c r="M33" i="9" s="1"/>
  <c r="S35" i="9" s="1"/>
  <c r="AS29" i="9"/>
  <c r="R24" i="11"/>
  <c r="I14" i="11"/>
  <c r="I15" i="11" s="1"/>
  <c r="AP7" i="11" s="1"/>
  <c r="BC6" i="8"/>
  <c r="BG6" i="8"/>
  <c r="AY28" i="8"/>
  <c r="AY24" i="8"/>
  <c r="I10" i="10"/>
  <c r="BE5" i="8"/>
  <c r="BQ5" i="8"/>
  <c r="CH16" i="15" l="1"/>
  <c r="BB19" i="15"/>
  <c r="AV21" i="15" s="1"/>
  <c r="CH12" i="15"/>
  <c r="AY7" i="11"/>
  <c r="CT22" i="12"/>
  <c r="CK22" i="12"/>
  <c r="BK22" i="10"/>
  <c r="S35" i="16"/>
  <c r="BB22" i="10"/>
  <c r="K35" i="16"/>
  <c r="BF29" i="16"/>
  <c r="AT31" i="16"/>
  <c r="BJ29" i="16"/>
  <c r="CO29" i="14"/>
  <c r="CS29" i="14"/>
  <c r="CC31" i="14"/>
  <c r="CO14" i="11"/>
  <c r="CS14" i="11"/>
  <c r="CC16" i="11"/>
  <c r="K35" i="9"/>
  <c r="O35" i="9"/>
  <c r="AT31" i="9"/>
  <c r="BJ29" i="9"/>
  <c r="BF29" i="9"/>
  <c r="Q10" i="10"/>
  <c r="H35" i="10" s="1"/>
  <c r="Q35" i="10" s="1"/>
  <c r="BO6" i="8"/>
  <c r="F10" i="2"/>
  <c r="M10" i="2" s="1"/>
  <c r="D9" i="2"/>
  <c r="K9" i="2" s="1"/>
  <c r="K8" i="2"/>
  <c r="D8" i="2"/>
  <c r="L33" i="7"/>
  <c r="AX15" i="7"/>
  <c r="G26" i="7"/>
  <c r="L26" i="7" s="1"/>
  <c r="L25" i="7"/>
  <c r="AW6" i="7"/>
  <c r="AT6" i="7"/>
  <c r="AQ12" i="7"/>
  <c r="CX22" i="12" l="1"/>
  <c r="CC28" i="12" s="1"/>
  <c r="G36" i="16"/>
  <c r="AT3" i="16" s="1"/>
  <c r="BO22" i="10"/>
  <c r="AT28" i="10" s="1"/>
  <c r="G36" i="9"/>
  <c r="N38" i="9" s="1"/>
  <c r="T38" i="9" s="1"/>
  <c r="BG32" i="16"/>
  <c r="BG31" i="16"/>
  <c r="BC31" i="16"/>
  <c r="BC32" i="16"/>
  <c r="AX31" i="16"/>
  <c r="AS33" i="16" s="1"/>
  <c r="CP31" i="14"/>
  <c r="CP32" i="14"/>
  <c r="CL32" i="14"/>
  <c r="CG31" i="14"/>
  <c r="CB33" i="14" s="1"/>
  <c r="CL31" i="14"/>
  <c r="CP17" i="11"/>
  <c r="CP16" i="11"/>
  <c r="CL16" i="11"/>
  <c r="CG16" i="11"/>
  <c r="CB18" i="11" s="1"/>
  <c r="CL17" i="11"/>
  <c r="BG31" i="9"/>
  <c r="BG32" i="9"/>
  <c r="BC31" i="9"/>
  <c r="AX31" i="9"/>
  <c r="AS33" i="9" s="1"/>
  <c r="BC32" i="9"/>
  <c r="G27" i="7"/>
  <c r="N37" i="7" s="1"/>
  <c r="AX15" i="4"/>
  <c r="CC24" i="12" l="1"/>
  <c r="CK24" i="12" s="1"/>
  <c r="CH30" i="12"/>
  <c r="CM30" i="12" s="1"/>
  <c r="CG34" i="12" s="1"/>
  <c r="AY30" i="10"/>
  <c r="BD30" i="10" s="1"/>
  <c r="AX34" i="10" s="1"/>
  <c r="AT24" i="10"/>
  <c r="BB24" i="10" s="1"/>
  <c r="N38" i="16"/>
  <c r="T38" i="16" s="1"/>
  <c r="AY5" i="16"/>
  <c r="BC5" i="16" s="1"/>
  <c r="AX3" i="16" s="1"/>
  <c r="AT3" i="9"/>
  <c r="AY5" i="9"/>
  <c r="BC5" i="9" s="1"/>
  <c r="AW33" i="16"/>
  <c r="BK31" i="16"/>
  <c r="BA33" i="16" s="1"/>
  <c r="CT31" i="14"/>
  <c r="CJ33" i="14" s="1"/>
  <c r="CF33" i="14"/>
  <c r="CT16" i="11"/>
  <c r="CJ18" i="11" s="1"/>
  <c r="CF18" i="11"/>
  <c r="AW33" i="9"/>
  <c r="BK31" i="9"/>
  <c r="BA33" i="9" s="1"/>
  <c r="AP27" i="4"/>
  <c r="AV27" i="4" s="1"/>
  <c r="AP23" i="4"/>
  <c r="CG28" i="12" l="1"/>
  <c r="AX9" i="16"/>
  <c r="AX28" i="10"/>
  <c r="CB19" i="11"/>
  <c r="CR30" i="11" s="1"/>
  <c r="AX3" i="9"/>
  <c r="AX9" i="9"/>
  <c r="BF33" i="16"/>
  <c r="BG36" i="16" s="1"/>
  <c r="BK36" i="16" s="1"/>
  <c r="AY38" i="16" s="1"/>
  <c r="CN33" i="14"/>
  <c r="CQ35" i="14" s="1"/>
  <c r="CU35" i="14" s="1"/>
  <c r="CH37" i="14" s="1"/>
  <c r="BF33" i="9"/>
  <c r="BG36" i="9" s="1"/>
  <c r="BK36" i="9" s="1"/>
  <c r="AY38" i="9" s="1"/>
  <c r="AV23" i="4"/>
  <c r="AW6" i="4" l="1"/>
  <c r="AT6" i="4"/>
  <c r="AQ12" i="4"/>
  <c r="L33" i="4"/>
  <c r="L25" i="4"/>
  <c r="G26" i="4"/>
  <c r="L26" i="4" s="1"/>
  <c r="G27" i="4" l="1"/>
  <c r="N37" i="4" s="1"/>
  <c r="BJ2" i="5" l="1"/>
  <c r="AU4" i="5" s="1"/>
  <c r="AP33" i="5"/>
  <c r="S37" i="5"/>
  <c r="P37" i="5"/>
  <c r="AX28" i="5"/>
  <c r="AV28" i="5"/>
  <c r="AX23" i="5"/>
  <c r="AV23" i="5"/>
  <c r="Q20" i="5"/>
  <c r="W8" i="4"/>
  <c r="W9" i="4"/>
  <c r="AP36" i="5" l="1"/>
  <c r="AP37" i="5" s="1"/>
  <c r="P11" i="7" s="1"/>
  <c r="V37" i="5"/>
  <c r="M32" i="5"/>
  <c r="K35" i="5" s="1"/>
  <c r="Q31" i="5"/>
  <c r="BO2" i="5"/>
  <c r="AZ4" i="5" s="1"/>
  <c r="BE4" i="5" s="1"/>
  <c r="AP13" i="5" s="1"/>
  <c r="AS13" i="5" l="1"/>
  <c r="AP16" i="5"/>
  <c r="AS16" i="5" s="1"/>
  <c r="AP9" i="5"/>
  <c r="AS9" i="5" s="1"/>
  <c r="AP15" i="5"/>
  <c r="AS15" i="5" s="1"/>
  <c r="AP12" i="5"/>
  <c r="AS12" i="5" s="1"/>
  <c r="AP17" i="5"/>
  <c r="AS17" i="5" s="1"/>
  <c r="AP14" i="5"/>
  <c r="AS14" i="5" s="1"/>
  <c r="AP10" i="5"/>
  <c r="AS10" i="5" s="1"/>
  <c r="AP11" i="5"/>
  <c r="AS11" i="5" s="1"/>
  <c r="AP29" i="3"/>
  <c r="AX24" i="3"/>
  <c r="AV24" i="3"/>
  <c r="T29" i="3" l="1"/>
  <c r="AP32" i="3" s="1"/>
  <c r="AP33" i="3" s="1"/>
  <c r="AX19" i="3"/>
  <c r="AV19" i="3"/>
  <c r="P11" i="4" l="1"/>
  <c r="P20" i="4"/>
  <c r="L34" i="3"/>
  <c r="AF32" i="3"/>
  <c r="Q34" i="3" s="1"/>
  <c r="G36" i="3" s="1"/>
  <c r="AA32" i="3"/>
  <c r="Y29" i="3"/>
  <c r="W29" i="3"/>
  <c r="AP11" i="3" l="1"/>
  <c r="AP5" i="3"/>
  <c r="AP3" i="3"/>
  <c r="AP6" i="3"/>
  <c r="AP7" i="3"/>
  <c r="AP8" i="3"/>
  <c r="AP9" i="3"/>
  <c r="AP10" i="3"/>
  <c r="AP4" i="3"/>
  <c r="AD29" i="3"/>
  <c r="AS3" i="3" l="1"/>
  <c r="AS5" i="3"/>
  <c r="AS11" i="3"/>
  <c r="AS4" i="3"/>
  <c r="AS6" i="3"/>
  <c r="AS7" i="3"/>
  <c r="AS8" i="3"/>
  <c r="AS9" i="3"/>
  <c r="AS10" i="3"/>
  <c r="AT32" i="2"/>
  <c r="W27" i="3"/>
  <c r="U27" i="3"/>
  <c r="Q20" i="3"/>
  <c r="AG26" i="3" s="1"/>
  <c r="U26" i="3" l="1"/>
  <c r="S27" i="3"/>
  <c r="AE27" i="3" s="1"/>
  <c r="AV9" i="3" l="1"/>
  <c r="AV6" i="3"/>
  <c r="AV10" i="3"/>
  <c r="AV3" i="3"/>
  <c r="AV5" i="3"/>
  <c r="AV7" i="3"/>
  <c r="AV4" i="3"/>
  <c r="AV11" i="3"/>
  <c r="AV8" i="3"/>
  <c r="AU22" i="2"/>
  <c r="CI29" i="1"/>
  <c r="AY36" i="7" s="1"/>
  <c r="K31" i="2"/>
  <c r="K7" i="2"/>
  <c r="F9" i="2"/>
  <c r="M9" i="2" s="1"/>
  <c r="F8" i="2"/>
  <c r="M8" i="2" s="1"/>
  <c r="D7" i="2"/>
  <c r="AL11" i="3" l="1"/>
  <c r="AL4" i="3"/>
  <c r="AL5" i="3"/>
  <c r="AL3" i="3"/>
  <c r="AL10" i="3"/>
  <c r="AL7" i="3"/>
  <c r="AL6" i="3"/>
  <c r="AL8" i="3"/>
  <c r="AL9" i="3"/>
  <c r="H8" i="2"/>
  <c r="O8" i="2" s="1"/>
  <c r="BM5" i="3" l="1"/>
  <c r="BM7" i="3"/>
  <c r="BM9" i="3"/>
  <c r="BM11" i="3"/>
  <c r="R8" i="2"/>
  <c r="AP19" i="3" l="1"/>
  <c r="AP20" i="3" s="1"/>
  <c r="AP24" i="3"/>
  <c r="AP25" i="3" s="1"/>
  <c r="G20" i="4" s="1"/>
  <c r="S20" i="4" s="1"/>
  <c r="J11" i="4" l="1"/>
  <c r="J12" i="4" s="1"/>
  <c r="AR7" i="4" s="1"/>
  <c r="J20" i="4"/>
  <c r="G11" i="4"/>
  <c r="S11" i="4" s="1"/>
  <c r="O37" i="12"/>
  <c r="O37" i="14"/>
  <c r="CC29" i="1"/>
  <c r="W11" i="4" l="1"/>
  <c r="W12" i="4" s="1"/>
  <c r="R29" i="4" s="1"/>
  <c r="J21" i="4"/>
  <c r="W20" i="4"/>
  <c r="W21" i="4" s="1"/>
  <c r="BB29" i="4" s="1"/>
  <c r="AY36" i="4"/>
  <c r="AY38" i="4" s="1"/>
  <c r="X31" i="1"/>
  <c r="P34" i="1" s="1"/>
  <c r="X34" i="1" s="1"/>
  <c r="P35" i="1" l="1"/>
  <c r="X35" i="1" s="1"/>
  <c r="R11" i="1"/>
  <c r="AT37" i="2" s="1"/>
  <c r="AP38" i="2" s="1"/>
  <c r="R6" i="1"/>
  <c r="AS13" i="15" l="1"/>
  <c r="R26" i="5"/>
  <c r="T24" i="5"/>
  <c r="AY10" i="15"/>
  <c r="AS11" i="15" s="1"/>
  <c r="CU7" i="15"/>
  <c r="T17" i="15"/>
  <c r="J16" i="19"/>
  <c r="J16" i="20"/>
  <c r="M38" i="19"/>
  <c r="G6" i="19"/>
  <c r="G6" i="20"/>
  <c r="M38" i="20" s="1"/>
  <c r="G6" i="14"/>
  <c r="AS25" i="15"/>
  <c r="J8" i="15"/>
  <c r="AP7" i="2"/>
  <c r="AW7" i="2" s="1"/>
  <c r="J16" i="12"/>
  <c r="J16" i="14"/>
  <c r="J8" i="8"/>
  <c r="BF7" i="8"/>
  <c r="G6" i="12"/>
  <c r="BB19" i="12"/>
  <c r="M38" i="12"/>
  <c r="D10" i="2"/>
  <c r="H10" i="2" s="1"/>
  <c r="K10" i="2"/>
  <c r="AU7" i="2"/>
  <c r="AN7" i="2"/>
  <c r="AU27" i="2"/>
  <c r="K36" i="2"/>
  <c r="H9" i="2"/>
  <c r="R9" i="2" s="1"/>
  <c r="F7" i="2"/>
  <c r="H7" i="2" s="1"/>
  <c r="O7" i="2" s="1"/>
  <c r="M7" i="2"/>
  <c r="N25" i="5" l="1"/>
  <c r="BM16" i="5"/>
  <c r="AU18" i="15"/>
  <c r="AS20" i="15" s="1"/>
  <c r="BD18" i="15"/>
  <c r="AZ20" i="15" s="1"/>
  <c r="M38" i="14"/>
  <c r="I31" i="14"/>
  <c r="I32" i="14" s="1"/>
  <c r="P6" i="20"/>
  <c r="AV26" i="20" s="1"/>
  <c r="G16" i="20"/>
  <c r="M6" i="20"/>
  <c r="P6" i="19"/>
  <c r="AV26" i="19" s="1"/>
  <c r="M6" i="19"/>
  <c r="G16" i="19"/>
  <c r="S8" i="15"/>
  <c r="P5" i="16" s="1"/>
  <c r="M8" i="15"/>
  <c r="BZ24" i="15"/>
  <c r="BZ25" i="15" s="1"/>
  <c r="P6" i="16" s="1"/>
  <c r="BC32" i="15"/>
  <c r="BA34" i="15" s="1"/>
  <c r="AQ36" i="15" s="1"/>
  <c r="CA3" i="15" s="1"/>
  <c r="AQ28" i="15"/>
  <c r="AQ36" i="8"/>
  <c r="AQ37" i="8" s="1"/>
  <c r="P6" i="9" s="1"/>
  <c r="AQ9" i="8"/>
  <c r="BP10" i="8"/>
  <c r="BA12" i="8" s="1"/>
  <c r="BE12" i="8" s="1"/>
  <c r="S8" i="8"/>
  <c r="M8" i="8"/>
  <c r="G16" i="14"/>
  <c r="I25" i="14"/>
  <c r="I26" i="14" s="1"/>
  <c r="AP28" i="14" s="1"/>
  <c r="BB19" i="14"/>
  <c r="P6" i="14"/>
  <c r="M6" i="14"/>
  <c r="BA7" i="12"/>
  <c r="BE13" i="12"/>
  <c r="P6" i="12"/>
  <c r="M6" i="12"/>
  <c r="G16" i="12"/>
  <c r="I25" i="12"/>
  <c r="AQ13" i="12"/>
  <c r="R10" i="2"/>
  <c r="H11" i="2"/>
  <c r="L26" i="2" s="1"/>
  <c r="O10" i="2"/>
  <c r="AP32" i="2"/>
  <c r="AX32" i="2" s="1"/>
  <c r="G19" i="4" s="1"/>
  <c r="AR7" i="2"/>
  <c r="O9" i="2"/>
  <c r="R7" i="2"/>
  <c r="J31" i="5" l="1"/>
  <c r="H34" i="5" s="1"/>
  <c r="S31" i="5"/>
  <c r="O34" i="5" s="1"/>
  <c r="CD3" i="15"/>
  <c r="CG3" i="15" s="1"/>
  <c r="I26" i="12"/>
  <c r="AP28" i="12" s="1"/>
  <c r="I31" i="12"/>
  <c r="I32" i="12" s="1"/>
  <c r="I10" i="19"/>
  <c r="Q10" i="19" s="1"/>
  <c r="AP26" i="19" s="1"/>
  <c r="I10" i="20"/>
  <c r="Q10" i="20" s="1"/>
  <c r="AP26" i="20" s="1"/>
  <c r="M16" i="19"/>
  <c r="P16" i="19"/>
  <c r="AV27" i="19" s="1"/>
  <c r="M16" i="20"/>
  <c r="P16" i="20"/>
  <c r="AV27" i="20" s="1"/>
  <c r="CA5" i="15"/>
  <c r="CD5" i="15" s="1"/>
  <c r="CG5" i="15" s="1"/>
  <c r="CA6" i="15"/>
  <c r="CD6" i="15" s="1"/>
  <c r="CG6" i="15" s="1"/>
  <c r="CA7" i="15"/>
  <c r="CD7" i="15" s="1"/>
  <c r="CG7" i="15" s="1"/>
  <c r="CA4" i="15"/>
  <c r="CD4" i="15" s="1"/>
  <c r="CG4" i="15" s="1"/>
  <c r="I13" i="15"/>
  <c r="Q13" i="15" s="1"/>
  <c r="I13" i="8"/>
  <c r="Q13" i="8" s="1"/>
  <c r="O11" i="2"/>
  <c r="L22" i="2" s="1"/>
  <c r="AR15" i="8"/>
  <c r="AU15" i="8" s="1"/>
  <c r="AX15" i="8" s="1"/>
  <c r="AR17" i="8"/>
  <c r="AU17" i="8" s="1"/>
  <c r="AX17" i="8" s="1"/>
  <c r="AR18" i="8"/>
  <c r="AU18" i="8" s="1"/>
  <c r="AX18" i="8" s="1"/>
  <c r="AR16" i="8"/>
  <c r="AU16" i="8" s="1"/>
  <c r="AX16" i="8" s="1"/>
  <c r="AR19" i="8"/>
  <c r="AU19" i="8" s="1"/>
  <c r="AX19" i="8" s="1"/>
  <c r="R11" i="2"/>
  <c r="L25" i="2" s="1"/>
  <c r="Q25" i="2" s="1"/>
  <c r="P8" i="7" s="1"/>
  <c r="I10" i="14"/>
  <c r="Q10" i="14" s="1"/>
  <c r="AP26" i="14" s="1"/>
  <c r="BE13" i="14"/>
  <c r="AQ13" i="14"/>
  <c r="BA7" i="14"/>
  <c r="M16" i="12"/>
  <c r="P16" i="12"/>
  <c r="AV27" i="12" s="1"/>
  <c r="AV28" i="12"/>
  <c r="AV26" i="12"/>
  <c r="AV26" i="14"/>
  <c r="AV28" i="14"/>
  <c r="AY28" i="14" s="1"/>
  <c r="I10" i="12"/>
  <c r="Q10" i="12" s="1"/>
  <c r="AP26" i="12" s="1"/>
  <c r="M16" i="14"/>
  <c r="P16" i="14"/>
  <c r="AV27" i="14" s="1"/>
  <c r="BB7" i="2"/>
  <c r="BB8" i="2" s="1"/>
  <c r="AV16" i="2" s="1"/>
  <c r="AY7" i="2"/>
  <c r="AY8" i="2" s="1"/>
  <c r="AV14" i="2" s="1"/>
  <c r="AR8" i="2"/>
  <c r="G31" i="2"/>
  <c r="O31" i="2" s="1"/>
  <c r="G17" i="4" s="1"/>
  <c r="L23" i="2"/>
  <c r="AV9" i="5" l="1"/>
  <c r="AV15" i="5"/>
  <c r="AV14" i="5"/>
  <c r="AV11" i="5"/>
  <c r="AV13" i="5"/>
  <c r="AV10" i="5"/>
  <c r="AV16" i="5"/>
  <c r="AV17" i="5"/>
  <c r="AL17" i="5" s="1"/>
  <c r="AV12" i="5"/>
  <c r="AY28" i="12"/>
  <c r="I20" i="20"/>
  <c r="Q20" i="20" s="1"/>
  <c r="AP27" i="20" s="1"/>
  <c r="AY27" i="20" s="1"/>
  <c r="I20" i="19"/>
  <c r="Q20" i="19" s="1"/>
  <c r="AY26" i="20"/>
  <c r="AY26" i="19"/>
  <c r="P17" i="15"/>
  <c r="I18" i="15" s="1"/>
  <c r="J5" i="16" s="1"/>
  <c r="G5" i="16"/>
  <c r="BW5" i="15"/>
  <c r="BW4" i="15"/>
  <c r="BW7" i="15"/>
  <c r="BW6" i="15"/>
  <c r="BW3" i="15"/>
  <c r="AN15" i="8"/>
  <c r="AN16" i="8"/>
  <c r="AN18" i="8"/>
  <c r="AN17" i="8"/>
  <c r="AN19" i="8"/>
  <c r="G5" i="9"/>
  <c r="AY26" i="12"/>
  <c r="I20" i="14"/>
  <c r="Q20" i="14" s="1"/>
  <c r="AP27" i="14" s="1"/>
  <c r="AY27" i="14" s="1"/>
  <c r="Q22" i="2"/>
  <c r="I20" i="12"/>
  <c r="Q20" i="12" s="1"/>
  <c r="AP27" i="12" s="1"/>
  <c r="AY27" i="12" s="1"/>
  <c r="AY26" i="14"/>
  <c r="AV17" i="2"/>
  <c r="BA16" i="2" s="1"/>
  <c r="P9" i="7" s="1"/>
  <c r="AQ22" i="2"/>
  <c r="AY22" i="2" s="1"/>
  <c r="G18" i="4" s="1"/>
  <c r="AV15" i="2"/>
  <c r="BA14" i="2" s="1"/>
  <c r="M18" i="4" s="1"/>
  <c r="G8" i="4"/>
  <c r="G8" i="7"/>
  <c r="G36" i="2"/>
  <c r="O36" i="2" s="1"/>
  <c r="J8" i="7" s="1"/>
  <c r="AL10" i="5" l="1"/>
  <c r="AL13" i="5"/>
  <c r="AL11" i="5"/>
  <c r="AL16" i="5"/>
  <c r="AL14" i="5"/>
  <c r="AL15" i="5"/>
  <c r="AL12" i="5"/>
  <c r="AL9" i="5"/>
  <c r="M8" i="7"/>
  <c r="M17" i="4"/>
  <c r="S17" i="4" s="1"/>
  <c r="S18" i="4"/>
  <c r="AP27" i="19"/>
  <c r="G21" i="4"/>
  <c r="CW5" i="15"/>
  <c r="CX7" i="15" s="1"/>
  <c r="CU8" i="15" s="1"/>
  <c r="CW6" i="15"/>
  <c r="CW3" i="15"/>
  <c r="CW4" i="15"/>
  <c r="S5" i="16"/>
  <c r="W5" i="16"/>
  <c r="S5" i="9"/>
  <c r="BN16" i="8"/>
  <c r="BN17" i="8"/>
  <c r="BN15" i="8"/>
  <c r="BN18" i="8"/>
  <c r="M8" i="4"/>
  <c r="S8" i="4" s="1"/>
  <c r="M9" i="7"/>
  <c r="M9" i="4"/>
  <c r="M19" i="4"/>
  <c r="S19" i="4" s="1"/>
  <c r="G9" i="7"/>
  <c r="AQ27" i="2"/>
  <c r="AY27" i="2" s="1"/>
  <c r="J9" i="7" s="1"/>
  <c r="W9" i="7" s="1"/>
  <c r="G9" i="4"/>
  <c r="G12" i="4" s="1"/>
  <c r="W8" i="7"/>
  <c r="S8" i="7"/>
  <c r="BM12" i="5" l="1"/>
  <c r="BP16" i="5" s="1"/>
  <c r="BM17" i="5" s="1"/>
  <c r="BM10" i="5"/>
  <c r="BM14" i="5"/>
  <c r="BM8" i="5"/>
  <c r="S21" i="4"/>
  <c r="AX29" i="4" s="1"/>
  <c r="AP26" i="4"/>
  <c r="AP22" i="4"/>
  <c r="AZ30" i="4"/>
  <c r="AY27" i="19"/>
  <c r="P30" i="4"/>
  <c r="AP6" i="4"/>
  <c r="BZ12" i="15"/>
  <c r="BZ13" i="15" s="1"/>
  <c r="BZ16" i="15"/>
  <c r="BZ17" i="15" s="1"/>
  <c r="G6" i="16" s="1"/>
  <c r="AQ24" i="8"/>
  <c r="AQ25" i="8" s="1"/>
  <c r="J6" i="9" s="1"/>
  <c r="AQ28" i="8"/>
  <c r="AQ29" i="8" s="1"/>
  <c r="G6" i="9" s="1"/>
  <c r="S9" i="4"/>
  <c r="S12" i="4" s="1"/>
  <c r="N29" i="4" s="1"/>
  <c r="S9" i="7"/>
  <c r="AP28" i="5" l="1"/>
  <c r="AP29" i="5" s="1"/>
  <c r="AP23" i="5"/>
  <c r="AP24" i="5" s="1"/>
  <c r="J11" i="7" s="1"/>
  <c r="AQ31" i="4"/>
  <c r="AZ32" i="4" s="1"/>
  <c r="AQ34" i="4" s="1"/>
  <c r="AW26" i="4" s="1"/>
  <c r="J6" i="16"/>
  <c r="S6" i="16"/>
  <c r="S8" i="16" s="1"/>
  <c r="G8" i="16"/>
  <c r="S6" i="9"/>
  <c r="S8" i="9" s="1"/>
  <c r="G8" i="9"/>
  <c r="J8" i="9"/>
  <c r="AT16" i="9" s="1"/>
  <c r="BC16" i="9" s="1"/>
  <c r="W6" i="9"/>
  <c r="W8" i="9" s="1"/>
  <c r="H11" i="9" s="1"/>
  <c r="G31" i="4"/>
  <c r="P33" i="4" s="1"/>
  <c r="AP15" i="4"/>
  <c r="AS15" i="4" s="1"/>
  <c r="BB15" i="4" s="1"/>
  <c r="W11" i="7" l="1"/>
  <c r="W12" i="7" s="1"/>
  <c r="R29" i="7" s="1"/>
  <c r="J12" i="7"/>
  <c r="AR7" i="7" s="1"/>
  <c r="G11" i="7"/>
  <c r="O37" i="19"/>
  <c r="O37" i="20"/>
  <c r="AW22" i="4"/>
  <c r="AT8" i="9"/>
  <c r="BG8" i="9" s="1"/>
  <c r="AP13" i="9" s="1"/>
  <c r="AS13" i="9" s="1"/>
  <c r="BC13" i="9" s="1"/>
  <c r="AV2" i="9"/>
  <c r="BL2" i="9" s="1"/>
  <c r="AP11" i="9" s="1"/>
  <c r="AS11" i="9" s="1"/>
  <c r="BC11" i="9" s="1"/>
  <c r="W6" i="16"/>
  <c r="W8" i="16" s="1"/>
  <c r="J8" i="16"/>
  <c r="AT16" i="16" s="1"/>
  <c r="BC16" i="16" s="1"/>
  <c r="AP38" i="16" s="1"/>
  <c r="AS38" i="16" s="1"/>
  <c r="BC38" i="16" s="1"/>
  <c r="AP38" i="9"/>
  <c r="AS38" i="9" s="1"/>
  <c r="BC38" i="9" s="1"/>
  <c r="G35" i="4"/>
  <c r="AZ36" i="12"/>
  <c r="S11" i="7" l="1"/>
  <c r="S12" i="7" s="1"/>
  <c r="N29" i="7" s="1"/>
  <c r="G12" i="7"/>
  <c r="H11" i="16"/>
  <c r="AZ36" i="19"/>
  <c r="AT8" i="16"/>
  <c r="BG8" i="16" s="1"/>
  <c r="AP13" i="16" s="1"/>
  <c r="AS13" i="16" s="1"/>
  <c r="BC13" i="16" s="1"/>
  <c r="AV2" i="16"/>
  <c r="BL2" i="16" s="1"/>
  <c r="AP11" i="16" s="1"/>
  <c r="AS11" i="16" s="1"/>
  <c r="BC11" i="16" s="1"/>
  <c r="BB22" i="4"/>
  <c r="AP36" i="4" s="1"/>
  <c r="AV12" i="4"/>
  <c r="AZ12" i="4" s="1"/>
  <c r="AZ6" i="4" s="1"/>
  <c r="AP8" i="4" s="1"/>
  <c r="G37" i="4"/>
  <c r="J37" i="4" s="1"/>
  <c r="S37" i="4" s="1"/>
  <c r="BB26" i="4"/>
  <c r="AP38" i="4" s="1"/>
  <c r="AS38" i="4" s="1"/>
  <c r="BC38" i="4" s="1"/>
  <c r="P30" i="7" l="1"/>
  <c r="G31" i="7" s="1"/>
  <c r="AR22" i="7"/>
  <c r="AP6" i="7"/>
  <c r="AP15" i="7" s="1"/>
  <c r="AS15" i="7" s="1"/>
  <c r="BB15" i="7" s="1"/>
  <c r="S28" i="10"/>
  <c r="N17" i="10" s="1"/>
  <c r="S35" i="11"/>
  <c r="N31" i="11" s="1"/>
  <c r="BB17" i="12"/>
  <c r="AV13" i="12" s="1"/>
  <c r="BB18" i="12"/>
  <c r="AZ13" i="12" s="1"/>
  <c r="BB18" i="14"/>
  <c r="AW7" i="14" s="1"/>
  <c r="BB17" i="14"/>
  <c r="AV14" i="14" s="1"/>
  <c r="AS36" i="4"/>
  <c r="BC36" i="4" s="1"/>
  <c r="S34" i="11"/>
  <c r="S27" i="10"/>
  <c r="J24" i="10" s="1"/>
  <c r="AR23" i="7" l="1"/>
  <c r="AP24" i="7" s="1"/>
  <c r="AP36" i="7" s="1"/>
  <c r="S27" i="17" s="1"/>
  <c r="AR29" i="7"/>
  <c r="AP30" i="7" s="1"/>
  <c r="BB17" i="20" s="1"/>
  <c r="AR7" i="20" s="1"/>
  <c r="P33" i="7"/>
  <c r="G35" i="7" s="1"/>
  <c r="N30" i="11"/>
  <c r="N24" i="11"/>
  <c r="N24" i="10"/>
  <c r="N23" i="10"/>
  <c r="AV14" i="12"/>
  <c r="AS7" i="12"/>
  <c r="AW7" i="12"/>
  <c r="AZ13" i="14"/>
  <c r="AZ14" i="14"/>
  <c r="AV13" i="14"/>
  <c r="AS7" i="14"/>
  <c r="AQ9" i="14" s="1"/>
  <c r="AP30" i="14" s="1"/>
  <c r="AP31" i="14" s="1"/>
  <c r="AZ14" i="12"/>
  <c r="J17" i="10"/>
  <c r="H19" i="10" s="1"/>
  <c r="H36" i="10" s="1"/>
  <c r="H38" i="10" s="1"/>
  <c r="BC26" i="11" s="1"/>
  <c r="BA22" i="11" s="1"/>
  <c r="J23" i="10"/>
  <c r="J24" i="11"/>
  <c r="J31" i="11"/>
  <c r="J30" i="11"/>
  <c r="S28" i="17" l="1"/>
  <c r="AS36" i="7"/>
  <c r="BC36" i="7" s="1"/>
  <c r="BB17" i="19"/>
  <c r="AR7" i="19" s="1"/>
  <c r="S34" i="18"/>
  <c r="S35" i="18" s="1"/>
  <c r="G37" i="7"/>
  <c r="J37" i="7" s="1"/>
  <c r="S37" i="7" s="1"/>
  <c r="AV12" i="7"/>
  <c r="AZ12" i="7" s="1"/>
  <c r="AZ6" i="7" s="1"/>
  <c r="AP8" i="7" s="1"/>
  <c r="AS20" i="19"/>
  <c r="BB21" i="19" s="1"/>
  <c r="AS20" i="20"/>
  <c r="BB21" i="20" s="1"/>
  <c r="H26" i="11"/>
  <c r="AP8" i="11" s="1"/>
  <c r="AP9" i="11" s="1"/>
  <c r="J23" i="17"/>
  <c r="J24" i="17"/>
  <c r="J17" i="17"/>
  <c r="CA17" i="14"/>
  <c r="AQ15" i="12"/>
  <c r="AV30" i="12" s="1"/>
  <c r="H25" i="10"/>
  <c r="N36" i="10" s="1"/>
  <c r="Q36" i="10" s="1"/>
  <c r="Q38" i="10" s="1"/>
  <c r="AQ9" i="12"/>
  <c r="AP30" i="12" s="1"/>
  <c r="H32" i="11"/>
  <c r="AV8" i="11" s="1"/>
  <c r="AQ15" i="14"/>
  <c r="AV30" i="14" s="1"/>
  <c r="AY30" i="14" s="1"/>
  <c r="AY31" i="14" s="1"/>
  <c r="CE17" i="14" s="1"/>
  <c r="J30" i="18" l="1"/>
  <c r="J24" i="18"/>
  <c r="J31" i="18"/>
  <c r="AS13" i="19"/>
  <c r="AQ15" i="19" s="1"/>
  <c r="AV30" i="19" s="1"/>
  <c r="AV7" i="19"/>
  <c r="AQ9" i="19" s="1"/>
  <c r="AP30" i="19" s="1"/>
  <c r="AV7" i="20"/>
  <c r="AQ9" i="20" s="1"/>
  <c r="AP30" i="20" s="1"/>
  <c r="AS13" i="20"/>
  <c r="AQ15" i="20" s="1"/>
  <c r="AV30" i="20" s="1"/>
  <c r="AT33" i="10"/>
  <c r="AP35" i="10" s="1"/>
  <c r="AP38" i="10" s="1"/>
  <c r="AS38" i="10" s="1"/>
  <c r="BC38" i="10" s="1"/>
  <c r="BC25" i="11"/>
  <c r="AW22" i="11" s="1"/>
  <c r="AW23" i="11" s="1"/>
  <c r="AW29" i="11" s="1"/>
  <c r="CB22" i="11" s="1"/>
  <c r="AQ36" i="11"/>
  <c r="AQ38" i="11" s="1"/>
  <c r="BY33" i="11" s="1"/>
  <c r="AY8" i="11"/>
  <c r="AY9" i="11" s="1"/>
  <c r="N24" i="18"/>
  <c r="H26" i="18" s="1"/>
  <c r="AP8" i="18" s="1"/>
  <c r="N31" i="18"/>
  <c r="N30" i="18"/>
  <c r="AP32" i="12"/>
  <c r="CJ4" i="14" s="1"/>
  <c r="N17" i="17"/>
  <c r="H19" i="17" s="1"/>
  <c r="H36" i="17" s="1"/>
  <c r="H38" i="17" s="1"/>
  <c r="BC26" i="18" s="1"/>
  <c r="BA22" i="18" s="1"/>
  <c r="N23" i="17"/>
  <c r="N24" i="17"/>
  <c r="CS17" i="14"/>
  <c r="CC12" i="14" s="1"/>
  <c r="CK12" i="14" s="1"/>
  <c r="BY37" i="14" s="1"/>
  <c r="CB37" i="14" s="1"/>
  <c r="CK37" i="14" s="1"/>
  <c r="AY30" i="12"/>
  <c r="AY32" i="12" s="1"/>
  <c r="CF4" i="14" s="1"/>
  <c r="AV27" i="10"/>
  <c r="BL27" i="10" s="1"/>
  <c r="AP37" i="10" s="1"/>
  <c r="AS37" i="10" s="1"/>
  <c r="BC37" i="10" s="1"/>
  <c r="AP31" i="20" l="1"/>
  <c r="CA17" i="20" s="1"/>
  <c r="AY30" i="20"/>
  <c r="AY31" i="20" s="1"/>
  <c r="CE17" i="20" s="1"/>
  <c r="AP32" i="19"/>
  <c r="CJ4" i="20" s="1"/>
  <c r="AY30" i="19"/>
  <c r="AY32" i="19" s="1"/>
  <c r="H32" i="18"/>
  <c r="AV8" i="18" s="1"/>
  <c r="AY8" i="18" s="1"/>
  <c r="AY9" i="18" s="1"/>
  <c r="AP9" i="18"/>
  <c r="AQ36" i="18" s="1"/>
  <c r="AQ38" i="18" s="1"/>
  <c r="BY33" i="18" s="1"/>
  <c r="H25" i="17"/>
  <c r="N36" i="17" s="1"/>
  <c r="Q36" i="17" s="1"/>
  <c r="Q38" i="17" s="1"/>
  <c r="CF5" i="14"/>
  <c r="CF6" i="14" s="1"/>
  <c r="CF8" i="14" s="1"/>
  <c r="CC24" i="11"/>
  <c r="CM22" i="11"/>
  <c r="CI22" i="11"/>
  <c r="AZ35" i="12"/>
  <c r="CF4" i="20" l="1"/>
  <c r="CF5" i="20" s="1"/>
  <c r="CF6" i="20" s="1"/>
  <c r="CF8" i="20" s="1"/>
  <c r="AZ35" i="19"/>
  <c r="CS17" i="20"/>
  <c r="CC12" i="20" s="1"/>
  <c r="CK12" i="20" s="1"/>
  <c r="BY37" i="20" s="1"/>
  <c r="CB37" i="20" s="1"/>
  <c r="CK37" i="20" s="1"/>
  <c r="BC25" i="18"/>
  <c r="AW22" i="18" s="1"/>
  <c r="AW23" i="18" s="1"/>
  <c r="AW29" i="18" s="1"/>
  <c r="CB22" i="18" s="1"/>
  <c r="AZ38" i="12"/>
  <c r="AN37" i="12"/>
  <c r="AT33" i="17"/>
  <c r="AP35" i="17" s="1"/>
  <c r="AP38" i="17" s="1"/>
  <c r="AS38" i="17" s="1"/>
  <c r="BC38" i="17" s="1"/>
  <c r="AV27" i="17"/>
  <c r="BL27" i="17" s="1"/>
  <c r="AP37" i="17" s="1"/>
  <c r="AS37" i="17" s="1"/>
  <c r="BC37" i="17" s="1"/>
  <c r="CP24" i="11"/>
  <c r="CP25" i="11"/>
  <c r="CL24" i="11"/>
  <c r="CL25" i="11"/>
  <c r="CG24" i="11"/>
  <c r="CB26" i="11" s="1"/>
  <c r="AN37" i="19" l="1"/>
  <c r="AZ38" i="19"/>
  <c r="CC33" i="12"/>
  <c r="BY35" i="12" s="1"/>
  <c r="BY38" i="12" s="1"/>
  <c r="CB38" i="12" s="1"/>
  <c r="CK38" i="12" s="1"/>
  <c r="CE27" i="12"/>
  <c r="CU27" i="12" s="1"/>
  <c r="BY37" i="12" s="1"/>
  <c r="CB37" i="12" s="1"/>
  <c r="CK37" i="12" s="1"/>
  <c r="CI22" i="18"/>
  <c r="CG24" i="18" s="1"/>
  <c r="CC24" i="18"/>
  <c r="CM22" i="18"/>
  <c r="CP25" i="18" s="1"/>
  <c r="CT24" i="11"/>
  <c r="CJ26" i="11" s="1"/>
  <c r="CF26" i="11"/>
  <c r="CC33" i="19" l="1"/>
  <c r="BY35" i="19" s="1"/>
  <c r="BY38" i="19" s="1"/>
  <c r="CB38" i="19" s="1"/>
  <c r="CK38" i="19" s="1"/>
  <c r="CE27" i="19"/>
  <c r="CU27" i="19" s="1"/>
  <c r="BY37" i="19" s="1"/>
  <c r="CB37" i="19" s="1"/>
  <c r="CK37" i="19" s="1"/>
  <c r="CB26" i="18"/>
  <c r="CL25" i="18"/>
  <c r="CL24" i="18"/>
  <c r="CT24" i="18" s="1"/>
  <c r="CJ26" i="18" s="1"/>
  <c r="CP24" i="18"/>
  <c r="CB27" i="11"/>
  <c r="CV30" i="11" s="1"/>
  <c r="CJ31" i="11" s="1"/>
  <c r="CH33" i="11" s="1"/>
  <c r="CB33" i="11" s="1"/>
  <c r="CK33" i="11" s="1"/>
  <c r="CF26" i="18" l="1"/>
  <c r="CB27" i="18" s="1"/>
  <c r="CV30" i="18" s="1"/>
  <c r="CJ31" i="18" s="1"/>
  <c r="CH33" i="18" s="1"/>
  <c r="CB33" i="18" s="1"/>
  <c r="CK3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A17" authorId="0" shapeId="0" xr:uid="{D92CC3DD-5CEA-49C6-A701-3F8A924B5C6B}">
      <text>
        <r>
          <rPr>
            <b/>
            <sz val="9"/>
            <color indexed="81"/>
            <rFont val="MS P ゴシック"/>
            <family val="3"/>
            <charset val="128"/>
          </rPr>
          <t>配力筋の配置間隔は、エクセルの計算能力上、250で固定としている。</t>
        </r>
      </text>
    </comment>
    <comment ref="BA25" authorId="0" shapeId="0" xr:uid="{0E09E7E9-C1DB-40E3-A601-18F5B1761732}">
      <text>
        <r>
          <rPr>
            <b/>
            <sz val="9"/>
            <color indexed="81"/>
            <rFont val="MS P ゴシック"/>
            <family val="3"/>
            <charset val="128"/>
          </rPr>
          <t>配力筋の配置間隔は、エクセルの計算能力上、250で固定としている。</t>
        </r>
      </text>
    </comment>
    <comment ref="BA32" authorId="0" shapeId="0" xr:uid="{845A4464-E0A6-4FD4-BA23-D25845754A5E}">
      <text>
        <r>
          <rPr>
            <b/>
            <sz val="9"/>
            <color indexed="81"/>
            <rFont val="MS P ゴシック"/>
            <family val="3"/>
            <charset val="128"/>
          </rPr>
          <t>配力筋の配置間隔は、エクセルの計算能力上、250で固定としている。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0627C7B2-2C4F-4915-81CD-85FB575DBF53}">
      <text>
        <r>
          <rPr>
            <b/>
            <sz val="9"/>
            <color indexed="81"/>
            <rFont val="MS P ゴシック"/>
            <family val="3"/>
            <charset val="128"/>
          </rPr>
          <t>配力筋(軸方向鉄筋量の1/6以上　p156）</t>
        </r>
      </text>
    </comment>
    <comment ref="I20" authorId="0" shapeId="0" xr:uid="{D36A99C0-5044-4050-B263-17D18488E744}">
      <text>
        <r>
          <rPr>
            <b/>
            <sz val="9"/>
            <color indexed="81"/>
            <rFont val="MS P ゴシック"/>
            <family val="3"/>
            <charset val="128"/>
          </rPr>
          <t>せん断補強鉄筋（配力筋と同径　H29道路橋示方書IV下部構造編p101）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6" authorId="0" shapeId="0" xr:uid="{8D97A95A-F0BB-4FC8-B5F4-8514AD82A30D}">
      <text>
        <r>
          <rPr>
            <b/>
            <sz val="9"/>
            <color indexed="81"/>
            <rFont val="MS P ゴシック"/>
            <family val="3"/>
            <charset val="128"/>
          </rPr>
          <t>配力筋(軸方向鉄筋量の1/6以上　p156）</t>
        </r>
      </text>
    </comment>
    <comment ref="H35" authorId="0" shapeId="0" xr:uid="{85AC365B-414D-4F7B-A955-2FE780F22C38}">
      <text>
        <r>
          <rPr>
            <b/>
            <sz val="9"/>
            <color indexed="81"/>
            <rFont val="MS P ゴシック"/>
            <family val="3"/>
            <charset val="128"/>
          </rPr>
          <t>モーメントを右回り正とするため、左回りになる自重は負となる。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P7" authorId="0" shapeId="0" xr:uid="{C5253B8B-FC15-4000-AB2A-55D4EECD144B}">
      <text>
        <r>
          <rPr>
            <b/>
            <sz val="9"/>
            <color indexed="81"/>
            <rFont val="MS P ゴシック"/>
            <family val="3"/>
            <charset val="128"/>
          </rPr>
          <t>モーメントを右回り正とするため、左回りになる自重は負となる。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J4" authorId="0" shapeId="0" xr:uid="{2C07222E-1C73-4DFD-AC01-7D82BA7AF5D5}">
      <text>
        <r>
          <rPr>
            <b/>
            <sz val="9"/>
            <color indexed="81"/>
            <rFont val="MS P ゴシック"/>
            <family val="3"/>
            <charset val="128"/>
          </rPr>
          <t>かかと版を滑動OKにするため、２ｍから３ｍに伸ばすと、鉄筋は４本から５本に増やす必要</t>
        </r>
      </text>
    </comment>
    <comment ref="CA6" authorId="0" shapeId="0" xr:uid="{E16AAD20-FE78-4564-B51E-35BC7E182159}">
      <text>
        <r>
          <rPr>
            <b/>
            <sz val="9"/>
            <color indexed="81"/>
            <rFont val="MS P ゴシック"/>
            <family val="3"/>
            <charset val="128"/>
          </rPr>
          <t>配力筋(軸方向鉄筋量の1/6以上　p156）</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4534CBAC-5317-486F-950A-55FC279C8999}">
      <text>
        <r>
          <rPr>
            <b/>
            <sz val="9"/>
            <color indexed="81"/>
            <rFont val="MS P ゴシック"/>
            <family val="3"/>
            <charset val="128"/>
          </rPr>
          <t>配力筋(軸方向鉄筋量の1/6以上　p156）</t>
        </r>
      </text>
    </comment>
    <comment ref="I20" authorId="0" shapeId="0" xr:uid="{BA0C071F-B3BA-4F11-9388-CB08CEAB2958}">
      <text>
        <r>
          <rPr>
            <b/>
            <sz val="9"/>
            <color indexed="81"/>
            <rFont val="MS P ゴシック"/>
            <family val="3"/>
            <charset val="128"/>
          </rPr>
          <t>せん断補強鉄筋（配力筋と同径　H29道路橋示方書IV下部構造編p101）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6" authorId="0" shapeId="0" xr:uid="{8DF20B2A-77F9-4F6C-82D1-B81B0A881FAF}">
      <text>
        <r>
          <rPr>
            <b/>
            <sz val="9"/>
            <color indexed="81"/>
            <rFont val="MS P ゴシック"/>
            <family val="3"/>
            <charset val="128"/>
          </rPr>
          <t>配力筋(軸方向鉄筋量の1/6以上　p156）</t>
        </r>
      </text>
    </comment>
    <comment ref="H35" authorId="0" shapeId="0" xr:uid="{5F59BA93-75A2-4B0F-8E05-CB15B1C547E3}">
      <text>
        <r>
          <rPr>
            <b/>
            <sz val="9"/>
            <color indexed="81"/>
            <rFont val="MS P ゴシック"/>
            <family val="3"/>
            <charset val="128"/>
          </rPr>
          <t>モーメントを右回り正とするため、左回りになる自重は負となる。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P7" authorId="0" shapeId="0" xr:uid="{1C2B3C39-4D80-4BB9-95AA-3E202D951678}">
      <text>
        <r>
          <rPr>
            <b/>
            <sz val="9"/>
            <color indexed="81"/>
            <rFont val="MS P ゴシック"/>
            <family val="3"/>
            <charset val="128"/>
          </rPr>
          <t>モーメントを右回り正とするため、左回りになる自重は負となる。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J4" authorId="0" shapeId="0" xr:uid="{FA098660-71DF-4514-A63B-3A4FF43AFF4B}">
      <text>
        <r>
          <rPr>
            <b/>
            <sz val="9"/>
            <color indexed="81"/>
            <rFont val="MS P ゴシック"/>
            <family val="3"/>
            <charset val="128"/>
          </rPr>
          <t>かかと版を滑動OKにするため、２ｍから３ｍに伸ばすと、鉄筋は４本から５本に増やす必要</t>
        </r>
      </text>
    </comment>
    <comment ref="CA6" authorId="0" shapeId="0" xr:uid="{2632D51E-D693-4F1C-9AFF-351271B516D3}">
      <text>
        <r>
          <rPr>
            <b/>
            <sz val="9"/>
            <color indexed="81"/>
            <rFont val="MS P ゴシック"/>
            <family val="3"/>
            <charset val="128"/>
          </rPr>
          <t>配力筋(軸方向鉄筋量の1/6以上　p156）</t>
        </r>
      </text>
    </comment>
  </commentList>
</comments>
</file>

<file path=xl/sharedStrings.xml><?xml version="1.0" encoding="utf-8"?>
<sst xmlns="http://schemas.openxmlformats.org/spreadsheetml/2006/main" count="3804" uniqueCount="609">
  <si>
    <t>©2024 ce-note.com</t>
    <phoneticPr fontId="4"/>
  </si>
  <si>
    <t>1. 設計条件</t>
    <rPh sb="3" eb="5">
      <t>セッケイ</t>
    </rPh>
    <rPh sb="5" eb="7">
      <t>ジョウケン</t>
    </rPh>
    <phoneticPr fontId="4"/>
  </si>
  <si>
    <t>1-1. 形状寸法</t>
    <rPh sb="5" eb="7">
      <t>ケイジョウ</t>
    </rPh>
    <rPh sb="7" eb="9">
      <t>スンポウ</t>
    </rPh>
    <phoneticPr fontId="4"/>
  </si>
  <si>
    <t>H</t>
    <phoneticPr fontId="4"/>
  </si>
  <si>
    <t>=</t>
    <phoneticPr fontId="4"/>
  </si>
  <si>
    <t>m</t>
    <phoneticPr fontId="4"/>
  </si>
  <si>
    <t>擁壁高</t>
    <rPh sb="0" eb="2">
      <t>ヨウヘキ</t>
    </rPh>
    <rPh sb="2" eb="3">
      <t>タカ</t>
    </rPh>
    <phoneticPr fontId="4"/>
  </si>
  <si>
    <t>たて壁高</t>
    <rPh sb="2" eb="3">
      <t>カベ</t>
    </rPh>
    <rPh sb="3" eb="4">
      <t>タカ</t>
    </rPh>
    <phoneticPr fontId="4"/>
  </si>
  <si>
    <t>H'</t>
    <phoneticPr fontId="4"/>
  </si>
  <si>
    <t>天端幅</t>
    <rPh sb="0" eb="2">
      <t>テンバ</t>
    </rPh>
    <rPh sb="2" eb="3">
      <t>ハバ</t>
    </rPh>
    <phoneticPr fontId="4"/>
  </si>
  <si>
    <t>b</t>
    <phoneticPr fontId="4"/>
  </si>
  <si>
    <t>B</t>
    <phoneticPr fontId="4"/>
  </si>
  <si>
    <t>底版幅</t>
    <rPh sb="0" eb="2">
      <t>テイバン</t>
    </rPh>
    <rPh sb="2" eb="3">
      <t>ハバ</t>
    </rPh>
    <phoneticPr fontId="4"/>
  </si>
  <si>
    <t>底版厚</t>
    <rPh sb="0" eb="2">
      <t>テイバン</t>
    </rPh>
    <rPh sb="2" eb="3">
      <t>アツ</t>
    </rPh>
    <phoneticPr fontId="4"/>
  </si>
  <si>
    <r>
      <t>h</t>
    </r>
    <r>
      <rPr>
        <i/>
        <vertAlign val="subscript"/>
        <sz val="11"/>
        <color theme="1"/>
        <rFont val="Times New Roman"/>
        <family val="1"/>
      </rPr>
      <t>B</t>
    </r>
    <phoneticPr fontId="4"/>
  </si>
  <si>
    <r>
      <t>B</t>
    </r>
    <r>
      <rPr>
        <i/>
        <vertAlign val="subscript"/>
        <sz val="11"/>
        <color theme="1"/>
        <rFont val="Times New Roman"/>
        <family val="1"/>
      </rPr>
      <t>t</t>
    </r>
    <phoneticPr fontId="4"/>
  </si>
  <si>
    <t>かかと版長</t>
    <rPh sb="3" eb="4">
      <t>バン</t>
    </rPh>
    <rPh sb="4" eb="5">
      <t>ナガ</t>
    </rPh>
    <phoneticPr fontId="4"/>
  </si>
  <si>
    <r>
      <t>B</t>
    </r>
    <r>
      <rPr>
        <i/>
        <vertAlign val="subscript"/>
        <sz val="11"/>
        <color theme="1"/>
        <rFont val="Times New Roman"/>
        <family val="1"/>
      </rPr>
      <t>k</t>
    </r>
    <phoneticPr fontId="4"/>
  </si>
  <si>
    <t>L</t>
    <phoneticPr fontId="4"/>
  </si>
  <si>
    <t>設計基準強度</t>
    <rPh sb="0" eb="2">
      <t>セッケイ</t>
    </rPh>
    <rPh sb="2" eb="4">
      <t>キジュン</t>
    </rPh>
    <rPh sb="4" eb="6">
      <t>キョウド</t>
    </rPh>
    <phoneticPr fontId="4"/>
  </si>
  <si>
    <r>
      <t>σ</t>
    </r>
    <r>
      <rPr>
        <vertAlign val="subscript"/>
        <sz val="11"/>
        <color theme="1"/>
        <rFont val="Times New Roman"/>
        <family val="1"/>
      </rPr>
      <t>ck</t>
    </r>
    <phoneticPr fontId="4"/>
  </si>
  <si>
    <t>N/mm²</t>
    <phoneticPr fontId="4"/>
  </si>
  <si>
    <t>単位体積重量</t>
    <rPh sb="0" eb="2">
      <t>タンイ</t>
    </rPh>
    <rPh sb="2" eb="4">
      <t>タイセキ</t>
    </rPh>
    <rPh sb="4" eb="6">
      <t>ジュウリョウ</t>
    </rPh>
    <phoneticPr fontId="4"/>
  </si>
  <si>
    <r>
      <t>γ</t>
    </r>
    <r>
      <rPr>
        <vertAlign val="subscript"/>
        <sz val="11"/>
        <color theme="1"/>
        <rFont val="HGP明朝B"/>
        <family val="1"/>
        <charset val="128"/>
      </rPr>
      <t>c</t>
    </r>
    <phoneticPr fontId="4"/>
  </si>
  <si>
    <t>kN/m³</t>
    <phoneticPr fontId="4"/>
  </si>
  <si>
    <t>裏込め土</t>
    <rPh sb="0" eb="2">
      <t>ウラコ</t>
    </rPh>
    <rPh sb="3" eb="4">
      <t>ツチ</t>
    </rPh>
    <phoneticPr fontId="4"/>
  </si>
  <si>
    <t>せん断抵抗角</t>
    <rPh sb="2" eb="3">
      <t>ダン</t>
    </rPh>
    <rPh sb="3" eb="6">
      <t>テイコウカク</t>
    </rPh>
    <phoneticPr fontId="4"/>
  </si>
  <si>
    <t>粘着力</t>
    <rPh sb="0" eb="3">
      <t>ネンチャクリョク</t>
    </rPh>
    <phoneticPr fontId="4"/>
  </si>
  <si>
    <t>砂質土</t>
    <rPh sb="0" eb="2">
      <t>サシツ</t>
    </rPh>
    <rPh sb="2" eb="3">
      <t>ツチ</t>
    </rPh>
    <phoneticPr fontId="4"/>
  </si>
  <si>
    <t>φ</t>
    <phoneticPr fontId="4"/>
  </si>
  <si>
    <t>°</t>
    <phoneticPr fontId="4"/>
  </si>
  <si>
    <r>
      <t>γ</t>
    </r>
    <r>
      <rPr>
        <vertAlign val="subscript"/>
        <sz val="11"/>
        <color theme="1"/>
        <rFont val="Times New Roman"/>
        <family val="1"/>
      </rPr>
      <t>s</t>
    </r>
    <phoneticPr fontId="14"/>
  </si>
  <si>
    <t>c</t>
    <phoneticPr fontId="4"/>
  </si>
  <si>
    <t>kN/m²</t>
    <phoneticPr fontId="4"/>
  </si>
  <si>
    <t>土質</t>
    <rPh sb="0" eb="2">
      <t>ドシツ</t>
    </rPh>
    <phoneticPr fontId="4"/>
  </si>
  <si>
    <t>底面と地盤の摩擦係数</t>
    <rPh sb="0" eb="2">
      <t>テイメン</t>
    </rPh>
    <rPh sb="3" eb="5">
      <t>ジバン</t>
    </rPh>
    <rPh sb="6" eb="8">
      <t>マサツ</t>
    </rPh>
    <rPh sb="8" eb="10">
      <t>ケイスウ</t>
    </rPh>
    <phoneticPr fontId="4"/>
  </si>
  <si>
    <t>粘着力</t>
    <rPh sb="0" eb="2">
      <t>ネンチャク</t>
    </rPh>
    <rPh sb="2" eb="3">
      <t>リョク</t>
    </rPh>
    <phoneticPr fontId="4"/>
  </si>
  <si>
    <t>許容鉛直支持力度（常時）</t>
    <rPh sb="0" eb="2">
      <t>キョヨウ</t>
    </rPh>
    <rPh sb="2" eb="4">
      <t>エンチョク</t>
    </rPh>
    <rPh sb="4" eb="8">
      <t>シジリョクド</t>
    </rPh>
    <rPh sb="9" eb="11">
      <t>ジョウジ</t>
    </rPh>
    <phoneticPr fontId="4"/>
  </si>
  <si>
    <t>中間層に軟弱な土層あるいは液状化が懸念されるゆるい砂質土層</t>
    <phoneticPr fontId="14"/>
  </si>
  <si>
    <t>μ</t>
    <phoneticPr fontId="14"/>
  </si>
  <si>
    <t>=</t>
    <phoneticPr fontId="14"/>
  </si>
  <si>
    <r>
      <t>c</t>
    </r>
    <r>
      <rPr>
        <i/>
        <vertAlign val="subscript"/>
        <sz val="11"/>
        <color theme="1"/>
        <rFont val="Times New Roman"/>
        <family val="1"/>
      </rPr>
      <t>B</t>
    </r>
    <phoneticPr fontId="14"/>
  </si>
  <si>
    <r>
      <rPr>
        <i/>
        <sz val="11"/>
        <color theme="1"/>
        <rFont val="Times New Roman"/>
        <family val="1"/>
      </rPr>
      <t>q</t>
    </r>
    <r>
      <rPr>
        <vertAlign val="subscript"/>
        <sz val="11"/>
        <color theme="1"/>
        <rFont val="Times New Roman"/>
        <family val="1"/>
      </rPr>
      <t>a</t>
    </r>
    <phoneticPr fontId="14"/>
  </si>
  <si>
    <t>なし</t>
    <phoneticPr fontId="4"/>
  </si>
  <si>
    <t>H24道擁p66</t>
    <rPh sb="3" eb="4">
      <t>ミチ</t>
    </rPh>
    <rPh sb="4" eb="5">
      <t>ヨウ</t>
    </rPh>
    <phoneticPr fontId="4"/>
  </si>
  <si>
    <t>H24道擁p70</t>
    <rPh sb="3" eb="4">
      <t>ミチ</t>
    </rPh>
    <rPh sb="4" eb="5">
      <t>ヨウ</t>
    </rPh>
    <phoneticPr fontId="4"/>
  </si>
  <si>
    <t>H24道擁p68,69</t>
    <rPh sb="3" eb="4">
      <t>ミチ</t>
    </rPh>
    <rPh sb="4" eb="5">
      <t>ヨウ</t>
    </rPh>
    <phoneticPr fontId="4"/>
  </si>
  <si>
    <t>地域区分</t>
    <rPh sb="0" eb="2">
      <t>チイキ</t>
    </rPh>
    <rPh sb="2" eb="4">
      <t>クブン</t>
    </rPh>
    <phoneticPr fontId="4"/>
  </si>
  <si>
    <t>地盤種別</t>
    <rPh sb="0" eb="2">
      <t>ジバン</t>
    </rPh>
    <rPh sb="2" eb="4">
      <t>シュベツ</t>
    </rPh>
    <phoneticPr fontId="4"/>
  </si>
  <si>
    <t>種類</t>
    <rPh sb="0" eb="2">
      <t>シュルイ</t>
    </rPh>
    <phoneticPr fontId="4"/>
  </si>
  <si>
    <t>SD345</t>
    <phoneticPr fontId="4"/>
  </si>
  <si>
    <t>擁壁天端と地表面のレベル差</t>
    <rPh sb="0" eb="2">
      <t>ヨウヘキ</t>
    </rPh>
    <rPh sb="2" eb="3">
      <t>テン</t>
    </rPh>
    <rPh sb="3" eb="4">
      <t>ハシ</t>
    </rPh>
    <rPh sb="5" eb="8">
      <t>チヒョウメン</t>
    </rPh>
    <rPh sb="12" eb="13">
      <t>サ</t>
    </rPh>
    <phoneticPr fontId="4"/>
  </si>
  <si>
    <t>上載荷重</t>
    <rPh sb="0" eb="1">
      <t>ウエ</t>
    </rPh>
    <rPh sb="1" eb="2">
      <t>ノ</t>
    </rPh>
    <rPh sb="2" eb="4">
      <t>カジュウ</t>
    </rPh>
    <phoneticPr fontId="4"/>
  </si>
  <si>
    <t>地下水位</t>
    <rPh sb="0" eb="4">
      <t>チカスイイ</t>
    </rPh>
    <phoneticPr fontId="4"/>
  </si>
  <si>
    <t>q</t>
    <phoneticPr fontId="4"/>
  </si>
  <si>
    <t>H24道擁p53</t>
    <rPh sb="3" eb="4">
      <t>ミチ</t>
    </rPh>
    <rPh sb="4" eb="5">
      <t>ヨウ</t>
    </rPh>
    <phoneticPr fontId="4"/>
  </si>
  <si>
    <t>鉄筋の許容引張応力度</t>
    <rPh sb="0" eb="2">
      <t>テッキン</t>
    </rPh>
    <rPh sb="3" eb="5">
      <t>キョヨウ</t>
    </rPh>
    <rPh sb="5" eb="7">
      <t>ヒッパリ</t>
    </rPh>
    <rPh sb="7" eb="10">
      <t>オウリョクド</t>
    </rPh>
    <phoneticPr fontId="4"/>
  </si>
  <si>
    <t>鉄筋ｺﾝｸﾘｰﾄの許容せん断応力度</t>
    <rPh sb="0" eb="2">
      <t>テッキン</t>
    </rPh>
    <rPh sb="9" eb="11">
      <t>キョヨウ</t>
    </rPh>
    <rPh sb="13" eb="14">
      <t>ダン</t>
    </rPh>
    <rPh sb="14" eb="17">
      <t>オウリョクド</t>
    </rPh>
    <phoneticPr fontId="4"/>
  </si>
  <si>
    <t>岩盤（軟岩）</t>
    <rPh sb="0" eb="2">
      <t>ガンバンバン</t>
    </rPh>
    <rPh sb="3" eb="5">
      <t>ナンガン</t>
    </rPh>
    <phoneticPr fontId="4"/>
  </si>
  <si>
    <t>H24道擁p79</t>
    <rPh sb="3" eb="4">
      <t>ミチ</t>
    </rPh>
    <rPh sb="4" eb="5">
      <t>ヨウ</t>
    </rPh>
    <phoneticPr fontId="4"/>
  </si>
  <si>
    <t>鉄筋ｺﾝｸﾘｰﾄの許容曲げ圧縮応力度</t>
    <rPh sb="0" eb="2">
      <t>テッキン</t>
    </rPh>
    <rPh sb="9" eb="11">
      <t>キョヨウ</t>
    </rPh>
    <rPh sb="11" eb="12">
      <t>マ</t>
    </rPh>
    <rPh sb="13" eb="15">
      <t>アッシュク</t>
    </rPh>
    <rPh sb="15" eb="18">
      <t>オウリョクド</t>
    </rPh>
    <phoneticPr fontId="4"/>
  </si>
  <si>
    <r>
      <t>τ</t>
    </r>
    <r>
      <rPr>
        <i/>
        <vertAlign val="subscript"/>
        <sz val="11"/>
        <color theme="1"/>
        <rFont val="Times New Roman"/>
        <family val="1"/>
      </rPr>
      <t>a</t>
    </r>
    <r>
      <rPr>
        <vertAlign val="subscript"/>
        <sz val="11"/>
        <color theme="1"/>
        <rFont val="Times New Roman"/>
        <family val="1"/>
      </rPr>
      <t>1</t>
    </r>
    <phoneticPr fontId="4"/>
  </si>
  <si>
    <t>H24道擁p85</t>
    <rPh sb="3" eb="4">
      <t>ミチ</t>
    </rPh>
    <rPh sb="4" eb="5">
      <t>ヨウ</t>
    </rPh>
    <phoneticPr fontId="4"/>
  </si>
  <si>
    <t>H24道擁p96</t>
    <rPh sb="3" eb="4">
      <t>ミチ</t>
    </rPh>
    <rPh sb="4" eb="5">
      <t>ヨウ</t>
    </rPh>
    <phoneticPr fontId="4"/>
  </si>
  <si>
    <t>H21道路土工要綱p352</t>
    <rPh sb="3" eb="5">
      <t>ドウロ</t>
    </rPh>
    <rPh sb="5" eb="7">
      <t>ドコウ</t>
    </rPh>
    <rPh sb="7" eb="9">
      <t>ヨウコウ</t>
    </rPh>
    <phoneticPr fontId="4"/>
  </si>
  <si>
    <t>地域別補正係数</t>
    <rPh sb="0" eb="3">
      <t>チイキベツ</t>
    </rPh>
    <rPh sb="3" eb="5">
      <t>ホセイ</t>
    </rPh>
    <rPh sb="5" eb="7">
      <t>ケイスウ</t>
    </rPh>
    <phoneticPr fontId="4"/>
  </si>
  <si>
    <r>
      <t>c</t>
    </r>
    <r>
      <rPr>
        <i/>
        <vertAlign val="subscript"/>
        <sz val="11"/>
        <color theme="1"/>
        <rFont val="Times New Roman"/>
        <family val="1"/>
      </rPr>
      <t>z</t>
    </r>
    <phoneticPr fontId="4"/>
  </si>
  <si>
    <t>H21道路土工要綱p354</t>
    <rPh sb="3" eb="5">
      <t>ドウロ</t>
    </rPh>
    <rPh sb="5" eb="7">
      <t>ドコウ</t>
    </rPh>
    <rPh sb="7" eb="9">
      <t>ヨウコウ</t>
    </rPh>
    <phoneticPr fontId="4"/>
  </si>
  <si>
    <t>レベル２地震動</t>
    <rPh sb="4" eb="7">
      <t>ジシンドウ</t>
    </rPh>
    <phoneticPr fontId="4"/>
  </si>
  <si>
    <t>×</t>
    <phoneticPr fontId="4"/>
  </si>
  <si>
    <t>重要度</t>
    <rPh sb="0" eb="3">
      <t>ジュウヨウド</t>
    </rPh>
    <phoneticPr fontId="4"/>
  </si>
  <si>
    <t>常時の作用</t>
  </si>
  <si>
    <t>降雨の作用</t>
    <rPh sb="0" eb="2">
      <t>コウウ</t>
    </rPh>
    <phoneticPr fontId="4"/>
  </si>
  <si>
    <t>レベル１地震動の作用</t>
  </si>
  <si>
    <t>レベル２地震動の作用</t>
  </si>
  <si>
    <t>設計方法</t>
    <rPh sb="0" eb="2">
      <t>セッケイ</t>
    </rPh>
    <rPh sb="2" eb="4">
      <t>ホウホウ</t>
    </rPh>
    <phoneticPr fontId="4"/>
  </si>
  <si>
    <t>照査方法</t>
    <rPh sb="0" eb="2">
      <t>ショウサ</t>
    </rPh>
    <rPh sb="2" eb="4">
      <t>ホウホウ</t>
    </rPh>
    <phoneticPr fontId="4"/>
  </si>
  <si>
    <t>1) 擁壁の安定性の照査</t>
    <rPh sb="3" eb="5">
      <t>ヨウヘキ</t>
    </rPh>
    <rPh sb="6" eb="9">
      <t>アンテイセイ</t>
    </rPh>
    <rPh sb="10" eb="12">
      <t>ショウサ</t>
    </rPh>
    <phoneticPr fontId="14"/>
  </si>
  <si>
    <t>①擁壁自体の安定性の照査</t>
    <rPh sb="1" eb="3">
      <t>ヨウヘキ</t>
    </rPh>
    <rPh sb="3" eb="5">
      <t>ジタイ</t>
    </rPh>
    <rPh sb="6" eb="9">
      <t>アンテイセイ</t>
    </rPh>
    <rPh sb="10" eb="12">
      <t>ショウサ</t>
    </rPh>
    <phoneticPr fontId="4"/>
  </si>
  <si>
    <t>常時の作用で照査</t>
    <rPh sb="6" eb="8">
      <t>ショウサ</t>
    </rPh>
    <phoneticPr fontId="4"/>
  </si>
  <si>
    <t>降雨の作用で照査</t>
    <rPh sb="0" eb="2">
      <t>コウウ</t>
    </rPh>
    <rPh sb="6" eb="8">
      <t>ショウサ</t>
    </rPh>
    <phoneticPr fontId="4"/>
  </si>
  <si>
    <r>
      <t>レベル１地震時の</t>
    </r>
    <r>
      <rPr>
        <i/>
        <sz val="11"/>
        <color theme="1"/>
        <rFont val="Times New Roman"/>
        <family val="1"/>
      </rPr>
      <t>k</t>
    </r>
    <r>
      <rPr>
        <i/>
        <vertAlign val="subscript"/>
        <sz val="11"/>
        <color theme="1"/>
        <rFont val="Times New Roman"/>
        <family val="1"/>
      </rPr>
      <t>h</t>
    </r>
    <r>
      <rPr>
        <sz val="11"/>
        <color theme="1"/>
        <rFont val="Yu Gothic"/>
        <family val="2"/>
        <scheme val="minor"/>
      </rPr>
      <t>で照査</t>
    </r>
    <rPh sb="6" eb="7">
      <t>ジ</t>
    </rPh>
    <rPh sb="11" eb="13">
      <t>ショウサ</t>
    </rPh>
    <phoneticPr fontId="4"/>
  </si>
  <si>
    <r>
      <t>レベル２地震時の</t>
    </r>
    <r>
      <rPr>
        <i/>
        <sz val="11"/>
        <color theme="1"/>
        <rFont val="Times New Roman"/>
        <family val="1"/>
      </rPr>
      <t>k</t>
    </r>
    <r>
      <rPr>
        <i/>
        <vertAlign val="subscript"/>
        <sz val="11"/>
        <color theme="1"/>
        <rFont val="Times New Roman"/>
        <family val="1"/>
      </rPr>
      <t>h</t>
    </r>
    <r>
      <rPr>
        <sz val="11"/>
        <color theme="1"/>
        <rFont val="Yu Gothic"/>
        <family val="2"/>
        <scheme val="minor"/>
      </rPr>
      <t>で照査</t>
    </r>
    <rPh sb="6" eb="7">
      <t>ジ</t>
    </rPh>
    <rPh sb="11" eb="13">
      <t>ショウサ</t>
    </rPh>
    <phoneticPr fontId="4"/>
  </si>
  <si>
    <t>②背面盛土及び基礎地盤を含む全体としての安定性の検討</t>
    <rPh sb="1" eb="3">
      <t>ハイメン</t>
    </rPh>
    <rPh sb="3" eb="5">
      <t>モリド</t>
    </rPh>
    <rPh sb="5" eb="6">
      <t>オヨ</t>
    </rPh>
    <rPh sb="7" eb="9">
      <t>キソ</t>
    </rPh>
    <rPh sb="9" eb="11">
      <t>ジバン</t>
    </rPh>
    <rPh sb="12" eb="13">
      <t>フク</t>
    </rPh>
    <rPh sb="14" eb="16">
      <t>ゼンタイ</t>
    </rPh>
    <rPh sb="20" eb="23">
      <t>アンテイセイ</t>
    </rPh>
    <rPh sb="24" eb="26">
      <t>ケントウ</t>
    </rPh>
    <phoneticPr fontId="4"/>
  </si>
  <si>
    <t>H24道擁p42</t>
    <rPh sb="3" eb="4">
      <t>ミチ</t>
    </rPh>
    <rPh sb="4" eb="5">
      <t>ヨウ</t>
    </rPh>
    <phoneticPr fontId="4"/>
  </si>
  <si>
    <t>性能１</t>
  </si>
  <si>
    <t>H24道擁p44</t>
    <rPh sb="3" eb="4">
      <t>ミチ</t>
    </rPh>
    <rPh sb="4" eb="5">
      <t>ヨウ</t>
    </rPh>
    <phoneticPr fontId="4"/>
  </si>
  <si>
    <t>性能２</t>
  </si>
  <si>
    <t>慣用法</t>
    <rPh sb="0" eb="2">
      <t>カンヨウ</t>
    </rPh>
    <rPh sb="2" eb="3">
      <t>ホウ</t>
    </rPh>
    <phoneticPr fontId="4"/>
  </si>
  <si>
    <t>H24道擁p88</t>
    <rPh sb="3" eb="4">
      <t>ミチ</t>
    </rPh>
    <rPh sb="4" eb="5">
      <t>ヨウ</t>
    </rPh>
    <phoneticPr fontId="4"/>
  </si>
  <si>
    <t>要</t>
  </si>
  <si>
    <t>不要</t>
  </si>
  <si>
    <t>H24道擁p49,88</t>
    <rPh sb="3" eb="4">
      <t>ミチ</t>
    </rPh>
    <rPh sb="4" eb="5">
      <t>ヨウ</t>
    </rPh>
    <phoneticPr fontId="4"/>
  </si>
  <si>
    <t>H24道擁p89</t>
    <rPh sb="3" eb="4">
      <t>ミチ</t>
    </rPh>
    <rPh sb="4" eb="5">
      <t>ヨウ</t>
    </rPh>
    <phoneticPr fontId="4"/>
  </si>
  <si>
    <t>H24道擁p111</t>
    <rPh sb="3" eb="4">
      <t>ミチ</t>
    </rPh>
    <rPh sb="4" eb="5">
      <t>ヨウ</t>
    </rPh>
    <phoneticPr fontId="4"/>
  </si>
  <si>
    <t>H24道擁p177</t>
    <rPh sb="3" eb="4">
      <t>ミチ</t>
    </rPh>
    <rPh sb="4" eb="5">
      <t>ヨウ</t>
    </rPh>
    <phoneticPr fontId="4"/>
  </si>
  <si>
    <t>自重</t>
    <rPh sb="0" eb="2">
      <t>ジジュウ</t>
    </rPh>
    <phoneticPr fontId="4"/>
  </si>
  <si>
    <t>上載荷重</t>
    <rPh sb="0" eb="1">
      <t>ウエ</t>
    </rPh>
    <rPh sb="1" eb="3">
      <t>サイカ</t>
    </rPh>
    <rPh sb="2" eb="4">
      <t>カジュウ</t>
    </rPh>
    <phoneticPr fontId="4"/>
  </si>
  <si>
    <t>主働土圧</t>
    <rPh sb="0" eb="2">
      <t>シュドウ</t>
    </rPh>
    <rPh sb="2" eb="4">
      <t>ドアツ</t>
    </rPh>
    <phoneticPr fontId="4"/>
  </si>
  <si>
    <t>H24道擁p51</t>
    <rPh sb="3" eb="4">
      <t>ミチ</t>
    </rPh>
    <rPh sb="4" eb="5">
      <t>ヨウ</t>
    </rPh>
    <phoneticPr fontId="4"/>
  </si>
  <si>
    <t>有り</t>
  </si>
  <si>
    <t>常時</t>
    <rPh sb="0" eb="2">
      <t>ジョウジ</t>
    </rPh>
    <phoneticPr fontId="14"/>
  </si>
  <si>
    <t>転倒に対する安定条件</t>
    <rPh sb="0" eb="2">
      <t>テントウ</t>
    </rPh>
    <rPh sb="3" eb="4">
      <t>タイ</t>
    </rPh>
    <rPh sb="6" eb="8">
      <t>アンテイ</t>
    </rPh>
    <rPh sb="8" eb="10">
      <t>ジョウケン</t>
    </rPh>
    <phoneticPr fontId="14"/>
  </si>
  <si>
    <t>滑動に対する安全率</t>
    <rPh sb="0" eb="2">
      <t>カツドウ</t>
    </rPh>
    <rPh sb="3" eb="4">
      <t>タイ</t>
    </rPh>
    <rPh sb="6" eb="9">
      <t>アンゼンリツ</t>
    </rPh>
    <phoneticPr fontId="14"/>
  </si>
  <si>
    <t>許容鉛直支持力度</t>
    <rPh sb="0" eb="2">
      <t>キョヨウ</t>
    </rPh>
    <rPh sb="2" eb="4">
      <t>エンチョク</t>
    </rPh>
    <rPh sb="4" eb="7">
      <t>シジリョク</t>
    </rPh>
    <rPh sb="7" eb="8">
      <t>ド</t>
    </rPh>
    <phoneticPr fontId="14"/>
  </si>
  <si>
    <t>許容変位</t>
    <rPh sb="0" eb="2">
      <t>キョヨウ</t>
    </rPh>
    <rPh sb="2" eb="4">
      <t>ヘンイ</t>
    </rPh>
    <phoneticPr fontId="14"/>
  </si>
  <si>
    <t>省略</t>
    <rPh sb="0" eb="2">
      <t>ショウリャク</t>
    </rPh>
    <phoneticPr fontId="14"/>
  </si>
  <si>
    <t>H24道擁p110</t>
    <rPh sb="3" eb="4">
      <t>ミチ</t>
    </rPh>
    <rPh sb="4" eb="5">
      <t>ヨウ</t>
    </rPh>
    <phoneticPr fontId="4"/>
  </si>
  <si>
    <t>2. 設計に用いる荷重</t>
    <rPh sb="3" eb="5">
      <t>セッケイ</t>
    </rPh>
    <rPh sb="6" eb="7">
      <t>モチ</t>
    </rPh>
    <rPh sb="9" eb="11">
      <t>カジュウ</t>
    </rPh>
    <phoneticPr fontId="4"/>
  </si>
  <si>
    <t>擁壁断面を区分し、それぞれの面積、重心と擁壁前面・底面から距離、およびモーメントを求める。</t>
    <phoneticPr fontId="4"/>
  </si>
  <si>
    <t>幅</t>
    <rPh sb="0" eb="1">
      <t>ハバ</t>
    </rPh>
    <phoneticPr fontId="4"/>
  </si>
  <si>
    <t>高さ</t>
    <rPh sb="0" eb="1">
      <t>タカ</t>
    </rPh>
    <phoneticPr fontId="4"/>
  </si>
  <si>
    <r>
      <t xml:space="preserve">面積 </t>
    </r>
    <r>
      <rPr>
        <i/>
        <sz val="11"/>
        <color theme="1"/>
        <rFont val="Times New Roman"/>
        <family val="1"/>
      </rPr>
      <t>A</t>
    </r>
    <rPh sb="0" eb="2">
      <t>メンセキ</t>
    </rPh>
    <phoneticPr fontId="4"/>
  </si>
  <si>
    <t>x</t>
    <phoneticPr fontId="4"/>
  </si>
  <si>
    <t>y</t>
    <phoneticPr fontId="4"/>
  </si>
  <si>
    <t>Ax</t>
    <phoneticPr fontId="4"/>
  </si>
  <si>
    <t>Ay</t>
    <phoneticPr fontId="4"/>
  </si>
  <si>
    <t>①</t>
    <phoneticPr fontId="4"/>
  </si>
  <si>
    <t>②</t>
    <phoneticPr fontId="4"/>
  </si>
  <si>
    <t>③</t>
    <phoneticPr fontId="4"/>
  </si>
  <si>
    <t>Σ</t>
    <phoneticPr fontId="4"/>
  </si>
  <si>
    <r>
      <t>x</t>
    </r>
    <r>
      <rPr>
        <i/>
        <vertAlign val="subscript"/>
        <sz val="11"/>
        <color theme="1"/>
        <rFont val="Times New Roman"/>
        <family val="1"/>
      </rPr>
      <t>c</t>
    </r>
    <phoneticPr fontId="14"/>
  </si>
  <si>
    <r>
      <rPr>
        <sz val="11"/>
        <color theme="1"/>
        <rFont val="Times New Roman"/>
        <family val="1"/>
      </rPr>
      <t>Σ</t>
    </r>
    <r>
      <rPr>
        <i/>
        <sz val="11"/>
        <color theme="1"/>
        <rFont val="Times New Roman"/>
        <family val="1"/>
      </rPr>
      <t>A</t>
    </r>
    <r>
      <rPr>
        <i/>
        <sz val="11"/>
        <color theme="1"/>
        <rFont val="Times New Roman"/>
        <family val="1"/>
        <charset val="161"/>
      </rPr>
      <t>x</t>
    </r>
    <phoneticPr fontId="14"/>
  </si>
  <si>
    <r>
      <rPr>
        <sz val="11"/>
        <color theme="1"/>
        <rFont val="Times New Roman"/>
        <family val="1"/>
      </rPr>
      <t>Σ</t>
    </r>
    <r>
      <rPr>
        <i/>
        <sz val="11"/>
        <color theme="1"/>
        <rFont val="Times New Roman"/>
        <family val="1"/>
      </rPr>
      <t>A</t>
    </r>
    <phoneticPr fontId="14"/>
  </si>
  <si>
    <t>下式により求められる。</t>
    <phoneticPr fontId="4"/>
  </si>
  <si>
    <r>
      <t>W</t>
    </r>
    <r>
      <rPr>
        <i/>
        <vertAlign val="subscript"/>
        <sz val="11"/>
        <color theme="1"/>
        <rFont val="Times New Roman"/>
        <family val="1"/>
      </rPr>
      <t>c</t>
    </r>
    <phoneticPr fontId="14"/>
  </si>
  <si>
    <r>
      <t>・γ</t>
    </r>
    <r>
      <rPr>
        <vertAlign val="subscript"/>
        <sz val="11"/>
        <color theme="1"/>
        <rFont val="HGP明朝B"/>
        <family val="1"/>
        <charset val="128"/>
      </rPr>
      <t>c</t>
    </r>
    <phoneticPr fontId="14"/>
  </si>
  <si>
    <t>kN/m</t>
    <phoneticPr fontId="14"/>
  </si>
  <si>
    <r>
      <t>単位体積重量γ</t>
    </r>
    <r>
      <rPr>
        <vertAlign val="subscript"/>
        <sz val="11"/>
        <color theme="1"/>
        <rFont val="Yu Gothic"/>
        <family val="3"/>
        <charset val="128"/>
        <scheme val="minor"/>
      </rPr>
      <t>c</t>
    </r>
    <r>
      <rPr>
        <sz val="11"/>
        <color theme="1"/>
        <rFont val="Yu Gothic"/>
        <family val="2"/>
        <scheme val="minor"/>
      </rPr>
      <t>を乗じて算出する。</t>
    </r>
    <rPh sb="0" eb="2">
      <t>タンイ</t>
    </rPh>
    <rPh sb="2" eb="4">
      <t>タイセキ</t>
    </rPh>
    <rPh sb="4" eb="6">
      <t>ジュウリョウ</t>
    </rPh>
    <rPh sb="9" eb="10">
      <t>ジョウ</t>
    </rPh>
    <rPh sb="12" eb="14">
      <t>サンシュツ</t>
    </rPh>
    <phoneticPr fontId="14"/>
  </si>
  <si>
    <r>
      <t>自重</t>
    </r>
    <r>
      <rPr>
        <i/>
        <sz val="11"/>
        <color theme="1"/>
        <rFont val="Times New Roman"/>
        <family val="1"/>
      </rPr>
      <t>W</t>
    </r>
    <r>
      <rPr>
        <i/>
        <vertAlign val="subscript"/>
        <sz val="11"/>
        <color theme="1"/>
        <rFont val="Times New Roman"/>
        <family val="1"/>
      </rPr>
      <t>c</t>
    </r>
    <r>
      <rPr>
        <sz val="11"/>
        <color theme="1"/>
        <rFont val="Yu Gothic"/>
        <family val="2"/>
        <scheme val="minor"/>
      </rPr>
      <t>は、擁壁の断面積</t>
    </r>
    <r>
      <rPr>
        <i/>
        <sz val="11"/>
        <color theme="1"/>
        <rFont val="Times New Roman"/>
        <family val="1"/>
      </rPr>
      <t>A</t>
    </r>
    <r>
      <rPr>
        <sz val="11"/>
        <color theme="1"/>
        <rFont val="Yu Gothic"/>
        <family val="2"/>
        <scheme val="minor"/>
      </rPr>
      <t>に、コンクリートの</t>
    </r>
    <rPh sb="0" eb="2">
      <t>ジジュウ</t>
    </rPh>
    <rPh sb="6" eb="8">
      <t>ヨウヘキ</t>
    </rPh>
    <rPh sb="9" eb="12">
      <t>ダンメンセキ</t>
    </rPh>
    <phoneticPr fontId="14"/>
  </si>
  <si>
    <t>重要度１</t>
  </si>
  <si>
    <t>－</t>
  </si>
  <si>
    <t>地震</t>
    <rPh sb="0" eb="2">
      <t>ジシン</t>
    </rPh>
    <phoneticPr fontId="4"/>
  </si>
  <si>
    <t>地震時</t>
    <rPh sb="0" eb="2">
      <t>ジシン</t>
    </rPh>
    <rPh sb="2" eb="3">
      <t>ジ</t>
    </rPh>
    <phoneticPr fontId="4"/>
  </si>
  <si>
    <t>地震時</t>
    <rPh sb="0" eb="3">
      <t>ジシンジ</t>
    </rPh>
    <phoneticPr fontId="14"/>
  </si>
  <si>
    <r>
      <t>|e|</t>
    </r>
    <r>
      <rPr>
        <sz val="11"/>
        <color theme="1"/>
        <rFont val="游ゴシック"/>
        <family val="2"/>
      </rPr>
      <t>≤</t>
    </r>
    <r>
      <rPr>
        <sz val="11"/>
        <color theme="1"/>
        <rFont val="Times New Roman"/>
        <family val="1"/>
      </rPr>
      <t>B/</t>
    </r>
    <phoneticPr fontId="4"/>
  </si>
  <si>
    <t>H24道擁p113</t>
    <rPh sb="3" eb="4">
      <t>ミチ</t>
    </rPh>
    <rPh sb="4" eb="5">
      <t>ヨウ</t>
    </rPh>
    <phoneticPr fontId="4"/>
  </si>
  <si>
    <t>H24道擁p118</t>
    <rPh sb="3" eb="4">
      <t>ミチ</t>
    </rPh>
    <rPh sb="4" eb="5">
      <t>ヨウ</t>
    </rPh>
    <phoneticPr fontId="4"/>
  </si>
  <si>
    <t>H24道擁p68,69,78</t>
    <rPh sb="3" eb="4">
      <t>ミチ</t>
    </rPh>
    <rPh sb="4" eb="5">
      <t>ヨウ</t>
    </rPh>
    <phoneticPr fontId="4"/>
  </si>
  <si>
    <t>許容鉛直支持力度（地震時・衝突時）</t>
    <rPh sb="0" eb="2">
      <t>キョヨウ</t>
    </rPh>
    <rPh sb="2" eb="4">
      <t>エンチョク</t>
    </rPh>
    <rPh sb="4" eb="8">
      <t>シジリョクド</t>
    </rPh>
    <rPh sb="9" eb="12">
      <t>ジシンジ</t>
    </rPh>
    <rPh sb="13" eb="15">
      <t>ショウトツ</t>
    </rPh>
    <rPh sb="15" eb="16">
      <t>トキ</t>
    </rPh>
    <phoneticPr fontId="4"/>
  </si>
  <si>
    <r>
      <t>x</t>
    </r>
    <r>
      <rPr>
        <i/>
        <vertAlign val="subscript"/>
        <sz val="11"/>
        <color theme="1"/>
        <rFont val="Times New Roman"/>
        <family val="1"/>
      </rPr>
      <t>s</t>
    </r>
    <phoneticPr fontId="14"/>
  </si>
  <si>
    <r>
      <t>W</t>
    </r>
    <r>
      <rPr>
        <i/>
        <vertAlign val="subscript"/>
        <sz val="11"/>
        <color theme="1"/>
        <rFont val="Times New Roman"/>
        <family val="1"/>
      </rPr>
      <t>s</t>
    </r>
    <phoneticPr fontId="14"/>
  </si>
  <si>
    <r>
      <t>・γ</t>
    </r>
    <r>
      <rPr>
        <vertAlign val="subscript"/>
        <sz val="11"/>
        <color theme="1"/>
        <rFont val="HGP明朝B"/>
        <family val="1"/>
        <charset val="128"/>
      </rPr>
      <t>s</t>
    </r>
    <phoneticPr fontId="14"/>
  </si>
  <si>
    <t>常時１</t>
    <rPh sb="0" eb="2">
      <t>ジョウジ</t>
    </rPh>
    <phoneticPr fontId="4"/>
  </si>
  <si>
    <t>常時２</t>
    <rPh sb="0" eb="2">
      <t>ジョウジ</t>
    </rPh>
    <phoneticPr fontId="4"/>
  </si>
  <si>
    <r>
      <t>y</t>
    </r>
    <r>
      <rPr>
        <i/>
        <vertAlign val="subscript"/>
        <sz val="11"/>
        <color theme="1"/>
        <rFont val="Times New Roman"/>
        <family val="1"/>
      </rPr>
      <t>c</t>
    </r>
    <phoneticPr fontId="14"/>
  </si>
  <si>
    <r>
      <rPr>
        <sz val="11"/>
        <color theme="1"/>
        <rFont val="Times New Roman"/>
        <family val="1"/>
      </rPr>
      <t>Σ</t>
    </r>
    <r>
      <rPr>
        <i/>
        <sz val="11"/>
        <color theme="1"/>
        <rFont val="Times New Roman"/>
        <family val="1"/>
      </rPr>
      <t>Ay</t>
    </r>
    <phoneticPr fontId="14"/>
  </si>
  <si>
    <r>
      <t>y</t>
    </r>
    <r>
      <rPr>
        <i/>
        <vertAlign val="subscript"/>
        <sz val="11"/>
        <color theme="1"/>
        <rFont val="Times New Roman"/>
        <family val="1"/>
      </rPr>
      <t>s</t>
    </r>
    <phoneticPr fontId="14"/>
  </si>
  <si>
    <t>擁壁全体の重心（水平方向の底面前面からの距離）は、</t>
    <rPh sb="0" eb="2">
      <t>ヨウヘキ</t>
    </rPh>
    <rPh sb="2" eb="4">
      <t>ゼンタイ</t>
    </rPh>
    <rPh sb="5" eb="7">
      <t>ジュウシン</t>
    </rPh>
    <rPh sb="8" eb="10">
      <t>スイヘイ</t>
    </rPh>
    <rPh sb="10" eb="12">
      <t>ホウコウ</t>
    </rPh>
    <rPh sb="13" eb="14">
      <t>ソコ</t>
    </rPh>
    <rPh sb="14" eb="15">
      <t>メン</t>
    </rPh>
    <rPh sb="15" eb="17">
      <t>ゼンメン</t>
    </rPh>
    <rPh sb="20" eb="22">
      <t>キョリ</t>
    </rPh>
    <phoneticPr fontId="4"/>
  </si>
  <si>
    <t>背面土砂は、かかと版上の矩形部とする。</t>
    <rPh sb="0" eb="2">
      <t>ハイメン</t>
    </rPh>
    <rPh sb="2" eb="4">
      <t>ドシャ</t>
    </rPh>
    <rPh sb="9" eb="10">
      <t>ハン</t>
    </rPh>
    <rPh sb="10" eb="11">
      <t>ジョウ</t>
    </rPh>
    <rPh sb="12" eb="14">
      <t>クケイ</t>
    </rPh>
    <rPh sb="14" eb="15">
      <t>ブ</t>
    </rPh>
    <phoneticPr fontId="4"/>
  </si>
  <si>
    <t>背面土砂の重心（水平方向の底面前面からの距離）は、</t>
    <rPh sb="0" eb="4">
      <t>ハイメンドシャ</t>
    </rPh>
    <rPh sb="5" eb="7">
      <t>ジュウシン</t>
    </rPh>
    <rPh sb="8" eb="10">
      <t>スイヘイ</t>
    </rPh>
    <rPh sb="10" eb="12">
      <t>ホウコウ</t>
    </rPh>
    <rPh sb="13" eb="14">
      <t>ソコ</t>
    </rPh>
    <rPh sb="14" eb="15">
      <t>メン</t>
    </rPh>
    <rPh sb="15" eb="17">
      <t>ゼンメン</t>
    </rPh>
    <rPh sb="20" eb="22">
      <t>キョリ</t>
    </rPh>
    <phoneticPr fontId="4"/>
  </si>
  <si>
    <r>
      <t>単位体積重量γ</t>
    </r>
    <r>
      <rPr>
        <vertAlign val="subscript"/>
        <sz val="11"/>
        <color theme="1"/>
        <rFont val="Yu Gothic"/>
        <family val="3"/>
        <charset val="128"/>
        <scheme val="minor"/>
      </rPr>
      <t>s</t>
    </r>
    <r>
      <rPr>
        <sz val="11"/>
        <color theme="1"/>
        <rFont val="Yu Gothic"/>
        <family val="2"/>
        <scheme val="minor"/>
      </rPr>
      <t>を乗じて算出する。</t>
    </r>
    <rPh sb="0" eb="2">
      <t>タンイ</t>
    </rPh>
    <rPh sb="2" eb="4">
      <t>タイセキ</t>
    </rPh>
    <rPh sb="4" eb="6">
      <t>ジュウリョウ</t>
    </rPh>
    <rPh sb="9" eb="10">
      <t>ジョウ</t>
    </rPh>
    <rPh sb="12" eb="14">
      <t>サンシュツ</t>
    </rPh>
    <phoneticPr fontId="14"/>
  </si>
  <si>
    <r>
      <t>W</t>
    </r>
    <r>
      <rPr>
        <i/>
        <vertAlign val="subscript"/>
        <sz val="11"/>
        <color theme="1"/>
        <rFont val="Times New Roman"/>
        <family val="1"/>
      </rPr>
      <t>c</t>
    </r>
    <r>
      <rPr>
        <i/>
        <sz val="11"/>
        <color theme="1"/>
        <rFont val="Times New Roman"/>
        <family val="1"/>
      </rPr>
      <t xml:space="preserve"> </t>
    </r>
    <r>
      <rPr>
        <sz val="11"/>
        <color theme="1"/>
        <rFont val="ＭＳ Ｐ明朝"/>
        <family val="1"/>
        <charset val="128"/>
      </rPr>
      <t>・</t>
    </r>
    <phoneticPr fontId="14"/>
  </si>
  <si>
    <r>
      <t>W</t>
    </r>
    <r>
      <rPr>
        <i/>
        <vertAlign val="subscript"/>
        <sz val="11"/>
        <color theme="1"/>
        <rFont val="Times New Roman"/>
        <family val="1"/>
      </rPr>
      <t>s</t>
    </r>
    <r>
      <rPr>
        <i/>
        <sz val="11"/>
        <color theme="1"/>
        <rFont val="Times New Roman"/>
        <family val="1"/>
      </rPr>
      <t xml:space="preserve"> </t>
    </r>
    <r>
      <rPr>
        <sz val="11"/>
        <color theme="1"/>
        <rFont val="ＭＳ Ｐ明朝"/>
        <family val="1"/>
        <charset val="128"/>
      </rPr>
      <t>・</t>
    </r>
    <phoneticPr fontId="14"/>
  </si>
  <si>
    <t>主働土圧は、試行くさび法によって算出する。（H24道擁p100）</t>
    <rPh sb="0" eb="2">
      <t>シュドウ</t>
    </rPh>
    <rPh sb="2" eb="4">
      <t>ドアツ</t>
    </rPh>
    <rPh sb="6" eb="8">
      <t>シコウ</t>
    </rPh>
    <rPh sb="11" eb="12">
      <t>ホウ</t>
    </rPh>
    <rPh sb="16" eb="18">
      <t>サンシュツ</t>
    </rPh>
    <rPh sb="25" eb="26">
      <t>ミチ</t>
    </rPh>
    <rPh sb="26" eb="27">
      <t>ヨウ</t>
    </rPh>
    <phoneticPr fontId="4"/>
  </si>
  <si>
    <t>P</t>
    <phoneticPr fontId="14"/>
  </si>
  <si>
    <t>W</t>
    <phoneticPr fontId="14"/>
  </si>
  <si>
    <t>・</t>
    <phoneticPr fontId="14"/>
  </si>
  <si>
    <t>sin(ω－φ)</t>
    <phoneticPr fontId="14"/>
  </si>
  <si>
    <t>cos(ω－φ－α－δ)</t>
    <phoneticPr fontId="14"/>
  </si>
  <si>
    <r>
      <t>b</t>
    </r>
    <r>
      <rPr>
        <i/>
        <vertAlign val="subscript"/>
        <sz val="11"/>
        <color theme="1"/>
        <rFont val="Times New Roman"/>
        <family val="1"/>
      </rPr>
      <t>u</t>
    </r>
    <phoneticPr fontId="14"/>
  </si>
  <si>
    <r>
      <t>γ</t>
    </r>
    <r>
      <rPr>
        <vertAlign val="subscript"/>
        <sz val="11"/>
        <color theme="1"/>
        <rFont val="HGP明朝B"/>
        <family val="1"/>
        <charset val="128"/>
      </rPr>
      <t>s</t>
    </r>
    <phoneticPr fontId="14"/>
  </si>
  <si>
    <t>+</t>
    <phoneticPr fontId="14"/>
  </si>
  <si>
    <t>q</t>
    <phoneticPr fontId="14"/>
  </si>
  <si>
    <t>(</t>
    <phoneticPr fontId="14"/>
  </si>
  <si>
    <t>tan α</t>
    <phoneticPr fontId="14"/>
  </si>
  <si>
    <t>)</t>
    <phoneticPr fontId="14"/>
  </si>
  <si>
    <t>tan ω</t>
    <phoneticPr fontId="14"/>
  </si>
  <si>
    <t>ここに</t>
    <phoneticPr fontId="14"/>
  </si>
  <si>
    <r>
      <t>主働土圧合力</t>
    </r>
    <r>
      <rPr>
        <sz val="11"/>
        <color theme="1"/>
        <rFont val="Times New Roman"/>
        <family val="1"/>
      </rPr>
      <t>(kN/m)</t>
    </r>
    <rPh sb="0" eb="2">
      <t>シュドウ</t>
    </rPh>
    <rPh sb="2" eb="4">
      <t>ドアツ</t>
    </rPh>
    <rPh sb="4" eb="6">
      <t>ゴウリョク</t>
    </rPh>
    <phoneticPr fontId="14"/>
  </si>
  <si>
    <r>
      <t>土くさび重量（載荷重を含む）</t>
    </r>
    <r>
      <rPr>
        <sz val="11"/>
        <color theme="1"/>
        <rFont val="Times New Roman"/>
        <family val="1"/>
      </rPr>
      <t>(kN/m)</t>
    </r>
    <rPh sb="0" eb="1">
      <t>ツチ</t>
    </rPh>
    <rPh sb="4" eb="6">
      <t>ジュウリョウ</t>
    </rPh>
    <rPh sb="7" eb="8">
      <t>ノ</t>
    </rPh>
    <rPh sb="8" eb="10">
      <t>カジュウ</t>
    </rPh>
    <rPh sb="11" eb="12">
      <t>フク</t>
    </rPh>
    <phoneticPr fontId="14"/>
  </si>
  <si>
    <t>ω</t>
    <phoneticPr fontId="14"/>
  </si>
  <si>
    <t>仮定したすべり面と水平面のなす角</t>
    <rPh sb="0" eb="2">
      <t>カテイ</t>
    </rPh>
    <rPh sb="7" eb="8">
      <t>メン</t>
    </rPh>
    <rPh sb="9" eb="11">
      <t>スイヘイ</t>
    </rPh>
    <rPh sb="11" eb="12">
      <t>メン</t>
    </rPh>
    <rPh sb="15" eb="16">
      <t>カク</t>
    </rPh>
    <phoneticPr fontId="14"/>
  </si>
  <si>
    <t>φ</t>
    <phoneticPr fontId="14"/>
  </si>
  <si>
    <t>裏込め土のせん断抵抗角</t>
    <rPh sb="0" eb="2">
      <t>ウラコ</t>
    </rPh>
    <rPh sb="3" eb="4">
      <t>ツチ</t>
    </rPh>
    <rPh sb="7" eb="8">
      <t>ダン</t>
    </rPh>
    <rPh sb="8" eb="11">
      <t>テイコウカク</t>
    </rPh>
    <phoneticPr fontId="14"/>
  </si>
  <si>
    <t>°</t>
    <phoneticPr fontId="14"/>
  </si>
  <si>
    <r>
      <t>P</t>
    </r>
    <r>
      <rPr>
        <i/>
        <vertAlign val="subscript"/>
        <sz val="11"/>
        <color theme="1"/>
        <rFont val="Times New Roman"/>
        <family val="1"/>
      </rPr>
      <t>A</t>
    </r>
    <phoneticPr fontId="14"/>
  </si>
  <si>
    <t>α</t>
    <phoneticPr fontId="14"/>
  </si>
  <si>
    <t>壁背面と鉛直面のなす角</t>
    <rPh sb="0" eb="1">
      <t>カベ</t>
    </rPh>
    <rPh sb="1" eb="3">
      <t>ハイメン</t>
    </rPh>
    <rPh sb="4" eb="7">
      <t>エンチョクメン</t>
    </rPh>
    <rPh sb="10" eb="11">
      <t>カク</t>
    </rPh>
    <phoneticPr fontId="14"/>
  </si>
  <si>
    <t>δ</t>
    <phoneticPr fontId="14"/>
  </si>
  <si>
    <t>壁面摩擦角</t>
    <rPh sb="0" eb="2">
      <t>ヘキメン</t>
    </rPh>
    <rPh sb="2" eb="5">
      <t>マサツカク</t>
    </rPh>
    <phoneticPr fontId="14"/>
  </si>
  <si>
    <r>
      <t>β</t>
    </r>
    <r>
      <rPr>
        <sz val="11"/>
        <color theme="1"/>
        <rFont val="游ゴシック"/>
        <family val="1"/>
        <charset val="128"/>
      </rPr>
      <t>'</t>
    </r>
    <phoneticPr fontId="14"/>
  </si>
  <si>
    <t>仮想のり面傾斜角</t>
    <rPh sb="0" eb="2">
      <t>カソウ</t>
    </rPh>
    <rPh sb="5" eb="7">
      <t>ケイシャ</t>
    </rPh>
    <rPh sb="7" eb="8">
      <t>カク</t>
    </rPh>
    <phoneticPr fontId="14"/>
  </si>
  <si>
    <t>よって、</t>
    <phoneticPr fontId="14"/>
  </si>
  <si>
    <t>sin(</t>
    <phoneticPr fontId="14"/>
  </si>
  <si>
    <t>ー</t>
    <phoneticPr fontId="14"/>
  </si>
  <si>
    <t>cos(</t>
    <phoneticPr fontId="14"/>
  </si>
  <si>
    <r>
      <rPr>
        <sz val="11"/>
        <color theme="1"/>
        <rFont val="游ゴシック"/>
        <family val="2"/>
        <charset val="128"/>
      </rPr>
      <t>ー</t>
    </r>
    <phoneticPr fontId="14"/>
  </si>
  <si>
    <t>)・</t>
    <phoneticPr fontId="14"/>
  </si>
  <si>
    <t>N</t>
    <phoneticPr fontId="14"/>
  </si>
  <si>
    <r>
      <rPr>
        <i/>
        <sz val="11"/>
        <color theme="1"/>
        <rFont val="Yu Gothic"/>
        <family val="1"/>
        <charset val="128"/>
      </rPr>
      <t>・</t>
    </r>
    <r>
      <rPr>
        <i/>
        <sz val="11"/>
        <color theme="1"/>
        <rFont val="Times New Roman"/>
        <family val="1"/>
      </rPr>
      <t>q</t>
    </r>
    <phoneticPr fontId="14"/>
  </si>
  <si>
    <r>
      <rPr>
        <sz val="11"/>
        <color theme="1"/>
        <rFont val="游ゴシック"/>
        <family val="2"/>
        <charset val="128"/>
      </rPr>
      <t>・</t>
    </r>
    <phoneticPr fontId="14"/>
  </si>
  <si>
    <t>×</t>
    <phoneticPr fontId="14"/>
  </si>
  <si>
    <t>tan</t>
    <phoneticPr fontId="14"/>
  </si>
  <si>
    <t>）×</t>
    <phoneticPr fontId="14"/>
  </si>
  <si>
    <t>主働土圧合力が最大となる角度</t>
    <rPh sb="0" eb="2">
      <t>シュドウ</t>
    </rPh>
    <rPh sb="2" eb="4">
      <t>ドアツ</t>
    </rPh>
    <rPh sb="4" eb="6">
      <t>ゴウリョク</t>
    </rPh>
    <rPh sb="7" eb="9">
      <t>サイダイ</t>
    </rPh>
    <rPh sb="12" eb="14">
      <t>カクド</t>
    </rPh>
    <phoneticPr fontId="14"/>
  </si>
  <si>
    <t>m</t>
    <phoneticPr fontId="14"/>
  </si>
  <si>
    <t>kN/m</t>
    <phoneticPr fontId="4"/>
  </si>
  <si>
    <t>最大の主導土圧合力</t>
    <rPh sb="0" eb="2">
      <t>サイダイ</t>
    </rPh>
    <rPh sb="3" eb="5">
      <t>シュドウ</t>
    </rPh>
    <rPh sb="5" eb="7">
      <t>ドアツ</t>
    </rPh>
    <rPh sb="7" eb="9">
      <t>ゴウリョク</t>
    </rPh>
    <phoneticPr fontId="14"/>
  </si>
  <si>
    <t>水平成分</t>
  </si>
  <si>
    <r>
      <t>P</t>
    </r>
    <r>
      <rPr>
        <i/>
        <vertAlign val="subscript"/>
        <sz val="11"/>
        <color rgb="FF000000"/>
        <rFont val="Times New Roman"/>
        <family val="1"/>
      </rPr>
      <t>H</t>
    </r>
    <phoneticPr fontId="14"/>
  </si>
  <si>
    <t>cos(α+δ)</t>
    <phoneticPr fontId="14"/>
  </si>
  <si>
    <t>× cos(</t>
  </si>
  <si>
    <t>+</t>
  </si>
  <si>
    <t>)</t>
  </si>
  <si>
    <r>
      <t>H</t>
    </r>
    <r>
      <rPr>
        <i/>
        <vertAlign val="subscript"/>
        <sz val="11"/>
        <color theme="1"/>
        <rFont val="Times New Roman"/>
        <family val="1"/>
      </rPr>
      <t>s</t>
    </r>
    <phoneticPr fontId="14"/>
  </si>
  <si>
    <t>鉛直成分</t>
  </si>
  <si>
    <r>
      <t>P</t>
    </r>
    <r>
      <rPr>
        <i/>
        <vertAlign val="subscript"/>
        <sz val="11"/>
        <color rgb="FF000000"/>
        <rFont val="Times New Roman"/>
        <family val="1"/>
      </rPr>
      <t>V</t>
    </r>
    <phoneticPr fontId="14"/>
  </si>
  <si>
    <t>sin(α+δ)</t>
    <phoneticPr fontId="14"/>
  </si>
  <si>
    <t>× sin(</t>
  </si>
  <si>
    <t>作用位置</t>
  </si>
  <si>
    <r>
      <rPr>
        <i/>
        <sz val="11"/>
        <color rgb="FF000000"/>
        <rFont val="Times New Roman"/>
        <family val="1"/>
      </rPr>
      <t>y</t>
    </r>
    <r>
      <rPr>
        <i/>
        <vertAlign val="subscript"/>
        <sz val="11"/>
        <color rgb="FF000000"/>
        <rFont val="Times New Roman"/>
        <family val="1"/>
      </rPr>
      <t>A</t>
    </r>
  </si>
  <si>
    <t>H</t>
  </si>
  <si>
    <t>/</t>
  </si>
  <si>
    <r>
      <t>H</t>
    </r>
    <r>
      <rPr>
        <i/>
        <vertAlign val="subscript"/>
        <sz val="11"/>
        <color theme="1"/>
        <rFont val="Times New Roman"/>
        <family val="1"/>
      </rPr>
      <t>s</t>
    </r>
    <phoneticPr fontId="4"/>
  </si>
  <si>
    <r>
      <t>x</t>
    </r>
    <r>
      <rPr>
        <i/>
        <vertAlign val="subscript"/>
        <sz val="11"/>
        <color rgb="FF000000"/>
        <rFont val="Times New Roman"/>
        <family val="1"/>
      </rPr>
      <t>A</t>
    </r>
    <phoneticPr fontId="14"/>
  </si>
  <si>
    <t>B</t>
    <phoneticPr fontId="14"/>
  </si>
  <si>
    <t>3. 擁壁の安定性の照査</t>
    <rPh sb="3" eb="5">
      <t>ヨウヘキ</t>
    </rPh>
    <rPh sb="6" eb="8">
      <t>アンテイ</t>
    </rPh>
    <rPh sb="8" eb="9">
      <t>セイ</t>
    </rPh>
    <rPh sb="10" eb="12">
      <t>ショウサ</t>
    </rPh>
    <phoneticPr fontId="14"/>
  </si>
  <si>
    <t>3-1. 常時</t>
    <rPh sb="5" eb="7">
      <t>ジョウジ</t>
    </rPh>
    <rPh sb="6" eb="7">
      <t>ジ</t>
    </rPh>
    <phoneticPr fontId="4"/>
  </si>
  <si>
    <t>3-1-1. 作用力の集計</t>
    <rPh sb="7" eb="10">
      <t>サヨウリョク</t>
    </rPh>
    <rPh sb="11" eb="13">
      <t>シュウケイ</t>
    </rPh>
    <phoneticPr fontId="4"/>
  </si>
  <si>
    <t>鉛直力</t>
  </si>
  <si>
    <t>水平力</t>
  </si>
  <si>
    <t>作用位置(アーム長)</t>
    <rPh sb="8" eb="9">
      <t>チョウ</t>
    </rPh>
    <phoneticPr fontId="4"/>
  </si>
  <si>
    <t>モーメント</t>
  </si>
  <si>
    <t>V</t>
    <phoneticPr fontId="4"/>
  </si>
  <si>
    <t>x</t>
  </si>
  <si>
    <t>y</t>
  </si>
  <si>
    <r>
      <t>M</t>
    </r>
    <r>
      <rPr>
        <i/>
        <vertAlign val="subscript"/>
        <sz val="11"/>
        <color theme="1"/>
        <rFont val="Times New Roman"/>
        <family val="1"/>
      </rPr>
      <t>x</t>
    </r>
    <r>
      <rPr>
        <i/>
        <sz val="11"/>
        <color theme="1"/>
        <rFont val="Times New Roman"/>
        <family val="1"/>
      </rPr>
      <t>=V</t>
    </r>
    <r>
      <rPr>
        <sz val="11"/>
        <color theme="1"/>
        <rFont val="ＭＳ Ｐ明朝"/>
        <family val="1"/>
        <charset val="128"/>
      </rPr>
      <t>・</t>
    </r>
    <r>
      <rPr>
        <i/>
        <sz val="11"/>
        <color theme="1"/>
        <rFont val="Times New Roman"/>
        <family val="1"/>
      </rPr>
      <t>x</t>
    </r>
    <phoneticPr fontId="4"/>
  </si>
  <si>
    <r>
      <t>M</t>
    </r>
    <r>
      <rPr>
        <i/>
        <vertAlign val="subscript"/>
        <sz val="11"/>
        <color theme="1"/>
        <rFont val="Times New Roman"/>
        <family val="1"/>
      </rPr>
      <t>y</t>
    </r>
    <r>
      <rPr>
        <i/>
        <sz val="11"/>
        <color theme="1"/>
        <rFont val="Times New Roman"/>
        <family val="1"/>
      </rPr>
      <t>=H</t>
    </r>
    <r>
      <rPr>
        <sz val="11"/>
        <color theme="1"/>
        <rFont val="ＭＳ 明朝"/>
        <family val="1"/>
        <charset val="128"/>
      </rPr>
      <t>・</t>
    </r>
    <r>
      <rPr>
        <i/>
        <sz val="11"/>
        <color theme="1"/>
        <rFont val="Times New Roman"/>
        <family val="1"/>
      </rPr>
      <t>y</t>
    </r>
    <phoneticPr fontId="4"/>
  </si>
  <si>
    <t>(kN/m)</t>
    <phoneticPr fontId="4"/>
  </si>
  <si>
    <t>(m)</t>
  </si>
  <si>
    <r>
      <t>(kN</t>
    </r>
    <r>
      <rPr>
        <sz val="11"/>
        <color theme="1"/>
        <rFont val="游ゴシック"/>
        <family val="2"/>
        <charset val="128"/>
      </rPr>
      <t>・</t>
    </r>
    <r>
      <rPr>
        <sz val="11"/>
        <color theme="1"/>
        <rFont val="Times New Roman"/>
        <family val="1"/>
      </rPr>
      <t>m/m)</t>
    </r>
    <phoneticPr fontId="4"/>
  </si>
  <si>
    <t>合計</t>
  </si>
  <si>
    <t>背面土砂</t>
    <rPh sb="0" eb="2">
      <t>ハイメン</t>
    </rPh>
    <rPh sb="2" eb="4">
      <t>ドシャ</t>
    </rPh>
    <phoneticPr fontId="4"/>
  </si>
  <si>
    <r>
      <t>地表面の載荷重</t>
    </r>
    <r>
      <rPr>
        <i/>
        <sz val="11"/>
        <color theme="1"/>
        <rFont val="Times New Roman"/>
        <family val="1"/>
      </rPr>
      <t>N</t>
    </r>
    <r>
      <rPr>
        <sz val="11"/>
        <color theme="1"/>
        <rFont val="Yu Gothic"/>
        <family val="2"/>
        <scheme val="minor"/>
      </rPr>
      <t>は、下式により求められる。</t>
    </r>
    <rPh sb="0" eb="3">
      <t>チヒョウメン</t>
    </rPh>
    <rPh sb="4" eb="5">
      <t>ノ</t>
    </rPh>
    <rPh sb="5" eb="7">
      <t>カジュウ</t>
    </rPh>
    <rPh sb="10" eb="12">
      <t>シタシキ</t>
    </rPh>
    <rPh sb="15" eb="16">
      <t>モト</t>
    </rPh>
    <phoneticPr fontId="4"/>
  </si>
  <si>
    <r>
      <t>x</t>
    </r>
    <r>
      <rPr>
        <i/>
        <vertAlign val="subscript"/>
        <sz val="11"/>
        <color theme="1"/>
        <rFont val="Times New Roman"/>
        <family val="1"/>
      </rPr>
      <t>N</t>
    </r>
    <phoneticPr fontId="14"/>
  </si>
  <si>
    <t>－</t>
    <phoneticPr fontId="4"/>
  </si>
  <si>
    <t>躯体</t>
    <rPh sb="0" eb="2">
      <t>クタイ</t>
    </rPh>
    <phoneticPr fontId="4"/>
  </si>
  <si>
    <t>載荷重</t>
    <rPh sb="0" eb="1">
      <t>ノ</t>
    </rPh>
    <rPh sb="1" eb="3">
      <t>カジュウ</t>
    </rPh>
    <phoneticPr fontId="4"/>
  </si>
  <si>
    <t>土圧</t>
    <rPh sb="0" eb="2">
      <t>ドアツ</t>
    </rPh>
    <phoneticPr fontId="4"/>
  </si>
  <si>
    <r>
      <rPr>
        <sz val="11"/>
        <color theme="1"/>
        <rFont val="游ゴシック"/>
        <family val="2"/>
        <charset val="128"/>
      </rPr>
      <t>ー</t>
    </r>
  </si>
  <si>
    <t>3-1-2. 転倒に対する照査</t>
    <phoneticPr fontId="4"/>
  </si>
  <si>
    <r>
      <rPr>
        <sz val="11"/>
        <color theme="1"/>
        <rFont val="Times New Roman"/>
        <family val="1"/>
      </rPr>
      <t>Σ</t>
    </r>
    <r>
      <rPr>
        <i/>
        <sz val="11"/>
        <color theme="1"/>
        <rFont val="Times New Roman"/>
        <family val="1"/>
      </rPr>
      <t>V</t>
    </r>
    <phoneticPr fontId="4"/>
  </si>
  <si>
    <t>m</t>
  </si>
  <si>
    <t>=</t>
  </si>
  <si>
    <t>許容偏心距離</t>
  </si>
  <si>
    <r>
      <t>e</t>
    </r>
    <r>
      <rPr>
        <i/>
        <vertAlign val="subscript"/>
        <sz val="11"/>
        <color rgb="FF000000"/>
        <rFont val="Times New Roman"/>
        <family val="1"/>
      </rPr>
      <t>a</t>
    </r>
    <phoneticPr fontId="4"/>
  </si>
  <si>
    <t>B</t>
  </si>
  <si>
    <t>作用力の合力位置（H24道擁p117）</t>
    <rPh sb="0" eb="2">
      <t>サヨウ</t>
    </rPh>
    <rPh sb="2" eb="3">
      <t>リョク</t>
    </rPh>
    <phoneticPr fontId="4"/>
  </si>
  <si>
    <t>d</t>
  </si>
  <si>
    <r>
      <rPr>
        <sz val="11"/>
        <color theme="1"/>
        <rFont val="Times New Roman"/>
        <family val="1"/>
      </rPr>
      <t>Σ</t>
    </r>
    <r>
      <rPr>
        <i/>
        <sz val="11"/>
        <color theme="1"/>
        <rFont val="Times New Roman"/>
        <family val="1"/>
      </rPr>
      <t>M</t>
    </r>
    <r>
      <rPr>
        <i/>
        <vertAlign val="subscript"/>
        <sz val="11"/>
        <color theme="1"/>
        <rFont val="Times New Roman"/>
        <family val="1"/>
      </rPr>
      <t>x</t>
    </r>
    <r>
      <rPr>
        <i/>
        <sz val="11"/>
        <color theme="1"/>
        <rFont val="Times New Roman"/>
        <family val="1"/>
      </rPr>
      <t xml:space="preserve"> </t>
    </r>
    <r>
      <rPr>
        <i/>
        <sz val="11"/>
        <color theme="1"/>
        <rFont val="Yu Gothic"/>
        <family val="1"/>
        <charset val="128"/>
      </rPr>
      <t>－</t>
    </r>
    <r>
      <rPr>
        <i/>
        <sz val="11"/>
        <color theme="1"/>
        <rFont val="Times New Roman"/>
        <family val="1"/>
      </rPr>
      <t xml:space="preserve"> </t>
    </r>
    <r>
      <rPr>
        <sz val="11"/>
        <color theme="1"/>
        <rFont val="Times New Roman"/>
        <family val="1"/>
      </rPr>
      <t>Σ</t>
    </r>
    <r>
      <rPr>
        <i/>
        <sz val="11"/>
        <color theme="1"/>
        <rFont val="Times New Roman"/>
        <family val="1"/>
      </rPr>
      <t>M</t>
    </r>
    <r>
      <rPr>
        <i/>
        <vertAlign val="subscript"/>
        <sz val="11"/>
        <color theme="1"/>
        <rFont val="Times New Roman"/>
        <family val="1"/>
      </rPr>
      <t>y</t>
    </r>
    <phoneticPr fontId="4"/>
  </si>
  <si>
    <t>作用力の偏心距離（H24道擁p118）</t>
    <rPh sb="0" eb="3">
      <t>サヨウリョク</t>
    </rPh>
    <phoneticPr fontId="4"/>
  </si>
  <si>
    <t>よって、</t>
    <phoneticPr fontId="4"/>
  </si>
  <si>
    <r>
      <rPr>
        <i/>
        <sz val="11"/>
        <color rgb="FF000000"/>
        <rFont val="Times New Roman"/>
        <family val="1"/>
      </rPr>
      <t>e</t>
    </r>
    <r>
      <rPr>
        <i/>
        <vertAlign val="subscript"/>
        <sz val="11"/>
        <color rgb="FF000000"/>
        <rFont val="Times New Roman"/>
        <family val="1"/>
      </rPr>
      <t>a</t>
    </r>
  </si>
  <si>
    <t>3-1-3. 滑動に対する照査</t>
    <phoneticPr fontId="4"/>
  </si>
  <si>
    <t>下式のとおり、滑動に対する抵抗力を滑動力で除して、安全率を算出する。（H24道擁p113）</t>
    <rPh sb="0" eb="1">
      <t>シタ</t>
    </rPh>
    <rPh sb="1" eb="2">
      <t>シキ</t>
    </rPh>
    <rPh sb="7" eb="9">
      <t>カツドウ</t>
    </rPh>
    <rPh sb="10" eb="11">
      <t>タイ</t>
    </rPh>
    <rPh sb="13" eb="16">
      <t>テイコウリョク</t>
    </rPh>
    <rPh sb="17" eb="19">
      <t>カツドウ</t>
    </rPh>
    <rPh sb="19" eb="20">
      <t>リョク</t>
    </rPh>
    <rPh sb="21" eb="22">
      <t>ジョ</t>
    </rPh>
    <rPh sb="25" eb="27">
      <t>アンゼン</t>
    </rPh>
    <phoneticPr fontId="4"/>
  </si>
  <si>
    <r>
      <rPr>
        <i/>
        <sz val="11"/>
        <color rgb="FF000000"/>
        <rFont val="Times New Roman"/>
        <family val="1"/>
      </rPr>
      <t>F</t>
    </r>
    <r>
      <rPr>
        <i/>
        <vertAlign val="subscript"/>
        <sz val="11"/>
        <color rgb="FF000000"/>
        <rFont val="Times New Roman"/>
        <family val="1"/>
      </rPr>
      <t>s</t>
    </r>
  </si>
  <si>
    <r>
      <rPr>
        <sz val="11"/>
        <color theme="1"/>
        <rFont val="Times New Roman"/>
        <family val="1"/>
      </rPr>
      <t>Σ</t>
    </r>
    <r>
      <rPr>
        <i/>
        <sz val="11"/>
        <color theme="1"/>
        <rFont val="Times New Roman"/>
        <family val="1"/>
      </rPr>
      <t>V</t>
    </r>
    <r>
      <rPr>
        <i/>
        <sz val="11"/>
        <color theme="1"/>
        <rFont val="游ゴシック"/>
        <family val="1"/>
        <charset val="128"/>
      </rPr>
      <t>・</t>
    </r>
    <phoneticPr fontId="4"/>
  </si>
  <si>
    <t>μ</t>
  </si>
  <si>
    <t>+</t>
    <phoneticPr fontId="4"/>
  </si>
  <si>
    <r>
      <rPr>
        <i/>
        <sz val="11"/>
        <color theme="1"/>
        <rFont val="Times New Roman"/>
        <family val="1"/>
      </rPr>
      <t>c</t>
    </r>
    <r>
      <rPr>
        <i/>
        <vertAlign val="subscript"/>
        <sz val="11"/>
        <color theme="1"/>
        <rFont val="Times New Roman"/>
        <family val="1"/>
      </rPr>
      <t>B</t>
    </r>
    <r>
      <rPr>
        <sz val="11"/>
        <color theme="1"/>
        <rFont val="游ゴシック"/>
        <family val="2"/>
      </rPr>
      <t>・</t>
    </r>
    <phoneticPr fontId="4"/>
  </si>
  <si>
    <t>B'</t>
    <phoneticPr fontId="4"/>
  </si>
  <si>
    <r>
      <rPr>
        <sz val="11"/>
        <color theme="1"/>
        <rFont val="Times New Roman"/>
        <family val="1"/>
      </rPr>
      <t>Σ</t>
    </r>
    <r>
      <rPr>
        <i/>
        <sz val="11"/>
        <color theme="1"/>
        <rFont val="Times New Roman"/>
        <family val="1"/>
      </rPr>
      <t>H</t>
    </r>
    <phoneticPr fontId="4"/>
  </si>
  <si>
    <t>B'</t>
    <phoneticPr fontId="14"/>
  </si>
  <si>
    <t>荷重の偏心を考慮した擁壁底面の有効載荷幅(m)</t>
    <rPh sb="0" eb="2">
      <t>カジュウ</t>
    </rPh>
    <rPh sb="3" eb="5">
      <t>ヘンシン</t>
    </rPh>
    <rPh sb="6" eb="8">
      <t>コウリョ</t>
    </rPh>
    <rPh sb="10" eb="12">
      <t>ヨウヘキ</t>
    </rPh>
    <rPh sb="12" eb="14">
      <t>テイメン</t>
    </rPh>
    <rPh sb="15" eb="17">
      <t>ユウコウ</t>
    </rPh>
    <rPh sb="17" eb="19">
      <t>サイカ</t>
    </rPh>
    <rPh sb="19" eb="20">
      <t>ハバ</t>
    </rPh>
    <phoneticPr fontId="4"/>
  </si>
  <si>
    <t>許容安全率</t>
    <rPh sb="0" eb="2">
      <t>キョヨウ</t>
    </rPh>
    <phoneticPr fontId="4"/>
  </si>
  <si>
    <t>3-1-4. 支持に対する照査</t>
    <phoneticPr fontId="4"/>
  </si>
  <si>
    <r>
      <t>q</t>
    </r>
    <r>
      <rPr>
        <vertAlign val="subscript"/>
        <sz val="11"/>
        <color rgb="FF000000"/>
        <rFont val="Times New Roman"/>
        <family val="1"/>
      </rPr>
      <t>1</t>
    </r>
    <phoneticPr fontId="4"/>
  </si>
  <si>
    <t>( 1+</t>
    <phoneticPr fontId="4"/>
  </si>
  <si>
    <t>6e</t>
    <phoneticPr fontId="4"/>
  </si>
  <si>
    <t>)</t>
    <phoneticPr fontId="4"/>
  </si>
  <si>
    <t>・</t>
    <phoneticPr fontId="4"/>
  </si>
  <si>
    <r>
      <t>q</t>
    </r>
    <r>
      <rPr>
        <vertAlign val="subscript"/>
        <sz val="11"/>
        <color rgb="FF000000"/>
        <rFont val="Times New Roman"/>
        <family val="1"/>
      </rPr>
      <t>2</t>
    </r>
    <phoneticPr fontId="4"/>
  </si>
  <si>
    <r>
      <t>( 1</t>
    </r>
    <r>
      <rPr>
        <sz val="11"/>
        <color theme="1"/>
        <rFont val="ＭＳ Ｐ明朝"/>
        <family val="1"/>
        <charset val="128"/>
      </rPr>
      <t>－</t>
    </r>
    <phoneticPr fontId="4"/>
  </si>
  <si>
    <t>許容支持力度</t>
    <rPh sb="0" eb="2">
      <t>キョヨウ</t>
    </rPh>
    <rPh sb="2" eb="6">
      <t>シジリョクド</t>
    </rPh>
    <phoneticPr fontId="4"/>
  </si>
  <si>
    <t>3-2-1. 作用力の集計</t>
    <rPh sb="7" eb="10">
      <t>サヨウリョク</t>
    </rPh>
    <rPh sb="11" eb="13">
      <t>シュウケイ</t>
    </rPh>
    <phoneticPr fontId="4"/>
  </si>
  <si>
    <t>3-2-2. 転倒に対する照査</t>
    <phoneticPr fontId="4"/>
  </si>
  <si>
    <t>3-2-3. 滑動に対する照査</t>
    <phoneticPr fontId="4"/>
  </si>
  <si>
    <t>3-2-4. 支持に対する照査</t>
    <phoneticPr fontId="4"/>
  </si>
  <si>
    <r>
      <t>H</t>
    </r>
    <r>
      <rPr>
        <i/>
        <vertAlign val="subscript"/>
        <sz val="11"/>
        <color theme="1"/>
        <rFont val="Times New Roman"/>
        <family val="1"/>
      </rPr>
      <t>c</t>
    </r>
    <phoneticPr fontId="14"/>
  </si>
  <si>
    <r>
      <t>k</t>
    </r>
    <r>
      <rPr>
        <i/>
        <vertAlign val="subscript"/>
        <sz val="11"/>
        <color theme="1"/>
        <rFont val="Times New Roman"/>
        <family val="1"/>
      </rPr>
      <t>h</t>
    </r>
    <phoneticPr fontId="14"/>
  </si>
  <si>
    <r>
      <t>k</t>
    </r>
    <r>
      <rPr>
        <i/>
        <vertAlign val="subscript"/>
        <sz val="11"/>
        <color theme="1"/>
        <rFont val="Times New Roman"/>
        <family val="1"/>
      </rPr>
      <t>h</t>
    </r>
    <phoneticPr fontId="4"/>
  </si>
  <si>
    <r>
      <t>P</t>
    </r>
    <r>
      <rPr>
        <i/>
        <vertAlign val="subscript"/>
        <sz val="11"/>
        <color theme="1"/>
        <rFont val="Times New Roman"/>
        <family val="1"/>
      </rPr>
      <t>A</t>
    </r>
    <r>
      <rPr>
        <i/>
        <sz val="11"/>
        <color theme="1"/>
        <rFont val="Yu Gothic"/>
        <family val="1"/>
        <charset val="128"/>
      </rPr>
      <t>・</t>
    </r>
    <phoneticPr fontId="14"/>
  </si>
  <si>
    <t>水平成分（H24道擁p58）</t>
    <phoneticPr fontId="4"/>
  </si>
  <si>
    <t>④</t>
    <phoneticPr fontId="4"/>
  </si>
  <si>
    <t>／</t>
    <phoneticPr fontId="4"/>
  </si>
  <si>
    <t>b</t>
    <phoneticPr fontId="14"/>
  </si>
  <si>
    <t>/</t>
    <phoneticPr fontId="4"/>
  </si>
  <si>
    <t>鉄筋量</t>
    <rPh sb="0" eb="3">
      <t>テッキンリョウ</t>
    </rPh>
    <phoneticPr fontId="4"/>
  </si>
  <si>
    <t>引張鉄筋比</t>
    <rPh sb="0" eb="2">
      <t>ヒッパリ</t>
    </rPh>
    <rPh sb="2" eb="4">
      <t>テッキン</t>
    </rPh>
    <rPh sb="4" eb="5">
      <t>ヒ</t>
    </rPh>
    <phoneticPr fontId="4"/>
  </si>
  <si>
    <t>p</t>
    <phoneticPr fontId="4"/>
  </si>
  <si>
    <r>
      <t>A</t>
    </r>
    <r>
      <rPr>
        <i/>
        <vertAlign val="subscript"/>
        <sz val="11"/>
        <color theme="1"/>
        <rFont val="Times New Roman"/>
        <family val="1"/>
      </rPr>
      <t>s</t>
    </r>
    <phoneticPr fontId="4"/>
  </si>
  <si>
    <t>mm²/m</t>
    <phoneticPr fontId="4"/>
  </si>
  <si>
    <t>断面幅</t>
    <rPh sb="0" eb="2">
      <t>ダンメン</t>
    </rPh>
    <rPh sb="2" eb="3">
      <t>ハバ</t>
    </rPh>
    <phoneticPr fontId="4"/>
  </si>
  <si>
    <t>mm</t>
    <phoneticPr fontId="4"/>
  </si>
  <si>
    <t>有効高</t>
    <rPh sb="0" eb="2">
      <t>ユウコウ</t>
    </rPh>
    <rPh sb="2" eb="3">
      <t>タカ</t>
    </rPh>
    <phoneticPr fontId="4"/>
  </si>
  <si>
    <t>d</t>
    <phoneticPr fontId="4"/>
  </si>
  <si>
    <t>np</t>
    <phoneticPr fontId="4"/>
  </si>
  <si>
    <t>n</t>
    <phoneticPr fontId="4"/>
  </si>
  <si>
    <t>ヤング係数比</t>
    <rPh sb="3" eb="5">
      <t>ケイスウ</t>
    </rPh>
    <rPh sb="5" eb="6">
      <t>ヒ</t>
    </rPh>
    <phoneticPr fontId="4"/>
  </si>
  <si>
    <t>中立軸比</t>
    <rPh sb="0" eb="2">
      <t>チュウリツ</t>
    </rPh>
    <rPh sb="2" eb="3">
      <t>ジク</t>
    </rPh>
    <rPh sb="3" eb="4">
      <t>ヒ</t>
    </rPh>
    <phoneticPr fontId="4"/>
  </si>
  <si>
    <t>k</t>
    <phoneticPr fontId="4"/>
  </si>
  <si>
    <t>√</t>
    <phoneticPr fontId="4"/>
  </si>
  <si>
    <t>{</t>
    <phoneticPr fontId="4"/>
  </si>
  <si>
    <t>(</t>
    <phoneticPr fontId="4"/>
  </si>
  <si>
    <t>)²</t>
    <phoneticPr fontId="4"/>
  </si>
  <si>
    <t>中立軸</t>
    <rPh sb="0" eb="2">
      <t>チュウリツ</t>
    </rPh>
    <rPh sb="2" eb="3">
      <t>ジク</t>
    </rPh>
    <phoneticPr fontId="4"/>
  </si>
  <si>
    <t>kd</t>
    <phoneticPr fontId="4"/>
  </si>
  <si>
    <t>M</t>
    <phoneticPr fontId="4"/>
  </si>
  <si>
    <t>j</t>
    <phoneticPr fontId="4"/>
  </si>
  <si>
    <t>}－</t>
    <phoneticPr fontId="4"/>
  </si>
  <si>
    <r>
      <rPr>
        <sz val="11"/>
        <color rgb="FF000000"/>
        <rFont val="HGP明朝B"/>
        <family val="1"/>
        <charset val="128"/>
      </rPr>
      <t>σ</t>
    </r>
    <r>
      <rPr>
        <vertAlign val="subscript"/>
        <sz val="11"/>
        <color rgb="FF000000"/>
        <rFont val="Times New Roman"/>
        <family val="1"/>
      </rPr>
      <t>c</t>
    </r>
    <phoneticPr fontId="4"/>
  </si>
  <si>
    <t>²</t>
    <phoneticPr fontId="4"/>
  </si>
  <si>
    <t>圧縮応力度</t>
    <rPh sb="0" eb="2">
      <t>アッシュク</t>
    </rPh>
    <rPh sb="2" eb="5">
      <t>オウリョクド</t>
    </rPh>
    <phoneticPr fontId="4"/>
  </si>
  <si>
    <t>引張応力度</t>
    <rPh sb="0" eb="2">
      <t>ヒッパリ</t>
    </rPh>
    <rPh sb="2" eb="5">
      <t>オウリョクド</t>
    </rPh>
    <phoneticPr fontId="4"/>
  </si>
  <si>
    <r>
      <t>A</t>
    </r>
    <r>
      <rPr>
        <i/>
        <vertAlign val="subscript"/>
        <sz val="11"/>
        <color theme="1"/>
        <rFont val="Times New Roman"/>
        <family val="1"/>
      </rPr>
      <t>s</t>
    </r>
    <r>
      <rPr>
        <i/>
        <sz val="11"/>
        <color theme="1"/>
        <rFont val="Times New Roman"/>
        <family val="1"/>
      </rPr>
      <t>jd</t>
    </r>
    <phoneticPr fontId="4"/>
  </si>
  <si>
    <r>
      <t>σ</t>
    </r>
    <r>
      <rPr>
        <vertAlign val="subscript"/>
        <sz val="11"/>
        <color rgb="FF000000"/>
        <rFont val="Times New Roman"/>
        <family val="1"/>
      </rPr>
      <t>s</t>
    </r>
    <phoneticPr fontId="4"/>
  </si>
  <si>
    <r>
      <t>σ</t>
    </r>
    <r>
      <rPr>
        <vertAlign val="subscript"/>
        <sz val="11"/>
        <color rgb="FF000000"/>
        <rFont val="Times New Roman"/>
        <family val="1"/>
      </rPr>
      <t>c</t>
    </r>
    <phoneticPr fontId="4"/>
  </si>
  <si>
    <t>許容応力度</t>
    <rPh sb="0" eb="2">
      <t>キョヨウ</t>
    </rPh>
    <rPh sb="2" eb="4">
      <t>オウリョク</t>
    </rPh>
    <rPh sb="4" eb="5">
      <t>ド</t>
    </rPh>
    <phoneticPr fontId="4"/>
  </si>
  <si>
    <t>せん断応力度</t>
    <rPh sb="2" eb="3">
      <t>ダン</t>
    </rPh>
    <rPh sb="3" eb="6">
      <t>オウリョクド</t>
    </rPh>
    <phoneticPr fontId="4"/>
  </si>
  <si>
    <r>
      <t>τ</t>
    </r>
    <r>
      <rPr>
        <vertAlign val="subscript"/>
        <sz val="11"/>
        <color rgb="FF000000"/>
        <rFont val="HGP明朝E"/>
        <family val="1"/>
        <charset val="128"/>
      </rPr>
      <t>m</t>
    </r>
    <phoneticPr fontId="4"/>
  </si>
  <si>
    <r>
      <t>S</t>
    </r>
    <r>
      <rPr>
        <i/>
        <vertAlign val="subscript"/>
        <sz val="11"/>
        <color theme="1"/>
        <rFont val="Times New Roman"/>
        <family val="1"/>
      </rPr>
      <t>h</t>
    </r>
    <phoneticPr fontId="4"/>
  </si>
  <si>
    <r>
      <t>自重</t>
    </r>
    <r>
      <rPr>
        <i/>
        <sz val="11"/>
        <color theme="1"/>
        <rFont val="Times New Roman"/>
        <family val="1"/>
      </rPr>
      <t>W</t>
    </r>
    <r>
      <rPr>
        <i/>
        <vertAlign val="subscript"/>
        <sz val="11"/>
        <color theme="1"/>
        <rFont val="Times New Roman"/>
        <family val="1"/>
      </rPr>
      <t>c</t>
    </r>
    <r>
      <rPr>
        <sz val="11"/>
        <color theme="1"/>
        <rFont val="Yu Gothic"/>
        <family val="2"/>
        <scheme val="minor"/>
      </rPr>
      <t>は、断面積</t>
    </r>
    <r>
      <rPr>
        <i/>
        <sz val="11"/>
        <color theme="1"/>
        <rFont val="Times New Roman"/>
        <family val="1"/>
      </rPr>
      <t>A</t>
    </r>
    <r>
      <rPr>
        <sz val="11"/>
        <color theme="1"/>
        <rFont val="Yu Gothic"/>
        <family val="2"/>
        <scheme val="minor"/>
      </rPr>
      <t>に、コンクリートの</t>
    </r>
    <rPh sb="0" eb="2">
      <t>ジジュウ</t>
    </rPh>
    <rPh sb="6" eb="9">
      <t>ダンメンセキ</t>
    </rPh>
    <phoneticPr fontId="14"/>
  </si>
  <si>
    <t>地盤反力による鉛直力と作用位置は次式で算出できる。</t>
    <rPh sb="0" eb="2">
      <t>ジバン</t>
    </rPh>
    <rPh sb="2" eb="4">
      <t>ハンリョク</t>
    </rPh>
    <rPh sb="7" eb="10">
      <t>エンチョクリョク</t>
    </rPh>
    <rPh sb="11" eb="13">
      <t>サヨウ</t>
    </rPh>
    <rPh sb="13" eb="15">
      <t>イチ</t>
    </rPh>
    <rPh sb="16" eb="18">
      <t>ジシキ</t>
    </rPh>
    <rPh sb="19" eb="21">
      <t>サンシュツ</t>
    </rPh>
    <phoneticPr fontId="4"/>
  </si>
  <si>
    <t>鉛直力</t>
    <rPh sb="0" eb="3">
      <t>エンチョクリョク</t>
    </rPh>
    <phoneticPr fontId="4"/>
  </si>
  <si>
    <t>作用位置</t>
    <rPh sb="0" eb="2">
      <t>サヨウ</t>
    </rPh>
    <rPh sb="2" eb="4">
      <t>イチ</t>
    </rPh>
    <phoneticPr fontId="4"/>
  </si>
  <si>
    <t>x</t>
    <phoneticPr fontId="14"/>
  </si>
  <si>
    <r>
      <t>q</t>
    </r>
    <r>
      <rPr>
        <sz val="11"/>
        <color theme="1"/>
        <rFont val="Times New Roman"/>
        <family val="1"/>
      </rPr>
      <t>₁</t>
    </r>
    <phoneticPr fontId="14"/>
  </si>
  <si>
    <r>
      <t>q</t>
    </r>
    <r>
      <rPr>
        <sz val="11"/>
        <color theme="1"/>
        <rFont val="Times New Roman"/>
        <family val="1"/>
      </rPr>
      <t>₁</t>
    </r>
    <r>
      <rPr>
        <i/>
        <sz val="11"/>
        <color theme="1"/>
        <rFont val="Times New Roman"/>
        <family val="1"/>
      </rPr>
      <t>+q₂</t>
    </r>
    <phoneticPr fontId="14"/>
  </si>
  <si>
    <r>
      <rPr>
        <sz val="11"/>
        <color theme="1"/>
        <rFont val="Times New Roman"/>
        <family val="1"/>
      </rPr>
      <t>(</t>
    </r>
    <r>
      <rPr>
        <i/>
        <sz val="11"/>
        <color theme="1"/>
        <rFont val="Times New Roman"/>
        <family val="1"/>
      </rPr>
      <t>q</t>
    </r>
    <r>
      <rPr>
        <sz val="11"/>
        <color theme="1"/>
        <rFont val="Times New Roman"/>
        <family val="1"/>
      </rPr>
      <t>₁</t>
    </r>
    <r>
      <rPr>
        <i/>
        <sz val="11"/>
        <color theme="1"/>
        <rFont val="Times New Roman"/>
        <family val="1"/>
      </rPr>
      <t>+q₂</t>
    </r>
    <r>
      <rPr>
        <sz val="11"/>
        <color theme="1"/>
        <rFont val="游ゴシック"/>
        <family val="3"/>
        <charset val="128"/>
      </rPr>
      <t>)</t>
    </r>
    <phoneticPr fontId="14"/>
  </si>
  <si>
    <t>つま先版前面位置の地盤反力度</t>
    <rPh sb="2" eb="3">
      <t>サキ</t>
    </rPh>
    <rPh sb="3" eb="4">
      <t>バン</t>
    </rPh>
    <rPh sb="4" eb="6">
      <t>ゼンメン</t>
    </rPh>
    <rPh sb="6" eb="8">
      <t>イチ</t>
    </rPh>
    <rPh sb="9" eb="11">
      <t>ジバン</t>
    </rPh>
    <rPh sb="11" eb="14">
      <t>ハンリョクド</t>
    </rPh>
    <phoneticPr fontId="14"/>
  </si>
  <si>
    <r>
      <t>q</t>
    </r>
    <r>
      <rPr>
        <sz val="11"/>
        <color theme="1"/>
        <rFont val="Times New Roman"/>
        <family val="1"/>
      </rPr>
      <t>₂</t>
    </r>
    <phoneticPr fontId="14"/>
  </si>
  <si>
    <t>つま先版設計位置の地盤反力度</t>
    <rPh sb="2" eb="3">
      <t>サキ</t>
    </rPh>
    <rPh sb="3" eb="4">
      <t>バン</t>
    </rPh>
    <rPh sb="4" eb="6">
      <t>セッケイ</t>
    </rPh>
    <rPh sb="6" eb="8">
      <t>イチ</t>
    </rPh>
    <rPh sb="9" eb="11">
      <t>ジバン</t>
    </rPh>
    <rPh sb="11" eb="14">
      <t>ハンリョクド</t>
    </rPh>
    <phoneticPr fontId="14"/>
  </si>
  <si>
    <t>地盤反力作用幅</t>
    <rPh sb="0" eb="2">
      <t>ジバン</t>
    </rPh>
    <rPh sb="2" eb="4">
      <t>ハンリョク</t>
    </rPh>
    <rPh sb="4" eb="6">
      <t>サヨウ</t>
    </rPh>
    <rPh sb="6" eb="7">
      <t>ハバ</t>
    </rPh>
    <phoneticPr fontId="4"/>
  </si>
  <si>
    <r>
      <t>B</t>
    </r>
    <r>
      <rPr>
        <i/>
        <vertAlign val="subscript"/>
        <sz val="11"/>
        <color theme="1"/>
        <rFont val="Times New Roman"/>
        <family val="1"/>
      </rPr>
      <t>t</t>
    </r>
    <phoneticPr fontId="14"/>
  </si>
  <si>
    <r>
      <t>(</t>
    </r>
    <r>
      <rPr>
        <i/>
        <sz val="11"/>
        <color theme="1"/>
        <rFont val="Times New Roman"/>
        <family val="1"/>
      </rPr>
      <t>q</t>
    </r>
    <r>
      <rPr>
        <sz val="11"/>
        <color theme="1"/>
        <rFont val="Yu Gothic"/>
        <family val="2"/>
      </rPr>
      <t>₁</t>
    </r>
    <r>
      <rPr>
        <sz val="11"/>
        <color theme="1"/>
        <rFont val="Times New Roman"/>
        <family val="1"/>
      </rPr>
      <t>+</t>
    </r>
    <r>
      <rPr>
        <i/>
        <sz val="11"/>
        <color theme="1"/>
        <rFont val="Times New Roman"/>
        <family val="1"/>
      </rPr>
      <t>q</t>
    </r>
    <r>
      <rPr>
        <sz val="11"/>
        <color theme="1"/>
        <rFont val="Yu Gothic"/>
        <family val="2"/>
      </rPr>
      <t>₂</t>
    </r>
    <r>
      <rPr>
        <sz val="11"/>
        <color theme="1"/>
        <rFont val="Times New Roman"/>
        <family val="1"/>
      </rPr>
      <t>)</t>
    </r>
    <r>
      <rPr>
        <sz val="11"/>
        <color theme="1"/>
        <rFont val="Yu Gothic"/>
        <family val="2"/>
      </rPr>
      <t>・</t>
    </r>
    <r>
      <rPr>
        <i/>
        <sz val="11"/>
        <color theme="1"/>
        <rFont val="Times New Roman"/>
        <family val="1"/>
      </rPr>
      <t>B</t>
    </r>
    <r>
      <rPr>
        <i/>
        <vertAlign val="subscript"/>
        <sz val="11"/>
        <color theme="1"/>
        <rFont val="Times New Roman"/>
        <family val="1"/>
      </rPr>
      <t>t</t>
    </r>
    <phoneticPr fontId="4"/>
  </si>
  <si>
    <t>・(</t>
    <phoneticPr fontId="14"/>
  </si>
  <si>
    <t>)・</t>
    <phoneticPr fontId="4"/>
  </si>
  <si>
    <t>地盤反力</t>
    <rPh sb="0" eb="2">
      <t>ジバン</t>
    </rPh>
    <rPh sb="2" eb="4">
      <t>ハンリョク</t>
    </rPh>
    <phoneticPr fontId="4"/>
  </si>
  <si>
    <t>つま先版とたて壁との結合部を曲げモーメントに対する照査断面とする。（H24道擁p183）</t>
    <rPh sb="2" eb="3">
      <t>サキ</t>
    </rPh>
    <rPh sb="3" eb="4">
      <t>バン</t>
    </rPh>
    <rPh sb="7" eb="8">
      <t>ヘキ</t>
    </rPh>
    <rPh sb="10" eb="13">
      <t>ケツゴウブ</t>
    </rPh>
    <rPh sb="14" eb="15">
      <t>マ</t>
    </rPh>
    <rPh sb="22" eb="23">
      <t>タイ</t>
    </rPh>
    <rPh sb="25" eb="27">
      <t>ショウサ</t>
    </rPh>
    <rPh sb="27" eb="29">
      <t>ダンメン</t>
    </rPh>
    <rPh sb="37" eb="38">
      <t>ミチ</t>
    </rPh>
    <rPh sb="38" eb="39">
      <t>ヨウ</t>
    </rPh>
    <phoneticPr fontId="4"/>
  </si>
  <si>
    <t>作用位置</t>
    <phoneticPr fontId="4"/>
  </si>
  <si>
    <t>4-1-1-1. 自重</t>
    <rPh sb="9" eb="11">
      <t>ジジュウ</t>
    </rPh>
    <phoneticPr fontId="4"/>
  </si>
  <si>
    <t>4-1-1-2. 土圧</t>
    <rPh sb="9" eb="11">
      <t>ドアツ</t>
    </rPh>
    <phoneticPr fontId="4"/>
  </si>
  <si>
    <t>たて壁の前面から底版厚さの1/2離れた位置をせん断力に対する照査断面とする。（H24道擁p183）</t>
    <rPh sb="2" eb="3">
      <t>ヘキ</t>
    </rPh>
    <rPh sb="4" eb="6">
      <t>ゼンメン</t>
    </rPh>
    <rPh sb="8" eb="9">
      <t>ソコ</t>
    </rPh>
    <rPh sb="9" eb="10">
      <t>バン</t>
    </rPh>
    <rPh sb="10" eb="11">
      <t>アツ</t>
    </rPh>
    <rPh sb="16" eb="17">
      <t>ハナ</t>
    </rPh>
    <rPh sb="19" eb="21">
      <t>イチ</t>
    </rPh>
    <rPh sb="24" eb="26">
      <t>ダンリョク</t>
    </rPh>
    <rPh sb="27" eb="28">
      <t>タイ</t>
    </rPh>
    <rPh sb="30" eb="32">
      <t>ショウサ</t>
    </rPh>
    <rPh sb="32" eb="34">
      <t>ダンメン</t>
    </rPh>
    <rPh sb="42" eb="43">
      <t>ミチ</t>
    </rPh>
    <rPh sb="43" eb="44">
      <t>ヨウ</t>
    </rPh>
    <phoneticPr fontId="4"/>
  </si>
  <si>
    <r>
      <t>{2</t>
    </r>
    <r>
      <rPr>
        <i/>
        <sz val="11"/>
        <color theme="1"/>
        <rFont val="Times New Roman"/>
        <family val="1"/>
      </rPr>
      <t xml:space="preserve">np </t>
    </r>
    <r>
      <rPr>
        <sz val="11"/>
        <color theme="1"/>
        <rFont val="Times New Roman"/>
        <family val="1"/>
      </rPr>
      <t>+ (</t>
    </r>
    <r>
      <rPr>
        <i/>
        <sz val="11"/>
        <color theme="1"/>
        <rFont val="Times New Roman"/>
        <family val="1"/>
      </rPr>
      <t>np</t>
    </r>
    <r>
      <rPr>
        <sz val="11"/>
        <color theme="1"/>
        <rFont val="Times New Roman"/>
        <family val="1"/>
      </rPr>
      <t>)²}</t>
    </r>
    <r>
      <rPr>
        <sz val="11"/>
        <color theme="1"/>
        <rFont val="Yu Gothic"/>
        <family val="1"/>
        <charset val="128"/>
      </rPr>
      <t>－</t>
    </r>
    <r>
      <rPr>
        <i/>
        <sz val="11"/>
        <color theme="1"/>
        <rFont val="Times New Roman"/>
        <family val="1"/>
      </rPr>
      <t>np</t>
    </r>
    <phoneticPr fontId="4"/>
  </si>
  <si>
    <t>かかと版とたて壁との結合部を曲げモーメントに対する照査断面とする。（H24道擁p184）</t>
    <rPh sb="3" eb="4">
      <t>バン</t>
    </rPh>
    <rPh sb="7" eb="8">
      <t>ヘキ</t>
    </rPh>
    <rPh sb="10" eb="13">
      <t>ケツゴウブ</t>
    </rPh>
    <rPh sb="14" eb="15">
      <t>マ</t>
    </rPh>
    <rPh sb="22" eb="23">
      <t>タイ</t>
    </rPh>
    <rPh sb="25" eb="27">
      <t>ショウサ</t>
    </rPh>
    <rPh sb="27" eb="29">
      <t>ダンメン</t>
    </rPh>
    <rPh sb="37" eb="38">
      <t>ミチ</t>
    </rPh>
    <rPh sb="38" eb="39">
      <t>ヨウ</t>
    </rPh>
    <phoneticPr fontId="4"/>
  </si>
  <si>
    <t>－</t>
    <phoneticPr fontId="14"/>
  </si>
  <si>
    <t>地表面の載荷重の重心（水平方向のかかと版基部からの距離）は、</t>
    <rPh sb="0" eb="3">
      <t>チヒョウメン</t>
    </rPh>
    <rPh sb="4" eb="5">
      <t>ノ</t>
    </rPh>
    <rPh sb="5" eb="7">
      <t>カジュウ</t>
    </rPh>
    <rPh sb="8" eb="10">
      <t>ジュウシン</t>
    </rPh>
    <rPh sb="11" eb="13">
      <t>スイヘイ</t>
    </rPh>
    <rPh sb="13" eb="15">
      <t>ホウコウ</t>
    </rPh>
    <rPh sb="19" eb="20">
      <t>バン</t>
    </rPh>
    <rPh sb="20" eb="22">
      <t>キブ</t>
    </rPh>
    <rPh sb="25" eb="27">
      <t>キョリ</t>
    </rPh>
    <phoneticPr fontId="4"/>
  </si>
  <si>
    <t>たて壁の背面から底版厚さの1/2離れた位置をせん断力に対する照査断面とする。（H24道擁p184）</t>
    <rPh sb="2" eb="3">
      <t>ヘキ</t>
    </rPh>
    <rPh sb="4" eb="6">
      <t>ハイメン</t>
    </rPh>
    <rPh sb="8" eb="9">
      <t>ソコ</t>
    </rPh>
    <rPh sb="9" eb="10">
      <t>バン</t>
    </rPh>
    <rPh sb="10" eb="11">
      <t>アツ</t>
    </rPh>
    <rPh sb="16" eb="17">
      <t>ハナ</t>
    </rPh>
    <rPh sb="19" eb="21">
      <t>イチ</t>
    </rPh>
    <rPh sb="24" eb="26">
      <t>ダンリョク</t>
    </rPh>
    <rPh sb="27" eb="28">
      <t>タイ</t>
    </rPh>
    <rPh sb="30" eb="32">
      <t>ショウサ</t>
    </rPh>
    <rPh sb="32" eb="34">
      <t>ダンメン</t>
    </rPh>
    <rPh sb="42" eb="43">
      <t>ミチ</t>
    </rPh>
    <rPh sb="43" eb="44">
      <t>ヨウ</t>
    </rPh>
    <phoneticPr fontId="4"/>
  </si>
  <si>
    <r>
      <t>p</t>
    </r>
    <r>
      <rPr>
        <i/>
        <vertAlign val="subscript"/>
        <sz val="11"/>
        <color theme="1"/>
        <rFont val="Times New Roman"/>
        <family val="1"/>
      </rPr>
      <t>v</t>
    </r>
    <phoneticPr fontId="14"/>
  </si>
  <si>
    <r>
      <t>P</t>
    </r>
    <r>
      <rPr>
        <i/>
        <vertAlign val="subscript"/>
        <sz val="11"/>
        <color theme="1"/>
        <rFont val="Times New Roman"/>
        <family val="1"/>
      </rPr>
      <t>V</t>
    </r>
    <phoneticPr fontId="14"/>
  </si>
  <si>
    <t>かかと版つけ根の曲げモーメント</t>
    <rPh sb="3" eb="4">
      <t>バン</t>
    </rPh>
    <rPh sb="6" eb="7">
      <t>ネ</t>
    </rPh>
    <rPh sb="8" eb="9">
      <t>マ</t>
    </rPh>
    <phoneticPr fontId="4"/>
  </si>
  <si>
    <r>
      <t>M</t>
    </r>
    <r>
      <rPr>
        <sz val="11"/>
        <color theme="1"/>
        <rFont val="Yu Gothic"/>
        <family val="3"/>
        <charset val="128"/>
      </rPr>
      <t>₃</t>
    </r>
    <phoneticPr fontId="4"/>
  </si>
  <si>
    <t>たて壁つけ根の曲げモーメント</t>
    <rPh sb="2" eb="3">
      <t>カベ</t>
    </rPh>
    <rPh sb="5" eb="6">
      <t>ネ</t>
    </rPh>
    <rPh sb="7" eb="8">
      <t>マ</t>
    </rPh>
    <phoneticPr fontId="4"/>
  </si>
  <si>
    <r>
      <t>M</t>
    </r>
    <r>
      <rPr>
        <sz val="11"/>
        <color theme="1"/>
        <rFont val="Times New Roman"/>
        <family val="1"/>
      </rPr>
      <t>₁</t>
    </r>
    <phoneticPr fontId="4"/>
  </si>
  <si>
    <t>なので、</t>
    <phoneticPr fontId="4"/>
  </si>
  <si>
    <r>
      <t>M</t>
    </r>
    <r>
      <rPr>
        <sz val="11"/>
        <color theme="1"/>
        <rFont val="Yu Gothic"/>
        <family val="3"/>
        <charset val="128"/>
      </rPr>
      <t>₃=</t>
    </r>
    <phoneticPr fontId="4"/>
  </si>
  <si>
    <t>コンクリートの設計基準強度より</t>
    <rPh sb="7" eb="9">
      <t>セッケイ</t>
    </rPh>
    <rPh sb="9" eb="13">
      <t>キジュンキョウド</t>
    </rPh>
    <phoneticPr fontId="4"/>
  </si>
  <si>
    <r>
      <t>c</t>
    </r>
    <r>
      <rPr>
        <i/>
        <vertAlign val="subscript"/>
        <sz val="11"/>
        <color theme="1"/>
        <rFont val="Times New Roman"/>
        <family val="1"/>
      </rPr>
      <t>e</t>
    </r>
    <phoneticPr fontId="4"/>
  </si>
  <si>
    <r>
      <t>c</t>
    </r>
    <r>
      <rPr>
        <i/>
        <vertAlign val="subscript"/>
        <sz val="11"/>
        <color theme="1"/>
        <rFont val="Times New Roman"/>
        <family val="1"/>
      </rPr>
      <t>pt</t>
    </r>
    <phoneticPr fontId="4"/>
  </si>
  <si>
    <t>よって、許容せん断応力度</t>
    <rPh sb="4" eb="6">
      <t>キョヨウ</t>
    </rPh>
    <rPh sb="8" eb="12">
      <t>ダンオウリョクド</t>
    </rPh>
    <phoneticPr fontId="4"/>
  </si>
  <si>
    <t>せん断スパン比によるせん断耐力の割増係数（H24道擁p186）</t>
    <rPh sb="2" eb="3">
      <t>ダン</t>
    </rPh>
    <rPh sb="6" eb="7">
      <t>ヒ</t>
    </rPh>
    <rPh sb="12" eb="13">
      <t>ダン</t>
    </rPh>
    <rPh sb="13" eb="15">
      <t>タイリョク</t>
    </rPh>
    <rPh sb="16" eb="18">
      <t>ワリマシ</t>
    </rPh>
    <rPh sb="18" eb="20">
      <t>ケイスウ</t>
    </rPh>
    <rPh sb="24" eb="25">
      <t>ミチ</t>
    </rPh>
    <rPh sb="25" eb="26">
      <t>ヨウ</t>
    </rPh>
    <phoneticPr fontId="4"/>
  </si>
  <si>
    <t>a</t>
    <phoneticPr fontId="4"/>
  </si>
  <si>
    <t>せん断スパン</t>
    <rPh sb="2" eb="3">
      <t>ダン</t>
    </rPh>
    <phoneticPr fontId="4"/>
  </si>
  <si>
    <t>底版の有効高</t>
    <rPh sb="0" eb="2">
      <t>テイバン</t>
    </rPh>
    <rPh sb="3" eb="5">
      <t>ユウコウ</t>
    </rPh>
    <rPh sb="5" eb="6">
      <t>タカ</t>
    </rPh>
    <phoneticPr fontId="4"/>
  </si>
  <si>
    <t>a/d</t>
    <phoneticPr fontId="4"/>
  </si>
  <si>
    <r>
      <t>c</t>
    </r>
    <r>
      <rPr>
        <i/>
        <vertAlign val="subscript"/>
        <sz val="11"/>
        <color theme="1"/>
        <rFont val="Times New Roman"/>
        <family val="1"/>
      </rPr>
      <t>dc</t>
    </r>
    <phoneticPr fontId="4"/>
  </si>
  <si>
    <t>L'</t>
    <phoneticPr fontId="4"/>
  </si>
  <si>
    <r>
      <t>M</t>
    </r>
    <r>
      <rPr>
        <i/>
        <vertAlign val="subscript"/>
        <sz val="11"/>
        <color theme="1"/>
        <rFont val="Times New Roman"/>
        <family val="1"/>
      </rPr>
      <t>x</t>
    </r>
    <phoneticPr fontId="4"/>
  </si>
  <si>
    <r>
      <rPr>
        <sz val="11"/>
        <color theme="1"/>
        <rFont val="Times New Roman"/>
        <family val="1"/>
      </rPr>
      <t>min</t>
    </r>
    <r>
      <rPr>
        <i/>
        <sz val="11"/>
        <color theme="1"/>
        <rFont val="Times New Roman"/>
        <family val="1"/>
      </rPr>
      <t>(t</t>
    </r>
    <r>
      <rPr>
        <i/>
        <vertAlign val="subscript"/>
        <sz val="11"/>
        <color theme="1"/>
        <rFont val="Times New Roman"/>
        <family val="1"/>
      </rPr>
      <t>c</t>
    </r>
    <r>
      <rPr>
        <i/>
        <sz val="11"/>
        <color theme="1"/>
        <rFont val="Times New Roman"/>
        <family val="1"/>
      </rPr>
      <t>/2,d)</t>
    </r>
    <phoneticPr fontId="4"/>
  </si>
  <si>
    <t>(H24道擁p145)</t>
    <rPh sb="4" eb="5">
      <t>ミチ</t>
    </rPh>
    <rPh sb="5" eb="6">
      <t>ヨウ</t>
    </rPh>
    <phoneticPr fontId="4"/>
  </si>
  <si>
    <t>|e|</t>
    <phoneticPr fontId="4"/>
  </si>
  <si>
    <t>e</t>
    <phoneticPr fontId="4"/>
  </si>
  <si>
    <t>|e|</t>
    <phoneticPr fontId="14"/>
  </si>
  <si>
    <t>を乗じて算出する。</t>
    <phoneticPr fontId="4"/>
  </si>
  <si>
    <r>
      <t>地震による水平力</t>
    </r>
    <r>
      <rPr>
        <i/>
        <sz val="11"/>
        <color theme="1"/>
        <rFont val="Times New Roman"/>
        <family val="1"/>
      </rPr>
      <t>H</t>
    </r>
    <r>
      <rPr>
        <i/>
        <vertAlign val="subscript"/>
        <sz val="11"/>
        <color theme="1"/>
        <rFont val="Times New Roman"/>
        <family val="1"/>
      </rPr>
      <t>c</t>
    </r>
    <r>
      <rPr>
        <sz val="11"/>
        <color theme="1"/>
        <rFont val="Yu Gothic"/>
        <family val="2"/>
        <scheme val="minor"/>
      </rPr>
      <t>は、</t>
    </r>
    <r>
      <rPr>
        <i/>
        <sz val="11"/>
        <color theme="1"/>
        <rFont val="Times New Roman"/>
        <family val="1"/>
      </rPr>
      <t>W</t>
    </r>
    <r>
      <rPr>
        <i/>
        <vertAlign val="subscript"/>
        <sz val="11"/>
        <color theme="1"/>
        <rFont val="Times New Roman"/>
        <family val="1"/>
      </rPr>
      <t>c</t>
    </r>
    <r>
      <rPr>
        <sz val="11"/>
        <color theme="1"/>
        <rFont val="Yu Gothic"/>
        <family val="2"/>
        <scheme val="minor"/>
      </rPr>
      <t>に、設計水平震度</t>
    </r>
    <r>
      <rPr>
        <i/>
        <sz val="11"/>
        <color theme="1"/>
        <rFont val="Times New Roman"/>
        <family val="1"/>
      </rPr>
      <t>k</t>
    </r>
    <r>
      <rPr>
        <i/>
        <vertAlign val="subscript"/>
        <sz val="11"/>
        <color theme="1"/>
        <rFont val="Times New Roman"/>
        <family val="1"/>
      </rPr>
      <t>h</t>
    </r>
    <rPh sb="0" eb="2">
      <t>ジシン</t>
    </rPh>
    <rPh sb="5" eb="8">
      <t>スイヘイリョク</t>
    </rPh>
    <rPh sb="16" eb="18">
      <t>セッケイ</t>
    </rPh>
    <rPh sb="18" eb="22">
      <t>スイヘイシンド</t>
    </rPh>
    <phoneticPr fontId="4"/>
  </si>
  <si>
    <t>+(</t>
    <phoneticPr fontId="4"/>
  </si>
  <si>
    <t>4-2-1-1. 自重</t>
    <rPh sb="9" eb="11">
      <t>ジジュウ</t>
    </rPh>
    <phoneticPr fontId="4"/>
  </si>
  <si>
    <r>
      <t>土塊の幅</t>
    </r>
    <r>
      <rPr>
        <sz val="11"/>
        <color theme="1"/>
        <rFont val="Times New Roman"/>
        <family val="1"/>
      </rPr>
      <t>(m)</t>
    </r>
    <rPh sb="0" eb="1">
      <t>ツチ</t>
    </rPh>
    <rPh sb="1" eb="2">
      <t>カタマリ</t>
    </rPh>
    <rPh sb="3" eb="4">
      <t>ハバ</t>
    </rPh>
    <phoneticPr fontId="4"/>
  </si>
  <si>
    <t>参考　異形棒鋼の寸法</t>
    <rPh sb="0" eb="2">
      <t>サンコウ</t>
    </rPh>
    <rPh sb="3" eb="5">
      <t>イケイ</t>
    </rPh>
    <rPh sb="5" eb="7">
      <t>ボウコウ</t>
    </rPh>
    <rPh sb="8" eb="10">
      <t>スンポウ</t>
    </rPh>
    <phoneticPr fontId="4"/>
  </si>
  <si>
    <t>呼び名</t>
    <rPh sb="0" eb="1">
      <t>ヨ</t>
    </rPh>
    <rPh sb="2" eb="3">
      <t>ナ</t>
    </rPh>
    <phoneticPr fontId="4"/>
  </si>
  <si>
    <t>D6</t>
  </si>
  <si>
    <t>D10</t>
  </si>
  <si>
    <t>D13</t>
  </si>
  <si>
    <t>D16</t>
  </si>
  <si>
    <t>D19</t>
  </si>
  <si>
    <t>D22</t>
  </si>
  <si>
    <t>D25</t>
  </si>
  <si>
    <t>D29</t>
  </si>
  <si>
    <t>D32</t>
  </si>
  <si>
    <t>D35</t>
  </si>
  <si>
    <t>D38</t>
  </si>
  <si>
    <t>D41</t>
  </si>
  <si>
    <t>D51</t>
    <phoneticPr fontId="4"/>
  </si>
  <si>
    <t>直径(mm)</t>
    <rPh sb="0" eb="2">
      <t>チョッケイ</t>
    </rPh>
    <phoneticPr fontId="4"/>
  </si>
  <si>
    <t>断面積(mm²)</t>
    <rPh sb="0" eb="3">
      <t>ダンメンセキ</t>
    </rPh>
    <phoneticPr fontId="4"/>
  </si>
  <si>
    <t>片持ばり式擁壁（逆T型擁壁）の設計計算例 －直接基礎、重要度１の場合－</t>
    <rPh sb="0" eb="2">
      <t>カタモ</t>
    </rPh>
    <rPh sb="4" eb="5">
      <t>シキ</t>
    </rPh>
    <rPh sb="5" eb="7">
      <t>ヨウヘキ</t>
    </rPh>
    <rPh sb="15" eb="17">
      <t>セッケイ</t>
    </rPh>
    <rPh sb="17" eb="20">
      <t>ケイサンレイ</t>
    </rPh>
    <rPh sb="22" eb="24">
      <t>チョクセツ</t>
    </rPh>
    <rPh sb="24" eb="26">
      <t>キソ</t>
    </rPh>
    <rPh sb="27" eb="30">
      <t>ジュウヨウド</t>
    </rPh>
    <rPh sb="32" eb="34">
      <t>バアイ</t>
    </rPh>
    <phoneticPr fontId="4"/>
  </si>
  <si>
    <t>2) 部材の安全性の照査</t>
    <rPh sb="3" eb="5">
      <t>ブザイ</t>
    </rPh>
    <rPh sb="6" eb="8">
      <t>アンゼン</t>
    </rPh>
    <rPh sb="8" eb="9">
      <t>セイ</t>
    </rPh>
    <rPh sb="10" eb="12">
      <t>ショウサ</t>
    </rPh>
    <phoneticPr fontId="4"/>
  </si>
  <si>
    <t>H24道擁p77, 143</t>
    <rPh sb="3" eb="4">
      <t>ミチ</t>
    </rPh>
    <rPh sb="4" eb="5">
      <t>ヨウ</t>
    </rPh>
    <phoneticPr fontId="4"/>
  </si>
  <si>
    <t>b₀</t>
    <phoneticPr fontId="4"/>
  </si>
  <si>
    <t>下記に示すプロセスは「擁壁上の嵩上げ盛土なし、直接基礎、地下水なし、擁壁高さ8m以下」が適用範囲です。</t>
    <rPh sb="0" eb="2">
      <t>カキ</t>
    </rPh>
    <rPh sb="3" eb="4">
      <t>シメ</t>
    </rPh>
    <rPh sb="11" eb="13">
      <t>ヨウヘキ</t>
    </rPh>
    <rPh sb="13" eb="14">
      <t>ウエ</t>
    </rPh>
    <rPh sb="15" eb="17">
      <t>カサア</t>
    </rPh>
    <rPh sb="18" eb="20">
      <t>モリド</t>
    </rPh>
    <rPh sb="23" eb="25">
      <t>チョクセツ</t>
    </rPh>
    <rPh sb="25" eb="27">
      <t>キソ</t>
    </rPh>
    <rPh sb="28" eb="31">
      <t>チカスイ</t>
    </rPh>
    <rPh sb="34" eb="36">
      <t>ヨウヘキ</t>
    </rPh>
    <rPh sb="36" eb="37">
      <t>タカ</t>
    </rPh>
    <rPh sb="40" eb="42">
      <t>イカ</t>
    </rPh>
    <rPh sb="44" eb="46">
      <t>テキヨウ</t>
    </rPh>
    <rPh sb="46" eb="48">
      <t>ハンイ</t>
    </rPh>
    <phoneticPr fontId="4"/>
  </si>
  <si>
    <t>1-2. 背面土砂形状</t>
    <rPh sb="5" eb="7">
      <t>ハイメン</t>
    </rPh>
    <rPh sb="7" eb="9">
      <t>ドシャ</t>
    </rPh>
    <rPh sb="9" eb="11">
      <t>ケイジョウ</t>
    </rPh>
    <phoneticPr fontId="4"/>
  </si>
  <si>
    <t>のり面傾斜角</t>
    <rPh sb="2" eb="3">
      <t>メン</t>
    </rPh>
    <rPh sb="3" eb="5">
      <t>ケイシャ</t>
    </rPh>
    <rPh sb="5" eb="6">
      <t>カク</t>
    </rPh>
    <phoneticPr fontId="4"/>
  </si>
  <si>
    <t>β</t>
    <phoneticPr fontId="14"/>
  </si>
  <si>
    <t>H24道擁p99</t>
    <rPh sb="3" eb="4">
      <t>ミチ</t>
    </rPh>
    <rPh sb="4" eb="5">
      <t>ヨウ</t>
    </rPh>
    <phoneticPr fontId="4"/>
  </si>
  <si>
    <t>H24道擁p72</t>
    <rPh sb="3" eb="4">
      <t>ミチ</t>
    </rPh>
    <rPh sb="4" eb="5">
      <t>ヨウ</t>
    </rPh>
    <phoneticPr fontId="4"/>
  </si>
  <si>
    <t>H24道擁p52</t>
    <rPh sb="3" eb="4">
      <t>ミチ</t>
    </rPh>
    <rPh sb="4" eb="5">
      <t>ヨウ</t>
    </rPh>
    <phoneticPr fontId="4"/>
  </si>
  <si>
    <t>1-3. 裏込め材料</t>
    <rPh sb="5" eb="7">
      <t>ウラコ</t>
    </rPh>
    <rPh sb="8" eb="10">
      <t>ザイリョウ</t>
    </rPh>
    <phoneticPr fontId="4"/>
  </si>
  <si>
    <t>1-4. 支持地盤</t>
    <rPh sb="5" eb="7">
      <t>シジ</t>
    </rPh>
    <rPh sb="7" eb="9">
      <t>ジバン</t>
    </rPh>
    <phoneticPr fontId="4"/>
  </si>
  <si>
    <t>主鉄筋</t>
    <rPh sb="0" eb="1">
      <t>シュ</t>
    </rPh>
    <rPh sb="1" eb="3">
      <t>テッキン</t>
    </rPh>
    <phoneticPr fontId="4"/>
  </si>
  <si>
    <t>配筋間隔</t>
    <rPh sb="0" eb="2">
      <t>ハイキン</t>
    </rPh>
    <rPh sb="2" eb="4">
      <t>カンカク</t>
    </rPh>
    <phoneticPr fontId="4"/>
  </si>
  <si>
    <t>配力鉄筋</t>
    <rPh sb="0" eb="2">
      <t>ハイリョク</t>
    </rPh>
    <rPh sb="2" eb="4">
      <t>テッキン</t>
    </rPh>
    <phoneticPr fontId="4"/>
  </si>
  <si>
    <t>（選択方法は後述）</t>
  </si>
  <si>
    <t>中間帯鉄筋</t>
    <phoneticPr fontId="4"/>
  </si>
  <si>
    <t>純かぶり</t>
    <rPh sb="0" eb="1">
      <t>ジュン</t>
    </rPh>
    <phoneticPr fontId="4"/>
  </si>
  <si>
    <t>H24道擁p154</t>
    <rPh sb="3" eb="4">
      <t>ミチ</t>
    </rPh>
    <rPh sb="4" eb="5">
      <t>ヨウ</t>
    </rPh>
    <phoneticPr fontId="4"/>
  </si>
  <si>
    <t>主鉄筋中心までのかぶり</t>
    <phoneticPr fontId="4"/>
  </si>
  <si>
    <t>（算出は後述）</t>
  </si>
  <si>
    <t>H24道擁p101</t>
  </si>
  <si>
    <t>地震時・衝突時の場合、割増係数</t>
    <rPh sb="0" eb="3">
      <t>ジシンジ</t>
    </rPh>
    <rPh sb="4" eb="7">
      <t>ショウトツジ</t>
    </rPh>
    <rPh sb="8" eb="10">
      <t>バアイ</t>
    </rPh>
    <phoneticPr fontId="14"/>
  </si>
  <si>
    <t>H24道擁p78</t>
    <rPh sb="3" eb="4">
      <t>ミチ</t>
    </rPh>
    <rPh sb="4" eb="5">
      <t>ヨウ</t>
    </rPh>
    <phoneticPr fontId="4"/>
  </si>
  <si>
    <t>1-5. 地盤条件</t>
    <rPh sb="5" eb="7">
      <t>ジバン</t>
    </rPh>
    <rPh sb="7" eb="9">
      <t>ジョウケン</t>
    </rPh>
    <phoneticPr fontId="4"/>
  </si>
  <si>
    <t>1-6. 設計水平震度</t>
    <rPh sb="5" eb="7">
      <t>セッケイ</t>
    </rPh>
    <rPh sb="7" eb="9">
      <t>スイヘイ</t>
    </rPh>
    <rPh sb="9" eb="11">
      <t>シンド</t>
    </rPh>
    <phoneticPr fontId="4"/>
  </si>
  <si>
    <t>1-7. 上載荷重と地下水位</t>
    <rPh sb="5" eb="6">
      <t>ウエ</t>
    </rPh>
    <rPh sb="6" eb="7">
      <t>ノ</t>
    </rPh>
    <rPh sb="7" eb="9">
      <t>カジュウ</t>
    </rPh>
    <rPh sb="10" eb="12">
      <t>チカ</t>
    </rPh>
    <rPh sb="12" eb="14">
      <t>スイイ</t>
    </rPh>
    <phoneticPr fontId="4"/>
  </si>
  <si>
    <t>1-8. コンクリート規格</t>
    <rPh sb="11" eb="13">
      <t>キカク</t>
    </rPh>
    <phoneticPr fontId="4"/>
  </si>
  <si>
    <t>1-9. 鉄筋規格</t>
    <rPh sb="5" eb="7">
      <t>テッキン</t>
    </rPh>
    <rPh sb="7" eb="9">
      <t>キカク</t>
    </rPh>
    <phoneticPr fontId="4"/>
  </si>
  <si>
    <t>1-10. たて壁の鉄筋</t>
    <rPh sb="8" eb="9">
      <t>カベ</t>
    </rPh>
    <rPh sb="10" eb="12">
      <t>テッキン</t>
    </rPh>
    <phoneticPr fontId="4"/>
  </si>
  <si>
    <t>1-11. つま先版の鉄筋</t>
    <rPh sb="8" eb="9">
      <t>サキ</t>
    </rPh>
    <rPh sb="9" eb="10">
      <t>バン</t>
    </rPh>
    <rPh sb="11" eb="13">
      <t>テッキン</t>
    </rPh>
    <phoneticPr fontId="4"/>
  </si>
  <si>
    <t>1-12. かかと版の鉄筋</t>
    <rPh sb="9" eb="10">
      <t>バン</t>
    </rPh>
    <rPh sb="11" eb="13">
      <t>テッキン</t>
    </rPh>
    <phoneticPr fontId="4"/>
  </si>
  <si>
    <t>1-13. 鉄筋コンクリート断面における定数</t>
    <rPh sb="6" eb="8">
      <t>テッキン</t>
    </rPh>
    <rPh sb="14" eb="16">
      <t>ダンメン</t>
    </rPh>
    <rPh sb="20" eb="22">
      <t>ジョウスウ</t>
    </rPh>
    <phoneticPr fontId="4"/>
  </si>
  <si>
    <t>1-14. 重要度区分と要求性能</t>
    <rPh sb="12" eb="14">
      <t>ヨウキュウ</t>
    </rPh>
    <rPh sb="14" eb="16">
      <t>セイノウ</t>
    </rPh>
    <phoneticPr fontId="4"/>
  </si>
  <si>
    <t>1-15. 設計方法と照査方法</t>
    <rPh sb="6" eb="8">
      <t>セッケイ</t>
    </rPh>
    <rPh sb="8" eb="10">
      <t>ホウホウ</t>
    </rPh>
    <rPh sb="11" eb="13">
      <t>ショウサ</t>
    </rPh>
    <rPh sb="13" eb="15">
      <t>ホウホウ</t>
    </rPh>
    <phoneticPr fontId="4"/>
  </si>
  <si>
    <t>1-16. 照査における荷重の組み合わせ</t>
    <phoneticPr fontId="4"/>
  </si>
  <si>
    <t>1-17. 照査における許容値</t>
    <rPh sb="6" eb="8">
      <t>ショウサ</t>
    </rPh>
    <rPh sb="12" eb="15">
      <t>キョヨウチ</t>
    </rPh>
    <phoneticPr fontId="14"/>
  </si>
  <si>
    <t>算出する。</t>
    <rPh sb="0" eb="2">
      <t>サンシュツ</t>
    </rPh>
    <phoneticPr fontId="4"/>
  </si>
  <si>
    <r>
      <t>地震による水平力</t>
    </r>
    <r>
      <rPr>
        <i/>
        <sz val="11"/>
        <color theme="1"/>
        <rFont val="Times New Roman"/>
        <family val="1"/>
      </rPr>
      <t>H</t>
    </r>
    <r>
      <rPr>
        <i/>
        <vertAlign val="subscript"/>
        <sz val="11"/>
        <color theme="1"/>
        <rFont val="Times New Roman"/>
        <family val="1"/>
      </rPr>
      <t>c</t>
    </r>
    <r>
      <rPr>
        <sz val="11"/>
        <color theme="1"/>
        <rFont val="Yu Gothic"/>
        <family val="2"/>
        <scheme val="minor"/>
      </rPr>
      <t>は、自重</t>
    </r>
    <r>
      <rPr>
        <i/>
        <sz val="11"/>
        <color theme="1"/>
        <rFont val="Times New Roman"/>
        <family val="1"/>
      </rPr>
      <t>W</t>
    </r>
    <r>
      <rPr>
        <i/>
        <vertAlign val="subscript"/>
        <sz val="11"/>
        <color theme="1"/>
        <rFont val="Times New Roman"/>
        <family val="1"/>
      </rPr>
      <t>c</t>
    </r>
    <r>
      <rPr>
        <sz val="11"/>
        <color theme="1"/>
        <rFont val="Yu Gothic"/>
        <family val="2"/>
        <scheme val="minor"/>
      </rPr>
      <t>に、設計水平震度</t>
    </r>
    <r>
      <rPr>
        <i/>
        <sz val="11"/>
        <color theme="1"/>
        <rFont val="Times New Roman"/>
        <family val="1"/>
      </rPr>
      <t>k</t>
    </r>
    <r>
      <rPr>
        <i/>
        <vertAlign val="subscript"/>
        <sz val="11"/>
        <color theme="1"/>
        <rFont val="Times New Roman"/>
        <family val="1"/>
      </rPr>
      <t>h</t>
    </r>
    <r>
      <rPr>
        <sz val="11"/>
        <color theme="1"/>
        <rFont val="Yu Gothic"/>
        <family val="2"/>
        <scheme val="minor"/>
      </rPr>
      <t>を乗じて</t>
    </r>
    <rPh sb="0" eb="2">
      <t>ジシン</t>
    </rPh>
    <rPh sb="5" eb="8">
      <t>スイヘイリョク</t>
    </rPh>
    <rPh sb="12" eb="14">
      <t>ジジュウ</t>
    </rPh>
    <rPh sb="18" eb="20">
      <t>セッケイ</t>
    </rPh>
    <rPh sb="20" eb="24">
      <t>スイヘイシンド</t>
    </rPh>
    <phoneticPr fontId="4"/>
  </si>
  <si>
    <t>乗じて算出する。</t>
    <rPh sb="0" eb="1">
      <t>ジョウ</t>
    </rPh>
    <rPh sb="3" eb="5">
      <t>サンシュツ</t>
    </rPh>
    <phoneticPr fontId="4"/>
  </si>
  <si>
    <r>
      <t>地震による水平力</t>
    </r>
    <r>
      <rPr>
        <i/>
        <sz val="11"/>
        <color theme="1"/>
        <rFont val="Times New Roman"/>
        <family val="1"/>
      </rPr>
      <t>H</t>
    </r>
    <r>
      <rPr>
        <i/>
        <vertAlign val="subscript"/>
        <sz val="11"/>
        <color theme="1"/>
        <rFont val="Times New Roman"/>
        <family val="1"/>
      </rPr>
      <t>s</t>
    </r>
    <r>
      <rPr>
        <sz val="11"/>
        <color theme="1"/>
        <rFont val="Yu Gothic"/>
        <family val="2"/>
        <scheme val="minor"/>
      </rPr>
      <t>は、背面土砂重量</t>
    </r>
    <r>
      <rPr>
        <i/>
        <sz val="11"/>
        <color theme="1"/>
        <rFont val="Times New Roman"/>
        <family val="1"/>
      </rPr>
      <t>W</t>
    </r>
    <r>
      <rPr>
        <i/>
        <vertAlign val="subscript"/>
        <sz val="11"/>
        <color theme="1"/>
        <rFont val="Times New Roman"/>
        <family val="1"/>
      </rPr>
      <t>s</t>
    </r>
    <r>
      <rPr>
        <sz val="11"/>
        <color theme="1"/>
        <rFont val="Yu Gothic"/>
        <family val="2"/>
        <scheme val="minor"/>
      </rPr>
      <t>に、設計水平震度</t>
    </r>
    <r>
      <rPr>
        <i/>
        <sz val="11"/>
        <color theme="1"/>
        <rFont val="Times New Roman"/>
        <family val="1"/>
      </rPr>
      <t>k</t>
    </r>
    <r>
      <rPr>
        <i/>
        <vertAlign val="subscript"/>
        <sz val="11"/>
        <color theme="1"/>
        <rFont val="Times New Roman"/>
        <family val="1"/>
      </rPr>
      <t>h</t>
    </r>
    <r>
      <rPr>
        <sz val="11"/>
        <color theme="1"/>
        <rFont val="Yu Gothic"/>
        <family val="2"/>
        <scheme val="minor"/>
      </rPr>
      <t>を</t>
    </r>
    <rPh sb="0" eb="2">
      <t>ジシン</t>
    </rPh>
    <rPh sb="5" eb="8">
      <t>スイヘイリョク</t>
    </rPh>
    <rPh sb="12" eb="16">
      <t>ハイメンドシャ</t>
    </rPh>
    <rPh sb="16" eb="18">
      <t>ジュウリョウ</t>
    </rPh>
    <rPh sb="22" eb="24">
      <t>セッケイ</t>
    </rPh>
    <rPh sb="24" eb="28">
      <t>スイヘイシンド</t>
    </rPh>
    <phoneticPr fontId="4"/>
  </si>
  <si>
    <t>2-1. 躯体自重</t>
    <rPh sb="5" eb="7">
      <t>クタイ</t>
    </rPh>
    <rPh sb="7" eb="9">
      <t>ジジュウ</t>
    </rPh>
    <phoneticPr fontId="14"/>
  </si>
  <si>
    <t>2-2. 背面土砂</t>
    <rPh sb="5" eb="7">
      <t>ハイメン</t>
    </rPh>
    <rPh sb="7" eb="9">
      <t>ドシャ</t>
    </rPh>
    <phoneticPr fontId="4"/>
  </si>
  <si>
    <t>2-3. 載荷重</t>
    <rPh sb="5" eb="6">
      <t>ノ</t>
    </rPh>
    <rPh sb="6" eb="8">
      <t>カジュウ</t>
    </rPh>
    <phoneticPr fontId="4"/>
  </si>
  <si>
    <t>下式により求められる。</t>
    <rPh sb="0" eb="1">
      <t>シタ</t>
    </rPh>
    <rPh sb="1" eb="2">
      <t>シキ</t>
    </rPh>
    <rPh sb="5" eb="6">
      <t>モト</t>
    </rPh>
    <phoneticPr fontId="4"/>
  </si>
  <si>
    <t>地表面の載荷重の重心（水平方向の底面前面からの距離）は、</t>
    <rPh sb="0" eb="3">
      <t>チヒョウメン</t>
    </rPh>
    <rPh sb="4" eb="5">
      <t>ノ</t>
    </rPh>
    <rPh sb="5" eb="7">
      <t>カジュウ</t>
    </rPh>
    <rPh sb="8" eb="10">
      <t>ジュウシン</t>
    </rPh>
    <rPh sb="11" eb="13">
      <t>スイヘイ</t>
    </rPh>
    <rPh sb="13" eb="15">
      <t>ホウコウ</t>
    </rPh>
    <rPh sb="16" eb="18">
      <t>ソコメン</t>
    </rPh>
    <rPh sb="18" eb="20">
      <t>ゼンメン</t>
    </rPh>
    <rPh sb="23" eb="25">
      <t>キョリ</t>
    </rPh>
    <phoneticPr fontId="4"/>
  </si>
  <si>
    <t>2-4. 土圧</t>
    <rPh sb="5" eb="7">
      <t>ドアツ</t>
    </rPh>
    <phoneticPr fontId="4"/>
  </si>
  <si>
    <t>2-4-1. 常時</t>
    <rPh sb="7" eb="9">
      <t>ジョウジ</t>
    </rPh>
    <phoneticPr fontId="4"/>
  </si>
  <si>
    <t>（H24道擁p99）</t>
    <rPh sb="4" eb="5">
      <t>ミチ</t>
    </rPh>
    <rPh sb="5" eb="6">
      <t>ヨウ</t>
    </rPh>
    <phoneticPr fontId="4"/>
  </si>
  <si>
    <t>転倒・滑動用</t>
    <rPh sb="0" eb="2">
      <t>テントウ</t>
    </rPh>
    <rPh sb="3" eb="5">
      <t>カツドウ</t>
    </rPh>
    <rPh sb="5" eb="6">
      <t>ヨウ</t>
    </rPh>
    <phoneticPr fontId="4"/>
  </si>
  <si>
    <t>躯体自重</t>
    <rPh sb="0" eb="2">
      <t>クタイ</t>
    </rPh>
    <rPh sb="2" eb="4">
      <t>ジジュウ</t>
    </rPh>
    <phoneticPr fontId="4"/>
  </si>
  <si>
    <t>支持用</t>
    <rPh sb="0" eb="2">
      <t>シジ</t>
    </rPh>
    <rPh sb="2" eb="3">
      <t>ヨウ</t>
    </rPh>
    <phoneticPr fontId="4"/>
  </si>
  <si>
    <t>合力の作用点が底版中央の底幅1/3の中にあるので、</t>
    <phoneticPr fontId="4"/>
  </si>
  <si>
    <t>地盤反力は台形分布となる。（H24道擁p120）</t>
    <phoneticPr fontId="4"/>
  </si>
  <si>
    <t>3-2. レベル２地震時</t>
    <rPh sb="5" eb="7">
      <t>ジシン</t>
    </rPh>
    <rPh sb="7" eb="8">
      <t>ジ</t>
    </rPh>
    <phoneticPr fontId="4"/>
  </si>
  <si>
    <t>合力の作用点が底版中央の底幅1/3から2/3の中にあるので、</t>
    <phoneticPr fontId="4"/>
  </si>
  <si>
    <t>地盤反力は三角形分布となる。（H24道擁p120）</t>
    <rPh sb="5" eb="7">
      <t>サンカク</t>
    </rPh>
    <phoneticPr fontId="4"/>
  </si>
  <si>
    <t>断面計算において土圧の鉛直成分は無視するので、モーメントは下記のとおり。（H24道擁p180）</t>
    <rPh sb="0" eb="2">
      <t>ダンメン</t>
    </rPh>
    <rPh sb="2" eb="4">
      <t>ケイサン</t>
    </rPh>
    <rPh sb="8" eb="10">
      <t>ドアツ</t>
    </rPh>
    <rPh sb="11" eb="13">
      <t>エンチョク</t>
    </rPh>
    <rPh sb="13" eb="15">
      <t>セイブン</t>
    </rPh>
    <rPh sb="16" eb="18">
      <t>ムシ</t>
    </rPh>
    <rPh sb="29" eb="31">
      <t>カキ</t>
    </rPh>
    <rPh sb="40" eb="41">
      <t>ミチ</t>
    </rPh>
    <rPh sb="41" eb="42">
      <t>ヨウ</t>
    </rPh>
    <phoneticPr fontId="4"/>
  </si>
  <si>
    <r>
      <t>kN</t>
    </r>
    <r>
      <rPr>
        <sz val="11"/>
        <color theme="1"/>
        <rFont val="游ゴシック"/>
        <family val="2"/>
        <charset val="128"/>
      </rPr>
      <t>・</t>
    </r>
    <r>
      <rPr>
        <sz val="11"/>
        <color theme="1"/>
        <rFont val="Times New Roman"/>
        <family val="1"/>
      </rPr>
      <t>m/m</t>
    </r>
    <phoneticPr fontId="4"/>
  </si>
  <si>
    <t>主鉄筋</t>
    <rPh sb="0" eb="3">
      <t>シュテッキン</t>
    </rPh>
    <phoneticPr fontId="4"/>
  </si>
  <si>
    <r>
      <t>mm²/</t>
    </r>
    <r>
      <rPr>
        <sz val="11"/>
        <color theme="1"/>
        <rFont val="Yu Gothic"/>
        <family val="1"/>
        <charset val="128"/>
      </rPr>
      <t>本</t>
    </r>
    <rPh sb="4" eb="5">
      <t>ホン</t>
    </rPh>
    <phoneticPr fontId="4"/>
  </si>
  <si>
    <r>
      <rPr>
        <sz val="11"/>
        <color theme="1"/>
        <rFont val="Yu Gothic"/>
        <family val="1"/>
        <charset val="128"/>
      </rPr>
      <t>本/</t>
    </r>
    <r>
      <rPr>
        <sz val="11"/>
        <color theme="1"/>
        <rFont val="Times New Roman"/>
        <family val="1"/>
      </rPr>
      <t>m</t>
    </r>
    <rPh sb="0" eb="1">
      <t>ホン</t>
    </rPh>
    <phoneticPr fontId="4"/>
  </si>
  <si>
    <t>かぶりと有効高</t>
    <rPh sb="4" eb="6">
      <t>ユウコウ</t>
    </rPh>
    <rPh sb="6" eb="7">
      <t>タカ</t>
    </rPh>
    <phoneticPr fontId="4"/>
  </si>
  <si>
    <t>主鉄筋中心までのかぶり</t>
    <rPh sb="0" eb="1">
      <t>シュ</t>
    </rPh>
    <phoneticPr fontId="4"/>
  </si>
  <si>
    <t>≒</t>
    <phoneticPr fontId="4"/>
  </si>
  <si>
    <t>b₀d</t>
    <phoneticPr fontId="4"/>
  </si>
  <si>
    <t>kjb₀d²</t>
    <phoneticPr fontId="4"/>
  </si>
  <si>
    <t>許容せん断応力度の計算</t>
    <rPh sb="0" eb="2">
      <t>キョヨウ</t>
    </rPh>
    <rPh sb="4" eb="5">
      <t>ダン</t>
    </rPh>
    <rPh sb="5" eb="8">
      <t>オウリョクド</t>
    </rPh>
    <rPh sb="9" eb="11">
      <t>ケイサン</t>
    </rPh>
    <phoneticPr fontId="4"/>
  </si>
  <si>
    <t>であるため、補正係数は有効高</t>
    <rPh sb="6" eb="10">
      <t>ホセイケイスウ</t>
    </rPh>
    <rPh sb="11" eb="13">
      <t>ユウコウ</t>
    </rPh>
    <rPh sb="13" eb="14">
      <t>タカ</t>
    </rPh>
    <phoneticPr fontId="4"/>
  </si>
  <si>
    <t>と</t>
    <phoneticPr fontId="4"/>
  </si>
  <si>
    <t>の間なので</t>
    <rPh sb="1" eb="2">
      <t>アイダ</t>
    </rPh>
    <phoneticPr fontId="4"/>
  </si>
  <si>
    <t>線形補完により算出する。</t>
    <rPh sb="0" eb="2">
      <t>センケイ</t>
    </rPh>
    <rPh sb="2" eb="4">
      <t>ホカン</t>
    </rPh>
    <rPh sb="7" eb="9">
      <t>サンシュツ</t>
    </rPh>
    <phoneticPr fontId="4"/>
  </si>
  <si>
    <r>
      <rPr>
        <sz val="11"/>
        <color theme="1"/>
        <rFont val="Yu Gothic"/>
        <family val="2"/>
      </rPr>
      <t>－</t>
    </r>
    <phoneticPr fontId="4"/>
  </si>
  <si>
    <t>部材断面の有効高による補正係数（H24道擁p79）</t>
    <rPh sb="0" eb="2">
      <t>ブザイ</t>
    </rPh>
    <rPh sb="2" eb="4">
      <t>ダンメン</t>
    </rPh>
    <rPh sb="5" eb="7">
      <t>ユウコウ</t>
    </rPh>
    <rPh sb="7" eb="8">
      <t>タカ</t>
    </rPh>
    <rPh sb="11" eb="13">
      <t>ホセイ</t>
    </rPh>
    <rPh sb="13" eb="15">
      <t>ケイスウ</t>
    </rPh>
    <phoneticPr fontId="4"/>
  </si>
  <si>
    <t>であるため補正係数は引張鉄筋比</t>
    <rPh sb="5" eb="9">
      <t>ホセイケイスウ</t>
    </rPh>
    <rPh sb="10" eb="12">
      <t>ヒッパリ</t>
    </rPh>
    <rPh sb="12" eb="15">
      <t>テッキンヒ</t>
    </rPh>
    <phoneticPr fontId="4"/>
  </si>
  <si>
    <r>
      <t>τ</t>
    </r>
    <r>
      <rPr>
        <i/>
        <vertAlign val="subscript"/>
        <sz val="11"/>
        <color theme="1"/>
        <rFont val="Times New Roman"/>
        <family val="1"/>
      </rPr>
      <t>a</t>
    </r>
    <phoneticPr fontId="4"/>
  </si>
  <si>
    <t>軸方向鉄筋比による補正係数（H24道擁p80）</t>
    <rPh sb="0" eb="3">
      <t>ジクホウコウ</t>
    </rPh>
    <rPh sb="3" eb="6">
      <t>テッキンヒ</t>
    </rPh>
    <rPh sb="9" eb="13">
      <t>ホセイケイスウ</t>
    </rPh>
    <phoneticPr fontId="4"/>
  </si>
  <si>
    <t>主鉄筋中心までのかぶり</t>
    <rPh sb="0" eb="3">
      <t>シュテッキン</t>
    </rPh>
    <rPh sb="3" eb="5">
      <t>チュウシン</t>
    </rPh>
    <phoneticPr fontId="4"/>
  </si>
  <si>
    <t>せん断スパン比（H24道擁p188）</t>
    <rPh sb="2" eb="3">
      <t>ダン</t>
    </rPh>
    <rPh sb="6" eb="7">
      <t>ヒ</t>
    </rPh>
    <phoneticPr fontId="4"/>
  </si>
  <si>
    <t>せん断応力度（H24道擁p145,186）</t>
    <rPh sb="2" eb="3">
      <t>ダン</t>
    </rPh>
    <rPh sb="3" eb="6">
      <t>オウリョクド</t>
    </rPh>
    <rPh sb="10" eb="11">
      <t>ミチ</t>
    </rPh>
    <rPh sb="11" eb="12">
      <t>ヨウ</t>
    </rPh>
    <phoneticPr fontId="4"/>
  </si>
  <si>
    <t>せん断スパン比が2.5より小さいので、せん断応力度は</t>
    <rPh sb="2" eb="3">
      <t>ダン</t>
    </rPh>
    <rPh sb="6" eb="7">
      <t>ヒ</t>
    </rPh>
    <rPh sb="13" eb="14">
      <t>チイ</t>
    </rPh>
    <rPh sb="21" eb="22">
      <t>ダン</t>
    </rPh>
    <rPh sb="22" eb="25">
      <t>オウリョクド</t>
    </rPh>
    <phoneticPr fontId="4"/>
  </si>
  <si>
    <t>下式で求める。</t>
    <rPh sb="0" eb="1">
      <t>シタ</t>
    </rPh>
    <rPh sb="1" eb="2">
      <t>シキ</t>
    </rPh>
    <rPh sb="3" eb="4">
      <t>モト</t>
    </rPh>
    <phoneticPr fontId="4"/>
  </si>
  <si>
    <t>が</t>
    <phoneticPr fontId="4"/>
  </si>
  <si>
    <t>であるため、</t>
    <phoneticPr fontId="4"/>
  </si>
  <si>
    <t>の間なので、補正係数は</t>
    <rPh sb="1" eb="2">
      <t>アイダ</t>
    </rPh>
    <rPh sb="6" eb="10">
      <t>ホセイケイスウ</t>
    </rPh>
    <phoneticPr fontId="4"/>
  </si>
  <si>
    <t>せん断スパン比が2.5より大きいので、せん断応力度は下式で求める。</t>
    <rPh sb="2" eb="3">
      <t>ダン</t>
    </rPh>
    <rPh sb="6" eb="7">
      <t>ヒ</t>
    </rPh>
    <rPh sb="13" eb="14">
      <t>オオ</t>
    </rPh>
    <rPh sb="21" eb="22">
      <t>ダン</t>
    </rPh>
    <rPh sb="22" eb="25">
      <t>オウリョクド</t>
    </rPh>
    <phoneticPr fontId="4"/>
  </si>
  <si>
    <t>せん断スパン比（H24道擁p188）</t>
    <rPh sb="2" eb="3">
      <t>ダン</t>
    </rPh>
    <rPh sb="6" eb="7">
      <t>ヒ</t>
    </rPh>
    <rPh sb="11" eb="12">
      <t>ミチ</t>
    </rPh>
    <rPh sb="12" eb="13">
      <t>ヨウ</t>
    </rPh>
    <phoneticPr fontId="4"/>
  </si>
  <si>
    <t>ここに</t>
    <phoneticPr fontId="4"/>
  </si>
  <si>
    <t>S</t>
    <phoneticPr fontId="4"/>
  </si>
  <si>
    <t>tan</t>
    <phoneticPr fontId="4"/>
  </si>
  <si>
    <t>γ</t>
    <phoneticPr fontId="14"/>
  </si>
  <si>
    <t>地表面の載荷重の重心は、</t>
    <rPh sb="0" eb="3">
      <t>チヒョウメン</t>
    </rPh>
    <rPh sb="4" eb="5">
      <t>ノ</t>
    </rPh>
    <rPh sb="5" eb="7">
      <t>カジュウ</t>
    </rPh>
    <rPh sb="8" eb="10">
      <t>ジュウシン</t>
    </rPh>
    <phoneticPr fontId="4"/>
  </si>
  <si>
    <t>かかと版設計位置の地盤反力度</t>
    <rPh sb="3" eb="4">
      <t>バン</t>
    </rPh>
    <rPh sb="4" eb="6">
      <t>セッケイ</t>
    </rPh>
    <rPh sb="6" eb="8">
      <t>イチ</t>
    </rPh>
    <rPh sb="9" eb="11">
      <t>ジバン</t>
    </rPh>
    <rPh sb="11" eb="14">
      <t>ハンリョクド</t>
    </rPh>
    <phoneticPr fontId="14"/>
  </si>
  <si>
    <r>
      <t>(</t>
    </r>
    <r>
      <rPr>
        <i/>
        <sz val="11"/>
        <color theme="1"/>
        <rFont val="Times New Roman"/>
        <family val="1"/>
      </rPr>
      <t>q</t>
    </r>
    <r>
      <rPr>
        <sz val="11"/>
        <color theme="1"/>
        <rFont val="Yu Gothic"/>
        <family val="2"/>
      </rPr>
      <t>₁</t>
    </r>
    <r>
      <rPr>
        <sz val="11"/>
        <color theme="1"/>
        <rFont val="Times New Roman"/>
        <family val="1"/>
      </rPr>
      <t>+</t>
    </r>
    <r>
      <rPr>
        <i/>
        <sz val="11"/>
        <color theme="1"/>
        <rFont val="Times New Roman"/>
        <family val="1"/>
      </rPr>
      <t>q</t>
    </r>
    <r>
      <rPr>
        <sz val="11"/>
        <color theme="1"/>
        <rFont val="Yu Gothic"/>
        <family val="2"/>
      </rPr>
      <t>₂</t>
    </r>
    <r>
      <rPr>
        <sz val="11"/>
        <color theme="1"/>
        <rFont val="Times New Roman"/>
        <family val="1"/>
      </rPr>
      <t>)</t>
    </r>
    <r>
      <rPr>
        <sz val="11"/>
        <color theme="1"/>
        <rFont val="Yu Gothic"/>
        <family val="2"/>
      </rPr>
      <t>・</t>
    </r>
    <r>
      <rPr>
        <i/>
        <sz val="11"/>
        <color theme="1"/>
        <rFont val="Times New Roman"/>
        <family val="1"/>
      </rPr>
      <t>B</t>
    </r>
    <r>
      <rPr>
        <i/>
        <vertAlign val="subscript"/>
        <sz val="11"/>
        <color theme="1"/>
        <rFont val="Times New Roman"/>
        <family val="1"/>
      </rPr>
      <t>k</t>
    </r>
    <phoneticPr fontId="4"/>
  </si>
  <si>
    <r>
      <t>B</t>
    </r>
    <r>
      <rPr>
        <i/>
        <vertAlign val="subscript"/>
        <sz val="11"/>
        <color theme="1"/>
        <rFont val="Times New Roman"/>
        <family val="1"/>
      </rPr>
      <t>k</t>
    </r>
    <phoneticPr fontId="14"/>
  </si>
  <si>
    <r>
      <t>土くさび重量</t>
    </r>
    <r>
      <rPr>
        <sz val="11"/>
        <color theme="1"/>
        <rFont val="Yu Gothic"/>
        <family val="1"/>
      </rPr>
      <t>(kN/m)</t>
    </r>
    <rPh sb="0" eb="1">
      <t>ツチ</t>
    </rPh>
    <rPh sb="4" eb="6">
      <t>ジュウリョウ</t>
    </rPh>
    <phoneticPr fontId="14"/>
  </si>
  <si>
    <t>4. 部材の安全性の照査（常時）</t>
    <rPh sb="3" eb="5">
      <t>ブザイ</t>
    </rPh>
    <rPh sb="6" eb="8">
      <t>アンゼン</t>
    </rPh>
    <rPh sb="8" eb="9">
      <t>セイ</t>
    </rPh>
    <rPh sb="10" eb="12">
      <t>ショウサ</t>
    </rPh>
    <rPh sb="13" eb="15">
      <t>ジョウジ</t>
    </rPh>
    <phoneticPr fontId="14"/>
  </si>
  <si>
    <t>4-1. たて壁</t>
    <rPh sb="7" eb="8">
      <t>カベ</t>
    </rPh>
    <phoneticPr fontId="4"/>
  </si>
  <si>
    <t>4-1-1. 設計に用いる荷重</t>
    <rPh sb="7" eb="9">
      <t>セッケイ</t>
    </rPh>
    <rPh sb="10" eb="11">
      <t>モチ</t>
    </rPh>
    <rPh sb="13" eb="15">
      <t>カジュウ</t>
    </rPh>
    <phoneticPr fontId="4"/>
  </si>
  <si>
    <t>4-1-2. 作用力の集計</t>
    <rPh sb="7" eb="10">
      <t>サヨウリョク</t>
    </rPh>
    <rPh sb="11" eb="13">
      <t>シュウケイ</t>
    </rPh>
    <phoneticPr fontId="4"/>
  </si>
  <si>
    <t>4-1-3. 応力度算出と判定</t>
    <rPh sb="7" eb="9">
      <t>オウリョク</t>
    </rPh>
    <rPh sb="9" eb="10">
      <t>ド</t>
    </rPh>
    <rPh sb="10" eb="12">
      <t>サンシュツ</t>
    </rPh>
    <rPh sb="13" eb="15">
      <t>ハンテイ</t>
    </rPh>
    <phoneticPr fontId="4"/>
  </si>
  <si>
    <t>4-2. つま先版（曲げモーメント）</t>
    <rPh sb="7" eb="8">
      <t>サキ</t>
    </rPh>
    <rPh sb="8" eb="9">
      <t>バン</t>
    </rPh>
    <rPh sb="10" eb="11">
      <t>マ</t>
    </rPh>
    <phoneticPr fontId="4"/>
  </si>
  <si>
    <t>4-2-1. 設計に用いる荷重</t>
    <rPh sb="7" eb="9">
      <t>セッケイ</t>
    </rPh>
    <rPh sb="10" eb="11">
      <t>モチ</t>
    </rPh>
    <rPh sb="13" eb="15">
      <t>カジュウ</t>
    </rPh>
    <phoneticPr fontId="4"/>
  </si>
  <si>
    <t>4-2-1-2. 地盤反力</t>
    <rPh sb="9" eb="11">
      <t>ジバン</t>
    </rPh>
    <rPh sb="11" eb="13">
      <t>ハンリョク</t>
    </rPh>
    <phoneticPr fontId="4"/>
  </si>
  <si>
    <t>4-2-2. 作用力の集計</t>
    <rPh sb="7" eb="10">
      <t>サヨウリョク</t>
    </rPh>
    <rPh sb="11" eb="13">
      <t>シュウケイ</t>
    </rPh>
    <phoneticPr fontId="4"/>
  </si>
  <si>
    <t>4-2-3. 応力度算出と判定</t>
    <rPh sb="7" eb="10">
      <t>オウリョクド</t>
    </rPh>
    <rPh sb="10" eb="12">
      <t>サンシュツ</t>
    </rPh>
    <rPh sb="13" eb="15">
      <t>ハンテイ</t>
    </rPh>
    <phoneticPr fontId="4"/>
  </si>
  <si>
    <t>4-3. つま先版（せん断力）</t>
    <rPh sb="7" eb="8">
      <t>サキ</t>
    </rPh>
    <rPh sb="8" eb="9">
      <t>バン</t>
    </rPh>
    <rPh sb="12" eb="13">
      <t>ダン</t>
    </rPh>
    <rPh sb="13" eb="14">
      <t>リョク</t>
    </rPh>
    <phoneticPr fontId="4"/>
  </si>
  <si>
    <t>4-3-1. 設計に用いる荷重</t>
    <rPh sb="7" eb="9">
      <t>セッケイ</t>
    </rPh>
    <rPh sb="10" eb="11">
      <t>モチ</t>
    </rPh>
    <rPh sb="13" eb="15">
      <t>カジュウ</t>
    </rPh>
    <phoneticPr fontId="4"/>
  </si>
  <si>
    <t>4-3-2. 作用力の集計</t>
    <rPh sb="7" eb="10">
      <t>サヨウリョク</t>
    </rPh>
    <rPh sb="11" eb="13">
      <t>シュウケイ</t>
    </rPh>
    <phoneticPr fontId="4"/>
  </si>
  <si>
    <t>4-3-3. 応力度算出と判定</t>
    <rPh sb="7" eb="9">
      <t>オウリョク</t>
    </rPh>
    <rPh sb="9" eb="10">
      <t>ド</t>
    </rPh>
    <rPh sb="10" eb="12">
      <t>サンシュツ</t>
    </rPh>
    <rPh sb="13" eb="15">
      <t>ハンテイ</t>
    </rPh>
    <phoneticPr fontId="4"/>
  </si>
  <si>
    <t>4-4. かかと版（曲げモーメント）</t>
    <rPh sb="8" eb="9">
      <t>バン</t>
    </rPh>
    <rPh sb="10" eb="11">
      <t>マ</t>
    </rPh>
    <phoneticPr fontId="4"/>
  </si>
  <si>
    <t>4-4-1. 設計に用いる荷重</t>
    <rPh sb="7" eb="9">
      <t>セッケイ</t>
    </rPh>
    <rPh sb="10" eb="11">
      <t>モチ</t>
    </rPh>
    <rPh sb="13" eb="15">
      <t>カジュウ</t>
    </rPh>
    <phoneticPr fontId="4"/>
  </si>
  <si>
    <t>4-4-1-1. 自重</t>
    <rPh sb="9" eb="11">
      <t>ジジュウ</t>
    </rPh>
    <phoneticPr fontId="4"/>
  </si>
  <si>
    <t>4-4-1-2. 背面土砂</t>
    <rPh sb="9" eb="11">
      <t>ハイメン</t>
    </rPh>
    <rPh sb="11" eb="13">
      <t>ドシャ</t>
    </rPh>
    <phoneticPr fontId="4"/>
  </si>
  <si>
    <t>4-4-1-3. 載荷重</t>
    <phoneticPr fontId="4"/>
  </si>
  <si>
    <t>4-4-1-4. 土圧</t>
    <rPh sb="9" eb="11">
      <t>ドアツ</t>
    </rPh>
    <phoneticPr fontId="4"/>
  </si>
  <si>
    <t>4-4-1-5. 地盤反力</t>
    <rPh sb="9" eb="11">
      <t>ジバン</t>
    </rPh>
    <rPh sb="11" eb="13">
      <t>ハンリョク</t>
    </rPh>
    <phoneticPr fontId="4"/>
  </si>
  <si>
    <t>4-4-2. 作用力の集計</t>
    <rPh sb="7" eb="10">
      <t>サヨウリョク</t>
    </rPh>
    <rPh sb="11" eb="13">
      <t>シュウケイ</t>
    </rPh>
    <phoneticPr fontId="4"/>
  </si>
  <si>
    <t>4-4-3. 応力度算出と判定</t>
    <rPh sb="7" eb="10">
      <t>オウリョクド</t>
    </rPh>
    <rPh sb="10" eb="12">
      <t>サンシュツ</t>
    </rPh>
    <rPh sb="13" eb="15">
      <t>ハンテイ</t>
    </rPh>
    <phoneticPr fontId="4"/>
  </si>
  <si>
    <t>4-5. かかと版（せん断力）</t>
    <rPh sb="8" eb="9">
      <t>バン</t>
    </rPh>
    <rPh sb="12" eb="13">
      <t>ダン</t>
    </rPh>
    <rPh sb="13" eb="14">
      <t>リョク</t>
    </rPh>
    <phoneticPr fontId="4"/>
  </si>
  <si>
    <t>4-5-1. 設計に用いる荷重</t>
    <rPh sb="7" eb="9">
      <t>セッケイ</t>
    </rPh>
    <rPh sb="10" eb="11">
      <t>モチ</t>
    </rPh>
    <rPh sb="13" eb="15">
      <t>カジュウ</t>
    </rPh>
    <phoneticPr fontId="4"/>
  </si>
  <si>
    <t>4-5-1-2. 背面土砂</t>
    <rPh sb="9" eb="11">
      <t>ハイメン</t>
    </rPh>
    <rPh sb="11" eb="13">
      <t>ドシャ</t>
    </rPh>
    <phoneticPr fontId="4"/>
  </si>
  <si>
    <t>4-5-1-3. 載荷重</t>
    <phoneticPr fontId="4"/>
  </si>
  <si>
    <t>4-5-1-4. 土圧</t>
    <rPh sb="9" eb="11">
      <t>ドアツ</t>
    </rPh>
    <phoneticPr fontId="4"/>
  </si>
  <si>
    <t>4-5-1-5. 地盤反力</t>
    <rPh sb="9" eb="11">
      <t>ジバン</t>
    </rPh>
    <rPh sb="11" eb="13">
      <t>ハンリョク</t>
    </rPh>
    <phoneticPr fontId="4"/>
  </si>
  <si>
    <t>4-5-2. 作用力の集計</t>
    <rPh sb="7" eb="10">
      <t>サヨウリョク</t>
    </rPh>
    <rPh sb="11" eb="13">
      <t>シュウケイ</t>
    </rPh>
    <phoneticPr fontId="4"/>
  </si>
  <si>
    <t>4-5-3. 応力度算出と判定</t>
    <rPh sb="7" eb="10">
      <t>オウリョクド</t>
    </rPh>
    <rPh sb="10" eb="12">
      <t>サンシュツ</t>
    </rPh>
    <rPh sb="13" eb="15">
      <t>ハンテイ</t>
    </rPh>
    <phoneticPr fontId="4"/>
  </si>
  <si>
    <t>5. 部材の安全性の照査（地震時）</t>
    <rPh sb="3" eb="5">
      <t>ブザイ</t>
    </rPh>
    <rPh sb="6" eb="8">
      <t>アンゼン</t>
    </rPh>
    <rPh sb="8" eb="9">
      <t>セイ</t>
    </rPh>
    <rPh sb="10" eb="12">
      <t>ショウサ</t>
    </rPh>
    <rPh sb="13" eb="15">
      <t>ジシン</t>
    </rPh>
    <rPh sb="15" eb="16">
      <t>ジ</t>
    </rPh>
    <phoneticPr fontId="14"/>
  </si>
  <si>
    <t>5-1. たて壁</t>
    <rPh sb="7" eb="8">
      <t>カベ</t>
    </rPh>
    <phoneticPr fontId="4"/>
  </si>
  <si>
    <t>5-1-1. 設計に用いる荷重</t>
    <rPh sb="7" eb="9">
      <t>セッケイ</t>
    </rPh>
    <rPh sb="10" eb="11">
      <t>モチ</t>
    </rPh>
    <rPh sb="13" eb="15">
      <t>カジュウ</t>
    </rPh>
    <phoneticPr fontId="4"/>
  </si>
  <si>
    <t>5-1-1-1. 自重</t>
    <rPh sb="9" eb="11">
      <t>ジジュウ</t>
    </rPh>
    <phoneticPr fontId="4"/>
  </si>
  <si>
    <t>5-1-1-2. 土圧</t>
    <rPh sb="9" eb="11">
      <t>ドアツ</t>
    </rPh>
    <phoneticPr fontId="4"/>
  </si>
  <si>
    <t>5-1-2. 作用力の集計</t>
    <rPh sb="7" eb="10">
      <t>サヨウリョク</t>
    </rPh>
    <rPh sb="11" eb="13">
      <t>シュウケイ</t>
    </rPh>
    <phoneticPr fontId="4"/>
  </si>
  <si>
    <t>5-1-3. 応力度算出と判定</t>
    <rPh sb="7" eb="9">
      <t>オウリョク</t>
    </rPh>
    <rPh sb="9" eb="10">
      <t>ド</t>
    </rPh>
    <rPh sb="10" eb="12">
      <t>サンシュツ</t>
    </rPh>
    <rPh sb="13" eb="15">
      <t>ハンテイ</t>
    </rPh>
    <phoneticPr fontId="4"/>
  </si>
  <si>
    <t>5-2. つま先版（曲げモーメント）</t>
    <rPh sb="7" eb="8">
      <t>サキ</t>
    </rPh>
    <rPh sb="8" eb="9">
      <t>バン</t>
    </rPh>
    <rPh sb="10" eb="11">
      <t>マ</t>
    </rPh>
    <phoneticPr fontId="4"/>
  </si>
  <si>
    <t>5-2-1. 設計に用いる荷重</t>
    <rPh sb="7" eb="9">
      <t>セッケイ</t>
    </rPh>
    <rPh sb="10" eb="11">
      <t>モチ</t>
    </rPh>
    <rPh sb="13" eb="15">
      <t>カジュウ</t>
    </rPh>
    <phoneticPr fontId="4"/>
  </si>
  <si>
    <t>5-2-1-1. 自重</t>
    <rPh sb="9" eb="11">
      <t>ジジュウ</t>
    </rPh>
    <phoneticPr fontId="4"/>
  </si>
  <si>
    <t>5-2-1-2. 地盤反力</t>
    <rPh sb="9" eb="11">
      <t>ジバン</t>
    </rPh>
    <rPh sb="11" eb="13">
      <t>ハンリョク</t>
    </rPh>
    <phoneticPr fontId="4"/>
  </si>
  <si>
    <r>
      <t>x</t>
    </r>
    <r>
      <rPr>
        <i/>
        <vertAlign val="subscript"/>
        <sz val="11"/>
        <color rgb="FF000000"/>
        <rFont val="Times New Roman"/>
        <family val="1"/>
      </rPr>
      <t>d</t>
    </r>
    <phoneticPr fontId="14"/>
  </si>
  <si>
    <t>d</t>
    <phoneticPr fontId="14"/>
  </si>
  <si>
    <t>5-2-2. 作用力の集計</t>
    <rPh sb="7" eb="10">
      <t>サヨウリョク</t>
    </rPh>
    <rPh sb="11" eb="13">
      <t>シュウケイ</t>
    </rPh>
    <phoneticPr fontId="4"/>
  </si>
  <si>
    <t>5-2-3. 応力度算出と判定</t>
    <rPh sb="7" eb="10">
      <t>オウリョクド</t>
    </rPh>
    <rPh sb="10" eb="12">
      <t>サンシュツ</t>
    </rPh>
    <rPh sb="13" eb="15">
      <t>ハンテイ</t>
    </rPh>
    <phoneticPr fontId="4"/>
  </si>
  <si>
    <t>5-3. つま先版（せん断力）</t>
    <rPh sb="7" eb="8">
      <t>サキ</t>
    </rPh>
    <rPh sb="8" eb="9">
      <t>バン</t>
    </rPh>
    <rPh sb="12" eb="13">
      <t>ダン</t>
    </rPh>
    <rPh sb="13" eb="14">
      <t>リョク</t>
    </rPh>
    <phoneticPr fontId="4"/>
  </si>
  <si>
    <t>5-3-1. 設計に用いる荷重</t>
    <rPh sb="7" eb="9">
      <t>セッケイ</t>
    </rPh>
    <rPh sb="10" eb="11">
      <t>モチ</t>
    </rPh>
    <rPh sb="13" eb="15">
      <t>カジュウ</t>
    </rPh>
    <phoneticPr fontId="4"/>
  </si>
  <si>
    <t>5-3-1-1. 自重</t>
    <rPh sb="9" eb="11">
      <t>ジジュウ</t>
    </rPh>
    <phoneticPr fontId="4"/>
  </si>
  <si>
    <t>4-3-1-1. 自重</t>
    <rPh sb="9" eb="11">
      <t>ジジュウ</t>
    </rPh>
    <phoneticPr fontId="4"/>
  </si>
  <si>
    <t>4-3-1-2. 地盤反力</t>
    <rPh sb="9" eb="11">
      <t>ジバン</t>
    </rPh>
    <rPh sb="11" eb="13">
      <t>ハンリョク</t>
    </rPh>
    <phoneticPr fontId="4"/>
  </si>
  <si>
    <t>5-3-1-2. 地盤反力</t>
    <rPh sb="9" eb="11">
      <t>ジバン</t>
    </rPh>
    <rPh sb="11" eb="13">
      <t>ハンリョク</t>
    </rPh>
    <phoneticPr fontId="4"/>
  </si>
  <si>
    <t>5-3-2. 作用力の集計</t>
    <rPh sb="7" eb="10">
      <t>サヨウリョク</t>
    </rPh>
    <rPh sb="11" eb="13">
      <t>シュウケイ</t>
    </rPh>
    <phoneticPr fontId="4"/>
  </si>
  <si>
    <t>5-3-3. 応力度算出と判定</t>
    <rPh sb="7" eb="9">
      <t>オウリョク</t>
    </rPh>
    <rPh sb="9" eb="10">
      <t>ド</t>
    </rPh>
    <rPh sb="10" eb="12">
      <t>サンシュツ</t>
    </rPh>
    <rPh sb="13" eb="15">
      <t>ハンテイ</t>
    </rPh>
    <phoneticPr fontId="4"/>
  </si>
  <si>
    <t>5-4. かかと版（曲げモーメント）</t>
    <rPh sb="8" eb="9">
      <t>バン</t>
    </rPh>
    <rPh sb="10" eb="11">
      <t>マ</t>
    </rPh>
    <phoneticPr fontId="4"/>
  </si>
  <si>
    <t>5-4-1. 設計に用いる荷重</t>
    <rPh sb="7" eb="9">
      <t>セッケイ</t>
    </rPh>
    <rPh sb="10" eb="11">
      <t>モチ</t>
    </rPh>
    <rPh sb="13" eb="15">
      <t>カジュウ</t>
    </rPh>
    <phoneticPr fontId="4"/>
  </si>
  <si>
    <t>5-4-1-1. 自重</t>
    <rPh sb="9" eb="11">
      <t>ジジュウ</t>
    </rPh>
    <phoneticPr fontId="4"/>
  </si>
  <si>
    <t>5-4-1-2. 背面土砂</t>
    <rPh sb="9" eb="11">
      <t>ハイメン</t>
    </rPh>
    <rPh sb="11" eb="13">
      <t>ドシャ</t>
    </rPh>
    <phoneticPr fontId="4"/>
  </si>
  <si>
    <r>
      <rPr>
        <i/>
        <sz val="11"/>
        <color theme="1"/>
        <rFont val="Times New Roman"/>
        <family val="1"/>
      </rPr>
      <t>q</t>
    </r>
    <r>
      <rPr>
        <sz val="11"/>
        <color theme="1"/>
        <rFont val="Times New Roman"/>
        <family val="2"/>
        <charset val="1"/>
      </rPr>
      <t>₁</t>
    </r>
    <r>
      <rPr>
        <sz val="11"/>
        <color theme="1"/>
        <rFont val="Yu Gothic"/>
        <family val="2"/>
      </rPr>
      <t>・</t>
    </r>
    <r>
      <rPr>
        <i/>
        <sz val="11"/>
        <color theme="1"/>
        <rFont val="Times New Roman"/>
        <family val="1"/>
      </rPr>
      <t>B</t>
    </r>
    <r>
      <rPr>
        <i/>
        <vertAlign val="subscript"/>
        <sz val="11"/>
        <color theme="1"/>
        <rFont val="Times New Roman"/>
        <family val="1"/>
      </rPr>
      <t>k</t>
    </r>
    <phoneticPr fontId="4"/>
  </si>
  <si>
    <t>5-4-2. 作用力の集計</t>
    <rPh sb="7" eb="10">
      <t>サヨウリョク</t>
    </rPh>
    <rPh sb="11" eb="13">
      <t>シュウケイ</t>
    </rPh>
    <phoneticPr fontId="4"/>
  </si>
  <si>
    <t>5-4-3. 応力度算出と判定</t>
    <rPh sb="7" eb="10">
      <t>オウリョクド</t>
    </rPh>
    <rPh sb="10" eb="12">
      <t>サンシュツ</t>
    </rPh>
    <rPh sb="13" eb="15">
      <t>ハンテイ</t>
    </rPh>
    <phoneticPr fontId="4"/>
  </si>
  <si>
    <t>5-4-1-3. 土圧</t>
    <rPh sb="9" eb="11">
      <t>ドアツ</t>
    </rPh>
    <phoneticPr fontId="4"/>
  </si>
  <si>
    <t>5-4-1-4. 地盤反力</t>
    <rPh sb="9" eb="11">
      <t>ジバン</t>
    </rPh>
    <rPh sb="11" eb="13">
      <t>ハンリョク</t>
    </rPh>
    <phoneticPr fontId="4"/>
  </si>
  <si>
    <t>5-5. かかと版（せん断力）</t>
    <rPh sb="8" eb="9">
      <t>バン</t>
    </rPh>
    <rPh sb="12" eb="13">
      <t>ダン</t>
    </rPh>
    <rPh sb="13" eb="14">
      <t>リョク</t>
    </rPh>
    <phoneticPr fontId="4"/>
  </si>
  <si>
    <t>5-5-1. 設計に用いる荷重</t>
    <rPh sb="7" eb="9">
      <t>セッケイ</t>
    </rPh>
    <rPh sb="10" eb="11">
      <t>モチ</t>
    </rPh>
    <rPh sb="13" eb="15">
      <t>カジュウ</t>
    </rPh>
    <phoneticPr fontId="4"/>
  </si>
  <si>
    <t>5-5-1-1. 自重</t>
    <rPh sb="9" eb="11">
      <t>ジジュウ</t>
    </rPh>
    <phoneticPr fontId="4"/>
  </si>
  <si>
    <t>5-5-1-2. 背面土砂</t>
    <rPh sb="9" eb="11">
      <t>ハイメン</t>
    </rPh>
    <rPh sb="11" eb="13">
      <t>ドシャ</t>
    </rPh>
    <phoneticPr fontId="4"/>
  </si>
  <si>
    <t>5-5-1-3. 土圧</t>
    <rPh sb="9" eb="11">
      <t>ドアツ</t>
    </rPh>
    <phoneticPr fontId="4"/>
  </si>
  <si>
    <t>5-5-1-4. 地盤反力</t>
    <rPh sb="9" eb="11">
      <t>ジバン</t>
    </rPh>
    <rPh sb="11" eb="13">
      <t>ハンリョク</t>
    </rPh>
    <phoneticPr fontId="4"/>
  </si>
  <si>
    <t>かかと版背面位置の地盤反力度</t>
    <rPh sb="3" eb="4">
      <t>バン</t>
    </rPh>
    <rPh sb="4" eb="6">
      <t>ハイメン</t>
    </rPh>
    <rPh sb="6" eb="8">
      <t>イチ</t>
    </rPh>
    <rPh sb="9" eb="11">
      <t>ジバン</t>
    </rPh>
    <rPh sb="11" eb="14">
      <t>ハンリョクド</t>
    </rPh>
    <phoneticPr fontId="14"/>
  </si>
  <si>
    <r>
      <rPr>
        <i/>
        <sz val="11"/>
        <color theme="1"/>
        <rFont val="Times New Roman"/>
        <family val="1"/>
      </rPr>
      <t>q</t>
    </r>
    <r>
      <rPr>
        <sz val="11"/>
        <color theme="1"/>
        <rFont val="Yu Gothic"/>
        <family val="2"/>
      </rPr>
      <t>₁・</t>
    </r>
    <r>
      <rPr>
        <i/>
        <sz val="11"/>
        <color theme="1"/>
        <rFont val="Times New Roman"/>
        <family val="1"/>
      </rPr>
      <t>B</t>
    </r>
    <r>
      <rPr>
        <i/>
        <vertAlign val="subscript"/>
        <sz val="11"/>
        <color theme="1"/>
        <rFont val="Times New Roman"/>
        <family val="1"/>
      </rPr>
      <t>k</t>
    </r>
    <phoneticPr fontId="4"/>
  </si>
  <si>
    <t>5-5-2. 作用力の集計</t>
    <rPh sb="7" eb="10">
      <t>サヨウリョク</t>
    </rPh>
    <rPh sb="11" eb="13">
      <t>シュウケイ</t>
    </rPh>
    <phoneticPr fontId="4"/>
  </si>
  <si>
    <t>5-5-3. 応力度算出と判定</t>
    <rPh sb="7" eb="10">
      <t>オウリョクド</t>
    </rPh>
    <rPh sb="10" eb="12">
      <t>サンシュツ</t>
    </rPh>
    <rPh sb="13" eb="15">
      <t>ハンテイ</t>
    </rPh>
    <phoneticPr fontId="4"/>
  </si>
  <si>
    <t>省略</t>
    <rPh sb="0" eb="2">
      <t>ショウリャク</t>
    </rPh>
    <phoneticPr fontId="4"/>
  </si>
  <si>
    <t>つま先版のせん断スパン比は「つま先版に作用する鉛直</t>
    <rPh sb="2" eb="3">
      <t>サキ</t>
    </rPh>
    <rPh sb="3" eb="4">
      <t>バン</t>
    </rPh>
    <rPh sb="7" eb="8">
      <t>ダン</t>
    </rPh>
    <rPh sb="11" eb="12">
      <t>ヒ</t>
    </rPh>
    <rPh sb="16" eb="17">
      <t>サキ</t>
    </rPh>
    <rPh sb="17" eb="18">
      <t>バン</t>
    </rPh>
    <rPh sb="19" eb="21">
      <t>サヨウ</t>
    </rPh>
    <rPh sb="23" eb="25">
      <t>エンチョク</t>
    </rPh>
    <phoneticPr fontId="4"/>
  </si>
  <si>
    <t>荷重の合力の作用位置から、たて壁前面までの距離」と</t>
    <rPh sb="0" eb="2">
      <t>カジュウ</t>
    </rPh>
    <rPh sb="3" eb="5">
      <t>ゴウリョク</t>
    </rPh>
    <rPh sb="6" eb="8">
      <t>サヨウ</t>
    </rPh>
    <rPh sb="8" eb="10">
      <t>イチ</t>
    </rPh>
    <rPh sb="15" eb="16">
      <t>カベ</t>
    </rPh>
    <rPh sb="16" eb="18">
      <t>ゼンメン</t>
    </rPh>
    <rPh sb="21" eb="23">
      <t>キョリ</t>
    </rPh>
    <phoneticPr fontId="4"/>
  </si>
  <si>
    <t>なるので、次式のとおり算出できる。</t>
    <rPh sb="5" eb="6">
      <t>ツギ</t>
    </rPh>
    <rPh sb="6" eb="7">
      <t>シキ</t>
    </rPh>
    <rPh sb="11" eb="13">
      <t>サンシュツ</t>
    </rPh>
    <phoneticPr fontId="4"/>
  </si>
  <si>
    <t>つま先版基部の曲げモーメント</t>
    <rPh sb="2" eb="3">
      <t>サキ</t>
    </rPh>
    <rPh sb="3" eb="4">
      <t>バン</t>
    </rPh>
    <rPh sb="4" eb="6">
      <t>キブ</t>
    </rPh>
    <rPh sb="7" eb="8">
      <t>マ</t>
    </rPh>
    <phoneticPr fontId="4"/>
  </si>
  <si>
    <t>つま先版全体に作用する鉛直力</t>
    <rPh sb="2" eb="4">
      <t>サキバン</t>
    </rPh>
    <rPh sb="4" eb="6">
      <t>ゼンタイ</t>
    </rPh>
    <rPh sb="7" eb="9">
      <t>サヨウ</t>
    </rPh>
    <rPh sb="11" eb="14">
      <t>エンチョクリョク</t>
    </rPh>
    <phoneticPr fontId="4"/>
  </si>
  <si>
    <t>ここで、「4-2-2.作用力の集計」より、</t>
    <rPh sb="11" eb="14">
      <t>サヨウリョク</t>
    </rPh>
    <rPh sb="15" eb="17">
      <t>シュウケイ</t>
    </rPh>
    <phoneticPr fontId="4"/>
  </si>
  <si>
    <t>つま先版長（H24道擁p179）</t>
    <rPh sb="2" eb="3">
      <t>サキ</t>
    </rPh>
    <rPh sb="3" eb="4">
      <t>バン</t>
    </rPh>
    <rPh sb="4" eb="5">
      <t>ナガ</t>
    </rPh>
    <rPh sb="9" eb="10">
      <t>ミチ</t>
    </rPh>
    <rPh sb="10" eb="11">
      <t>ヨウ</t>
    </rPh>
    <phoneticPr fontId="4"/>
  </si>
  <si>
    <t>レベル１地震動</t>
    <rPh sb="4" eb="7">
      <t>ジシンドウ</t>
    </rPh>
    <phoneticPr fontId="4"/>
  </si>
  <si>
    <t>Ⅱ種</t>
  </si>
  <si>
    <t>A</t>
  </si>
  <si>
    <t>土圧</t>
    <rPh sb="0" eb="2">
      <t>ドアツ</t>
    </rPh>
    <phoneticPr fontId="4"/>
  </si>
  <si>
    <r>
      <t>背面土砂重量</t>
    </r>
    <r>
      <rPr>
        <i/>
        <sz val="11"/>
        <color theme="1"/>
        <rFont val="Times New Roman"/>
        <family val="1"/>
      </rPr>
      <t>W</t>
    </r>
    <r>
      <rPr>
        <i/>
        <vertAlign val="subscript"/>
        <sz val="11"/>
        <color theme="1"/>
        <rFont val="Times New Roman"/>
        <family val="1"/>
      </rPr>
      <t>s</t>
    </r>
    <r>
      <rPr>
        <sz val="11"/>
        <color theme="1"/>
        <rFont val="Yu Gothic"/>
        <family val="2"/>
        <scheme val="minor"/>
      </rPr>
      <t>は、断面積</t>
    </r>
    <r>
      <rPr>
        <i/>
        <sz val="11"/>
        <color theme="1"/>
        <rFont val="Times New Roman"/>
        <family val="1"/>
      </rPr>
      <t>A</t>
    </r>
    <r>
      <rPr>
        <sz val="11"/>
        <color theme="1"/>
        <rFont val="Yu Gothic"/>
        <family val="2"/>
        <scheme val="minor"/>
      </rPr>
      <t>に、背面土砂（裏込め土）の</t>
    </r>
    <rPh sb="0" eb="2">
      <t>ハイメン</t>
    </rPh>
    <rPh sb="2" eb="4">
      <t>ドシャ</t>
    </rPh>
    <rPh sb="4" eb="6">
      <t>ジュウリョウ</t>
    </rPh>
    <rPh sb="10" eb="13">
      <t>ダンメンセキ</t>
    </rPh>
    <rPh sb="16" eb="18">
      <t>ハイメン</t>
    </rPh>
    <rPh sb="18" eb="20">
      <t>ドシャ</t>
    </rPh>
    <rPh sb="21" eb="23">
      <t>ウラコ</t>
    </rPh>
    <rPh sb="24" eb="25">
      <t>ツチ</t>
    </rPh>
    <phoneticPr fontId="14"/>
  </si>
  <si>
    <r>
      <t>土くさび重量</t>
    </r>
    <r>
      <rPr>
        <sz val="11"/>
        <color theme="1"/>
        <rFont val="Times New Roman"/>
        <family val="1"/>
      </rPr>
      <t>(kN/m)</t>
    </r>
    <rPh sb="0" eb="1">
      <t>ツチ</t>
    </rPh>
    <rPh sb="4" eb="6">
      <t>ジュウリョウ</t>
    </rPh>
    <phoneticPr fontId="14"/>
  </si>
  <si>
    <t>地震時水平力</t>
    <rPh sb="0" eb="3">
      <t>ジシンジ</t>
    </rPh>
    <rPh sb="3" eb="6">
      <t>スイヘイリョク</t>
    </rPh>
    <phoneticPr fontId="4"/>
  </si>
  <si>
    <t>2-4-2. レベル２地震時</t>
    <rPh sb="11" eb="13">
      <t>ジシン</t>
    </rPh>
    <rPh sb="13" eb="14">
      <t>ジ</t>
    </rPh>
    <phoneticPr fontId="4"/>
  </si>
  <si>
    <r>
      <t xml:space="preserve">なお、地盤反力の作用幅 </t>
    </r>
    <r>
      <rPr>
        <i/>
        <sz val="11"/>
        <color theme="1"/>
        <rFont val="Times New Roman"/>
        <family val="1"/>
      </rPr>
      <t>x</t>
    </r>
    <r>
      <rPr>
        <i/>
        <vertAlign val="subscript"/>
        <sz val="11"/>
        <color theme="1"/>
        <rFont val="Times New Roman"/>
        <family val="1"/>
      </rPr>
      <t>d</t>
    </r>
    <r>
      <rPr>
        <sz val="11"/>
        <color theme="1"/>
        <rFont val="Yu Gothic"/>
        <family val="2"/>
        <scheme val="minor"/>
      </rPr>
      <t xml:space="preserve"> は次式のとおり。</t>
    </r>
    <rPh sb="3" eb="5">
      <t>ジバン</t>
    </rPh>
    <rPh sb="5" eb="7">
      <t>ハンリョク</t>
    </rPh>
    <rPh sb="8" eb="10">
      <t>サヨウ</t>
    </rPh>
    <rPh sb="10" eb="11">
      <t>ハバ</t>
    </rPh>
    <rPh sb="16" eb="17">
      <t>ツギ</t>
    </rPh>
    <rPh sb="17" eb="18">
      <t>シキ</t>
    </rPh>
    <phoneticPr fontId="4"/>
  </si>
  <si>
    <t>中点なので下式で求められる。</t>
    <phoneticPr fontId="4"/>
  </si>
  <si>
    <t>4-5-1-1. 躯体自重</t>
    <rPh sb="9" eb="11">
      <t>クタイ</t>
    </rPh>
    <rPh sb="11" eb="13">
      <t>ジジュウ</t>
    </rPh>
    <phoneticPr fontId="4"/>
  </si>
  <si>
    <r>
      <t>躯体自重</t>
    </r>
    <r>
      <rPr>
        <i/>
        <sz val="11"/>
        <color theme="1"/>
        <rFont val="Times New Roman"/>
        <family val="1"/>
      </rPr>
      <t>W</t>
    </r>
    <r>
      <rPr>
        <i/>
        <vertAlign val="subscript"/>
        <sz val="11"/>
        <color theme="1"/>
        <rFont val="Times New Roman"/>
        <family val="1"/>
      </rPr>
      <t>c</t>
    </r>
    <r>
      <rPr>
        <sz val="11"/>
        <color theme="1"/>
        <rFont val="Yu Gothic"/>
        <family val="2"/>
        <scheme val="minor"/>
      </rPr>
      <t>は、断面積</t>
    </r>
    <r>
      <rPr>
        <i/>
        <sz val="11"/>
        <color theme="1"/>
        <rFont val="Times New Roman"/>
        <family val="1"/>
      </rPr>
      <t>A</t>
    </r>
    <r>
      <rPr>
        <sz val="11"/>
        <color theme="1"/>
        <rFont val="Yu Gothic"/>
        <family val="2"/>
        <scheme val="minor"/>
      </rPr>
      <t>に、コンクリートの</t>
    </r>
    <rPh sb="0" eb="2">
      <t>クタイ</t>
    </rPh>
    <rPh sb="2" eb="4">
      <t>ジジュウ</t>
    </rPh>
    <rPh sb="8" eb="11">
      <t>ダンメンセキ</t>
    </rPh>
    <phoneticPr fontId="14"/>
  </si>
  <si>
    <t>ー</t>
    <phoneticPr fontId="4"/>
  </si>
  <si>
    <r>
      <t>/cos</t>
    </r>
    <r>
      <rPr>
        <sz val="11"/>
        <color theme="1"/>
        <rFont val="HGP明朝E"/>
        <family val="1"/>
        <charset val="128"/>
      </rPr>
      <t>θ</t>
    </r>
    <phoneticPr fontId="4"/>
  </si>
  <si>
    <r>
      <t xml:space="preserve">sin( </t>
    </r>
    <r>
      <rPr>
        <sz val="11"/>
        <color theme="1"/>
        <rFont val="HGP明朝E"/>
        <family val="1"/>
        <charset val="128"/>
      </rPr>
      <t>ω</t>
    </r>
    <r>
      <rPr>
        <vertAlign val="subscript"/>
        <sz val="11"/>
        <color theme="1"/>
        <rFont val="HGP明朝E"/>
        <family val="1"/>
        <charset val="128"/>
      </rPr>
      <t xml:space="preserve"> </t>
    </r>
    <r>
      <rPr>
        <sz val="11"/>
        <color theme="1"/>
        <rFont val="HGP明朝E"/>
        <family val="1"/>
        <charset val="128"/>
      </rPr>
      <t xml:space="preserve">- </t>
    </r>
    <r>
      <rPr>
        <sz val="11"/>
        <color theme="1"/>
        <rFont val="HGS明朝E"/>
        <family val="1"/>
        <charset val="128"/>
      </rPr>
      <t>φ</t>
    </r>
    <r>
      <rPr>
        <sz val="11"/>
        <color theme="1"/>
        <rFont val="HGP明朝E"/>
        <family val="1"/>
        <charset val="128"/>
      </rPr>
      <t xml:space="preserve"> + θ</t>
    </r>
    <r>
      <rPr>
        <sz val="11"/>
        <color theme="1"/>
        <rFont val="HGP明朝B"/>
        <family val="1"/>
        <charset val="128"/>
      </rPr>
      <t xml:space="preserve"> )</t>
    </r>
    <phoneticPr fontId="14"/>
  </si>
  <si>
    <r>
      <t xml:space="preserve">cos( </t>
    </r>
    <r>
      <rPr>
        <sz val="11"/>
        <color theme="1"/>
        <rFont val="HGP明朝E"/>
        <family val="1"/>
        <charset val="128"/>
      </rPr>
      <t>ω</t>
    </r>
    <r>
      <rPr>
        <i/>
        <vertAlign val="subscript"/>
        <sz val="11"/>
        <color theme="1"/>
        <rFont val="HGP明朝E"/>
        <family val="1"/>
        <charset val="128"/>
      </rPr>
      <t xml:space="preserve"> </t>
    </r>
    <r>
      <rPr>
        <sz val="11"/>
        <color theme="1"/>
        <rFont val="HGP明朝E"/>
        <family val="1"/>
        <charset val="128"/>
      </rPr>
      <t>- φ - α - δ</t>
    </r>
    <r>
      <rPr>
        <i/>
        <vertAlign val="subscript"/>
        <sz val="11"/>
        <color theme="1"/>
        <rFont val="HGP明朝B"/>
        <family val="1"/>
        <charset val="128"/>
      </rPr>
      <t xml:space="preserve"> </t>
    </r>
    <r>
      <rPr>
        <sz val="11"/>
        <color theme="1"/>
        <rFont val="HGP明朝B"/>
        <family val="1"/>
        <charset val="128"/>
      </rPr>
      <t>)</t>
    </r>
    <phoneticPr fontId="14"/>
  </si>
  <si>
    <t>θ</t>
    <phoneticPr fontId="14"/>
  </si>
  <si>
    <r>
      <t>tan</t>
    </r>
    <r>
      <rPr>
        <vertAlign val="superscript"/>
        <sz val="11"/>
        <color theme="1"/>
        <rFont val="HGP明朝B"/>
        <family val="1"/>
        <charset val="128"/>
      </rPr>
      <t>-1　</t>
    </r>
    <r>
      <rPr>
        <i/>
        <sz val="11"/>
        <color theme="1"/>
        <rFont val="Times New Roman"/>
        <family val="1"/>
      </rPr>
      <t>k</t>
    </r>
    <r>
      <rPr>
        <i/>
        <vertAlign val="subscript"/>
        <sz val="11"/>
        <color theme="1"/>
        <rFont val="Times New Roman"/>
        <family val="1"/>
      </rPr>
      <t>h</t>
    </r>
    <phoneticPr fontId="14"/>
  </si>
  <si>
    <r>
      <t>tan</t>
    </r>
    <r>
      <rPr>
        <vertAlign val="superscript"/>
        <sz val="11"/>
        <color theme="1"/>
        <rFont val="HGP明朝B"/>
        <family val="1"/>
        <charset val="128"/>
      </rPr>
      <t>-1</t>
    </r>
    <phoneticPr fontId="14"/>
  </si>
  <si>
    <t>地震合成角</t>
    <rPh sb="0" eb="2">
      <t>ジシン</t>
    </rPh>
    <rPh sb="2" eb="4">
      <t>ゴウセイ</t>
    </rPh>
    <phoneticPr fontId="4"/>
  </si>
  <si>
    <t>/cos</t>
    <phoneticPr fontId="4"/>
  </si>
  <si>
    <t>-</t>
    <phoneticPr fontId="4"/>
  </si>
  <si>
    <t>W/</t>
    <phoneticPr fontId="14"/>
  </si>
  <si>
    <r>
      <t xml:space="preserve">sin( </t>
    </r>
    <r>
      <rPr>
        <sz val="11"/>
        <color theme="1"/>
        <rFont val="HGP明朝E"/>
        <family val="1"/>
        <charset val="128"/>
      </rPr>
      <t>ω</t>
    </r>
    <r>
      <rPr>
        <vertAlign val="subscript"/>
        <sz val="11"/>
        <color theme="1"/>
        <rFont val="HGP明朝B"/>
        <family val="1"/>
        <charset val="128"/>
      </rPr>
      <t xml:space="preserve"> </t>
    </r>
    <r>
      <rPr>
        <sz val="11"/>
        <color theme="1"/>
        <rFont val="HGP明朝B"/>
        <family val="1"/>
        <charset val="128"/>
      </rPr>
      <t xml:space="preserve">- </t>
    </r>
    <phoneticPr fontId="14"/>
  </si>
  <si>
    <r>
      <t>cos(</t>
    </r>
    <r>
      <rPr>
        <sz val="11"/>
        <color theme="1"/>
        <rFont val="HGP明朝E"/>
        <family val="1"/>
        <charset val="128"/>
      </rPr>
      <t xml:space="preserve"> ω</t>
    </r>
    <r>
      <rPr>
        <i/>
        <vertAlign val="subscript"/>
        <sz val="11"/>
        <color theme="1"/>
        <rFont val="HGP明朝B"/>
        <family val="1"/>
        <charset val="128"/>
      </rPr>
      <t xml:space="preserve"> </t>
    </r>
    <r>
      <rPr>
        <sz val="11"/>
        <color theme="1"/>
        <rFont val="HGP明朝B"/>
        <family val="1"/>
        <charset val="128"/>
      </rPr>
      <t>-</t>
    </r>
    <phoneticPr fontId="14"/>
  </si>
  <si>
    <r>
      <t xml:space="preserve">sin( </t>
    </r>
    <r>
      <rPr>
        <sz val="11"/>
        <color theme="1"/>
        <rFont val="HGP明朝E"/>
        <family val="1"/>
        <charset val="128"/>
      </rPr>
      <t>ω</t>
    </r>
    <r>
      <rPr>
        <vertAlign val="subscript"/>
        <sz val="11"/>
        <color theme="1"/>
        <rFont val="HGP明朝E"/>
        <family val="1"/>
        <charset val="128"/>
      </rPr>
      <t xml:space="preserve"> </t>
    </r>
    <r>
      <rPr>
        <sz val="11"/>
        <color theme="1"/>
        <rFont val="HGP明朝B"/>
        <family val="1"/>
        <charset val="128"/>
      </rPr>
      <t xml:space="preserve">- </t>
    </r>
    <phoneticPr fontId="14"/>
  </si>
  <si>
    <r>
      <rPr>
        <sz val="11"/>
        <color theme="1"/>
        <rFont val="ＭＳ Ｐ明朝"/>
        <family val="1"/>
        <charset val="128"/>
      </rPr>
      <t>・</t>
    </r>
    <r>
      <rPr>
        <i/>
        <sz val="11"/>
        <color theme="1"/>
        <rFont val="Times New Roman"/>
        <family val="1"/>
      </rPr>
      <t>W</t>
    </r>
    <phoneticPr fontId="14"/>
  </si>
  <si>
    <r>
      <rPr>
        <i/>
        <sz val="11"/>
        <color theme="1"/>
        <rFont val="Times New Roman"/>
        <family val="1"/>
      </rPr>
      <t>k</t>
    </r>
    <r>
      <rPr>
        <i/>
        <vertAlign val="subscript"/>
        <sz val="11"/>
        <color theme="1"/>
        <rFont val="Times New Roman"/>
        <family val="1"/>
      </rPr>
      <t>h</t>
    </r>
    <phoneticPr fontId="4"/>
  </si>
  <si>
    <t>ここで、「5-2-2.作用力の集計」より、</t>
    <rPh sb="11" eb="14">
      <t>サヨウリョク</t>
    </rPh>
    <rPh sb="15" eb="17">
      <t>シュウケイ</t>
    </rPh>
    <phoneticPr fontId="4"/>
  </si>
  <si>
    <t>たて壁と底版との結合部を固定端とする片持ばりとして設計するので、</t>
    <rPh sb="2" eb="3">
      <t>ヘキ</t>
    </rPh>
    <rPh sb="4" eb="6">
      <t>テイバン</t>
    </rPh>
    <rPh sb="8" eb="11">
      <t>ケツゴウブ</t>
    </rPh>
    <rPh sb="12" eb="14">
      <t>コテイ</t>
    </rPh>
    <rPh sb="14" eb="15">
      <t>ハシ</t>
    </rPh>
    <rPh sb="18" eb="19">
      <t>カタ</t>
    </rPh>
    <rPh sb="19" eb="20">
      <t>ジ</t>
    </rPh>
    <rPh sb="25" eb="27">
      <t>セッケイ</t>
    </rPh>
    <phoneticPr fontId="4"/>
  </si>
  <si>
    <t>たて壁基部を照査断面とする。（H24道擁p180）</t>
    <phoneticPr fontId="4"/>
  </si>
  <si>
    <t>/ cosθ ・</t>
    <phoneticPr fontId="14"/>
  </si>
  <si>
    <t>地震時合成角</t>
    <rPh sb="3" eb="6">
      <t>ゴウセイカク</t>
    </rPh>
    <phoneticPr fontId="4"/>
  </si>
  <si>
    <t>レベル２地震時の設計水平震度</t>
    <phoneticPr fontId="4"/>
  </si>
  <si>
    <t>ここに、内力間距離比（圧縮合力の作用距離と有効高さの比）「j」は</t>
    <rPh sb="4" eb="6">
      <t>ナイリョク</t>
    </rPh>
    <rPh sb="6" eb="7">
      <t>カン</t>
    </rPh>
    <rPh sb="7" eb="9">
      <t>キョリ</t>
    </rPh>
    <rPh sb="9" eb="10">
      <t>ヒ</t>
    </rPh>
    <rPh sb="11" eb="13">
      <t>アッシュク</t>
    </rPh>
    <rPh sb="13" eb="15">
      <t>ゴウリョク</t>
    </rPh>
    <rPh sb="16" eb="18">
      <t>サヨウ</t>
    </rPh>
    <rPh sb="18" eb="20">
      <t>キョリ</t>
    </rPh>
    <rPh sb="21" eb="23">
      <t>ユウコウ</t>
    </rPh>
    <rPh sb="23" eb="24">
      <t>タカ</t>
    </rPh>
    <rPh sb="26" eb="27">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</si>
</sst>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0.0"/>
    <numFmt numFmtId="178" formatCode="0.000_ "/>
    <numFmt numFmtId="179" formatCode="0.0000"/>
    <numFmt numFmtId="180" formatCode="0.00000"/>
  </numFmts>
  <fonts count="5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HGP明朝B"/>
      <family val="1"/>
      <charset val="128"/>
    </font>
    <font>
      <sz val="11"/>
      <color theme="1"/>
      <name val="Yu Gothic"/>
      <family val="3"/>
      <charset val="128"/>
      <scheme val="minor"/>
    </font>
    <font>
      <u/>
      <sz val="11"/>
      <color theme="10"/>
      <name val="Yu Gothic"/>
      <family val="2"/>
      <scheme val="minor"/>
    </font>
    <font>
      <sz val="11"/>
      <color theme="1"/>
      <name val="Times New Roman"/>
      <family val="1"/>
    </font>
    <font>
      <i/>
      <sz val="11"/>
      <color theme="1"/>
      <name val="Times New Roman"/>
      <family val="1"/>
    </font>
    <font>
      <i/>
      <vertAlign val="subscript"/>
      <sz val="11"/>
      <color theme="1"/>
      <name val="Times New Roman"/>
      <family val="1"/>
    </font>
    <font>
      <i/>
      <sz val="11"/>
      <color theme="1"/>
      <name val="Times New Roman"/>
      <family val="1"/>
      <charset val="161"/>
    </font>
    <font>
      <vertAlign val="subscript"/>
      <sz val="11"/>
      <color theme="1"/>
      <name val="Times New Roman"/>
      <family val="1"/>
    </font>
    <font>
      <vertAlign val="subscript"/>
      <sz val="11"/>
      <color theme="1"/>
      <name val="HGP明朝B"/>
      <family val="1"/>
      <charset val="128"/>
    </font>
    <font>
      <sz val="6"/>
      <name val="Yu Gothic"/>
      <family val="2"/>
      <charset val="128"/>
      <scheme val="minor"/>
    </font>
    <font>
      <sz val="11"/>
      <color theme="1"/>
      <name val="ＭＳ Ｐ明朝"/>
      <family val="1"/>
      <charset val="128"/>
    </font>
    <font>
      <vertAlign val="subscript"/>
      <sz val="11"/>
      <color theme="1"/>
      <name val="Yu Gothic"/>
      <family val="3"/>
      <charset val="128"/>
      <scheme val="minor"/>
    </font>
    <font>
      <sz val="11"/>
      <color theme="1"/>
      <name val="游ゴシック"/>
      <family val="2"/>
    </font>
    <font>
      <sz val="11"/>
      <color theme="1"/>
      <name val="Calibri"/>
      <family val="1"/>
      <charset val="161"/>
    </font>
    <font>
      <sz val="11"/>
      <color theme="1"/>
      <name val="游ゴシック"/>
      <family val="1"/>
      <charset val="128"/>
    </font>
    <font>
      <sz val="11"/>
      <color theme="1"/>
      <name val="游ゴシック"/>
      <family val="2"/>
      <charset val="128"/>
    </font>
    <font>
      <i/>
      <sz val="11"/>
      <color theme="1"/>
      <name val="Yu Gothic"/>
      <family val="1"/>
      <charset val="128"/>
    </font>
    <font>
      <i/>
      <sz val="11"/>
      <color theme="1"/>
      <name val="Times New Roman"/>
      <family val="1"/>
      <charset val="128"/>
    </font>
    <font>
      <i/>
      <sz val="11"/>
      <color rgb="FF000000"/>
      <name val="Times New Roman"/>
      <family val="1"/>
    </font>
    <font>
      <i/>
      <vertAlign val="subscript"/>
      <sz val="11"/>
      <color rgb="FF000000"/>
      <name val="Times New Roman"/>
      <family val="1"/>
    </font>
    <font>
      <sz val="11"/>
      <color theme="1"/>
      <name val="ＭＳ 明朝"/>
      <family val="1"/>
      <charset val="128"/>
    </font>
    <font>
      <i/>
      <sz val="11"/>
      <color theme="1"/>
      <name val="游ゴシック"/>
      <family val="1"/>
      <charset val="128"/>
    </font>
    <font>
      <vertAlign val="subscript"/>
      <sz val="11"/>
      <color rgb="FF000000"/>
      <name val="Times New Roman"/>
      <family val="1"/>
    </font>
    <font>
      <sz val="11"/>
      <color theme="1"/>
      <name val="Yu Gothic"/>
      <family val="2"/>
    </font>
    <font>
      <b/>
      <sz val="9"/>
      <color indexed="81"/>
      <name val="MS P ゴシック"/>
      <family val="3"/>
      <charset val="128"/>
    </font>
    <font>
      <i/>
      <sz val="11"/>
      <color theme="1"/>
      <name val="ＭＳ Ｐゴシック"/>
      <family val="2"/>
      <charset val="128"/>
    </font>
    <font>
      <i/>
      <sz val="11"/>
      <color rgb="FF000000"/>
      <name val="Times New Roman"/>
      <family val="1"/>
      <charset val="161"/>
    </font>
    <font>
      <sz val="11"/>
      <color rgb="FF000000"/>
      <name val="Times New Roman"/>
      <family val="1"/>
    </font>
    <font>
      <sz val="11"/>
      <color rgb="FF000000"/>
      <name val="HGP明朝B"/>
      <family val="1"/>
      <charset val="128"/>
    </font>
    <font>
      <sz val="11"/>
      <color rgb="FF000000"/>
      <name val="Times New Roman"/>
      <family val="1"/>
      <charset val="128"/>
    </font>
    <font>
      <sz val="11"/>
      <color rgb="FF000000"/>
      <name val="HGP明朝E"/>
      <family val="1"/>
      <charset val="128"/>
    </font>
    <font>
      <vertAlign val="subscript"/>
      <sz val="11"/>
      <color rgb="FF000000"/>
      <name val="HGP明朝E"/>
      <family val="1"/>
      <charset val="128"/>
    </font>
    <font>
      <i/>
      <sz val="11"/>
      <color rgb="FF000000"/>
      <name val="HGP明朝E"/>
      <family val="1"/>
      <charset val="128"/>
    </font>
    <font>
      <sz val="11"/>
      <color theme="1"/>
      <name val="游ゴシック"/>
      <family val="3"/>
      <charset val="128"/>
    </font>
    <font>
      <sz val="11"/>
      <color theme="1"/>
      <name val="Yu Gothic"/>
      <family val="2"/>
      <scheme val="minor"/>
    </font>
    <font>
      <sz val="11"/>
      <color theme="1"/>
      <name val="Yu Gothic"/>
      <family val="1"/>
      <charset val="128"/>
    </font>
    <font>
      <sz val="11"/>
      <color theme="1"/>
      <name val="Yu Gothic"/>
      <family val="3"/>
      <charset val="128"/>
    </font>
    <font>
      <i/>
      <sz val="11"/>
      <name val="Arial"/>
      <family val="2"/>
    </font>
    <font>
      <sz val="11"/>
      <name val="Times New Roman"/>
      <family val="1"/>
    </font>
    <font>
      <sz val="11"/>
      <color theme="1"/>
      <name val="Times New Roman"/>
      <family val="1"/>
      <charset val="128"/>
    </font>
    <font>
      <sz val="11"/>
      <color theme="1"/>
      <name val="Webdings"/>
      <family val="1"/>
      <charset val="2"/>
    </font>
    <font>
      <sz val="2"/>
      <color theme="1"/>
      <name val="Times New Roman"/>
      <family val="1"/>
    </font>
    <font>
      <sz val="11"/>
      <color theme="1"/>
      <name val="Times New Roman"/>
      <family val="1"/>
      <charset val="161"/>
    </font>
    <font>
      <sz val="11"/>
      <color theme="1"/>
      <name val="Yu Gothic"/>
      <family val="1"/>
    </font>
    <font>
      <sz val="11"/>
      <color theme="1"/>
      <name val="Times New Roman"/>
      <family val="2"/>
      <charset val="1"/>
    </font>
    <font>
      <sz val="11"/>
      <color rgb="FFFF0000"/>
      <name val="Yu Gothic"/>
      <family val="2"/>
      <scheme val="minor"/>
    </font>
    <font>
      <i/>
      <vertAlign val="subscript"/>
      <sz val="11"/>
      <color theme="1"/>
      <name val="HGP明朝B"/>
      <family val="1"/>
      <charset val="128"/>
    </font>
    <font>
      <sz val="11"/>
      <color theme="1"/>
      <name val="HGP明朝E"/>
      <family val="1"/>
      <charset val="128"/>
    </font>
    <font>
      <vertAlign val="subscript"/>
      <sz val="11"/>
      <color theme="1"/>
      <name val="HGP明朝E"/>
      <family val="1"/>
      <charset val="128"/>
    </font>
    <font>
      <sz val="11"/>
      <color theme="1"/>
      <name val="HGS明朝E"/>
      <family val="1"/>
      <charset val="128"/>
    </font>
    <font>
      <i/>
      <vertAlign val="subscript"/>
      <sz val="11"/>
      <color theme="1"/>
      <name val="HGP明朝E"/>
      <family val="1"/>
      <charset val="128"/>
    </font>
    <font>
      <vertAlign val="superscript"/>
      <sz val="11"/>
      <color theme="1"/>
      <name val="HGP明朝B"/>
      <family val="1"/>
      <charset val="128"/>
    </font>
  </fonts>
  <fills count="3">
    <fill>
      <patternFill patternType="none"/>
    </fill>
    <fill>
      <patternFill patternType="gray125"/>
    </fill>
    <fill>
      <patternFill patternType="solid">
        <fgColor rgb="FFFFCCFF"/>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right style="thin">
        <color rgb="FF000000"/>
      </right>
      <top/>
      <bottom style="thin">
        <color indexed="64"/>
      </bottom>
      <diagonal/>
    </border>
    <border>
      <left/>
      <right/>
      <top/>
      <bottom style="thin">
        <color rgb="FF000000"/>
      </bottom>
      <diagonal/>
    </border>
  </borders>
  <cellStyleXfs count="5">
    <xf numFmtId="0" fontId="0" fillId="0" borderId="0"/>
    <xf numFmtId="0" fontId="7" fillId="0" borderId="0" applyNumberFormat="0" applyFill="0" applyBorder="0" applyAlignment="0" applyProtection="0"/>
    <xf numFmtId="0" fontId="3" fillId="0" borderId="0">
      <alignment vertical="center"/>
    </xf>
    <xf numFmtId="38" fontId="39" fillId="0" borderId="0" applyFont="0" applyFill="0" applyBorder="0" applyAlignment="0" applyProtection="0">
      <alignment vertical="center"/>
    </xf>
    <xf numFmtId="9" fontId="39" fillId="0" borderId="0" applyFont="0" applyFill="0" applyBorder="0" applyAlignment="0" applyProtection="0">
      <alignment vertical="center"/>
    </xf>
  </cellStyleXfs>
  <cellXfs count="314">
    <xf numFmtId="0" fontId="0" fillId="0" borderId="0" xfId="0"/>
    <xf numFmtId="0" fontId="5" fillId="0" borderId="0" xfId="0" applyFont="1"/>
    <xf numFmtId="0" fontId="6" fillId="0" borderId="0" xfId="0" applyFont="1"/>
    <xf numFmtId="0" fontId="7" fillId="0" borderId="0" xfId="1"/>
    <xf numFmtId="0" fontId="8" fillId="0" borderId="0" xfId="0" applyFont="1"/>
    <xf numFmtId="0" fontId="9"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1" fillId="0" borderId="0" xfId="0" applyFont="1"/>
    <xf numFmtId="0" fontId="5"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8" fillId="0" borderId="0" xfId="0" applyFont="1" applyAlignment="1">
      <alignment vertical="center"/>
    </xf>
    <xf numFmtId="0" fontId="0" fillId="0" borderId="0" xfId="0" applyAlignment="1">
      <alignment horizontal="center"/>
    </xf>
    <xf numFmtId="0" fontId="0" fillId="0" borderId="0" xfId="0" quotePrefix="1" applyAlignment="1">
      <alignment horizontal="right" vertical="center"/>
    </xf>
    <xf numFmtId="0" fontId="0" fillId="0" borderId="0" xfId="0" applyAlignment="1">
      <alignment horizontal="center" vertical="center"/>
    </xf>
    <xf numFmtId="2" fontId="0" fillId="0" borderId="0" xfId="0" applyNumberFormat="1" applyAlignment="1">
      <alignment vertical="center"/>
    </xf>
    <xf numFmtId="0" fontId="8" fillId="0" borderId="0" xfId="0" applyFont="1" applyAlignment="1">
      <alignment horizontal="center" vertical="center"/>
    </xf>
    <xf numFmtId="0" fontId="0" fillId="0" borderId="1" xfId="0" applyBorder="1"/>
    <xf numFmtId="0" fontId="0" fillId="0" borderId="2" xfId="0" applyBorder="1"/>
    <xf numFmtId="0" fontId="0" fillId="0" borderId="3" xfId="0" applyBorder="1"/>
    <xf numFmtId="0" fontId="9" fillId="0" borderId="10" xfId="0" applyFont="1" applyBorder="1" applyAlignment="1">
      <alignment horizontal="right" vertical="center"/>
    </xf>
    <xf numFmtId="0" fontId="0" fillId="0" borderId="10" xfId="0" applyBorder="1" applyAlignment="1">
      <alignment vertical="center"/>
    </xf>
    <xf numFmtId="0" fontId="9" fillId="0" borderId="10" xfId="0" applyFont="1" applyBorder="1" applyAlignment="1">
      <alignment horizontal="left" vertical="center"/>
    </xf>
    <xf numFmtId="0" fontId="8" fillId="0" borderId="10" xfId="0" applyFont="1" applyBorder="1" applyAlignment="1">
      <alignment horizontal="center" vertical="center"/>
    </xf>
    <xf numFmtId="0" fontId="0" fillId="0" borderId="0" xfId="2" applyFont="1">
      <alignment vertical="center"/>
    </xf>
    <xf numFmtId="0" fontId="3" fillId="0" borderId="0" xfId="2">
      <alignment vertical="center"/>
    </xf>
    <xf numFmtId="0" fontId="18" fillId="0" borderId="0" xfId="0" applyFont="1" applyAlignment="1">
      <alignment horizontal="center" vertical="center"/>
    </xf>
    <xf numFmtId="0" fontId="5" fillId="0" borderId="10" xfId="0" applyFont="1" applyBorder="1" applyAlignment="1">
      <alignment vertical="center"/>
    </xf>
    <xf numFmtId="0" fontId="8" fillId="0" borderId="10" xfId="0" applyFont="1" applyBorder="1" applyAlignment="1">
      <alignment vertical="center"/>
    </xf>
    <xf numFmtId="1" fontId="8" fillId="0" borderId="10" xfId="0" applyNumberFormat="1" applyFont="1" applyBorder="1" applyAlignment="1">
      <alignment vertical="center"/>
    </xf>
    <xf numFmtId="1" fontId="8" fillId="0" borderId="0" xfId="0" applyNumberFormat="1" applyFont="1" applyAlignment="1">
      <alignment vertical="center"/>
    </xf>
    <xf numFmtId="1" fontId="8" fillId="0" borderId="5" xfId="0" applyNumberFormat="1" applyFont="1" applyBorder="1" applyAlignment="1">
      <alignment vertical="center"/>
    </xf>
    <xf numFmtId="0" fontId="0" fillId="0" borderId="7" xfId="0" applyBorder="1" applyAlignment="1">
      <alignment vertical="center"/>
    </xf>
    <xf numFmtId="0" fontId="22" fillId="0" borderId="0" xfId="0" applyFont="1" applyAlignment="1">
      <alignment vertical="center"/>
    </xf>
    <xf numFmtId="176" fontId="8" fillId="0" borderId="0" xfId="0" applyNumberFormat="1" applyFont="1" applyAlignment="1">
      <alignment horizontal="center" vertical="center"/>
    </xf>
    <xf numFmtId="0" fontId="9" fillId="0" borderId="0" xfId="2" applyFont="1" applyAlignment="1">
      <alignment horizontal="center" vertical="center"/>
    </xf>
    <xf numFmtId="176" fontId="8" fillId="0" borderId="0" xfId="0" applyNumberFormat="1" applyFont="1" applyAlignment="1">
      <alignment vertical="center"/>
    </xf>
    <xf numFmtId="0" fontId="8" fillId="0" borderId="0" xfId="2" applyFont="1">
      <alignment vertical="center"/>
    </xf>
    <xf numFmtId="0" fontId="3" fillId="0" borderId="0" xfId="2" applyAlignment="1">
      <alignment horizontal="center" vertical="center"/>
    </xf>
    <xf numFmtId="176" fontId="9" fillId="0" borderId="0" xfId="0" applyNumberFormat="1" applyFont="1" applyAlignment="1">
      <alignment vertical="center"/>
    </xf>
    <xf numFmtId="1" fontId="8" fillId="0" borderId="0" xfId="2" applyNumberFormat="1" applyFont="1">
      <alignment vertical="center"/>
    </xf>
    <xf numFmtId="0" fontId="0" fillId="0" borderId="2" xfId="0" applyBorder="1" applyAlignment="1">
      <alignment horizontal="center"/>
    </xf>
    <xf numFmtId="0" fontId="8" fillId="0" borderId="0" xfId="0" applyFont="1" applyAlignment="1">
      <alignment horizontal="center"/>
    </xf>
    <xf numFmtId="0" fontId="0" fillId="0" borderId="4" xfId="0" applyBorder="1" applyAlignment="1">
      <alignment vertical="center"/>
    </xf>
    <xf numFmtId="0" fontId="0" fillId="0" borderId="5" xfId="0" applyBorder="1" applyAlignment="1">
      <alignment vertical="center"/>
    </xf>
    <xf numFmtId="1" fontId="8" fillId="0" borderId="7" xfId="2" applyNumberFormat="1" applyFont="1" applyBorder="1">
      <alignment vertical="center"/>
    </xf>
    <xf numFmtId="0" fontId="17" fillId="0" borderId="10" xfId="0" applyFont="1" applyBorder="1" applyAlignment="1">
      <alignment horizontal="center" vertical="center"/>
    </xf>
    <xf numFmtId="0" fontId="9" fillId="0" borderId="17" xfId="0" applyFont="1" applyBorder="1" applyAlignment="1">
      <alignment horizontal="center"/>
    </xf>
    <xf numFmtId="0" fontId="5" fillId="0" borderId="10" xfId="2" applyFont="1" applyBorder="1">
      <alignment vertical="center"/>
    </xf>
    <xf numFmtId="0" fontId="8" fillId="0" borderId="10" xfId="0" applyFont="1" applyBorder="1"/>
    <xf numFmtId="0" fontId="9" fillId="0" borderId="10" xfId="0" applyFont="1" applyBorder="1"/>
    <xf numFmtId="0" fontId="19" fillId="0" borderId="0" xfId="2" applyFont="1">
      <alignment vertical="center"/>
    </xf>
    <xf numFmtId="0" fontId="9" fillId="0" borderId="0" xfId="2" applyFont="1">
      <alignment vertical="center"/>
    </xf>
    <xf numFmtId="0" fontId="15" fillId="0" borderId="0" xfId="0" applyFont="1"/>
    <xf numFmtId="176" fontId="8" fillId="0" borderId="0" xfId="2" applyNumberFormat="1" applyFont="1">
      <alignment vertical="center"/>
    </xf>
    <xf numFmtId="0" fontId="23" fillId="0" borderId="0" xfId="2" applyFont="1">
      <alignment vertical="center"/>
    </xf>
    <xf numFmtId="0" fontId="9" fillId="0" borderId="0" xfId="0" applyFont="1" applyAlignment="1">
      <alignment horizontal="center" vertical="center"/>
    </xf>
    <xf numFmtId="2" fontId="8" fillId="0" borderId="0" xfId="0" applyNumberFormat="1" applyFont="1" applyAlignment="1">
      <alignment horizontal="center" vertical="center"/>
    </xf>
    <xf numFmtId="0" fontId="28" fillId="0" borderId="0" xfId="0" applyFont="1" applyAlignment="1">
      <alignment vertical="center"/>
    </xf>
    <xf numFmtId="0" fontId="2" fillId="0" borderId="0" xfId="2" applyFont="1">
      <alignment vertical="center"/>
    </xf>
    <xf numFmtId="1" fontId="8" fillId="0" borderId="0" xfId="0" applyNumberFormat="1" applyFont="1"/>
    <xf numFmtId="0" fontId="8" fillId="0" borderId="0" xfId="2" applyFont="1" applyAlignment="1">
      <alignment horizontal="center" vertical="center"/>
    </xf>
    <xf numFmtId="0" fontId="9" fillId="0" borderId="10" xfId="2" applyFont="1" applyBorder="1">
      <alignment vertical="center"/>
    </xf>
    <xf numFmtId="0" fontId="30" fillId="0" borderId="0" xfId="0" applyFont="1"/>
    <xf numFmtId="0" fontId="31" fillId="0" borderId="0" xfId="2" applyFont="1">
      <alignment vertical="center"/>
    </xf>
    <xf numFmtId="0" fontId="3" fillId="0" borderId="10" xfId="2" applyBorder="1">
      <alignment vertical="center"/>
    </xf>
    <xf numFmtId="0" fontId="8" fillId="0" borderId="10" xfId="0" applyFont="1" applyBorder="1" applyAlignment="1">
      <alignment horizontal="right" vertical="center"/>
    </xf>
    <xf numFmtId="0" fontId="8" fillId="0" borderId="0" xfId="0" applyFont="1" applyAlignment="1">
      <alignment horizontal="right" vertical="center"/>
    </xf>
    <xf numFmtId="38" fontId="8" fillId="0" borderId="0" xfId="3" applyFont="1" applyAlignment="1">
      <alignment vertical="center"/>
    </xf>
    <xf numFmtId="0" fontId="8" fillId="0" borderId="5" xfId="0" applyFont="1" applyBorder="1" applyAlignment="1">
      <alignment horizontal="center" vertical="center"/>
    </xf>
    <xf numFmtId="0" fontId="0" fillId="0" borderId="1" xfId="0" applyBorder="1" applyAlignment="1">
      <alignment vertical="center"/>
    </xf>
    <xf numFmtId="0" fontId="0" fillId="0" borderId="0" xfId="0" quotePrefix="1"/>
    <xf numFmtId="0" fontId="19" fillId="0" borderId="0" xfId="0" applyFont="1" applyAlignment="1">
      <alignment horizontal="center"/>
    </xf>
    <xf numFmtId="0" fontId="19" fillId="0" borderId="8" xfId="0" applyFont="1" applyBorder="1" applyAlignment="1">
      <alignment horizontal="center"/>
    </xf>
    <xf numFmtId="176" fontId="8" fillId="0" borderId="0" xfId="0" applyNumberFormat="1" applyFont="1" applyAlignment="1">
      <alignment horizontal="right"/>
    </xf>
    <xf numFmtId="0" fontId="8" fillId="0" borderId="10" xfId="2" applyFont="1" applyBorder="1">
      <alignment vertical="center"/>
    </xf>
    <xf numFmtId="0" fontId="8" fillId="0" borderId="10" xfId="0" applyFont="1" applyBorder="1" applyAlignment="1">
      <alignment horizontal="right"/>
    </xf>
    <xf numFmtId="0" fontId="8" fillId="0" borderId="0" xfId="0" applyFont="1" applyAlignment="1">
      <alignment horizontal="right"/>
    </xf>
    <xf numFmtId="0" fontId="8" fillId="0" borderId="2" xfId="0" applyFont="1" applyBorder="1" applyAlignment="1">
      <alignment horizontal="center"/>
    </xf>
    <xf numFmtId="2" fontId="8" fillId="0" borderId="0" xfId="0" applyNumberFormat="1" applyFont="1" applyAlignment="1" applyProtection="1">
      <alignment horizontal="center"/>
      <protection locked="0"/>
    </xf>
    <xf numFmtId="0" fontId="0" fillId="0" borderId="0" xfId="0" applyAlignment="1">
      <alignment horizontal="left"/>
    </xf>
    <xf numFmtId="0" fontId="8" fillId="0" borderId="14" xfId="0" applyFont="1" applyBorder="1"/>
    <xf numFmtId="0" fontId="44" fillId="0" borderId="0" xfId="0" applyFont="1"/>
    <xf numFmtId="176" fontId="8" fillId="0" borderId="0" xfId="0" applyNumberFormat="1" applyFont="1"/>
    <xf numFmtId="1" fontId="8" fillId="0" borderId="9" xfId="0" applyNumberFormat="1" applyFont="1" applyBorder="1"/>
    <xf numFmtId="0" fontId="8" fillId="0" borderId="5" xfId="2" applyFont="1" applyBorder="1">
      <alignment vertical="center"/>
    </xf>
    <xf numFmtId="176" fontId="8" fillId="0" borderId="5" xfId="0" applyNumberFormat="1" applyFont="1" applyBorder="1" applyAlignment="1">
      <alignment vertical="center"/>
    </xf>
    <xf numFmtId="0" fontId="45" fillId="0" borderId="0" xfId="0" applyFont="1"/>
    <xf numFmtId="176" fontId="46" fillId="0" borderId="0" xfId="0" applyNumberFormat="1" applyFont="1"/>
    <xf numFmtId="0" fontId="8" fillId="0" borderId="5" xfId="2" applyFont="1" applyBorder="1" applyAlignment="1">
      <alignment horizontal="center" vertical="center"/>
    </xf>
    <xf numFmtId="1" fontId="8" fillId="0" borderId="0" xfId="0" applyNumberFormat="1" applyFont="1" applyAlignment="1">
      <alignment horizontal="center"/>
    </xf>
    <xf numFmtId="0" fontId="37" fillId="0" borderId="0" xfId="2" applyFont="1" applyAlignment="1">
      <alignment horizontal="center" vertical="center"/>
    </xf>
    <xf numFmtId="176" fontId="8" fillId="0" borderId="5" xfId="0" applyNumberFormat="1" applyFont="1" applyBorder="1" applyAlignment="1">
      <alignment horizontal="center" vertical="center"/>
    </xf>
    <xf numFmtId="0" fontId="47" fillId="0" borderId="0" xfId="0" applyFont="1"/>
    <xf numFmtId="0" fontId="8" fillId="0" borderId="1" xfId="0" applyFont="1" applyBorder="1" applyAlignment="1">
      <alignment horizontal="center"/>
    </xf>
    <xf numFmtId="0" fontId="8" fillId="0" borderId="3" xfId="0" applyFont="1" applyBorder="1" applyAlignment="1">
      <alignment horizontal="center"/>
    </xf>
    <xf numFmtId="176" fontId="8" fillId="0" borderId="1" xfId="0" applyNumberFormat="1" applyFont="1" applyBorder="1" applyAlignment="1">
      <alignment horizontal="right"/>
    </xf>
    <xf numFmtId="176" fontId="8" fillId="0" borderId="2" xfId="0" applyNumberFormat="1" applyFont="1" applyBorder="1" applyAlignment="1">
      <alignment horizontal="right"/>
    </xf>
    <xf numFmtId="176" fontId="8" fillId="0" borderId="3" xfId="0" applyNumberFormat="1" applyFont="1" applyBorder="1" applyAlignment="1">
      <alignment horizontal="right"/>
    </xf>
    <xf numFmtId="177" fontId="8" fillId="0" borderId="0" xfId="0" applyNumberFormat="1" applyFont="1" applyAlignment="1">
      <alignment vertical="center"/>
    </xf>
    <xf numFmtId="0" fontId="11" fillId="0" borderId="0" xfId="0" applyFont="1" applyAlignment="1">
      <alignment vertical="center"/>
    </xf>
    <xf numFmtId="0" fontId="50" fillId="0" borderId="0" xfId="0" applyFont="1"/>
    <xf numFmtId="176" fontId="9" fillId="0" borderId="0" xfId="0" applyNumberFormat="1" applyFont="1" applyProtection="1">
      <protection locked="0"/>
    </xf>
    <xf numFmtId="0" fontId="8" fillId="0" borderId="0" xfId="0" quotePrefix="1" applyFont="1"/>
    <xf numFmtId="2" fontId="8" fillId="0" borderId="0" xfId="0" applyNumberFormat="1" applyFont="1" applyAlignment="1">
      <alignment vertical="center"/>
    </xf>
    <xf numFmtId="0" fontId="5" fillId="0" borderId="0" xfId="2" applyFont="1" applyAlignment="1">
      <alignment horizontal="center" vertical="center"/>
    </xf>
    <xf numFmtId="1" fontId="8" fillId="0" borderId="10" xfId="2" applyNumberFormat="1" applyFont="1" applyBorder="1" applyAlignment="1">
      <alignment horizontal="center" vertical="center"/>
    </xf>
    <xf numFmtId="176" fontId="8" fillId="0" borderId="0" xfId="0" applyNumberFormat="1" applyFont="1" applyAlignment="1" applyProtection="1">
      <alignment horizontal="center"/>
      <protection locked="0"/>
    </xf>
    <xf numFmtId="0" fontId="1" fillId="0" borderId="0" xfId="2" applyFont="1">
      <alignment vertical="center"/>
    </xf>
    <xf numFmtId="0" fontId="5" fillId="0" borderId="0" xfId="2" applyFont="1">
      <alignment vertical="center"/>
    </xf>
    <xf numFmtId="0" fontId="1" fillId="0" borderId="10" xfId="2" applyFont="1" applyBorder="1">
      <alignment vertical="center"/>
    </xf>
    <xf numFmtId="0" fontId="5" fillId="0" borderId="5" xfId="2" applyFont="1" applyBorder="1">
      <alignment vertical="center"/>
    </xf>
    <xf numFmtId="1" fontId="8" fillId="0" borderId="0" xfId="2" applyNumberFormat="1" applyFont="1" applyAlignment="1">
      <alignment horizontal="center" vertical="center"/>
    </xf>
    <xf numFmtId="1" fontId="8" fillId="0" borderId="5" xfId="2" applyNumberFormat="1" applyFont="1" applyBorder="1">
      <alignment vertical="center"/>
    </xf>
    <xf numFmtId="0" fontId="3" fillId="0" borderId="5" xfId="2" applyBorder="1">
      <alignment vertical="center"/>
    </xf>
    <xf numFmtId="0" fontId="3" fillId="0" borderId="6" xfId="2" applyBorder="1">
      <alignment vertical="center"/>
    </xf>
    <xf numFmtId="0" fontId="3" fillId="0" borderId="8" xfId="2" applyBorder="1">
      <alignment vertical="center"/>
    </xf>
    <xf numFmtId="0" fontId="3" fillId="0" borderId="11" xfId="2" applyBorder="1">
      <alignment vertical="center"/>
    </xf>
    <xf numFmtId="0" fontId="3" fillId="0" borderId="4" xfId="2" applyBorder="1">
      <alignment vertical="center"/>
    </xf>
    <xf numFmtId="0" fontId="9" fillId="0" borderId="7" xfId="2" applyFont="1" applyBorder="1">
      <alignment vertical="center"/>
    </xf>
    <xf numFmtId="0" fontId="3" fillId="0" borderId="7" xfId="2" applyBorder="1">
      <alignment vertical="center"/>
    </xf>
    <xf numFmtId="0" fontId="3" fillId="0" borderId="9" xfId="2" applyBorder="1">
      <alignment vertical="center"/>
    </xf>
    <xf numFmtId="0" fontId="5" fillId="0" borderId="0" xfId="0" applyFont="1" applyAlignment="1">
      <alignment horizontal="center" vertical="center"/>
    </xf>
    <xf numFmtId="2" fontId="8" fillId="0" borderId="0" xfId="0" applyNumberFormat="1" applyFont="1" applyAlignment="1">
      <alignment horizontal="center"/>
    </xf>
    <xf numFmtId="2" fontId="8" fillId="0" borderId="1"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1" fontId="8" fillId="2" borderId="1" xfId="0" applyNumberFormat="1"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0" fontId="8" fillId="2" borderId="2" xfId="0" applyFont="1" applyFill="1" applyBorder="1" applyAlignment="1" applyProtection="1">
      <alignment horizontal="left"/>
      <protection locked="0"/>
    </xf>
    <xf numFmtId="0" fontId="8" fillId="2" borderId="3" xfId="0" applyFont="1" applyFill="1" applyBorder="1" applyAlignment="1" applyProtection="1">
      <alignment horizontal="left"/>
      <protection locked="0"/>
    </xf>
    <xf numFmtId="0" fontId="15"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2" borderId="1" xfId="0" quotePrefix="1" applyFont="1" applyFill="1" applyBorder="1" applyAlignment="1" applyProtection="1">
      <alignment horizontal="right"/>
      <protection locked="0"/>
    </xf>
    <xf numFmtId="0" fontId="8" fillId="2" borderId="2" xfId="0" quotePrefix="1" applyFont="1" applyFill="1" applyBorder="1" applyAlignment="1" applyProtection="1">
      <alignment horizontal="right"/>
      <protection locked="0"/>
    </xf>
    <xf numFmtId="0" fontId="42" fillId="0" borderId="12" xfId="0" applyFont="1" applyBorder="1" applyAlignment="1">
      <alignment horizontal="center"/>
    </xf>
    <xf numFmtId="1" fontId="8" fillId="2" borderId="1" xfId="0" applyNumberFormat="1" applyFont="1" applyFill="1" applyBorder="1" applyAlignment="1" applyProtection="1">
      <alignment horizontal="center"/>
      <protection locked="0"/>
    </xf>
    <xf numFmtId="1" fontId="8" fillId="2" borderId="2" xfId="0" applyNumberFormat="1" applyFont="1" applyFill="1" applyBorder="1" applyAlignment="1" applyProtection="1">
      <alignment horizontal="center"/>
      <protection locked="0"/>
    </xf>
    <xf numFmtId="1" fontId="8" fillId="2" borderId="3" xfId="0" applyNumberFormat="1" applyFont="1" applyFill="1" applyBorder="1" applyAlignment="1" applyProtection="1">
      <alignment horizontal="center"/>
      <protection locked="0"/>
    </xf>
    <xf numFmtId="0" fontId="8" fillId="2" borderId="2" xfId="0" quotePrefix="1" applyFont="1" applyFill="1" applyBorder="1" applyAlignment="1" applyProtection="1">
      <alignment horizontal="left"/>
      <protection locked="0"/>
    </xf>
    <xf numFmtId="0" fontId="8" fillId="2" borderId="3" xfId="0" quotePrefix="1" applyFont="1" applyFill="1" applyBorder="1" applyAlignment="1" applyProtection="1">
      <alignment horizontal="left"/>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protection locked="0"/>
    </xf>
    <xf numFmtId="0" fontId="8" fillId="2" borderId="2"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177" fontId="8" fillId="2" borderId="9" xfId="0" applyNumberFormat="1" applyFont="1" applyFill="1" applyBorder="1" applyAlignment="1" applyProtection="1">
      <alignment horizontal="center"/>
      <protection locked="0"/>
    </xf>
    <xf numFmtId="177" fontId="8" fillId="2" borderId="10" xfId="0" applyNumberFormat="1" applyFont="1" applyFill="1" applyBorder="1" applyAlignment="1" applyProtection="1">
      <alignment horizontal="center"/>
      <protection locked="0"/>
    </xf>
    <xf numFmtId="177" fontId="8" fillId="2" borderId="11" xfId="0" applyNumberFormat="1" applyFont="1" applyFill="1" applyBorder="1" applyAlignment="1" applyProtection="1">
      <alignment horizontal="center"/>
      <protection locked="0"/>
    </xf>
    <xf numFmtId="177" fontId="8" fillId="2" borderId="1" xfId="0" applyNumberFormat="1" applyFont="1" applyFill="1" applyBorder="1" applyAlignment="1" applyProtection="1">
      <alignment horizontal="center"/>
      <protection locked="0"/>
    </xf>
    <xf numFmtId="177" fontId="8" fillId="2" borderId="2" xfId="0" applyNumberFormat="1" applyFont="1" applyFill="1" applyBorder="1" applyAlignment="1" applyProtection="1">
      <alignment horizontal="center"/>
      <protection locked="0"/>
    </xf>
    <xf numFmtId="177" fontId="8" fillId="2" borderId="3" xfId="0" applyNumberFormat="1" applyFont="1" applyFill="1" applyBorder="1" applyAlignment="1" applyProtection="1">
      <alignment horizontal="center"/>
      <protection locked="0"/>
    </xf>
    <xf numFmtId="2" fontId="8" fillId="2" borderId="1" xfId="0" applyNumberFormat="1" applyFont="1" applyFill="1" applyBorder="1" applyAlignment="1" applyProtection="1">
      <alignment horizontal="center"/>
      <protection locked="0"/>
    </xf>
    <xf numFmtId="2" fontId="8" fillId="2" borderId="2" xfId="0" applyNumberFormat="1" applyFont="1" applyFill="1" applyBorder="1" applyAlignment="1" applyProtection="1">
      <alignment horizontal="center"/>
      <protection locked="0"/>
    </xf>
    <xf numFmtId="2" fontId="8" fillId="2" borderId="3" xfId="0" applyNumberFormat="1" applyFont="1" applyFill="1" applyBorder="1" applyAlignment="1" applyProtection="1">
      <alignment horizontal="center"/>
      <protection locked="0"/>
    </xf>
    <xf numFmtId="176" fontId="8" fillId="2" borderId="1" xfId="0" applyNumberFormat="1" applyFont="1" applyFill="1" applyBorder="1" applyAlignment="1" applyProtection="1">
      <alignment horizontal="center"/>
      <protection locked="0"/>
    </xf>
    <xf numFmtId="176" fontId="8" fillId="2" borderId="2" xfId="0" applyNumberFormat="1" applyFont="1" applyFill="1" applyBorder="1" applyAlignment="1" applyProtection="1">
      <alignment horizontal="center"/>
      <protection locked="0"/>
    </xf>
    <xf numFmtId="176" fontId="8" fillId="2" borderId="3" xfId="0" applyNumberFormat="1" applyFont="1" applyFill="1" applyBorder="1" applyAlignment="1" applyProtection="1">
      <alignment horizontal="center"/>
      <protection locked="0"/>
    </xf>
    <xf numFmtId="1" fontId="8" fillId="0" borderId="1" xfId="0" applyNumberFormat="1" applyFont="1" applyBorder="1" applyAlignment="1">
      <alignment horizontal="center" vertical="center"/>
    </xf>
    <xf numFmtId="1" fontId="8" fillId="0" borderId="2" xfId="0" applyNumberFormat="1" applyFont="1" applyBorder="1" applyAlignment="1">
      <alignment horizontal="center" vertical="center"/>
    </xf>
    <xf numFmtId="1" fontId="8" fillId="0" borderId="3" xfId="0" applyNumberFormat="1" applyFont="1" applyBorder="1" applyAlignment="1">
      <alignment horizontal="center" vertical="center"/>
    </xf>
    <xf numFmtId="1" fontId="8" fillId="0" borderId="1"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xf>
    <xf numFmtId="176" fontId="8" fillId="0" borderId="1" xfId="0" applyNumberFormat="1" applyFont="1" applyBorder="1" applyAlignment="1">
      <alignment horizontal="center"/>
    </xf>
    <xf numFmtId="176" fontId="8" fillId="0" borderId="2" xfId="0" applyNumberFormat="1" applyFont="1" applyBorder="1" applyAlignment="1">
      <alignment horizontal="center"/>
    </xf>
    <xf numFmtId="176" fontId="8" fillId="0" borderId="3" xfId="0" applyNumberFormat="1" applyFont="1" applyBorder="1" applyAlignment="1">
      <alignment horizontal="center"/>
    </xf>
    <xf numFmtId="1" fontId="8" fillId="0" borderId="2" xfId="0" applyNumberFormat="1" applyFont="1" applyBorder="1" applyAlignment="1">
      <alignment horizontal="center"/>
    </xf>
    <xf numFmtId="1" fontId="8" fillId="0" borderId="3" xfId="0" applyNumberFormat="1" applyFont="1" applyBorder="1" applyAlignment="1">
      <alignment horizontal="center"/>
    </xf>
    <xf numFmtId="176" fontId="8" fillId="0" borderId="0" xfId="0" applyNumberFormat="1" applyFont="1" applyAlignment="1">
      <alignment horizontal="center" vertical="center"/>
    </xf>
    <xf numFmtId="2" fontId="8" fillId="0" borderId="0" xfId="0" applyNumberFormat="1"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9" fillId="0" borderId="10"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center" vertical="center"/>
    </xf>
    <xf numFmtId="176" fontId="8" fillId="0" borderId="10" xfId="0" applyNumberFormat="1" applyFont="1" applyBorder="1" applyAlignment="1">
      <alignment horizontal="center"/>
    </xf>
    <xf numFmtId="176" fontId="8" fillId="0" borderId="11" xfId="0" applyNumberFormat="1" applyFont="1" applyBorder="1" applyAlignment="1">
      <alignment horizontal="center"/>
    </xf>
    <xf numFmtId="0" fontId="8" fillId="0" borderId="0" xfId="0" applyFont="1" applyAlignment="1">
      <alignment horizontal="center" vertical="center"/>
    </xf>
    <xf numFmtId="177" fontId="8" fillId="0" borderId="0" xfId="0" applyNumberFormat="1"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2" fontId="0" fillId="0" borderId="1" xfId="0" applyNumberFormat="1" applyBorder="1" applyAlignment="1">
      <alignment horizontal="center" vertical="center"/>
    </xf>
    <xf numFmtId="2" fontId="0" fillId="0" borderId="3" xfId="0" applyNumberFormat="1" applyBorder="1" applyAlignment="1">
      <alignment horizontal="center" vertical="center"/>
    </xf>
    <xf numFmtId="0" fontId="9" fillId="0" borderId="0" xfId="0" applyFont="1" applyAlignment="1">
      <alignment horizontal="right" vertical="center"/>
    </xf>
    <xf numFmtId="0" fontId="11" fillId="0" borderId="0" xfId="0" applyFont="1" applyAlignment="1">
      <alignment horizontal="right" vertical="center"/>
    </xf>
    <xf numFmtId="176" fontId="8" fillId="0" borderId="10" xfId="0" applyNumberFormat="1" applyFont="1" applyBorder="1" applyAlignment="1">
      <alignment horizontal="center" vertical="center"/>
    </xf>
    <xf numFmtId="176" fontId="8" fillId="0" borderId="0" xfId="2" applyNumberFormat="1" applyFont="1" applyAlignment="1">
      <alignment horizontal="center" vertical="center"/>
    </xf>
    <xf numFmtId="0" fontId="23" fillId="0" borderId="0" xfId="2" applyFont="1" applyAlignment="1">
      <alignment horizontal="center" vertical="center"/>
    </xf>
    <xf numFmtId="0" fontId="9" fillId="0" borderId="0" xfId="2" applyFont="1" applyAlignment="1">
      <alignment horizontal="center" vertical="center"/>
    </xf>
    <xf numFmtId="0" fontId="5" fillId="0" borderId="0" xfId="2" applyFont="1" applyAlignment="1">
      <alignment horizontal="center" vertical="center"/>
    </xf>
    <xf numFmtId="0" fontId="5" fillId="0" borderId="0" xfId="0" applyFont="1" applyAlignment="1">
      <alignment horizontal="center" vertical="center"/>
    </xf>
    <xf numFmtId="1" fontId="8" fillId="0" borderId="0" xfId="0" applyNumberFormat="1" applyFont="1" applyAlignment="1">
      <alignment horizontal="center" vertical="center"/>
    </xf>
    <xf numFmtId="176"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1" fontId="8" fillId="0" borderId="5" xfId="0" applyNumberFormat="1"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15" fillId="0" borderId="0" xfId="0" applyFont="1" applyAlignment="1">
      <alignment horizontal="center" vertical="center"/>
    </xf>
    <xf numFmtId="0" fontId="18" fillId="0" borderId="0" xfId="0" applyFont="1" applyAlignment="1">
      <alignment horizontal="center" vertical="center"/>
    </xf>
    <xf numFmtId="178" fontId="8" fillId="0" borderId="0" xfId="0" applyNumberFormat="1" applyFont="1" applyAlignment="1">
      <alignment horizontal="center" vertical="center"/>
    </xf>
    <xf numFmtId="0" fontId="5" fillId="0" borderId="12" xfId="0" applyFont="1" applyBorder="1" applyAlignment="1">
      <alignment horizontal="center" vertical="center"/>
    </xf>
    <xf numFmtId="0" fontId="9" fillId="0" borderId="12" xfId="0" applyFont="1" applyBorder="1" applyAlignment="1">
      <alignment horizontal="center" vertical="center"/>
    </xf>
    <xf numFmtId="0" fontId="5" fillId="0" borderId="10" xfId="2" applyFont="1" applyBorder="1" applyAlignment="1">
      <alignment horizontal="center" vertical="center"/>
    </xf>
    <xf numFmtId="0" fontId="5" fillId="0" borderId="0" xfId="2" applyFont="1" applyAlignment="1">
      <alignment horizontal="left" vertical="center"/>
    </xf>
    <xf numFmtId="0" fontId="22" fillId="0" borderId="0" xfId="0" applyFont="1" applyAlignment="1">
      <alignment horizontal="center" vertical="center"/>
    </xf>
    <xf numFmtId="176" fontId="8" fillId="0" borderId="10" xfId="2" applyNumberFormat="1" applyFont="1" applyBorder="1" applyAlignment="1">
      <alignment horizontal="center" vertical="center"/>
    </xf>
    <xf numFmtId="0" fontId="5" fillId="0" borderId="5" xfId="2" applyFont="1" applyBorder="1" applyAlignment="1">
      <alignment horizontal="center" vertical="center"/>
    </xf>
    <xf numFmtId="0" fontId="9" fillId="0" borderId="0" xfId="0" applyFont="1" applyAlignment="1">
      <alignment horizontal="center"/>
    </xf>
    <xf numFmtId="2" fontId="8" fillId="0" borderId="0" xfId="0" applyNumberFormat="1" applyFont="1" applyAlignment="1">
      <alignment horizontal="center"/>
    </xf>
    <xf numFmtId="0" fontId="8" fillId="0" borderId="0" xfId="0" applyFont="1" applyAlignment="1">
      <alignment horizontal="center"/>
    </xf>
    <xf numFmtId="0" fontId="3" fillId="0" borderId="0" xfId="2" applyAlignment="1">
      <alignment horizontal="center" vertical="center"/>
    </xf>
    <xf numFmtId="0" fontId="15" fillId="0" borderId="0" xfId="2" applyFont="1" applyAlignment="1">
      <alignment horizontal="center" vertical="center"/>
    </xf>
    <xf numFmtId="0" fontId="8" fillId="0" borderId="0" xfId="2" applyFont="1" applyAlignment="1">
      <alignment horizontal="center" vertical="center"/>
    </xf>
    <xf numFmtId="176" fontId="8" fillId="0" borderId="0" xfId="2" applyNumberFormat="1" applyFont="1" applyAlignment="1">
      <alignment horizontal="left" vertical="center"/>
    </xf>
    <xf numFmtId="0" fontId="8" fillId="0" borderId="8" xfId="0" applyFont="1" applyBorder="1" applyAlignment="1">
      <alignment horizontal="center" vertical="center"/>
    </xf>
    <xf numFmtId="0" fontId="9" fillId="0" borderId="10" xfId="2" applyFont="1" applyBorder="1" applyAlignment="1">
      <alignment horizontal="center" vertical="center"/>
    </xf>
    <xf numFmtId="176" fontId="8" fillId="0" borderId="0" xfId="0" applyNumberFormat="1" applyFont="1" applyAlignment="1">
      <alignment horizontal="center"/>
    </xf>
    <xf numFmtId="0" fontId="8" fillId="0" borderId="10" xfId="0" applyFont="1" applyBorder="1" applyAlignment="1">
      <alignment horizontal="center" vertical="center"/>
    </xf>
    <xf numFmtId="0" fontId="0" fillId="0" borderId="0" xfId="0" applyAlignment="1">
      <alignment horizontal="left"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176" fontId="43" fillId="0" borderId="10" xfId="0" applyNumberFormat="1" applyFont="1" applyBorder="1" applyAlignment="1">
      <alignment horizontal="center"/>
    </xf>
    <xf numFmtId="0" fontId="8" fillId="0" borderId="10" xfId="2" applyFont="1" applyBorder="1" applyAlignment="1">
      <alignment horizontal="center" vertical="center"/>
    </xf>
    <xf numFmtId="1" fontId="8" fillId="0" borderId="10" xfId="2" applyNumberFormat="1" applyFont="1" applyBorder="1" applyAlignment="1">
      <alignment horizontal="center" vertical="center"/>
    </xf>
    <xf numFmtId="0" fontId="8" fillId="0" borderId="10"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9" fillId="0" borderId="10" xfId="0" applyFont="1" applyBorder="1" applyAlignment="1">
      <alignment horizontal="center"/>
    </xf>
    <xf numFmtId="176" fontId="8" fillId="0" borderId="1" xfId="0" applyNumberFormat="1" applyFont="1" applyBorder="1" applyAlignment="1">
      <alignment horizontal="right"/>
    </xf>
    <xf numFmtId="176" fontId="8" fillId="0" borderId="2" xfId="0" applyNumberFormat="1" applyFont="1" applyBorder="1" applyAlignment="1">
      <alignment horizontal="right"/>
    </xf>
    <xf numFmtId="176" fontId="8" fillId="0" borderId="3" xfId="0" applyNumberFormat="1" applyFont="1"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9" fillId="0" borderId="7" xfId="0" applyFont="1" applyBorder="1" applyAlignment="1">
      <alignment horizontal="center"/>
    </xf>
    <xf numFmtId="0" fontId="9" fillId="0" borderId="14" xfId="0" applyFont="1" applyBorder="1" applyAlignment="1">
      <alignment horizontal="center"/>
    </xf>
    <xf numFmtId="0" fontId="9" fillId="0" borderId="8" xfId="0" applyFont="1" applyBorder="1" applyAlignment="1">
      <alignment horizontal="center"/>
    </xf>
    <xf numFmtId="0" fontId="8" fillId="0" borderId="7"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8" fillId="0" borderId="8" xfId="0" applyFont="1" applyBorder="1" applyAlignment="1">
      <alignment horizontal="center"/>
    </xf>
    <xf numFmtId="0" fontId="8" fillId="0" borderId="1"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38" fontId="9" fillId="0" borderId="5" xfId="3" applyFont="1" applyBorder="1" applyAlignment="1">
      <alignment horizontal="center" vertical="center"/>
    </xf>
    <xf numFmtId="176" fontId="8" fillId="0" borderId="12" xfId="0" applyNumberFormat="1" applyFont="1" applyBorder="1" applyAlignment="1">
      <alignment horizontal="center"/>
    </xf>
    <xf numFmtId="0" fontId="0" fillId="0" borderId="12" xfId="0" applyBorder="1" applyAlignment="1">
      <alignment horizontal="center" vertical="center"/>
    </xf>
    <xf numFmtId="2" fontId="0" fillId="0" borderId="12" xfId="0" applyNumberFormat="1" applyBorder="1" applyAlignment="1">
      <alignment horizontal="center" vertical="center"/>
    </xf>
    <xf numFmtId="0" fontId="8" fillId="0" borderId="9" xfId="0" applyFont="1" applyBorder="1" applyAlignment="1">
      <alignment horizontal="center"/>
    </xf>
    <xf numFmtId="10" fontId="8" fillId="0" borderId="0" xfId="4" applyNumberFormat="1" applyFont="1" applyFill="1" applyAlignment="1">
      <alignment horizontal="center"/>
    </xf>
    <xf numFmtId="0" fontId="9" fillId="0" borderId="5" xfId="2" applyFont="1" applyBorder="1" applyAlignment="1">
      <alignment horizontal="center" vertical="center"/>
    </xf>
    <xf numFmtId="1" fontId="8" fillId="0" borderId="0" xfId="0" applyNumberFormat="1" applyFont="1" applyAlignment="1">
      <alignment horizontal="center"/>
    </xf>
    <xf numFmtId="179" fontId="8" fillId="0" borderId="0" xfId="0" applyNumberFormat="1" applyFont="1" applyAlignment="1">
      <alignment horizontal="center"/>
    </xf>
    <xf numFmtId="0" fontId="34" fillId="0" borderId="0" xfId="2" applyFont="1" applyAlignment="1">
      <alignment horizontal="center" vertical="center"/>
    </xf>
    <xf numFmtId="180" fontId="8" fillId="0" borderId="0" xfId="0" applyNumberFormat="1" applyFont="1" applyAlignment="1">
      <alignment horizontal="center"/>
    </xf>
    <xf numFmtId="176" fontId="32" fillId="0" borderId="0" xfId="2" applyNumberFormat="1" applyFont="1" applyAlignment="1">
      <alignment horizontal="center" vertical="center"/>
    </xf>
    <xf numFmtId="0" fontId="8" fillId="0" borderId="0" xfId="2" applyFont="1">
      <alignment vertical="center"/>
    </xf>
    <xf numFmtId="0" fontId="8" fillId="0" borderId="5" xfId="2" applyFont="1" applyBorder="1" applyAlignment="1">
      <alignment horizontal="center" vertical="center"/>
    </xf>
    <xf numFmtId="179" fontId="8" fillId="0" borderId="0" xfId="0" applyNumberFormat="1" applyFont="1" applyAlignment="1">
      <alignment horizontal="center" vertical="center"/>
    </xf>
    <xf numFmtId="0" fontId="35" fillId="0" borderId="0" xfId="2" applyFont="1" applyAlignment="1">
      <alignment horizontal="center" vertical="center"/>
    </xf>
    <xf numFmtId="0" fontId="37" fillId="0" borderId="0" xfId="2" applyFont="1" applyAlignment="1">
      <alignment horizontal="center" vertical="center"/>
    </xf>
    <xf numFmtId="1" fontId="8" fillId="0" borderId="10" xfId="0" applyNumberFormat="1" applyFont="1" applyBorder="1" applyAlignment="1">
      <alignment horizontal="center"/>
    </xf>
    <xf numFmtId="0" fontId="35" fillId="0" borderId="1" xfId="2" applyFont="1" applyBorder="1" applyAlignment="1">
      <alignment horizontal="center" vertical="center"/>
    </xf>
    <xf numFmtId="0" fontId="35" fillId="0" borderId="2" xfId="2" applyFont="1" applyBorder="1" applyAlignment="1">
      <alignment horizontal="center" vertical="center"/>
    </xf>
    <xf numFmtId="2" fontId="8" fillId="0" borderId="0" xfId="0" applyNumberFormat="1" applyFont="1" applyAlignment="1" applyProtection="1">
      <alignment horizontal="center"/>
      <protection locked="0"/>
    </xf>
    <xf numFmtId="177" fontId="8" fillId="0" borderId="0" xfId="0" applyNumberFormat="1" applyFont="1" applyAlignment="1">
      <alignment horizontal="center"/>
    </xf>
    <xf numFmtId="0" fontId="28" fillId="0" borderId="0" xfId="0" applyFont="1" applyAlignment="1">
      <alignment horizontal="center" vertical="center"/>
    </xf>
    <xf numFmtId="177" fontId="8" fillId="0" borderId="10" xfId="0" applyNumberFormat="1" applyFont="1" applyBorder="1" applyAlignment="1">
      <alignment horizontal="center"/>
    </xf>
    <xf numFmtId="10" fontId="8" fillId="0" borderId="0" xfId="4" applyNumberFormat="1" applyFont="1" applyFill="1" applyAlignment="1">
      <alignment horizontal="center" vertical="center"/>
    </xf>
    <xf numFmtId="176" fontId="8" fillId="0" borderId="0" xfId="0" applyNumberFormat="1" applyFont="1" applyAlignment="1" applyProtection="1">
      <alignment horizontal="center"/>
      <protection locked="0"/>
    </xf>
    <xf numFmtId="0" fontId="11" fillId="0" borderId="0" xfId="0" applyFont="1" applyAlignment="1">
      <alignment horizontal="center"/>
    </xf>
    <xf numFmtId="176" fontId="15" fillId="0" borderId="12" xfId="0" applyNumberFormat="1" applyFont="1" applyBorder="1" applyAlignment="1">
      <alignment horizontal="center"/>
    </xf>
    <xf numFmtId="0" fontId="8" fillId="0" borderId="0" xfId="0" applyFont="1" applyAlignment="1">
      <alignment horizontal="left" vertical="center"/>
    </xf>
    <xf numFmtId="0" fontId="8" fillId="0" borderId="11" xfId="0" applyFont="1" applyBorder="1" applyAlignment="1">
      <alignment horizontal="center"/>
    </xf>
    <xf numFmtId="177" fontId="8" fillId="0" borderId="1" xfId="0" applyNumberFormat="1" applyFont="1" applyBorder="1" applyAlignment="1">
      <alignment horizontal="center"/>
    </xf>
    <xf numFmtId="177" fontId="8" fillId="0" borderId="2" xfId="0" applyNumberFormat="1" applyFont="1" applyBorder="1" applyAlignment="1">
      <alignment horizontal="center"/>
    </xf>
    <xf numFmtId="177" fontId="8" fillId="0" borderId="3" xfId="0" applyNumberFormat="1" applyFont="1" applyBorder="1" applyAlignment="1">
      <alignment horizontal="center"/>
    </xf>
    <xf numFmtId="1" fontId="8" fillId="0" borderId="5" xfId="0" applyNumberFormat="1" applyFont="1" applyBorder="1" applyAlignment="1">
      <alignment horizontal="center"/>
    </xf>
    <xf numFmtId="0" fontId="11" fillId="0" borderId="0" xfId="0" applyFont="1" applyAlignment="1">
      <alignment horizontal="left"/>
    </xf>
    <xf numFmtId="176" fontId="9" fillId="0" borderId="0" xfId="0" applyNumberFormat="1" applyFont="1" applyAlignment="1" applyProtection="1">
      <alignment horizontal="center"/>
      <protection locked="0"/>
    </xf>
    <xf numFmtId="0" fontId="8" fillId="0" borderId="4" xfId="0" applyFont="1" applyBorder="1" applyAlignment="1">
      <alignment horizontal="center"/>
    </xf>
    <xf numFmtId="0" fontId="8" fillId="0" borderId="5" xfId="0" applyFont="1" applyBorder="1" applyAlignment="1">
      <alignment horizontal="center"/>
    </xf>
    <xf numFmtId="176" fontId="9" fillId="0" borderId="0" xfId="0" applyNumberFormat="1" applyFont="1" applyAlignment="1">
      <alignment horizontal="center" vertical="center"/>
    </xf>
    <xf numFmtId="0" fontId="20" fillId="0" borderId="1" xfId="0" applyFont="1" applyBorder="1" applyAlignment="1">
      <alignment horizontal="center"/>
    </xf>
    <xf numFmtId="0" fontId="9" fillId="0" borderId="10" xfId="2" applyFont="1" applyBorder="1" applyAlignment="1">
      <alignment horizontal="right" vertical="center"/>
    </xf>
    <xf numFmtId="0" fontId="52" fillId="0" borderId="0" xfId="0" applyFont="1" applyAlignment="1">
      <alignment horizontal="center" vertical="center"/>
    </xf>
    <xf numFmtId="176" fontId="8" fillId="0" borderId="0" xfId="2" applyNumberFormat="1" applyFont="1" applyAlignment="1">
      <alignment horizontal="right" vertical="center"/>
    </xf>
    <xf numFmtId="2" fontId="8" fillId="0" borderId="0" xfId="2" applyNumberFormat="1" applyFont="1" applyAlignment="1">
      <alignment horizontal="center" vertical="center"/>
    </xf>
    <xf numFmtId="38" fontId="0" fillId="0" borderId="12" xfId="3" applyFont="1" applyBorder="1" applyAlignment="1">
      <alignment horizontal="center" vertical="center"/>
    </xf>
  </cellXfs>
  <cellStyles count="5">
    <cellStyle name="パーセント" xfId="4" builtinId="5"/>
    <cellStyle name="ハイパーリンク" xfId="1" builtinId="8"/>
    <cellStyle name="桁区切り" xfId="3" builtinId="6"/>
    <cellStyle name="標準" xfId="0" builtinId="0"/>
    <cellStyle name="標準 2" xfId="2" xr:uid="{91AFB44F-4062-48CC-8665-3E00DE08D37E}"/>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11.xml"/><Relationship Id="rId39" Type="http://schemas.microsoft.com/office/2017/10/relationships/person" Target="persons/person21.xml"/><Relationship Id="rId21" Type="http://schemas.openxmlformats.org/officeDocument/2006/relationships/sharedStrings" Target="sharedStrings.xml"/><Relationship Id="rId34" Type="http://schemas.microsoft.com/office/2017/10/relationships/person" Target="persons/person17.xml"/><Relationship Id="rId42" Type="http://schemas.microsoft.com/office/2017/10/relationships/person" Target="persons/person23.xml"/><Relationship Id="rId47" Type="http://schemas.microsoft.com/office/2017/10/relationships/person" Target="persons/person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microsoft.com/office/2017/10/relationships/person" Target="persons/person13.xml"/><Relationship Id="rId11" Type="http://schemas.openxmlformats.org/officeDocument/2006/relationships/worksheet" Target="worksheets/sheet11.xml"/><Relationship Id="rId40" Type="http://schemas.microsoft.com/office/2017/10/relationships/person" Target="persons/person8.xml"/><Relationship Id="rId24" Type="http://schemas.microsoft.com/office/2017/10/relationships/person" Target="persons/person0.xml"/><Relationship Id="rId32" Type="http://schemas.microsoft.com/office/2017/10/relationships/person" Target="persons/person14.xml"/><Relationship Id="rId37" Type="http://schemas.microsoft.com/office/2017/10/relationships/person" Target="persons/person3.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36" Type="http://schemas.microsoft.com/office/2017/10/relationships/person" Target="persons/person18.xml"/><Relationship Id="rId23" Type="http://schemas.microsoft.com/office/2017/10/relationships/person" Target="persons/person9.xml"/><Relationship Id="rId28" Type="http://schemas.microsoft.com/office/2017/10/relationships/person" Target="persons/person1.xml"/><Relationship Id="rId49" Type="http://schemas.microsoft.com/office/2017/10/relationships/person" Target="persons/person12.xml"/><Relationship Id="rId10" Type="http://schemas.openxmlformats.org/officeDocument/2006/relationships/worksheet" Target="worksheets/sheet10.xml"/><Relationship Id="rId19" Type="http://schemas.openxmlformats.org/officeDocument/2006/relationships/theme" Target="theme/theme1.xml"/><Relationship Id="rId31" Type="http://schemas.microsoft.com/office/2017/10/relationships/person" Target="persons/person2.xml"/><Relationship Id="rId44" Type="http://schemas.microsoft.com/office/2017/10/relationships/person" Target="persons/person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48" Type="http://schemas.microsoft.com/office/2017/10/relationships/person" Target="persons/person24.xml"/><Relationship Id="rId43" Type="http://schemas.microsoft.com/office/2017/10/relationships/person" Target="persons/person7.xml"/><Relationship Id="rId35" Type="http://schemas.microsoft.com/office/2017/10/relationships/person" Target="persons/person20.xml"/><Relationship Id="rId30" Type="http://schemas.microsoft.com/office/2017/10/relationships/person" Target="persons/person15.xml"/><Relationship Id="rId27" Type="http://schemas.microsoft.com/office/2017/10/relationships/person" Target="persons/person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46" Type="http://schemas.microsoft.com/office/2017/10/relationships/person" Target="persons/person5.xml"/><Relationship Id="rId25" Type="http://schemas.microsoft.com/office/2017/10/relationships/person" Target="persons/person10.xml"/><Relationship Id="rId33" Type="http://schemas.microsoft.com/office/2017/10/relationships/person" Target="persons/person16.xml"/><Relationship Id="rId38" Type="http://schemas.microsoft.com/office/2017/10/relationships/person" Target="persons/person19.xml"/><Relationship Id="rId20" Type="http://schemas.openxmlformats.org/officeDocument/2006/relationships/styles" Target="styles.xml"/><Relationship Id="rId41" Type="http://schemas.microsoft.com/office/2017/10/relationships/person" Target="persons/person22.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27</xdr:col>
      <xdr:colOff>85198</xdr:colOff>
      <xdr:row>4</xdr:row>
      <xdr:rowOff>127078</xdr:rowOff>
    </xdr:from>
    <xdr:to>
      <xdr:col>27</xdr:col>
      <xdr:colOff>85198</xdr:colOff>
      <xdr:row>14</xdr:row>
      <xdr:rowOff>109078</xdr:rowOff>
    </xdr:to>
    <xdr:cxnSp macro="">
      <xdr:nvCxnSpPr>
        <xdr:cNvPr id="3" name="直線コネクタ 2">
          <a:extLst>
            <a:ext uri="{FF2B5EF4-FFF2-40B4-BE49-F238E27FC236}">
              <a16:creationId xmlns:a16="http://schemas.microsoft.com/office/drawing/2014/main" id="{B3101B7C-8D1D-652E-4565-EA42A71DFE97}"/>
            </a:ext>
          </a:extLst>
        </xdr:cNvPr>
        <xdr:cNvCxnSpPr/>
      </xdr:nvCxnSpPr>
      <xdr:spPr>
        <a:xfrm>
          <a:off x="6257398" y="1041478"/>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218798</xdr:colOff>
      <xdr:row>15</xdr:row>
      <xdr:rowOff>131183</xdr:rowOff>
    </xdr:from>
    <xdr:to>
      <xdr:col>33</xdr:col>
      <xdr:colOff>99998</xdr:colOff>
      <xdr:row>15</xdr:row>
      <xdr:rowOff>131183</xdr:rowOff>
    </xdr:to>
    <xdr:cxnSp macro="">
      <xdr:nvCxnSpPr>
        <xdr:cNvPr id="5" name="直線コネクタ 4">
          <a:extLst>
            <a:ext uri="{FF2B5EF4-FFF2-40B4-BE49-F238E27FC236}">
              <a16:creationId xmlns:a16="http://schemas.microsoft.com/office/drawing/2014/main" id="{83EBDFC9-5520-466D-4294-B403ED000B7F}"/>
            </a:ext>
          </a:extLst>
        </xdr:cNvPr>
        <xdr:cNvCxnSpPr/>
      </xdr:nvCxnSpPr>
      <xdr:spPr>
        <a:xfrm>
          <a:off x="5933798" y="3560183"/>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218040</xdr:colOff>
      <xdr:row>14</xdr:row>
      <xdr:rowOff>107321</xdr:rowOff>
    </xdr:from>
    <xdr:to>
      <xdr:col>27</xdr:col>
      <xdr:colOff>84840</xdr:colOff>
      <xdr:row>14</xdr:row>
      <xdr:rowOff>107321</xdr:rowOff>
    </xdr:to>
    <xdr:cxnSp macro="">
      <xdr:nvCxnSpPr>
        <xdr:cNvPr id="6" name="直線コネクタ 5">
          <a:extLst>
            <a:ext uri="{FF2B5EF4-FFF2-40B4-BE49-F238E27FC236}">
              <a16:creationId xmlns:a16="http://schemas.microsoft.com/office/drawing/2014/main" id="{3B33BE15-A0DA-4F54-AEA1-E74D702050BF}"/>
            </a:ext>
          </a:extLst>
        </xdr:cNvPr>
        <xdr:cNvCxnSpPr/>
      </xdr:nvCxnSpPr>
      <xdr:spPr>
        <a:xfrm>
          <a:off x="5933040" y="3307721"/>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218392</xdr:colOff>
      <xdr:row>14</xdr:row>
      <xdr:rowOff>107073</xdr:rowOff>
    </xdr:from>
    <xdr:to>
      <xdr:col>25</xdr:col>
      <xdr:colOff>218392</xdr:colOff>
      <xdr:row>15</xdr:row>
      <xdr:rowOff>130473</xdr:rowOff>
    </xdr:to>
    <xdr:cxnSp macro="">
      <xdr:nvCxnSpPr>
        <xdr:cNvPr id="7" name="直線コネクタ 6">
          <a:extLst>
            <a:ext uri="{FF2B5EF4-FFF2-40B4-BE49-F238E27FC236}">
              <a16:creationId xmlns:a16="http://schemas.microsoft.com/office/drawing/2014/main" id="{456BBD7D-91CB-4E56-B09E-2AAA184B7CB6}"/>
            </a:ext>
          </a:extLst>
        </xdr:cNvPr>
        <xdr:cNvCxnSpPr/>
      </xdr:nvCxnSpPr>
      <xdr:spPr>
        <a:xfrm>
          <a:off x="5933392" y="330747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86311</xdr:colOff>
      <xdr:row>4</xdr:row>
      <xdr:rowOff>127920</xdr:rowOff>
    </xdr:from>
    <xdr:to>
      <xdr:col>28</xdr:col>
      <xdr:colOff>91711</xdr:colOff>
      <xdr:row>4</xdr:row>
      <xdr:rowOff>127920</xdr:rowOff>
    </xdr:to>
    <xdr:cxnSp macro="">
      <xdr:nvCxnSpPr>
        <xdr:cNvPr id="9" name="直線コネクタ 8">
          <a:extLst>
            <a:ext uri="{FF2B5EF4-FFF2-40B4-BE49-F238E27FC236}">
              <a16:creationId xmlns:a16="http://schemas.microsoft.com/office/drawing/2014/main" id="{2B0F6EB6-F8AB-4620-807C-49317175C391}"/>
            </a:ext>
          </a:extLst>
        </xdr:cNvPr>
        <xdr:cNvCxnSpPr/>
      </xdr:nvCxnSpPr>
      <xdr:spPr>
        <a:xfrm>
          <a:off x="6258511" y="1042320"/>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93715</xdr:colOff>
      <xdr:row>4</xdr:row>
      <xdr:rowOff>127078</xdr:rowOff>
    </xdr:from>
    <xdr:to>
      <xdr:col>28</xdr:col>
      <xdr:colOff>93715</xdr:colOff>
      <xdr:row>14</xdr:row>
      <xdr:rowOff>109078</xdr:rowOff>
    </xdr:to>
    <xdr:cxnSp macro="">
      <xdr:nvCxnSpPr>
        <xdr:cNvPr id="10" name="直線コネクタ 9">
          <a:extLst>
            <a:ext uri="{FF2B5EF4-FFF2-40B4-BE49-F238E27FC236}">
              <a16:creationId xmlns:a16="http://schemas.microsoft.com/office/drawing/2014/main" id="{8136E5F9-A79C-7A09-68A7-98276BF5F099}"/>
            </a:ext>
          </a:extLst>
        </xdr:cNvPr>
        <xdr:cNvCxnSpPr/>
      </xdr:nvCxnSpPr>
      <xdr:spPr>
        <a:xfrm>
          <a:off x="6494515" y="1041478"/>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90062</xdr:colOff>
      <xdr:row>14</xdr:row>
      <xdr:rowOff>107537</xdr:rowOff>
    </xdr:from>
    <xdr:to>
      <xdr:col>33</xdr:col>
      <xdr:colOff>99062</xdr:colOff>
      <xdr:row>14</xdr:row>
      <xdr:rowOff>107537</xdr:rowOff>
    </xdr:to>
    <xdr:cxnSp macro="">
      <xdr:nvCxnSpPr>
        <xdr:cNvPr id="11" name="直線コネクタ 10">
          <a:extLst>
            <a:ext uri="{FF2B5EF4-FFF2-40B4-BE49-F238E27FC236}">
              <a16:creationId xmlns:a16="http://schemas.microsoft.com/office/drawing/2014/main" id="{5802E33E-1780-4441-B704-68D9402DB49A}"/>
            </a:ext>
          </a:extLst>
        </xdr:cNvPr>
        <xdr:cNvCxnSpPr/>
      </xdr:nvCxnSpPr>
      <xdr:spPr>
        <a:xfrm>
          <a:off x="6490862" y="3307937"/>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100385</xdr:colOff>
      <xdr:row>14</xdr:row>
      <xdr:rowOff>107826</xdr:rowOff>
    </xdr:from>
    <xdr:to>
      <xdr:col>33</xdr:col>
      <xdr:colOff>100385</xdr:colOff>
      <xdr:row>15</xdr:row>
      <xdr:rowOff>131226</xdr:rowOff>
    </xdr:to>
    <xdr:cxnSp macro="">
      <xdr:nvCxnSpPr>
        <xdr:cNvPr id="12" name="直線コネクタ 11">
          <a:extLst>
            <a:ext uri="{FF2B5EF4-FFF2-40B4-BE49-F238E27FC236}">
              <a16:creationId xmlns:a16="http://schemas.microsoft.com/office/drawing/2014/main" id="{B27EA568-1F8A-7965-D6F2-F1C758EE5E21}"/>
            </a:ext>
          </a:extLst>
        </xdr:cNvPr>
        <xdr:cNvCxnSpPr/>
      </xdr:nvCxnSpPr>
      <xdr:spPr>
        <a:xfrm>
          <a:off x="7644185" y="330822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189323</xdr:colOff>
      <xdr:row>4</xdr:row>
      <xdr:rowOff>128784</xdr:rowOff>
    </xdr:from>
    <xdr:to>
      <xdr:col>26</xdr:col>
      <xdr:colOff>205781</xdr:colOff>
      <xdr:row>4</xdr:row>
      <xdr:rowOff>128784</xdr:rowOff>
    </xdr:to>
    <xdr:cxnSp macro="">
      <xdr:nvCxnSpPr>
        <xdr:cNvPr id="13" name="直線コネクタ 12">
          <a:extLst>
            <a:ext uri="{FF2B5EF4-FFF2-40B4-BE49-F238E27FC236}">
              <a16:creationId xmlns:a16="http://schemas.microsoft.com/office/drawing/2014/main" id="{62AA0543-C6A0-4406-B017-B99E245CDE4D}"/>
            </a:ext>
          </a:extLst>
        </xdr:cNvPr>
        <xdr:cNvCxnSpPr/>
      </xdr:nvCxnSpPr>
      <xdr:spPr>
        <a:xfrm>
          <a:off x="5437751" y="1041554"/>
          <a:ext cx="70103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198335</xdr:colOff>
      <xdr:row>14</xdr:row>
      <xdr:rowOff>112500</xdr:rowOff>
    </xdr:from>
    <xdr:to>
      <xdr:col>25</xdr:col>
      <xdr:colOff>110287</xdr:colOff>
      <xdr:row>14</xdr:row>
      <xdr:rowOff>112500</xdr:rowOff>
    </xdr:to>
    <xdr:cxnSp macro="">
      <xdr:nvCxnSpPr>
        <xdr:cNvPr id="15" name="直線コネクタ 14">
          <a:extLst>
            <a:ext uri="{FF2B5EF4-FFF2-40B4-BE49-F238E27FC236}">
              <a16:creationId xmlns:a16="http://schemas.microsoft.com/office/drawing/2014/main" id="{DCFC8AC9-DCAA-40A7-83DE-E440EC5FEC3B}"/>
            </a:ext>
          </a:extLst>
        </xdr:cNvPr>
        <xdr:cNvCxnSpPr/>
      </xdr:nvCxnSpPr>
      <xdr:spPr>
        <a:xfrm>
          <a:off x="5684735" y="3312900"/>
          <a:ext cx="1405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75779</xdr:colOff>
      <xdr:row>4</xdr:row>
      <xdr:rowOff>43747</xdr:rowOff>
    </xdr:from>
    <xdr:to>
      <xdr:col>26</xdr:col>
      <xdr:colOff>75779</xdr:colOff>
      <xdr:row>4</xdr:row>
      <xdr:rowOff>125013</xdr:rowOff>
    </xdr:to>
    <xdr:cxnSp macro="">
      <xdr:nvCxnSpPr>
        <xdr:cNvPr id="17" name="直線コネクタ 16">
          <a:extLst>
            <a:ext uri="{FF2B5EF4-FFF2-40B4-BE49-F238E27FC236}">
              <a16:creationId xmlns:a16="http://schemas.microsoft.com/office/drawing/2014/main" id="{2CBE89FB-4FE2-D9C8-062E-7E303DEBCEB1}"/>
            </a:ext>
          </a:extLst>
        </xdr:cNvPr>
        <xdr:cNvCxnSpPr/>
      </xdr:nvCxnSpPr>
      <xdr:spPr>
        <a:xfrm>
          <a:off x="6019379" y="958147"/>
          <a:ext cx="0" cy="8126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55788</xdr:colOff>
      <xdr:row>8</xdr:row>
      <xdr:rowOff>1394</xdr:rowOff>
    </xdr:from>
    <xdr:ext cx="233205" cy="444352"/>
    <xdr:sp macro="" textlink="$R$6">
      <xdr:nvSpPr>
        <xdr:cNvPr id="19" name="テキスト ボックス 18">
          <a:extLst>
            <a:ext uri="{FF2B5EF4-FFF2-40B4-BE49-F238E27FC236}">
              <a16:creationId xmlns:a16="http://schemas.microsoft.com/office/drawing/2014/main" id="{7172356A-9E85-11BB-C58F-800ED7747C2F}"/>
            </a:ext>
          </a:extLst>
        </xdr:cNvPr>
        <xdr:cNvSpPr txBox="1"/>
      </xdr:nvSpPr>
      <xdr:spPr>
        <a:xfrm rot="16200000">
          <a:off x="5329039" y="189990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D60A5D0-3304-4DFD-ABA1-A95A2F25D07C}"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181513</xdr:colOff>
      <xdr:row>15</xdr:row>
      <xdr:rowOff>129683</xdr:rowOff>
    </xdr:from>
    <xdr:to>
      <xdr:col>25</xdr:col>
      <xdr:colOff>100100</xdr:colOff>
      <xdr:row>15</xdr:row>
      <xdr:rowOff>129683</xdr:rowOff>
    </xdr:to>
    <xdr:cxnSp macro="">
      <xdr:nvCxnSpPr>
        <xdr:cNvPr id="21" name="直線コネクタ 20">
          <a:extLst>
            <a:ext uri="{FF2B5EF4-FFF2-40B4-BE49-F238E27FC236}">
              <a16:creationId xmlns:a16="http://schemas.microsoft.com/office/drawing/2014/main" id="{7253276B-575D-B851-A713-61346E51092C}"/>
            </a:ext>
          </a:extLst>
        </xdr:cNvPr>
        <xdr:cNvCxnSpPr/>
      </xdr:nvCxnSpPr>
      <xdr:spPr>
        <a:xfrm>
          <a:off x="5336219" y="3491448"/>
          <a:ext cx="36682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41279</xdr:colOff>
      <xdr:row>8</xdr:row>
      <xdr:rowOff>165876</xdr:rowOff>
    </xdr:from>
    <xdr:ext cx="233205" cy="444352"/>
    <xdr:sp macro="" textlink="$R$5">
      <xdr:nvSpPr>
        <xdr:cNvPr id="23" name="テキスト ボックス 22">
          <a:extLst>
            <a:ext uri="{FF2B5EF4-FFF2-40B4-BE49-F238E27FC236}">
              <a16:creationId xmlns:a16="http://schemas.microsoft.com/office/drawing/2014/main" id="{A501D245-A075-C59B-7615-C961D1B50661}"/>
            </a:ext>
          </a:extLst>
        </xdr:cNvPr>
        <xdr:cNvSpPr txBox="1"/>
      </xdr:nvSpPr>
      <xdr:spPr>
        <a:xfrm rot="16200000">
          <a:off x="5090412" y="206439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0532755-3B19-420B-B81E-04A73EC11AE7}" type="TxLink">
            <a:rPr kumimoji="1" lang="en-US" altLang="en-US" sz="900" b="0" i="0" u="none" strike="noStrike">
              <a:solidFill>
                <a:srgbClr val="000000"/>
              </a:solidFill>
              <a:latin typeface="Times New Roman"/>
              <a:cs typeface="Times New Roman"/>
            </a:rPr>
            <a:pPr/>
            <a:t>7.000</a:t>
          </a:fld>
          <a:endParaRPr kumimoji="1" lang="ja-JP" altLang="en-US" sz="900"/>
        </a:p>
      </xdr:txBody>
    </xdr:sp>
    <xdr:clientData/>
  </xdr:oneCellAnchor>
  <xdr:twoCellAnchor editAs="oneCell">
    <xdr:from>
      <xdr:col>24</xdr:col>
      <xdr:colOff>3637</xdr:colOff>
      <xdr:row>4</xdr:row>
      <xdr:rowOff>128358</xdr:rowOff>
    </xdr:from>
    <xdr:to>
      <xdr:col>24</xdr:col>
      <xdr:colOff>3637</xdr:colOff>
      <xdr:row>15</xdr:row>
      <xdr:rowOff>130267</xdr:rowOff>
    </xdr:to>
    <xdr:cxnSp macro="">
      <xdr:nvCxnSpPr>
        <xdr:cNvPr id="24" name="直線コネクタ 23">
          <a:extLst>
            <a:ext uri="{FF2B5EF4-FFF2-40B4-BE49-F238E27FC236}">
              <a16:creationId xmlns:a16="http://schemas.microsoft.com/office/drawing/2014/main" id="{BE3D7A23-A4FB-7911-3E76-E81DC16AA72C}"/>
            </a:ext>
          </a:extLst>
        </xdr:cNvPr>
        <xdr:cNvCxnSpPr/>
      </xdr:nvCxnSpPr>
      <xdr:spPr>
        <a:xfrm>
          <a:off x="5480257" y="1041128"/>
          <a:ext cx="0" cy="251202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7697</xdr:colOff>
      <xdr:row>14</xdr:row>
      <xdr:rowOff>110104</xdr:rowOff>
    </xdr:from>
    <xdr:to>
      <xdr:col>25</xdr:col>
      <xdr:colOff>7697</xdr:colOff>
      <xdr:row>15</xdr:row>
      <xdr:rowOff>133504</xdr:rowOff>
    </xdr:to>
    <xdr:cxnSp macro="">
      <xdr:nvCxnSpPr>
        <xdr:cNvPr id="43" name="直線コネクタ 42">
          <a:extLst>
            <a:ext uri="{FF2B5EF4-FFF2-40B4-BE49-F238E27FC236}">
              <a16:creationId xmlns:a16="http://schemas.microsoft.com/office/drawing/2014/main" id="{9B5CCE27-B10E-85DA-7039-0908950906B3}"/>
            </a:ext>
          </a:extLst>
        </xdr:cNvPr>
        <xdr:cNvCxnSpPr/>
      </xdr:nvCxnSpPr>
      <xdr:spPr>
        <a:xfrm>
          <a:off x="5722697" y="3310504"/>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52011</xdr:colOff>
      <xdr:row>10</xdr:row>
      <xdr:rowOff>12072</xdr:rowOff>
    </xdr:from>
    <xdr:ext cx="224998" cy="345929"/>
    <xdr:sp macro="" textlink="">
      <xdr:nvSpPr>
        <xdr:cNvPr id="45" name="テキスト ボックス 44">
          <a:extLst>
            <a:ext uri="{FF2B5EF4-FFF2-40B4-BE49-F238E27FC236}">
              <a16:creationId xmlns:a16="http://schemas.microsoft.com/office/drawing/2014/main" id="{363472E8-7902-452E-B884-3618ABC907F9}"/>
            </a:ext>
          </a:extLst>
        </xdr:cNvPr>
        <xdr:cNvSpPr txBox="1"/>
      </xdr:nvSpPr>
      <xdr:spPr>
        <a:xfrm rot="16200000">
          <a:off x="5146251" y="2313714"/>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25271</xdr:colOff>
      <xdr:row>13</xdr:row>
      <xdr:rowOff>226368</xdr:rowOff>
    </xdr:from>
    <xdr:ext cx="233205" cy="444352"/>
    <xdr:sp macro="" textlink="$R$9">
      <xdr:nvSpPr>
        <xdr:cNvPr id="46" name="テキスト ボックス 45">
          <a:extLst>
            <a:ext uri="{FF2B5EF4-FFF2-40B4-BE49-F238E27FC236}">
              <a16:creationId xmlns:a16="http://schemas.microsoft.com/office/drawing/2014/main" id="{CC09A051-6B50-638E-00AC-2E6FA0607C08}"/>
            </a:ext>
          </a:extLst>
        </xdr:cNvPr>
        <xdr:cNvSpPr txBox="1"/>
      </xdr:nvSpPr>
      <xdr:spPr>
        <a:xfrm rot="16200000">
          <a:off x="5406098" y="330374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2BA3E3A-6BC3-44CD-90BD-C227852DD0CD}" type="TxLink">
            <a:rPr kumimoji="1" lang="en-US" altLang="en-US" sz="900" b="0" i="0" u="none" strike="noStrike">
              <a:solidFill>
                <a:srgbClr val="000000"/>
              </a:solidFill>
              <a:latin typeface="Times New Roman"/>
              <a:cs typeface="Times New Roman"/>
            </a:rPr>
            <a:pPr/>
            <a:t>0.700</a:t>
          </a:fld>
          <a:endParaRPr kumimoji="1" lang="ja-JP" altLang="en-US" sz="900"/>
        </a:p>
      </xdr:txBody>
    </xdr:sp>
    <xdr:clientData/>
  </xdr:oneCellAnchor>
  <xdr:twoCellAnchor editAs="oneCell">
    <xdr:from>
      <xdr:col>27</xdr:col>
      <xdr:colOff>90057</xdr:colOff>
      <xdr:row>3</xdr:row>
      <xdr:rowOff>157512</xdr:rowOff>
    </xdr:from>
    <xdr:to>
      <xdr:col>27</xdr:col>
      <xdr:colOff>90057</xdr:colOff>
      <xdr:row>4</xdr:row>
      <xdr:rowOff>64844</xdr:rowOff>
    </xdr:to>
    <xdr:cxnSp macro="">
      <xdr:nvCxnSpPr>
        <xdr:cNvPr id="47" name="直線コネクタ 46">
          <a:extLst>
            <a:ext uri="{FF2B5EF4-FFF2-40B4-BE49-F238E27FC236}">
              <a16:creationId xmlns:a16="http://schemas.microsoft.com/office/drawing/2014/main" id="{4C002786-4E53-45E4-90B8-A6F803690120}"/>
            </a:ext>
          </a:extLst>
        </xdr:cNvPr>
        <xdr:cNvCxnSpPr/>
      </xdr:nvCxnSpPr>
      <xdr:spPr>
        <a:xfrm>
          <a:off x="6251255" y="842090"/>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92823</xdr:colOff>
      <xdr:row>3</xdr:row>
      <xdr:rowOff>160536</xdr:rowOff>
    </xdr:from>
    <xdr:to>
      <xdr:col>28</xdr:col>
      <xdr:colOff>92823</xdr:colOff>
      <xdr:row>4</xdr:row>
      <xdr:rowOff>64844</xdr:rowOff>
    </xdr:to>
    <xdr:cxnSp macro="">
      <xdr:nvCxnSpPr>
        <xdr:cNvPr id="49" name="直線コネクタ 48">
          <a:extLst>
            <a:ext uri="{FF2B5EF4-FFF2-40B4-BE49-F238E27FC236}">
              <a16:creationId xmlns:a16="http://schemas.microsoft.com/office/drawing/2014/main" id="{F646CD6A-6E5F-10CC-05FA-85FCC44C02C3}"/>
            </a:ext>
          </a:extLst>
        </xdr:cNvPr>
        <xdr:cNvCxnSpPr/>
      </xdr:nvCxnSpPr>
      <xdr:spPr>
        <a:xfrm>
          <a:off x="6493623" y="846336"/>
          <a:ext cx="0" cy="132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92395</xdr:colOff>
      <xdr:row>3</xdr:row>
      <xdr:rowOff>209512</xdr:rowOff>
    </xdr:from>
    <xdr:to>
      <xdr:col>28</xdr:col>
      <xdr:colOff>97795</xdr:colOff>
      <xdr:row>3</xdr:row>
      <xdr:rowOff>209512</xdr:rowOff>
    </xdr:to>
    <xdr:cxnSp macro="">
      <xdr:nvCxnSpPr>
        <xdr:cNvPr id="50" name="直線コネクタ 49">
          <a:extLst>
            <a:ext uri="{FF2B5EF4-FFF2-40B4-BE49-F238E27FC236}">
              <a16:creationId xmlns:a16="http://schemas.microsoft.com/office/drawing/2014/main" id="{4A3C07AF-8D72-4FB2-FB3D-26D55FF1E7EA}"/>
            </a:ext>
          </a:extLst>
        </xdr:cNvPr>
        <xdr:cNvCxnSpPr/>
      </xdr:nvCxnSpPr>
      <xdr:spPr>
        <a:xfrm>
          <a:off x="6264595" y="89531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208233</xdr:colOff>
      <xdr:row>2</xdr:row>
      <xdr:rowOff>210654</xdr:rowOff>
    </xdr:from>
    <xdr:ext cx="444352" cy="233205"/>
    <xdr:sp macro="" textlink="$R$7">
      <xdr:nvSpPr>
        <xdr:cNvPr id="52" name="テキスト ボックス 51">
          <a:extLst>
            <a:ext uri="{FF2B5EF4-FFF2-40B4-BE49-F238E27FC236}">
              <a16:creationId xmlns:a16="http://schemas.microsoft.com/office/drawing/2014/main" id="{845D03FC-082F-F43D-7D0C-2FD5F78CC99C}"/>
            </a:ext>
          </a:extLst>
        </xdr:cNvPr>
        <xdr:cNvSpPr txBox="1"/>
      </xdr:nvSpPr>
      <xdr:spPr>
        <a:xfrm>
          <a:off x="6151833" y="66785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99EBD0-3A27-4277-8B5D-4D1803ABC1E7}" type="TxLink">
            <a:rPr kumimoji="1" lang="en-US" altLang="en-US" sz="900" b="0" i="0" u="none" strike="noStrike">
              <a:solidFill>
                <a:srgbClr val="000000"/>
              </a:solidFill>
              <a:latin typeface="Times New Roman"/>
              <a:cs typeface="Times New Roman"/>
            </a:rPr>
            <a:pPr/>
            <a:t>0.650</a:t>
          </a:fld>
          <a:endParaRPr kumimoji="1" lang="ja-JP" altLang="en-US" sz="900"/>
        </a:p>
      </xdr:txBody>
    </xdr:sp>
    <xdr:clientData/>
  </xdr:oneCellAnchor>
  <xdr:twoCellAnchor editAs="oneCell">
    <xdr:from>
      <xdr:col>25</xdr:col>
      <xdr:colOff>224554</xdr:colOff>
      <xdr:row>15</xdr:row>
      <xdr:rowOff>190708</xdr:rowOff>
    </xdr:from>
    <xdr:to>
      <xdr:col>25</xdr:col>
      <xdr:colOff>224554</xdr:colOff>
      <xdr:row>16</xdr:row>
      <xdr:rowOff>89169</xdr:rowOff>
    </xdr:to>
    <xdr:cxnSp macro="">
      <xdr:nvCxnSpPr>
        <xdr:cNvPr id="55" name="直線コネクタ 54">
          <a:extLst>
            <a:ext uri="{FF2B5EF4-FFF2-40B4-BE49-F238E27FC236}">
              <a16:creationId xmlns:a16="http://schemas.microsoft.com/office/drawing/2014/main" id="{854AB203-FD44-DF28-71AD-A11383DFA416}"/>
            </a:ext>
          </a:extLst>
        </xdr:cNvPr>
        <xdr:cNvCxnSpPr/>
      </xdr:nvCxnSpPr>
      <xdr:spPr>
        <a:xfrm>
          <a:off x="5939554" y="3619708"/>
          <a:ext cx="0" cy="12706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99754</xdr:colOff>
      <xdr:row>15</xdr:row>
      <xdr:rowOff>185838</xdr:rowOff>
    </xdr:from>
    <xdr:to>
      <xdr:col>33</xdr:col>
      <xdr:colOff>99754</xdr:colOff>
      <xdr:row>16</xdr:row>
      <xdr:rowOff>84299</xdr:rowOff>
    </xdr:to>
    <xdr:cxnSp macro="">
      <xdr:nvCxnSpPr>
        <xdr:cNvPr id="57" name="直線コネクタ 56">
          <a:extLst>
            <a:ext uri="{FF2B5EF4-FFF2-40B4-BE49-F238E27FC236}">
              <a16:creationId xmlns:a16="http://schemas.microsoft.com/office/drawing/2014/main" id="{D3CF8F0D-B6BA-B5D5-A8A7-C218C32D639C}"/>
            </a:ext>
          </a:extLst>
        </xdr:cNvPr>
        <xdr:cNvCxnSpPr/>
      </xdr:nvCxnSpPr>
      <xdr:spPr>
        <a:xfrm>
          <a:off x="7643554" y="3614838"/>
          <a:ext cx="0" cy="12706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225404</xdr:colOff>
      <xdr:row>16</xdr:row>
      <xdr:rowOff>42141</xdr:rowOff>
    </xdr:from>
    <xdr:to>
      <xdr:col>33</xdr:col>
      <xdr:colOff>106604</xdr:colOff>
      <xdr:row>16</xdr:row>
      <xdr:rowOff>42141</xdr:rowOff>
    </xdr:to>
    <xdr:cxnSp macro="">
      <xdr:nvCxnSpPr>
        <xdr:cNvPr id="58" name="直線コネクタ 57">
          <a:extLst>
            <a:ext uri="{FF2B5EF4-FFF2-40B4-BE49-F238E27FC236}">
              <a16:creationId xmlns:a16="http://schemas.microsoft.com/office/drawing/2014/main" id="{54E35BD3-CB52-A337-5776-2FB869156F3F}"/>
            </a:ext>
          </a:extLst>
        </xdr:cNvPr>
        <xdr:cNvCxnSpPr/>
      </xdr:nvCxnSpPr>
      <xdr:spPr>
        <a:xfrm>
          <a:off x="5940404" y="369974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122497</xdr:colOff>
      <xdr:row>15</xdr:row>
      <xdr:rowOff>227065</xdr:rowOff>
    </xdr:from>
    <xdr:ext cx="444352" cy="233205"/>
    <xdr:sp macro="" textlink="$R$8">
      <xdr:nvSpPr>
        <xdr:cNvPr id="60" name="テキスト ボックス 59">
          <a:extLst>
            <a:ext uri="{FF2B5EF4-FFF2-40B4-BE49-F238E27FC236}">
              <a16:creationId xmlns:a16="http://schemas.microsoft.com/office/drawing/2014/main" id="{119EF37B-0FDB-4045-ABCE-7C82FE19AEAB}"/>
            </a:ext>
          </a:extLst>
        </xdr:cNvPr>
        <xdr:cNvSpPr txBox="1"/>
      </xdr:nvSpPr>
      <xdr:spPr>
        <a:xfrm>
          <a:off x="6523297" y="365606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B2963C1-BBCE-4601-899B-BE78032A503C}" type="TxLink">
            <a:rPr kumimoji="1" lang="en-US" altLang="en-US" sz="900" b="0" i="0" u="none" strike="noStrike">
              <a:solidFill>
                <a:srgbClr val="000000"/>
              </a:solidFill>
              <a:latin typeface="Times New Roman"/>
              <a:cs typeface="Times New Roman"/>
            </a:rPr>
            <a:pPr/>
            <a:t>4.750</a:t>
          </a:fld>
          <a:endParaRPr kumimoji="1" lang="ja-JP" altLang="en-US" sz="900"/>
        </a:p>
      </xdr:txBody>
    </xdr:sp>
    <xdr:clientData/>
  </xdr:oneCellAnchor>
  <xdr:twoCellAnchor editAs="oneCell">
    <xdr:from>
      <xdr:col>25</xdr:col>
      <xdr:colOff>218817</xdr:colOff>
      <xdr:row>12</xdr:row>
      <xdr:rowOff>190144</xdr:rowOff>
    </xdr:from>
    <xdr:to>
      <xdr:col>25</xdr:col>
      <xdr:colOff>218817</xdr:colOff>
      <xdr:row>13</xdr:row>
      <xdr:rowOff>105301</xdr:rowOff>
    </xdr:to>
    <xdr:cxnSp macro="">
      <xdr:nvCxnSpPr>
        <xdr:cNvPr id="67" name="直線コネクタ 66">
          <a:extLst>
            <a:ext uri="{FF2B5EF4-FFF2-40B4-BE49-F238E27FC236}">
              <a16:creationId xmlns:a16="http://schemas.microsoft.com/office/drawing/2014/main" id="{36682BB1-7927-39D7-A901-29AB3AF97BD3}"/>
            </a:ext>
          </a:extLst>
        </xdr:cNvPr>
        <xdr:cNvCxnSpPr/>
      </xdr:nvCxnSpPr>
      <xdr:spPr>
        <a:xfrm>
          <a:off x="5933817" y="2933344"/>
          <a:ext cx="0" cy="14375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217924</xdr:colOff>
      <xdr:row>13</xdr:row>
      <xdr:rowOff>4385</xdr:rowOff>
    </xdr:from>
    <xdr:to>
      <xdr:col>27</xdr:col>
      <xdr:colOff>84724</xdr:colOff>
      <xdr:row>13</xdr:row>
      <xdr:rowOff>4385</xdr:rowOff>
    </xdr:to>
    <xdr:cxnSp macro="">
      <xdr:nvCxnSpPr>
        <xdr:cNvPr id="69" name="直線コネクタ 68">
          <a:extLst>
            <a:ext uri="{FF2B5EF4-FFF2-40B4-BE49-F238E27FC236}">
              <a16:creationId xmlns:a16="http://schemas.microsoft.com/office/drawing/2014/main" id="{C29F181C-1FAE-B015-10CA-9F9069F00F39}"/>
            </a:ext>
          </a:extLst>
        </xdr:cNvPr>
        <xdr:cNvCxnSpPr/>
      </xdr:nvCxnSpPr>
      <xdr:spPr>
        <a:xfrm>
          <a:off x="5932924" y="2976185"/>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151284</xdr:colOff>
      <xdr:row>12</xdr:row>
      <xdr:rowOff>30312</xdr:rowOff>
    </xdr:from>
    <xdr:ext cx="444352" cy="233205"/>
    <xdr:sp macro="" textlink="$R$10">
      <xdr:nvSpPr>
        <xdr:cNvPr id="70" name="テキスト ボックス 69">
          <a:extLst>
            <a:ext uri="{FF2B5EF4-FFF2-40B4-BE49-F238E27FC236}">
              <a16:creationId xmlns:a16="http://schemas.microsoft.com/office/drawing/2014/main" id="{CF8E150F-C683-E866-D610-CA70E4F3A6C3}"/>
            </a:ext>
          </a:extLst>
        </xdr:cNvPr>
        <xdr:cNvSpPr txBox="1"/>
      </xdr:nvSpPr>
      <xdr:spPr>
        <a:xfrm>
          <a:off x="5866284" y="277351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ADDAF28-CE9C-4FFD-B32B-9C6073AB7D49}" type="TxLink">
            <a:rPr kumimoji="1" lang="en-US" altLang="en-US" sz="900" b="0" i="0" u="none" strike="noStrike">
              <a:solidFill>
                <a:srgbClr val="000000"/>
              </a:solidFill>
              <a:latin typeface="Times New Roman"/>
              <a:cs typeface="Times New Roman"/>
            </a:rPr>
            <a:pPr/>
            <a:t>0.900</a:t>
          </a:fld>
          <a:endParaRPr kumimoji="1" lang="ja-JP" altLang="en-US" sz="900"/>
        </a:p>
      </xdr:txBody>
    </xdr:sp>
    <xdr:clientData/>
  </xdr:oneCellAnchor>
  <xdr:oneCellAnchor>
    <xdr:from>
      <xdr:col>29</xdr:col>
      <xdr:colOff>211495</xdr:colOff>
      <xdr:row>12</xdr:row>
      <xdr:rowOff>30307</xdr:rowOff>
    </xdr:from>
    <xdr:ext cx="444352" cy="233205"/>
    <xdr:sp macro="" textlink="$R$11">
      <xdr:nvSpPr>
        <xdr:cNvPr id="72" name="テキスト ボックス 71">
          <a:extLst>
            <a:ext uri="{FF2B5EF4-FFF2-40B4-BE49-F238E27FC236}">
              <a16:creationId xmlns:a16="http://schemas.microsoft.com/office/drawing/2014/main" id="{DF772656-C868-74FF-ECCD-E45AD9CF7264}"/>
            </a:ext>
          </a:extLst>
        </xdr:cNvPr>
        <xdr:cNvSpPr txBox="1"/>
      </xdr:nvSpPr>
      <xdr:spPr>
        <a:xfrm>
          <a:off x="6840895" y="277350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E6FBC41-D0E3-4A69-817C-AB6F334B9B2C}" type="TxLink">
            <a:rPr kumimoji="1" lang="en-US" altLang="en-US" sz="900" b="0" i="0" u="none" strike="noStrike">
              <a:solidFill>
                <a:srgbClr val="000000"/>
              </a:solidFill>
              <a:latin typeface="Times New Roman"/>
              <a:cs typeface="Times New Roman"/>
            </a:rPr>
            <a:pPr/>
            <a:t>3.200</a:t>
          </a:fld>
          <a:endParaRPr kumimoji="1" lang="ja-JP" altLang="en-US" sz="900"/>
        </a:p>
      </xdr:txBody>
    </xdr:sp>
    <xdr:clientData/>
  </xdr:oneCellAnchor>
  <xdr:twoCellAnchor editAs="oneCell">
    <xdr:from>
      <xdr:col>28</xdr:col>
      <xdr:colOff>96978</xdr:colOff>
      <xdr:row>13</xdr:row>
      <xdr:rowOff>360</xdr:rowOff>
    </xdr:from>
    <xdr:to>
      <xdr:col>33</xdr:col>
      <xdr:colOff>105978</xdr:colOff>
      <xdr:row>13</xdr:row>
      <xdr:rowOff>360</xdr:rowOff>
    </xdr:to>
    <xdr:cxnSp macro="">
      <xdr:nvCxnSpPr>
        <xdr:cNvPr id="73" name="直線コネクタ 72">
          <a:extLst>
            <a:ext uri="{FF2B5EF4-FFF2-40B4-BE49-F238E27FC236}">
              <a16:creationId xmlns:a16="http://schemas.microsoft.com/office/drawing/2014/main" id="{6A647363-58DC-81AC-981F-5ADCAE612978}"/>
            </a:ext>
          </a:extLst>
        </xdr:cNvPr>
        <xdr:cNvCxnSpPr/>
      </xdr:nvCxnSpPr>
      <xdr:spPr>
        <a:xfrm>
          <a:off x="6497778" y="2972160"/>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101726</xdr:colOff>
      <xdr:row>12</xdr:row>
      <xdr:rowOff>182309</xdr:rowOff>
    </xdr:from>
    <xdr:to>
      <xdr:col>33</xdr:col>
      <xdr:colOff>101726</xdr:colOff>
      <xdr:row>13</xdr:row>
      <xdr:rowOff>97709</xdr:rowOff>
    </xdr:to>
    <xdr:cxnSp macro="">
      <xdr:nvCxnSpPr>
        <xdr:cNvPr id="75" name="直線コネクタ 74">
          <a:extLst>
            <a:ext uri="{FF2B5EF4-FFF2-40B4-BE49-F238E27FC236}">
              <a16:creationId xmlns:a16="http://schemas.microsoft.com/office/drawing/2014/main" id="{3A2AB772-142D-393E-444B-8C0386CD36D7}"/>
            </a:ext>
          </a:extLst>
        </xdr:cNvPr>
        <xdr:cNvCxnSpPr/>
      </xdr:nvCxnSpPr>
      <xdr:spPr>
        <a:xfrm>
          <a:off x="7645526" y="2925509"/>
          <a:ext cx="0" cy="144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98775</xdr:colOff>
      <xdr:row>4</xdr:row>
      <xdr:rowOff>164727</xdr:rowOff>
    </xdr:from>
    <xdr:to>
      <xdr:col>34</xdr:col>
      <xdr:colOff>76200</xdr:colOff>
      <xdr:row>4</xdr:row>
      <xdr:rowOff>164727</xdr:rowOff>
    </xdr:to>
    <xdr:cxnSp macro="">
      <xdr:nvCxnSpPr>
        <xdr:cNvPr id="2" name="直線コネクタ 1">
          <a:extLst>
            <a:ext uri="{FF2B5EF4-FFF2-40B4-BE49-F238E27FC236}">
              <a16:creationId xmlns:a16="http://schemas.microsoft.com/office/drawing/2014/main" id="{00CB4C3A-297C-4F06-B5FF-ECAA3F1223EB}"/>
            </a:ext>
          </a:extLst>
        </xdr:cNvPr>
        <xdr:cNvCxnSpPr/>
      </xdr:nvCxnSpPr>
      <xdr:spPr>
        <a:xfrm>
          <a:off x="6499575" y="1079127"/>
          <a:ext cx="1349025"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108011</xdr:colOff>
      <xdr:row>2</xdr:row>
      <xdr:rowOff>194016</xdr:rowOff>
    </xdr:from>
    <xdr:ext cx="233205" cy="444352"/>
    <xdr:sp macro="" textlink="'1条'!R14">
      <xdr:nvSpPr>
        <xdr:cNvPr id="16" name="テキスト ボックス 15">
          <a:extLst>
            <a:ext uri="{FF2B5EF4-FFF2-40B4-BE49-F238E27FC236}">
              <a16:creationId xmlns:a16="http://schemas.microsoft.com/office/drawing/2014/main" id="{302E1372-34CA-4C92-83AF-8FD37C7A53BE}"/>
            </a:ext>
          </a:extLst>
        </xdr:cNvPr>
        <xdr:cNvSpPr txBox="1"/>
      </xdr:nvSpPr>
      <xdr:spPr>
        <a:xfrm rot="16200000">
          <a:off x="5717438" y="75678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26</xdr:col>
      <xdr:colOff>30656</xdr:colOff>
      <xdr:row>4</xdr:row>
      <xdr:rowOff>163038</xdr:rowOff>
    </xdr:from>
    <xdr:to>
      <xdr:col>26</xdr:col>
      <xdr:colOff>208586</xdr:colOff>
      <xdr:row>4</xdr:row>
      <xdr:rowOff>163038</xdr:rowOff>
    </xdr:to>
    <xdr:cxnSp macro="">
      <xdr:nvCxnSpPr>
        <xdr:cNvPr id="18" name="直線コネクタ 17">
          <a:extLst>
            <a:ext uri="{FF2B5EF4-FFF2-40B4-BE49-F238E27FC236}">
              <a16:creationId xmlns:a16="http://schemas.microsoft.com/office/drawing/2014/main" id="{8763EF3D-C8C4-3DF1-EC8C-F6B040B9BCDF}"/>
            </a:ext>
          </a:extLst>
        </xdr:cNvPr>
        <xdr:cNvCxnSpPr/>
      </xdr:nvCxnSpPr>
      <xdr:spPr>
        <a:xfrm>
          <a:off x="5974256" y="1077438"/>
          <a:ext cx="17793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204092</xdr:colOff>
      <xdr:row>4</xdr:row>
      <xdr:rowOff>142129</xdr:rowOff>
    </xdr:from>
    <xdr:to>
      <xdr:col>30</xdr:col>
      <xdr:colOff>204092</xdr:colOff>
      <xdr:row>5</xdr:row>
      <xdr:rowOff>57529</xdr:rowOff>
    </xdr:to>
    <xdr:cxnSp macro="">
      <xdr:nvCxnSpPr>
        <xdr:cNvPr id="34" name="直線コネクタ 33">
          <a:extLst>
            <a:ext uri="{FF2B5EF4-FFF2-40B4-BE49-F238E27FC236}">
              <a16:creationId xmlns:a16="http://schemas.microsoft.com/office/drawing/2014/main" id="{AA251CB5-1AE3-47C2-9461-75B05764DF61}"/>
            </a:ext>
          </a:extLst>
        </xdr:cNvPr>
        <xdr:cNvCxnSpPr/>
      </xdr:nvCxnSpPr>
      <xdr:spPr>
        <a:xfrm rot="2700000">
          <a:off x="6857862" y="1108359"/>
          <a:ext cx="139517"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3356</xdr:colOff>
      <xdr:row>4</xdr:row>
      <xdr:rowOff>163217</xdr:rowOff>
    </xdr:from>
    <xdr:to>
      <xdr:col>31</xdr:col>
      <xdr:colOff>65295</xdr:colOff>
      <xdr:row>5</xdr:row>
      <xdr:rowOff>581</xdr:rowOff>
    </xdr:to>
    <xdr:cxnSp macro="">
      <xdr:nvCxnSpPr>
        <xdr:cNvPr id="35" name="直線コネクタ 34">
          <a:extLst>
            <a:ext uri="{FF2B5EF4-FFF2-40B4-BE49-F238E27FC236}">
              <a16:creationId xmlns:a16="http://schemas.microsoft.com/office/drawing/2014/main" id="{8ED22128-78E2-4E26-8BE0-603424DDBEF7}"/>
            </a:ext>
          </a:extLst>
        </xdr:cNvPr>
        <xdr:cNvCxnSpPr/>
      </xdr:nvCxnSpPr>
      <xdr:spPr>
        <a:xfrm>
          <a:off x="6951003" y="1059688"/>
          <a:ext cx="61939" cy="61481"/>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77650</xdr:colOff>
      <xdr:row>4</xdr:row>
      <xdr:rowOff>163217</xdr:rowOff>
    </xdr:from>
    <xdr:to>
      <xdr:col>31</xdr:col>
      <xdr:colOff>95608</xdr:colOff>
      <xdr:row>4</xdr:row>
      <xdr:rowOff>188009</xdr:rowOff>
    </xdr:to>
    <xdr:cxnSp macro="">
      <xdr:nvCxnSpPr>
        <xdr:cNvPr id="36" name="直線コネクタ 35">
          <a:extLst>
            <a:ext uri="{FF2B5EF4-FFF2-40B4-BE49-F238E27FC236}">
              <a16:creationId xmlns:a16="http://schemas.microsoft.com/office/drawing/2014/main" id="{C2FF5E79-06C9-47D5-A57B-A1E45A53E3FB}"/>
            </a:ext>
          </a:extLst>
        </xdr:cNvPr>
        <xdr:cNvCxnSpPr/>
      </xdr:nvCxnSpPr>
      <xdr:spPr>
        <a:xfrm>
          <a:off x="7025297" y="1059688"/>
          <a:ext cx="17958"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6881</xdr:colOff>
      <xdr:row>4</xdr:row>
      <xdr:rowOff>215109</xdr:rowOff>
    </xdr:from>
    <xdr:to>
      <xdr:col>31</xdr:col>
      <xdr:colOff>141464</xdr:colOff>
      <xdr:row>4</xdr:row>
      <xdr:rowOff>215109</xdr:rowOff>
    </xdr:to>
    <xdr:cxnSp macro="">
      <xdr:nvCxnSpPr>
        <xdr:cNvPr id="37" name="直線コネクタ 36">
          <a:extLst>
            <a:ext uri="{FF2B5EF4-FFF2-40B4-BE49-F238E27FC236}">
              <a16:creationId xmlns:a16="http://schemas.microsoft.com/office/drawing/2014/main" id="{90A9D000-2AA8-4D7D-B73C-4B351BC5BFD7}"/>
            </a:ext>
          </a:extLst>
        </xdr:cNvPr>
        <xdr:cNvCxnSpPr/>
      </xdr:nvCxnSpPr>
      <xdr:spPr>
        <a:xfrm rot="18900000">
          <a:off x="6954528" y="1111580"/>
          <a:ext cx="134583"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29742</xdr:colOff>
      <xdr:row>4</xdr:row>
      <xdr:rowOff>163217</xdr:rowOff>
    </xdr:from>
    <xdr:to>
      <xdr:col>30</xdr:col>
      <xdr:colOff>83886</xdr:colOff>
      <xdr:row>5</xdr:row>
      <xdr:rowOff>581</xdr:rowOff>
    </xdr:to>
    <xdr:cxnSp macro="">
      <xdr:nvCxnSpPr>
        <xdr:cNvPr id="41" name="直線コネクタ 40">
          <a:extLst>
            <a:ext uri="{FF2B5EF4-FFF2-40B4-BE49-F238E27FC236}">
              <a16:creationId xmlns:a16="http://schemas.microsoft.com/office/drawing/2014/main" id="{6201B921-CDD9-4C46-AA14-FA7D86AA78C8}"/>
            </a:ext>
          </a:extLst>
        </xdr:cNvPr>
        <xdr:cNvCxnSpPr/>
      </xdr:nvCxnSpPr>
      <xdr:spPr>
        <a:xfrm>
          <a:off x="6753271" y="1059688"/>
          <a:ext cx="54144" cy="61481"/>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96241</xdr:colOff>
      <xdr:row>4</xdr:row>
      <xdr:rowOff>163217</xdr:rowOff>
    </xdr:from>
    <xdr:to>
      <xdr:col>30</xdr:col>
      <xdr:colOff>119412</xdr:colOff>
      <xdr:row>4</xdr:row>
      <xdr:rowOff>188009</xdr:rowOff>
    </xdr:to>
    <xdr:cxnSp macro="">
      <xdr:nvCxnSpPr>
        <xdr:cNvPr id="42" name="直線コネクタ 41">
          <a:extLst>
            <a:ext uri="{FF2B5EF4-FFF2-40B4-BE49-F238E27FC236}">
              <a16:creationId xmlns:a16="http://schemas.microsoft.com/office/drawing/2014/main" id="{AE1184CA-E77D-4A67-8AF4-E120146D0F64}"/>
            </a:ext>
          </a:extLst>
        </xdr:cNvPr>
        <xdr:cNvCxnSpPr/>
      </xdr:nvCxnSpPr>
      <xdr:spPr>
        <a:xfrm>
          <a:off x="6819770" y="1059688"/>
          <a:ext cx="23171"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23742</xdr:colOff>
      <xdr:row>4</xdr:row>
      <xdr:rowOff>215110</xdr:rowOff>
    </xdr:from>
    <xdr:to>
      <xdr:col>30</xdr:col>
      <xdr:colOff>158326</xdr:colOff>
      <xdr:row>4</xdr:row>
      <xdr:rowOff>215110</xdr:rowOff>
    </xdr:to>
    <xdr:cxnSp macro="">
      <xdr:nvCxnSpPr>
        <xdr:cNvPr id="44" name="直線コネクタ 43">
          <a:extLst>
            <a:ext uri="{FF2B5EF4-FFF2-40B4-BE49-F238E27FC236}">
              <a16:creationId xmlns:a16="http://schemas.microsoft.com/office/drawing/2014/main" id="{67E8C65F-344B-45D6-995A-26D0FEBD893C}"/>
            </a:ext>
          </a:extLst>
        </xdr:cNvPr>
        <xdr:cNvCxnSpPr/>
      </xdr:nvCxnSpPr>
      <xdr:spPr>
        <a:xfrm rot="18900000">
          <a:off x="6747271" y="1111581"/>
          <a:ext cx="13458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117329</xdr:colOff>
      <xdr:row>4</xdr:row>
      <xdr:rowOff>199568</xdr:rowOff>
    </xdr:from>
    <xdr:to>
      <xdr:col>30</xdr:col>
      <xdr:colOff>187096</xdr:colOff>
      <xdr:row>5</xdr:row>
      <xdr:rowOff>37422</xdr:rowOff>
    </xdr:to>
    <xdr:cxnSp macro="">
      <xdr:nvCxnSpPr>
        <xdr:cNvPr id="48" name="直線コネクタ 47">
          <a:extLst>
            <a:ext uri="{FF2B5EF4-FFF2-40B4-BE49-F238E27FC236}">
              <a16:creationId xmlns:a16="http://schemas.microsoft.com/office/drawing/2014/main" id="{16F3FB19-4666-4E59-A445-BFE5306F11C4}"/>
            </a:ext>
          </a:extLst>
        </xdr:cNvPr>
        <xdr:cNvCxnSpPr/>
      </xdr:nvCxnSpPr>
      <xdr:spPr>
        <a:xfrm flipV="1">
          <a:off x="6840858" y="1096039"/>
          <a:ext cx="69767" cy="61971"/>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200652</xdr:colOff>
      <xdr:row>5</xdr:row>
      <xdr:rowOff>13965</xdr:rowOff>
    </xdr:from>
    <xdr:to>
      <xdr:col>30</xdr:col>
      <xdr:colOff>224109</xdr:colOff>
      <xdr:row>5</xdr:row>
      <xdr:rowOff>37422</xdr:rowOff>
    </xdr:to>
    <xdr:cxnSp macro="">
      <xdr:nvCxnSpPr>
        <xdr:cNvPr id="51" name="直線コネクタ 50">
          <a:extLst>
            <a:ext uri="{FF2B5EF4-FFF2-40B4-BE49-F238E27FC236}">
              <a16:creationId xmlns:a16="http://schemas.microsoft.com/office/drawing/2014/main" id="{2CC9B487-3F8B-4F00-AEF2-E00423498DD4}"/>
            </a:ext>
          </a:extLst>
        </xdr:cNvPr>
        <xdr:cNvCxnSpPr/>
      </xdr:nvCxnSpPr>
      <xdr:spPr>
        <a:xfrm flipV="1">
          <a:off x="6924181" y="1134553"/>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75779</xdr:colOff>
      <xdr:row>4</xdr:row>
      <xdr:rowOff>160669</xdr:rowOff>
    </xdr:from>
    <xdr:to>
      <xdr:col>26</xdr:col>
      <xdr:colOff>75779</xdr:colOff>
      <xdr:row>5</xdr:row>
      <xdr:rowOff>13335</xdr:rowOff>
    </xdr:to>
    <xdr:cxnSp macro="">
      <xdr:nvCxnSpPr>
        <xdr:cNvPr id="56" name="直線コネクタ 55">
          <a:extLst>
            <a:ext uri="{FF2B5EF4-FFF2-40B4-BE49-F238E27FC236}">
              <a16:creationId xmlns:a16="http://schemas.microsoft.com/office/drawing/2014/main" id="{E8498F4C-5570-781C-59B2-BA443EB6C577}"/>
            </a:ext>
          </a:extLst>
        </xdr:cNvPr>
        <xdr:cNvCxnSpPr/>
      </xdr:nvCxnSpPr>
      <xdr:spPr>
        <a:xfrm>
          <a:off x="6019379" y="1075069"/>
          <a:ext cx="0" cy="81266"/>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8598</xdr:colOff>
      <xdr:row>4</xdr:row>
      <xdr:rowOff>126321</xdr:rowOff>
    </xdr:from>
    <xdr:to>
      <xdr:col>25</xdr:col>
      <xdr:colOff>8598</xdr:colOff>
      <xdr:row>14</xdr:row>
      <xdr:rowOff>108321</xdr:rowOff>
    </xdr:to>
    <xdr:cxnSp macro="">
      <xdr:nvCxnSpPr>
        <xdr:cNvPr id="4" name="直線コネクタ 3">
          <a:extLst>
            <a:ext uri="{FF2B5EF4-FFF2-40B4-BE49-F238E27FC236}">
              <a16:creationId xmlns:a16="http://schemas.microsoft.com/office/drawing/2014/main" id="{D8B743CD-8AE8-4B99-B8B0-18C802538C51}"/>
            </a:ext>
          </a:extLst>
        </xdr:cNvPr>
        <xdr:cNvCxnSpPr/>
      </xdr:nvCxnSpPr>
      <xdr:spPr>
        <a:xfrm>
          <a:off x="5723598" y="1040721"/>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154208</xdr:colOff>
      <xdr:row>3</xdr:row>
      <xdr:rowOff>16823</xdr:rowOff>
    </xdr:from>
    <xdr:ext cx="336311" cy="233205"/>
    <xdr:sp macro="" textlink="'1条'!R7">
      <xdr:nvSpPr>
        <xdr:cNvPr id="22" name="テキスト ボックス 21">
          <a:extLst>
            <a:ext uri="{FF2B5EF4-FFF2-40B4-BE49-F238E27FC236}">
              <a16:creationId xmlns:a16="http://schemas.microsoft.com/office/drawing/2014/main" id="{9279B6C7-5E06-40BD-B851-D18E4415A570}"/>
            </a:ext>
          </a:extLst>
        </xdr:cNvPr>
        <xdr:cNvSpPr txBox="1"/>
      </xdr:nvSpPr>
      <xdr:spPr>
        <a:xfrm>
          <a:off x="7012208" y="702623"/>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31</xdr:col>
      <xdr:colOff>108398</xdr:colOff>
      <xdr:row>3</xdr:row>
      <xdr:rowOff>24368</xdr:rowOff>
    </xdr:from>
    <xdr:ext cx="300082" cy="233205"/>
    <xdr:sp macro="" textlink="'1条'!X37">
      <xdr:nvSpPr>
        <xdr:cNvPr id="25" name="テキスト ボックス 24">
          <a:extLst>
            <a:ext uri="{FF2B5EF4-FFF2-40B4-BE49-F238E27FC236}">
              <a16:creationId xmlns:a16="http://schemas.microsoft.com/office/drawing/2014/main" id="{A7F76CE7-2C33-4CB4-8C7C-87E16903C3C3}"/>
            </a:ext>
          </a:extLst>
        </xdr:cNvPr>
        <xdr:cNvSpPr txBox="1"/>
      </xdr:nvSpPr>
      <xdr:spPr>
        <a:xfrm>
          <a:off x="7194998" y="710168"/>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twoCellAnchor editAs="oneCell">
    <xdr:from>
      <xdr:col>34</xdr:col>
      <xdr:colOff>20991</xdr:colOff>
      <xdr:row>4</xdr:row>
      <xdr:rowOff>21450</xdr:rowOff>
    </xdr:from>
    <xdr:to>
      <xdr:col>34</xdr:col>
      <xdr:colOff>23275</xdr:colOff>
      <xdr:row>4</xdr:row>
      <xdr:rowOff>159565</xdr:rowOff>
    </xdr:to>
    <xdr:cxnSp macro="">
      <xdr:nvCxnSpPr>
        <xdr:cNvPr id="27" name="直線コネクタ 26">
          <a:extLst>
            <a:ext uri="{FF2B5EF4-FFF2-40B4-BE49-F238E27FC236}">
              <a16:creationId xmlns:a16="http://schemas.microsoft.com/office/drawing/2014/main" id="{51B6EB0C-DDD6-4A78-A8B4-6F9FDD165E04}"/>
            </a:ext>
          </a:extLst>
        </xdr:cNvPr>
        <xdr:cNvCxnSpPr/>
      </xdr:nvCxnSpPr>
      <xdr:spPr>
        <a:xfrm>
          <a:off x="7793391" y="935850"/>
          <a:ext cx="2284"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148247</xdr:colOff>
      <xdr:row>4</xdr:row>
      <xdr:rowOff>21450</xdr:rowOff>
    </xdr:from>
    <xdr:to>
      <xdr:col>33</xdr:col>
      <xdr:colOff>148247</xdr:colOff>
      <xdr:row>4</xdr:row>
      <xdr:rowOff>159565</xdr:rowOff>
    </xdr:to>
    <xdr:cxnSp macro="">
      <xdr:nvCxnSpPr>
        <xdr:cNvPr id="28" name="直線コネクタ 27">
          <a:extLst>
            <a:ext uri="{FF2B5EF4-FFF2-40B4-BE49-F238E27FC236}">
              <a16:creationId xmlns:a16="http://schemas.microsoft.com/office/drawing/2014/main" id="{DD2587A3-3035-4F2D-8419-A5DF5BDF736C}"/>
            </a:ext>
          </a:extLst>
        </xdr:cNvPr>
        <xdr:cNvCxnSpPr/>
      </xdr:nvCxnSpPr>
      <xdr:spPr>
        <a:xfrm>
          <a:off x="7692047"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42249</xdr:colOff>
      <xdr:row>4</xdr:row>
      <xdr:rowOff>21450</xdr:rowOff>
    </xdr:from>
    <xdr:to>
      <xdr:col>33</xdr:col>
      <xdr:colOff>42249</xdr:colOff>
      <xdr:row>4</xdr:row>
      <xdr:rowOff>159565</xdr:rowOff>
    </xdr:to>
    <xdr:cxnSp macro="">
      <xdr:nvCxnSpPr>
        <xdr:cNvPr id="29" name="直線コネクタ 28">
          <a:extLst>
            <a:ext uri="{FF2B5EF4-FFF2-40B4-BE49-F238E27FC236}">
              <a16:creationId xmlns:a16="http://schemas.microsoft.com/office/drawing/2014/main" id="{8BC9332F-D609-4E75-A87B-403266E2B3E0}"/>
            </a:ext>
          </a:extLst>
        </xdr:cNvPr>
        <xdr:cNvCxnSpPr/>
      </xdr:nvCxnSpPr>
      <xdr:spPr>
        <a:xfrm>
          <a:off x="7586049"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166328</xdr:colOff>
      <xdr:row>4</xdr:row>
      <xdr:rowOff>21450</xdr:rowOff>
    </xdr:from>
    <xdr:to>
      <xdr:col>32</xdr:col>
      <xdr:colOff>166328</xdr:colOff>
      <xdr:row>4</xdr:row>
      <xdr:rowOff>159565</xdr:rowOff>
    </xdr:to>
    <xdr:cxnSp macro="">
      <xdr:nvCxnSpPr>
        <xdr:cNvPr id="30" name="直線コネクタ 29">
          <a:extLst>
            <a:ext uri="{FF2B5EF4-FFF2-40B4-BE49-F238E27FC236}">
              <a16:creationId xmlns:a16="http://schemas.microsoft.com/office/drawing/2014/main" id="{2AAF2AD2-FDBE-4737-91A8-0CEFB5F1ECC3}"/>
            </a:ext>
          </a:extLst>
        </xdr:cNvPr>
        <xdr:cNvCxnSpPr/>
      </xdr:nvCxnSpPr>
      <xdr:spPr>
        <a:xfrm>
          <a:off x="7481528"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56945</xdr:colOff>
      <xdr:row>4</xdr:row>
      <xdr:rowOff>21450</xdr:rowOff>
    </xdr:from>
    <xdr:to>
      <xdr:col>32</xdr:col>
      <xdr:colOff>56945</xdr:colOff>
      <xdr:row>4</xdr:row>
      <xdr:rowOff>159565</xdr:rowOff>
    </xdr:to>
    <xdr:cxnSp macro="">
      <xdr:nvCxnSpPr>
        <xdr:cNvPr id="31" name="直線コネクタ 30">
          <a:extLst>
            <a:ext uri="{FF2B5EF4-FFF2-40B4-BE49-F238E27FC236}">
              <a16:creationId xmlns:a16="http://schemas.microsoft.com/office/drawing/2014/main" id="{37A767BA-B817-4E2F-B604-0F84E8CA852C}"/>
            </a:ext>
          </a:extLst>
        </xdr:cNvPr>
        <xdr:cNvCxnSpPr/>
      </xdr:nvCxnSpPr>
      <xdr:spPr>
        <a:xfrm>
          <a:off x="7372145"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175734</xdr:colOff>
      <xdr:row>4</xdr:row>
      <xdr:rowOff>21450</xdr:rowOff>
    </xdr:from>
    <xdr:to>
      <xdr:col>31</xdr:col>
      <xdr:colOff>175734</xdr:colOff>
      <xdr:row>4</xdr:row>
      <xdr:rowOff>159565</xdr:rowOff>
    </xdr:to>
    <xdr:cxnSp macro="">
      <xdr:nvCxnSpPr>
        <xdr:cNvPr id="32" name="直線コネクタ 31">
          <a:extLst>
            <a:ext uri="{FF2B5EF4-FFF2-40B4-BE49-F238E27FC236}">
              <a16:creationId xmlns:a16="http://schemas.microsoft.com/office/drawing/2014/main" id="{DB34DF74-FC42-4F25-AE0C-250F16D383E0}"/>
            </a:ext>
          </a:extLst>
        </xdr:cNvPr>
        <xdr:cNvCxnSpPr/>
      </xdr:nvCxnSpPr>
      <xdr:spPr>
        <a:xfrm>
          <a:off x="7262334"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73121</xdr:colOff>
      <xdr:row>4</xdr:row>
      <xdr:rowOff>21450</xdr:rowOff>
    </xdr:from>
    <xdr:to>
      <xdr:col>31</xdr:col>
      <xdr:colOff>73121</xdr:colOff>
      <xdr:row>4</xdr:row>
      <xdr:rowOff>159565</xdr:rowOff>
    </xdr:to>
    <xdr:cxnSp macro="">
      <xdr:nvCxnSpPr>
        <xdr:cNvPr id="33" name="直線コネクタ 32">
          <a:extLst>
            <a:ext uri="{FF2B5EF4-FFF2-40B4-BE49-F238E27FC236}">
              <a16:creationId xmlns:a16="http://schemas.microsoft.com/office/drawing/2014/main" id="{183A26C5-8165-480F-824B-30FEE67E0CFC}"/>
            </a:ext>
          </a:extLst>
        </xdr:cNvPr>
        <xdr:cNvCxnSpPr/>
      </xdr:nvCxnSpPr>
      <xdr:spPr>
        <a:xfrm>
          <a:off x="7159721"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186619</xdr:colOff>
      <xdr:row>4</xdr:row>
      <xdr:rowOff>21450</xdr:rowOff>
    </xdr:from>
    <xdr:to>
      <xdr:col>30</xdr:col>
      <xdr:colOff>186619</xdr:colOff>
      <xdr:row>4</xdr:row>
      <xdr:rowOff>159565</xdr:rowOff>
    </xdr:to>
    <xdr:cxnSp macro="">
      <xdr:nvCxnSpPr>
        <xdr:cNvPr id="38" name="直線コネクタ 37">
          <a:extLst>
            <a:ext uri="{FF2B5EF4-FFF2-40B4-BE49-F238E27FC236}">
              <a16:creationId xmlns:a16="http://schemas.microsoft.com/office/drawing/2014/main" id="{EACED337-541D-4E6E-80E6-17CDB3190B82}"/>
            </a:ext>
          </a:extLst>
        </xdr:cNvPr>
        <xdr:cNvCxnSpPr/>
      </xdr:nvCxnSpPr>
      <xdr:spPr>
        <a:xfrm>
          <a:off x="7044619"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78716</xdr:colOff>
      <xdr:row>4</xdr:row>
      <xdr:rowOff>21450</xdr:rowOff>
    </xdr:from>
    <xdr:to>
      <xdr:col>30</xdr:col>
      <xdr:colOff>78716</xdr:colOff>
      <xdr:row>4</xdr:row>
      <xdr:rowOff>159565</xdr:rowOff>
    </xdr:to>
    <xdr:cxnSp macro="">
      <xdr:nvCxnSpPr>
        <xdr:cNvPr id="39" name="直線コネクタ 38">
          <a:extLst>
            <a:ext uri="{FF2B5EF4-FFF2-40B4-BE49-F238E27FC236}">
              <a16:creationId xmlns:a16="http://schemas.microsoft.com/office/drawing/2014/main" id="{44056C3B-272D-4712-8D56-73971E9EF0A0}"/>
            </a:ext>
          </a:extLst>
        </xdr:cNvPr>
        <xdr:cNvCxnSpPr/>
      </xdr:nvCxnSpPr>
      <xdr:spPr>
        <a:xfrm>
          <a:off x="6936716"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190052</xdr:colOff>
      <xdr:row>4</xdr:row>
      <xdr:rowOff>21450</xdr:rowOff>
    </xdr:from>
    <xdr:to>
      <xdr:col>29</xdr:col>
      <xdr:colOff>190052</xdr:colOff>
      <xdr:row>4</xdr:row>
      <xdr:rowOff>159565</xdr:rowOff>
    </xdr:to>
    <xdr:cxnSp macro="">
      <xdr:nvCxnSpPr>
        <xdr:cNvPr id="40" name="直線コネクタ 39">
          <a:extLst>
            <a:ext uri="{FF2B5EF4-FFF2-40B4-BE49-F238E27FC236}">
              <a16:creationId xmlns:a16="http://schemas.microsoft.com/office/drawing/2014/main" id="{76C16762-735C-45D7-8B52-0C54E1B7150B}"/>
            </a:ext>
          </a:extLst>
        </xdr:cNvPr>
        <xdr:cNvCxnSpPr/>
      </xdr:nvCxnSpPr>
      <xdr:spPr>
        <a:xfrm>
          <a:off x="6819452"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66741</xdr:colOff>
      <xdr:row>4</xdr:row>
      <xdr:rowOff>21450</xdr:rowOff>
    </xdr:from>
    <xdr:to>
      <xdr:col>29</xdr:col>
      <xdr:colOff>66741</xdr:colOff>
      <xdr:row>4</xdr:row>
      <xdr:rowOff>159565</xdr:rowOff>
    </xdr:to>
    <xdr:cxnSp macro="">
      <xdr:nvCxnSpPr>
        <xdr:cNvPr id="53" name="直線コネクタ 52">
          <a:extLst>
            <a:ext uri="{FF2B5EF4-FFF2-40B4-BE49-F238E27FC236}">
              <a16:creationId xmlns:a16="http://schemas.microsoft.com/office/drawing/2014/main" id="{7C4D19B2-51FF-4572-8CE9-5F8DF94A1A5D}"/>
            </a:ext>
          </a:extLst>
        </xdr:cNvPr>
        <xdr:cNvCxnSpPr/>
      </xdr:nvCxnSpPr>
      <xdr:spPr>
        <a:xfrm>
          <a:off x="6696141"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173421</xdr:colOff>
      <xdr:row>4</xdr:row>
      <xdr:rowOff>21450</xdr:rowOff>
    </xdr:from>
    <xdr:to>
      <xdr:col>28</xdr:col>
      <xdr:colOff>173421</xdr:colOff>
      <xdr:row>4</xdr:row>
      <xdr:rowOff>159565</xdr:rowOff>
    </xdr:to>
    <xdr:cxnSp macro="">
      <xdr:nvCxnSpPr>
        <xdr:cNvPr id="63" name="直線コネクタ 62">
          <a:extLst>
            <a:ext uri="{FF2B5EF4-FFF2-40B4-BE49-F238E27FC236}">
              <a16:creationId xmlns:a16="http://schemas.microsoft.com/office/drawing/2014/main" id="{D43DE74A-DDB9-4698-902E-308A0E16EAD5}"/>
            </a:ext>
          </a:extLst>
        </xdr:cNvPr>
        <xdr:cNvCxnSpPr/>
      </xdr:nvCxnSpPr>
      <xdr:spPr>
        <a:xfrm>
          <a:off x="6574221" y="935850"/>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25</xdr:col>
      <xdr:colOff>73125</xdr:colOff>
      <xdr:row>12</xdr:row>
      <xdr:rowOff>158409</xdr:rowOff>
    </xdr:from>
    <xdr:ext cx="444352" cy="233205"/>
    <xdr:sp macro="" textlink="$P$8">
      <xdr:nvSpPr>
        <xdr:cNvPr id="38" name="テキスト ボックス 37">
          <a:extLst>
            <a:ext uri="{FF2B5EF4-FFF2-40B4-BE49-F238E27FC236}">
              <a16:creationId xmlns:a16="http://schemas.microsoft.com/office/drawing/2014/main" id="{49FF7434-1F8D-4F35-AE51-90DF48184430}"/>
            </a:ext>
          </a:extLst>
        </xdr:cNvPr>
        <xdr:cNvSpPr txBox="1"/>
      </xdr:nvSpPr>
      <xdr:spPr>
        <a:xfrm>
          <a:off x="5788125" y="291684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0.275</a:t>
          </a:fld>
          <a:endParaRPr kumimoji="1" lang="ja-JP" altLang="en-US" sz="900">
            <a:solidFill>
              <a:srgbClr val="FF0000"/>
            </a:solidFill>
          </a:endParaRPr>
        </a:p>
      </xdr:txBody>
    </xdr:sp>
    <xdr:clientData/>
  </xdr:oneCellAnchor>
  <xdr:oneCellAnchor>
    <xdr:from>
      <xdr:col>23</xdr:col>
      <xdr:colOff>182795</xdr:colOff>
      <xdr:row>32</xdr:row>
      <xdr:rowOff>149482</xdr:rowOff>
    </xdr:from>
    <xdr:ext cx="559769" cy="233205"/>
    <xdr:sp macro="" textlink="$S$34">
      <xdr:nvSpPr>
        <xdr:cNvPr id="90" name="テキスト ボックス 89">
          <a:extLst>
            <a:ext uri="{FF2B5EF4-FFF2-40B4-BE49-F238E27FC236}">
              <a16:creationId xmlns:a16="http://schemas.microsoft.com/office/drawing/2014/main" id="{8DB559BF-BB84-4EB0-A42C-FA3DEA65ABCE}"/>
            </a:ext>
          </a:extLst>
        </xdr:cNvPr>
        <xdr:cNvSpPr txBox="1"/>
      </xdr:nvSpPr>
      <xdr:spPr>
        <a:xfrm>
          <a:off x="5440595" y="7477382"/>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2B82253-C191-421A-8BE4-F020ED490F4F}" type="TxLink">
            <a:rPr kumimoji="1" lang="en-US" altLang="en-US" sz="900" b="0" i="0" u="none" strike="noStrike">
              <a:solidFill>
                <a:sysClr val="windowText" lastClr="000000"/>
              </a:solidFill>
              <a:latin typeface="Times New Roman"/>
              <a:ea typeface="Yu Gothic"/>
              <a:cs typeface="Times New Roman"/>
            </a:rPr>
            <a:pPr/>
            <a:t>177.047</a:t>
          </a:fld>
          <a:endParaRPr kumimoji="1" lang="ja-JP" altLang="en-US" sz="900">
            <a:solidFill>
              <a:sysClr val="windowText" lastClr="000000"/>
            </a:solidFill>
          </a:endParaRPr>
        </a:p>
      </xdr:txBody>
    </xdr:sp>
    <xdr:clientData/>
  </xdr:oneCellAnchor>
  <xdr:oneCellAnchor>
    <xdr:from>
      <xdr:col>27</xdr:col>
      <xdr:colOff>71501</xdr:colOff>
      <xdr:row>32</xdr:row>
      <xdr:rowOff>136054</xdr:rowOff>
    </xdr:from>
    <xdr:ext cx="559769" cy="233205"/>
    <xdr:sp macro="" textlink="$S$35">
      <xdr:nvSpPr>
        <xdr:cNvPr id="107" name="テキスト ボックス 106">
          <a:extLst>
            <a:ext uri="{FF2B5EF4-FFF2-40B4-BE49-F238E27FC236}">
              <a16:creationId xmlns:a16="http://schemas.microsoft.com/office/drawing/2014/main" id="{7012BD95-EEFE-4E3C-B0D3-6948570CB121}"/>
            </a:ext>
          </a:extLst>
        </xdr:cNvPr>
        <xdr:cNvSpPr txBox="1"/>
      </xdr:nvSpPr>
      <xdr:spPr>
        <a:xfrm>
          <a:off x="6243701" y="746395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3B7D4FB-C4BB-41DA-9455-3FAED0BA08FD}" type="TxLink">
            <a:rPr kumimoji="1" lang="en-US" altLang="en-US" sz="900" b="0" i="0" u="none" strike="noStrike">
              <a:solidFill>
                <a:sysClr val="windowText" lastClr="000000"/>
              </a:solidFill>
              <a:latin typeface="Times New Roman"/>
              <a:ea typeface="Yu Gothic"/>
              <a:cs typeface="Times New Roman"/>
            </a:rPr>
            <a:pPr/>
            <a:t>164.847</a:t>
          </a:fld>
          <a:endParaRPr kumimoji="1" lang="ja-JP" altLang="en-US" sz="900">
            <a:solidFill>
              <a:sysClr val="windowText" lastClr="000000"/>
            </a:solidFill>
          </a:endParaRPr>
        </a:p>
      </xdr:txBody>
    </xdr:sp>
    <xdr:clientData/>
  </xdr:oneCellAnchor>
  <xdr:twoCellAnchor editAs="oneCell">
    <xdr:from>
      <xdr:col>60</xdr:col>
      <xdr:colOff>200666</xdr:colOff>
      <xdr:row>26</xdr:row>
      <xdr:rowOff>183520</xdr:rowOff>
    </xdr:from>
    <xdr:to>
      <xdr:col>60</xdr:col>
      <xdr:colOff>200666</xdr:colOff>
      <xdr:row>27</xdr:row>
      <xdr:rowOff>55456</xdr:rowOff>
    </xdr:to>
    <xdr:cxnSp macro="">
      <xdr:nvCxnSpPr>
        <xdr:cNvPr id="146" name="直線コネクタ 145">
          <a:extLst>
            <a:ext uri="{FF2B5EF4-FFF2-40B4-BE49-F238E27FC236}">
              <a16:creationId xmlns:a16="http://schemas.microsoft.com/office/drawing/2014/main" id="{15939D2C-7FB4-488D-8D79-631013E6FD6B}"/>
            </a:ext>
          </a:extLst>
        </xdr:cNvPr>
        <xdr:cNvCxnSpPr/>
      </xdr:nvCxnSpPr>
      <xdr:spPr>
        <a:xfrm>
          <a:off x="13916666" y="6142360"/>
          <a:ext cx="0" cy="100536"/>
        </a:xfrm>
        <a:prstGeom prst="line">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141272</xdr:colOff>
      <xdr:row>26</xdr:row>
      <xdr:rowOff>139737</xdr:rowOff>
    </xdr:from>
    <xdr:to>
      <xdr:col>61</xdr:col>
      <xdr:colOff>54431</xdr:colOff>
      <xdr:row>26</xdr:row>
      <xdr:rowOff>139737</xdr:rowOff>
    </xdr:to>
    <xdr:cxnSp macro="">
      <xdr:nvCxnSpPr>
        <xdr:cNvPr id="147" name="直線コネクタ 146">
          <a:extLst>
            <a:ext uri="{FF2B5EF4-FFF2-40B4-BE49-F238E27FC236}">
              <a16:creationId xmlns:a16="http://schemas.microsoft.com/office/drawing/2014/main" id="{256FC1D1-AE74-493D-A725-94F50BE3D09A}"/>
            </a:ext>
          </a:extLst>
        </xdr:cNvPr>
        <xdr:cNvCxnSpPr/>
      </xdr:nvCxnSpPr>
      <xdr:spPr>
        <a:xfrm>
          <a:off x="13857272" y="6098577"/>
          <a:ext cx="141759"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70469</xdr:colOff>
      <xdr:row>27</xdr:row>
      <xdr:rowOff>17183</xdr:rowOff>
    </xdr:from>
    <xdr:ext cx="233205" cy="444352"/>
    <xdr:sp macro="" textlink="$AY$13">
      <xdr:nvSpPr>
        <xdr:cNvPr id="148" name="テキスト ボックス 147">
          <a:extLst>
            <a:ext uri="{FF2B5EF4-FFF2-40B4-BE49-F238E27FC236}">
              <a16:creationId xmlns:a16="http://schemas.microsoft.com/office/drawing/2014/main" id="{48115B71-F8F5-4774-8690-7C1F9B82F7B7}"/>
            </a:ext>
          </a:extLst>
        </xdr:cNvPr>
        <xdr:cNvSpPr txBox="1"/>
      </xdr:nvSpPr>
      <xdr:spPr>
        <a:xfrm rot="16200000">
          <a:off x="13680896" y="63101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8C960E-8B61-4EDD-B318-2975E567C898}" type="TxLink">
            <a:rPr kumimoji="1" lang="en-US" altLang="en-US" sz="900" b="0" i="0" u="none" strike="noStrike">
              <a:solidFill>
                <a:srgbClr val="FF0000"/>
              </a:solidFill>
              <a:latin typeface="Times New Roman"/>
              <a:ea typeface="Yu Gothic"/>
              <a:cs typeface="Times New Roman"/>
            </a:rPr>
            <a:pPr/>
            <a:t>0.100</a:t>
          </a:fld>
          <a:endParaRPr kumimoji="1" lang="ja-JP" altLang="en-US" sz="900">
            <a:solidFill>
              <a:srgbClr val="FF0000"/>
            </a:solidFill>
          </a:endParaRPr>
        </a:p>
      </xdr:txBody>
    </xdr:sp>
    <xdr:clientData/>
  </xdr:oneCellAnchor>
  <xdr:twoCellAnchor editAs="oneCell">
    <xdr:from>
      <xdr:col>62</xdr:col>
      <xdr:colOff>5458</xdr:colOff>
      <xdr:row>26</xdr:row>
      <xdr:rowOff>144222</xdr:rowOff>
    </xdr:from>
    <xdr:to>
      <xdr:col>64</xdr:col>
      <xdr:colOff>45720</xdr:colOff>
      <xdr:row>26</xdr:row>
      <xdr:rowOff>144222</xdr:rowOff>
    </xdr:to>
    <xdr:cxnSp macro="">
      <xdr:nvCxnSpPr>
        <xdr:cNvPr id="149" name="直線コネクタ 148">
          <a:extLst>
            <a:ext uri="{FF2B5EF4-FFF2-40B4-BE49-F238E27FC236}">
              <a16:creationId xmlns:a16="http://schemas.microsoft.com/office/drawing/2014/main" id="{6A57D18F-23FF-4B3B-82A8-ED46F4A10C62}"/>
            </a:ext>
          </a:extLst>
        </xdr:cNvPr>
        <xdr:cNvCxnSpPr/>
      </xdr:nvCxnSpPr>
      <xdr:spPr>
        <a:xfrm>
          <a:off x="14178658" y="6103062"/>
          <a:ext cx="497462"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2397</xdr:colOff>
      <xdr:row>11</xdr:row>
      <xdr:rowOff>94084</xdr:rowOff>
    </xdr:from>
    <xdr:ext cx="444352" cy="233205"/>
    <xdr:sp macro="" textlink="$G$8">
      <xdr:nvSpPr>
        <xdr:cNvPr id="154" name="テキスト ボックス 153">
          <a:extLst>
            <a:ext uri="{FF2B5EF4-FFF2-40B4-BE49-F238E27FC236}">
              <a16:creationId xmlns:a16="http://schemas.microsoft.com/office/drawing/2014/main" id="{40A5F9A7-9436-F0AD-AED7-C5B8B13DC0C1}"/>
            </a:ext>
          </a:extLst>
        </xdr:cNvPr>
        <xdr:cNvSpPr txBox="1"/>
      </xdr:nvSpPr>
      <xdr:spPr>
        <a:xfrm>
          <a:off x="5717397" y="262392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576A371-64F0-49EC-9CCF-0955621FDF05}" type="TxLink">
            <a:rPr kumimoji="1" lang="en-US" altLang="en-US" sz="900" b="0" i="0" u="none" strike="noStrike">
              <a:solidFill>
                <a:srgbClr val="FF0000"/>
              </a:solidFill>
              <a:latin typeface="Times New Roman"/>
              <a:ea typeface="Yu Gothic"/>
              <a:cs typeface="Times New Roman"/>
            </a:rPr>
            <a:pPr/>
            <a:t>0.550</a:t>
          </a:fld>
          <a:endParaRPr kumimoji="1" lang="ja-JP" altLang="en-US" sz="900">
            <a:solidFill>
              <a:srgbClr val="FF0000"/>
            </a:solidFill>
          </a:endParaRPr>
        </a:p>
      </xdr:txBody>
    </xdr:sp>
    <xdr:clientData/>
  </xdr:oneCellAnchor>
  <xdr:oneCellAnchor>
    <xdr:from>
      <xdr:col>25</xdr:col>
      <xdr:colOff>190701</xdr:colOff>
      <xdr:row>35</xdr:row>
      <xdr:rowOff>44483</xdr:rowOff>
    </xdr:from>
    <xdr:ext cx="444352" cy="233205"/>
    <xdr:sp macro="" textlink="$H$32">
      <xdr:nvSpPr>
        <xdr:cNvPr id="156" name="テキスト ボックス 155">
          <a:extLst>
            <a:ext uri="{FF2B5EF4-FFF2-40B4-BE49-F238E27FC236}">
              <a16:creationId xmlns:a16="http://schemas.microsoft.com/office/drawing/2014/main" id="{B87137DB-081D-5DC3-B9ED-F4784800E48D}"/>
            </a:ext>
          </a:extLst>
        </xdr:cNvPr>
        <xdr:cNvSpPr txBox="1"/>
      </xdr:nvSpPr>
      <xdr:spPr>
        <a:xfrm>
          <a:off x="5905701" y="805818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1D50709-6720-4C3B-8C87-D22C5B2970CB}" type="TxLink">
            <a:rPr kumimoji="1" lang="en-US" altLang="en-US" sz="900" b="0" i="0" u="none" strike="noStrike">
              <a:solidFill>
                <a:srgbClr val="FF0000"/>
              </a:solidFill>
              <a:latin typeface="Times New Roman"/>
              <a:ea typeface="Yu Gothic"/>
              <a:cs typeface="Times New Roman"/>
            </a:rPr>
            <a:pPr/>
            <a:t>0.278</a:t>
          </a:fld>
          <a:endParaRPr kumimoji="1" lang="ja-JP" altLang="en-US" sz="900">
            <a:solidFill>
              <a:srgbClr val="FF0000"/>
            </a:solidFill>
          </a:endParaRPr>
        </a:p>
      </xdr:txBody>
    </xdr:sp>
    <xdr:clientData/>
  </xdr:oneCellAnchor>
  <xdr:oneCellAnchor>
    <xdr:from>
      <xdr:col>27</xdr:col>
      <xdr:colOff>127536</xdr:colOff>
      <xdr:row>15</xdr:row>
      <xdr:rowOff>169315</xdr:rowOff>
    </xdr:from>
    <xdr:ext cx="444352" cy="233205"/>
    <xdr:sp macro="" textlink="$I$15">
      <xdr:nvSpPr>
        <xdr:cNvPr id="93" name="テキスト ボックス 92">
          <a:extLst>
            <a:ext uri="{FF2B5EF4-FFF2-40B4-BE49-F238E27FC236}">
              <a16:creationId xmlns:a16="http://schemas.microsoft.com/office/drawing/2014/main" id="{AB6C50C7-52BE-4B3A-8F83-882D453CB62E}"/>
            </a:ext>
          </a:extLst>
        </xdr:cNvPr>
        <xdr:cNvSpPr txBox="1"/>
      </xdr:nvSpPr>
      <xdr:spPr>
        <a:xfrm>
          <a:off x="6299736" y="361355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EB0112-5F89-4D87-AB5F-FCBAE956B9AC}" type="TxLink">
            <a:rPr kumimoji="1" lang="en-US" altLang="en-US" sz="900" b="0" i="0" u="none" strike="noStrike">
              <a:solidFill>
                <a:srgbClr val="FF0000"/>
              </a:solidFill>
              <a:latin typeface="Times New Roman"/>
              <a:ea typeface="Yu Gothic"/>
              <a:cs typeface="Times New Roman"/>
            </a:rPr>
            <a:pPr/>
            <a:t>9.433</a:t>
          </a:fld>
          <a:endParaRPr kumimoji="1" lang="ja-JP" altLang="en-US" sz="900">
            <a:solidFill>
              <a:srgbClr val="FF0000"/>
            </a:solidFill>
          </a:endParaRPr>
        </a:p>
      </xdr:txBody>
    </xdr:sp>
    <xdr:clientData/>
  </xdr:oneCellAnchor>
  <xdr:oneCellAnchor>
    <xdr:from>
      <xdr:col>27</xdr:col>
      <xdr:colOff>39517</xdr:colOff>
      <xdr:row>33</xdr:row>
      <xdr:rowOff>77353</xdr:rowOff>
    </xdr:from>
    <xdr:ext cx="502061" cy="233205"/>
    <xdr:sp macro="" textlink="$H$26">
      <xdr:nvSpPr>
        <xdr:cNvPr id="188" name="テキスト ボックス 187">
          <a:extLst>
            <a:ext uri="{FF2B5EF4-FFF2-40B4-BE49-F238E27FC236}">
              <a16:creationId xmlns:a16="http://schemas.microsoft.com/office/drawing/2014/main" id="{A70930AA-409D-4BFB-BB9A-DCF982E11B21}"/>
            </a:ext>
          </a:extLst>
        </xdr:cNvPr>
        <xdr:cNvSpPr txBox="1"/>
      </xdr:nvSpPr>
      <xdr:spPr>
        <a:xfrm>
          <a:off x="6211717" y="7635008"/>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56F0B59-9F2F-435C-AF34-9803E6721F31}" type="TxLink">
            <a:rPr kumimoji="1" lang="en-US" altLang="en-US" sz="900" b="0" i="0" u="none" strike="noStrike">
              <a:solidFill>
                <a:srgbClr val="FF0000"/>
              </a:solidFill>
              <a:latin typeface="Times New Roman"/>
              <a:ea typeface="Yu Gothic"/>
              <a:cs typeface="Times New Roman"/>
            </a:rPr>
            <a:pPr/>
            <a:t>94.021</a:t>
          </a:fld>
          <a:endParaRPr kumimoji="1" lang="ja-JP" altLang="en-US" sz="900">
            <a:solidFill>
              <a:srgbClr val="FF0000"/>
            </a:solidFill>
          </a:endParaRPr>
        </a:p>
      </xdr:txBody>
    </xdr:sp>
    <xdr:clientData/>
  </xdr:oneCellAnchor>
  <xdr:twoCellAnchor editAs="oneCell">
    <xdr:from>
      <xdr:col>62</xdr:col>
      <xdr:colOff>128267</xdr:colOff>
      <xdr:row>27</xdr:row>
      <xdr:rowOff>184666</xdr:rowOff>
    </xdr:from>
    <xdr:to>
      <xdr:col>62</xdr:col>
      <xdr:colOff>128267</xdr:colOff>
      <xdr:row>28</xdr:row>
      <xdr:rowOff>98985</xdr:rowOff>
    </xdr:to>
    <xdr:cxnSp macro="">
      <xdr:nvCxnSpPr>
        <xdr:cNvPr id="189" name="直線コネクタ 188">
          <a:extLst>
            <a:ext uri="{FF2B5EF4-FFF2-40B4-BE49-F238E27FC236}">
              <a16:creationId xmlns:a16="http://schemas.microsoft.com/office/drawing/2014/main" id="{B227FC24-29BF-4C69-A499-43C5903C6574}"/>
            </a:ext>
          </a:extLst>
        </xdr:cNvPr>
        <xdr:cNvCxnSpPr/>
      </xdr:nvCxnSpPr>
      <xdr:spPr>
        <a:xfrm>
          <a:off x="14301467" y="6372106"/>
          <a:ext cx="0" cy="14291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125294</xdr:colOff>
      <xdr:row>26</xdr:row>
      <xdr:rowOff>217854</xdr:rowOff>
    </xdr:from>
    <xdr:to>
      <xdr:col>62</xdr:col>
      <xdr:colOff>127175</xdr:colOff>
      <xdr:row>27</xdr:row>
      <xdr:rowOff>153183</xdr:rowOff>
    </xdr:to>
    <xdr:cxnSp macro="">
      <xdr:nvCxnSpPr>
        <xdr:cNvPr id="191" name="直線コネクタ 190">
          <a:extLst>
            <a:ext uri="{FF2B5EF4-FFF2-40B4-BE49-F238E27FC236}">
              <a16:creationId xmlns:a16="http://schemas.microsoft.com/office/drawing/2014/main" id="{22D81343-120E-41AE-A22D-174D9EBF78DE}"/>
            </a:ext>
          </a:extLst>
        </xdr:cNvPr>
        <xdr:cNvCxnSpPr/>
      </xdr:nvCxnSpPr>
      <xdr:spPr>
        <a:xfrm>
          <a:off x="14298494" y="6176694"/>
          <a:ext cx="1881" cy="163929"/>
        </a:xfrm>
        <a:prstGeom prst="line">
          <a:avLst/>
        </a:prstGeom>
        <a:ln w="25400">
          <a:solidFill>
            <a:srgbClr val="FF000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124900</xdr:colOff>
      <xdr:row>28</xdr:row>
      <xdr:rowOff>79564</xdr:rowOff>
    </xdr:from>
    <xdr:to>
      <xdr:col>63</xdr:col>
      <xdr:colOff>61900</xdr:colOff>
      <xdr:row>28</xdr:row>
      <xdr:rowOff>79564</xdr:rowOff>
    </xdr:to>
    <xdr:cxnSp macro="">
      <xdr:nvCxnSpPr>
        <xdr:cNvPr id="192" name="直線コネクタ 191">
          <a:extLst>
            <a:ext uri="{FF2B5EF4-FFF2-40B4-BE49-F238E27FC236}">
              <a16:creationId xmlns:a16="http://schemas.microsoft.com/office/drawing/2014/main" id="{2984D2E3-BDC5-4586-8ACE-48AAF53CC826}"/>
            </a:ext>
          </a:extLst>
        </xdr:cNvPr>
        <xdr:cNvCxnSpPr/>
      </xdr:nvCxnSpPr>
      <xdr:spPr>
        <a:xfrm>
          <a:off x="14298100" y="6495604"/>
          <a:ext cx="1656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58762</xdr:colOff>
      <xdr:row>27</xdr:row>
      <xdr:rowOff>184666</xdr:rowOff>
    </xdr:from>
    <xdr:to>
      <xdr:col>63</xdr:col>
      <xdr:colOff>58762</xdr:colOff>
      <xdr:row>28</xdr:row>
      <xdr:rowOff>98985</xdr:rowOff>
    </xdr:to>
    <xdr:cxnSp macro="">
      <xdr:nvCxnSpPr>
        <xdr:cNvPr id="193" name="直線コネクタ 192">
          <a:extLst>
            <a:ext uri="{FF2B5EF4-FFF2-40B4-BE49-F238E27FC236}">
              <a16:creationId xmlns:a16="http://schemas.microsoft.com/office/drawing/2014/main" id="{65CCABA6-58C7-4BDC-A6B7-61842636645F}"/>
            </a:ext>
          </a:extLst>
        </xdr:cNvPr>
        <xdr:cNvCxnSpPr/>
      </xdr:nvCxnSpPr>
      <xdr:spPr>
        <a:xfrm>
          <a:off x="14383133" y="6342118"/>
          <a:ext cx="0" cy="141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156593</xdr:colOff>
      <xdr:row>28</xdr:row>
      <xdr:rowOff>42008</xdr:rowOff>
    </xdr:from>
    <xdr:ext cx="349135" cy="224998"/>
    <xdr:sp macro="" textlink="">
      <xdr:nvSpPr>
        <xdr:cNvPr id="194" name="テキスト ボックス 193">
          <a:extLst>
            <a:ext uri="{FF2B5EF4-FFF2-40B4-BE49-F238E27FC236}">
              <a16:creationId xmlns:a16="http://schemas.microsoft.com/office/drawing/2014/main" id="{0589E7F2-8B05-4F06-AC2C-C1744C0CE99B}"/>
            </a:ext>
          </a:extLst>
        </xdr:cNvPr>
        <xdr:cNvSpPr txBox="1"/>
      </xdr:nvSpPr>
      <xdr:spPr>
        <a:xfrm>
          <a:off x="14101193" y="6458048"/>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a =</a:t>
          </a:r>
        </a:p>
      </xdr:txBody>
    </xdr:sp>
    <xdr:clientData/>
  </xdr:oneCellAnchor>
  <xdr:oneCellAnchor>
    <xdr:from>
      <xdr:col>62</xdr:col>
      <xdr:colOff>126724</xdr:colOff>
      <xdr:row>28</xdr:row>
      <xdr:rowOff>41366</xdr:rowOff>
    </xdr:from>
    <xdr:ext cx="444352" cy="233205"/>
    <xdr:sp macro="" textlink="$AW$23">
      <xdr:nvSpPr>
        <xdr:cNvPr id="195" name="テキスト ボックス 194">
          <a:extLst>
            <a:ext uri="{FF2B5EF4-FFF2-40B4-BE49-F238E27FC236}">
              <a16:creationId xmlns:a16="http://schemas.microsoft.com/office/drawing/2014/main" id="{D323BDB9-CCF0-4482-9ED9-55ABF76142FD}"/>
            </a:ext>
          </a:extLst>
        </xdr:cNvPr>
        <xdr:cNvSpPr txBox="1"/>
      </xdr:nvSpPr>
      <xdr:spPr>
        <a:xfrm>
          <a:off x="14299924" y="645740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47C9BB6-E05C-4862-8448-AFB99C6D8443}" type="TxLink">
            <a:rPr kumimoji="1" lang="en-US" altLang="en-US" sz="900" b="0" i="0" u="none" strike="noStrike">
              <a:solidFill>
                <a:srgbClr val="FF0000"/>
              </a:solidFill>
              <a:latin typeface="Times New Roman"/>
              <a:ea typeface="Yu Gothic"/>
              <a:cs typeface="Times New Roman"/>
            </a:rPr>
            <a:pPr/>
            <a:t>0.460</a:t>
          </a:fld>
          <a:endParaRPr kumimoji="1" lang="ja-JP" altLang="en-US" sz="900">
            <a:solidFill>
              <a:srgbClr val="FF0000"/>
            </a:solidFill>
          </a:endParaRPr>
        </a:p>
      </xdr:txBody>
    </xdr:sp>
    <xdr:clientData/>
  </xdr:oneCellAnchor>
  <xdr:oneCellAnchor>
    <xdr:from>
      <xdr:col>59</xdr:col>
      <xdr:colOff>205414</xdr:colOff>
      <xdr:row>25</xdr:row>
      <xdr:rowOff>12199</xdr:rowOff>
    </xdr:from>
    <xdr:ext cx="233205" cy="444352"/>
    <xdr:sp macro="" textlink="$AW$28">
      <xdr:nvSpPr>
        <xdr:cNvPr id="196" name="テキスト ボックス 195">
          <a:extLst>
            <a:ext uri="{FF2B5EF4-FFF2-40B4-BE49-F238E27FC236}">
              <a16:creationId xmlns:a16="http://schemas.microsoft.com/office/drawing/2014/main" id="{586BBEAC-C3C0-4FAD-BD69-84630CF2E00F}"/>
            </a:ext>
          </a:extLst>
        </xdr:cNvPr>
        <xdr:cNvSpPr txBox="1"/>
      </xdr:nvSpPr>
      <xdr:spPr>
        <a:xfrm rot="16200000">
          <a:off x="13587241" y="584801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5408561-E489-4532-8955-841A3398302D}" type="TxLink">
            <a:rPr kumimoji="1" lang="en-US" altLang="en-US" sz="900" b="0" i="0" u="none" strike="noStrike">
              <a:solidFill>
                <a:srgbClr val="FF0000"/>
              </a:solidFill>
              <a:latin typeface="Times New Roman"/>
              <a:ea typeface="Yu Gothic"/>
              <a:cs typeface="Times New Roman"/>
            </a:rPr>
            <a:pPr/>
            <a:t>0.600</a:t>
          </a:fld>
          <a:endParaRPr kumimoji="1" lang="ja-JP" altLang="en-US" sz="900">
            <a:solidFill>
              <a:srgbClr val="FF0000"/>
            </a:solidFill>
          </a:endParaRPr>
        </a:p>
      </xdr:txBody>
    </xdr:sp>
    <xdr:clientData/>
  </xdr:oneCellAnchor>
  <xdr:oneCellAnchor>
    <xdr:from>
      <xdr:col>59</xdr:col>
      <xdr:colOff>92703</xdr:colOff>
      <xdr:row>25</xdr:row>
      <xdr:rowOff>127858</xdr:rowOff>
    </xdr:from>
    <xdr:ext cx="224998" cy="320280"/>
    <xdr:sp macro="" textlink="">
      <xdr:nvSpPr>
        <xdr:cNvPr id="197" name="テキスト ボックス 196">
          <a:extLst>
            <a:ext uri="{FF2B5EF4-FFF2-40B4-BE49-F238E27FC236}">
              <a16:creationId xmlns:a16="http://schemas.microsoft.com/office/drawing/2014/main" id="{DB78B268-344B-40AA-B521-959753561FB2}"/>
            </a:ext>
          </a:extLst>
        </xdr:cNvPr>
        <xdr:cNvSpPr txBox="1"/>
      </xdr:nvSpPr>
      <xdr:spPr>
        <a:xfrm rot="16200000">
          <a:off x="13532462" y="5905739"/>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twoCellAnchor editAs="oneCell">
    <xdr:from>
      <xdr:col>62</xdr:col>
      <xdr:colOff>5445</xdr:colOff>
      <xdr:row>25</xdr:row>
      <xdr:rowOff>223642</xdr:rowOff>
    </xdr:from>
    <xdr:to>
      <xdr:col>62</xdr:col>
      <xdr:colOff>5445</xdr:colOff>
      <xdr:row>26</xdr:row>
      <xdr:rowOff>139042</xdr:rowOff>
    </xdr:to>
    <xdr:cxnSp macro="">
      <xdr:nvCxnSpPr>
        <xdr:cNvPr id="198" name="直線コネクタ 197">
          <a:extLst>
            <a:ext uri="{FF2B5EF4-FFF2-40B4-BE49-F238E27FC236}">
              <a16:creationId xmlns:a16="http://schemas.microsoft.com/office/drawing/2014/main" id="{4CA4F395-9656-41B4-B073-DCC6F4967CFC}"/>
            </a:ext>
          </a:extLst>
        </xdr:cNvPr>
        <xdr:cNvCxnSpPr/>
      </xdr:nvCxnSpPr>
      <xdr:spPr>
        <a:xfrm>
          <a:off x="14178645" y="5953882"/>
          <a:ext cx="0" cy="144000"/>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201308</xdr:colOff>
      <xdr:row>25</xdr:row>
      <xdr:rowOff>156652</xdr:rowOff>
    </xdr:from>
    <xdr:to>
      <xdr:col>60</xdr:col>
      <xdr:colOff>201308</xdr:colOff>
      <xdr:row>26</xdr:row>
      <xdr:rowOff>140452</xdr:rowOff>
    </xdr:to>
    <xdr:cxnSp macro="">
      <xdr:nvCxnSpPr>
        <xdr:cNvPr id="200" name="直線コネクタ 199">
          <a:extLst>
            <a:ext uri="{FF2B5EF4-FFF2-40B4-BE49-F238E27FC236}">
              <a16:creationId xmlns:a16="http://schemas.microsoft.com/office/drawing/2014/main" id="{4C2D7529-E776-E059-932F-F4721F45843B}"/>
            </a:ext>
          </a:extLst>
        </xdr:cNvPr>
        <xdr:cNvCxnSpPr/>
      </xdr:nvCxnSpPr>
      <xdr:spPr>
        <a:xfrm>
          <a:off x="13917308" y="5886892"/>
          <a:ext cx="0" cy="2124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88742</xdr:colOff>
      <xdr:row>11</xdr:row>
      <xdr:rowOff>108251</xdr:rowOff>
    </xdr:from>
    <xdr:ext cx="444352" cy="233205"/>
    <xdr:sp macro="" textlink="'1条'!R9">
      <xdr:nvSpPr>
        <xdr:cNvPr id="98" name="テキスト ボックス 97">
          <a:extLst>
            <a:ext uri="{FF2B5EF4-FFF2-40B4-BE49-F238E27FC236}">
              <a16:creationId xmlns:a16="http://schemas.microsoft.com/office/drawing/2014/main" id="{AD39FDD7-F631-ADAC-87E1-9B89131CBED8}"/>
            </a:ext>
          </a:extLst>
        </xdr:cNvPr>
        <xdr:cNvSpPr txBox="1"/>
      </xdr:nvSpPr>
      <xdr:spPr>
        <a:xfrm>
          <a:off x="6032342" y="263809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0E93F0-67E2-4EAF-8ABC-CF06FE061987}" type="TxLink">
            <a:rPr kumimoji="1" lang="en-US" altLang="en-US" sz="900" b="0" i="0" u="none" strike="noStrike">
              <a:solidFill>
                <a:srgbClr val="FF0000"/>
              </a:solidFill>
              <a:latin typeface="Times New Roman"/>
              <a:ea typeface="Yu Gothic"/>
              <a:cs typeface="Times New Roman"/>
            </a:rPr>
            <a:pPr/>
            <a:t>0.700</a:t>
          </a:fld>
          <a:endParaRPr kumimoji="1" lang="ja-JP" altLang="en-US" sz="900">
            <a:solidFill>
              <a:srgbClr val="FF0000"/>
            </a:solidFill>
          </a:endParaRPr>
        </a:p>
      </xdr:txBody>
    </xdr:sp>
    <xdr:clientData/>
  </xdr:oneCellAnchor>
  <xdr:oneCellAnchor>
    <xdr:from>
      <xdr:col>27</xdr:col>
      <xdr:colOff>130919</xdr:colOff>
      <xdr:row>11</xdr:row>
      <xdr:rowOff>107182</xdr:rowOff>
    </xdr:from>
    <xdr:ext cx="274434" cy="224998"/>
    <xdr:sp macro="" textlink="">
      <xdr:nvSpPr>
        <xdr:cNvPr id="99" name="テキスト ボックス 98">
          <a:extLst>
            <a:ext uri="{FF2B5EF4-FFF2-40B4-BE49-F238E27FC236}">
              <a16:creationId xmlns:a16="http://schemas.microsoft.com/office/drawing/2014/main" id="{8D80DCFA-300E-2B20-476A-BC29EBE7D1E1}"/>
            </a:ext>
          </a:extLst>
        </xdr:cNvPr>
        <xdr:cNvSpPr txBox="1"/>
      </xdr:nvSpPr>
      <xdr:spPr>
        <a:xfrm>
          <a:off x="6303119" y="2637022"/>
          <a:ext cx="2744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0" u="none" strike="noStrike">
              <a:solidFill>
                <a:srgbClr val="FF0000"/>
              </a:solidFill>
              <a:latin typeface="Times New Roman"/>
              <a:cs typeface="Times New Roman"/>
            </a:rPr>
            <a:t>/2</a:t>
          </a:r>
        </a:p>
      </xdr:txBody>
    </xdr:sp>
    <xdr:clientData/>
  </xdr:oneCellAnchor>
  <xdr:twoCellAnchor editAs="oneCell">
    <xdr:from>
      <xdr:col>26</xdr:col>
      <xdr:colOff>1546</xdr:colOff>
      <xdr:row>15</xdr:row>
      <xdr:rowOff>191008</xdr:rowOff>
    </xdr:from>
    <xdr:to>
      <xdr:col>33</xdr:col>
      <xdr:colOff>111346</xdr:colOff>
      <xdr:row>15</xdr:row>
      <xdr:rowOff>191008</xdr:rowOff>
    </xdr:to>
    <xdr:cxnSp macro="">
      <xdr:nvCxnSpPr>
        <xdr:cNvPr id="97" name="直線コネクタ 96">
          <a:extLst>
            <a:ext uri="{FF2B5EF4-FFF2-40B4-BE49-F238E27FC236}">
              <a16:creationId xmlns:a16="http://schemas.microsoft.com/office/drawing/2014/main" id="{CE008A76-83CE-4C5E-8076-2902EB977256}"/>
            </a:ext>
          </a:extLst>
        </xdr:cNvPr>
        <xdr:cNvCxnSpPr/>
      </xdr:nvCxnSpPr>
      <xdr:spPr>
        <a:xfrm>
          <a:off x="5945146" y="3635248"/>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198036</xdr:colOff>
      <xdr:row>14</xdr:row>
      <xdr:rowOff>165604</xdr:rowOff>
    </xdr:from>
    <xdr:to>
      <xdr:col>26</xdr:col>
      <xdr:colOff>198036</xdr:colOff>
      <xdr:row>15</xdr:row>
      <xdr:rowOff>189004</xdr:rowOff>
    </xdr:to>
    <xdr:cxnSp macro="">
      <xdr:nvCxnSpPr>
        <xdr:cNvPr id="101" name="直線コネクタ 100">
          <a:extLst>
            <a:ext uri="{FF2B5EF4-FFF2-40B4-BE49-F238E27FC236}">
              <a16:creationId xmlns:a16="http://schemas.microsoft.com/office/drawing/2014/main" id="{C276522D-24EB-4FD4-9439-2E0818A7AB41}"/>
            </a:ext>
          </a:extLst>
        </xdr:cNvPr>
        <xdr:cNvCxnSpPr/>
      </xdr:nvCxnSpPr>
      <xdr:spPr>
        <a:xfrm>
          <a:off x="6141636" y="3381244"/>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88369</xdr:colOff>
      <xdr:row>15</xdr:row>
      <xdr:rowOff>38490</xdr:rowOff>
    </xdr:from>
    <xdr:to>
      <xdr:col>26</xdr:col>
      <xdr:colOff>134319</xdr:colOff>
      <xdr:row>15</xdr:row>
      <xdr:rowOff>84440</xdr:rowOff>
    </xdr:to>
    <xdr:sp macro="" textlink="">
      <xdr:nvSpPr>
        <xdr:cNvPr id="102" name="楕円 101">
          <a:extLst>
            <a:ext uri="{FF2B5EF4-FFF2-40B4-BE49-F238E27FC236}">
              <a16:creationId xmlns:a16="http://schemas.microsoft.com/office/drawing/2014/main" id="{B4CEDD3D-768F-414D-99E6-5E32ADEC0F5B}"/>
            </a:ext>
          </a:extLst>
        </xdr:cNvPr>
        <xdr:cNvSpPr/>
      </xdr:nvSpPr>
      <xdr:spPr>
        <a:xfrm>
          <a:off x="6031969" y="3482730"/>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102218</xdr:colOff>
      <xdr:row>13</xdr:row>
      <xdr:rowOff>128172</xdr:rowOff>
    </xdr:from>
    <xdr:to>
      <xdr:col>26</xdr:col>
      <xdr:colOff>203018</xdr:colOff>
      <xdr:row>13</xdr:row>
      <xdr:rowOff>128172</xdr:rowOff>
    </xdr:to>
    <xdr:cxnSp macro="">
      <xdr:nvCxnSpPr>
        <xdr:cNvPr id="105" name="直線コネクタ 104">
          <a:extLst>
            <a:ext uri="{FF2B5EF4-FFF2-40B4-BE49-F238E27FC236}">
              <a16:creationId xmlns:a16="http://schemas.microsoft.com/office/drawing/2014/main" id="{5600445C-3050-4236-A653-8CDA995E8CA3}"/>
            </a:ext>
          </a:extLst>
        </xdr:cNvPr>
        <xdr:cNvCxnSpPr/>
      </xdr:nvCxnSpPr>
      <xdr:spPr>
        <a:xfrm>
          <a:off x="6045818" y="3115212"/>
          <a:ext cx="10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108153</xdr:colOff>
      <xdr:row>13</xdr:row>
      <xdr:rowOff>91237</xdr:rowOff>
    </xdr:from>
    <xdr:to>
      <xdr:col>26</xdr:col>
      <xdr:colOff>108153</xdr:colOff>
      <xdr:row>14</xdr:row>
      <xdr:rowOff>4779</xdr:rowOff>
    </xdr:to>
    <xdr:cxnSp macro="">
      <xdr:nvCxnSpPr>
        <xdr:cNvPr id="106" name="直線コネクタ 105">
          <a:extLst>
            <a:ext uri="{FF2B5EF4-FFF2-40B4-BE49-F238E27FC236}">
              <a16:creationId xmlns:a16="http://schemas.microsoft.com/office/drawing/2014/main" id="{EB4F8B6B-1CA3-4564-B2A0-9E30D3CF69DB}"/>
            </a:ext>
          </a:extLst>
        </xdr:cNvPr>
        <xdr:cNvCxnSpPr/>
      </xdr:nvCxnSpPr>
      <xdr:spPr>
        <a:xfrm>
          <a:off x="6051753" y="3078277"/>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112150</xdr:colOff>
      <xdr:row>15</xdr:row>
      <xdr:rowOff>103751</xdr:rowOff>
    </xdr:from>
    <xdr:to>
      <xdr:col>26</xdr:col>
      <xdr:colOff>112150</xdr:colOff>
      <xdr:row>16</xdr:row>
      <xdr:rowOff>144928</xdr:rowOff>
    </xdr:to>
    <xdr:cxnSp macro="">
      <xdr:nvCxnSpPr>
        <xdr:cNvPr id="153" name="直線コネクタ 152">
          <a:extLst>
            <a:ext uri="{FF2B5EF4-FFF2-40B4-BE49-F238E27FC236}">
              <a16:creationId xmlns:a16="http://schemas.microsoft.com/office/drawing/2014/main" id="{ED2014A0-03FC-4113-8590-DC7F1D5870F9}"/>
            </a:ext>
          </a:extLst>
        </xdr:cNvPr>
        <xdr:cNvCxnSpPr/>
      </xdr:nvCxnSpPr>
      <xdr:spPr>
        <a:xfrm flipV="1">
          <a:off x="6055750" y="3547991"/>
          <a:ext cx="0"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90165</xdr:colOff>
      <xdr:row>15</xdr:row>
      <xdr:rowOff>174850</xdr:rowOff>
    </xdr:from>
    <xdr:ext cx="408894" cy="224998"/>
    <xdr:sp macro="" textlink="">
      <xdr:nvSpPr>
        <xdr:cNvPr id="159" name="テキスト ボックス 158">
          <a:extLst>
            <a:ext uri="{FF2B5EF4-FFF2-40B4-BE49-F238E27FC236}">
              <a16:creationId xmlns:a16="http://schemas.microsoft.com/office/drawing/2014/main" id="{0B0DBE4A-3D2C-4627-9C19-C873041BD1D3}"/>
            </a:ext>
          </a:extLst>
        </xdr:cNvPr>
        <xdr:cNvSpPr txBox="1"/>
      </xdr:nvSpPr>
      <xdr:spPr>
        <a:xfrm>
          <a:off x="6033765" y="3619090"/>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27</xdr:col>
      <xdr:colOff>98047</xdr:colOff>
      <xdr:row>4</xdr:row>
      <xdr:rowOff>202982</xdr:rowOff>
    </xdr:from>
    <xdr:to>
      <xdr:col>27</xdr:col>
      <xdr:colOff>98047</xdr:colOff>
      <xdr:row>14</xdr:row>
      <xdr:rowOff>169742</xdr:rowOff>
    </xdr:to>
    <xdr:cxnSp macro="">
      <xdr:nvCxnSpPr>
        <xdr:cNvPr id="161" name="直線コネクタ 160">
          <a:extLst>
            <a:ext uri="{FF2B5EF4-FFF2-40B4-BE49-F238E27FC236}">
              <a16:creationId xmlns:a16="http://schemas.microsoft.com/office/drawing/2014/main" id="{245C17BF-A5F7-4117-A4C3-3E17DCC20A41}"/>
            </a:ext>
          </a:extLst>
        </xdr:cNvPr>
        <xdr:cNvCxnSpPr/>
      </xdr:nvCxnSpPr>
      <xdr:spPr>
        <a:xfrm>
          <a:off x="6270247" y="1117382"/>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642</xdr:colOff>
      <xdr:row>14</xdr:row>
      <xdr:rowOff>166952</xdr:rowOff>
    </xdr:from>
    <xdr:to>
      <xdr:col>27</xdr:col>
      <xdr:colOff>96042</xdr:colOff>
      <xdr:row>14</xdr:row>
      <xdr:rowOff>166952</xdr:rowOff>
    </xdr:to>
    <xdr:cxnSp macro="">
      <xdr:nvCxnSpPr>
        <xdr:cNvPr id="162" name="直線コネクタ 161">
          <a:extLst>
            <a:ext uri="{FF2B5EF4-FFF2-40B4-BE49-F238E27FC236}">
              <a16:creationId xmlns:a16="http://schemas.microsoft.com/office/drawing/2014/main" id="{04B50722-62BE-4527-8CCE-C3AFAFFA5CB4}"/>
            </a:ext>
          </a:extLst>
        </xdr:cNvPr>
        <xdr:cNvCxnSpPr/>
      </xdr:nvCxnSpPr>
      <xdr:spPr>
        <a:xfrm>
          <a:off x="5944242" y="3382592"/>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227689</xdr:colOff>
      <xdr:row>14</xdr:row>
      <xdr:rowOff>168609</xdr:rowOff>
    </xdr:from>
    <xdr:to>
      <xdr:col>25</xdr:col>
      <xdr:colOff>227689</xdr:colOff>
      <xdr:row>15</xdr:row>
      <xdr:rowOff>192009</xdr:rowOff>
    </xdr:to>
    <xdr:cxnSp macro="">
      <xdr:nvCxnSpPr>
        <xdr:cNvPr id="163" name="直線コネクタ 162">
          <a:extLst>
            <a:ext uri="{FF2B5EF4-FFF2-40B4-BE49-F238E27FC236}">
              <a16:creationId xmlns:a16="http://schemas.microsoft.com/office/drawing/2014/main" id="{FB9C3A20-8CB1-4BA6-9C1E-D7A6F9C26606}"/>
            </a:ext>
          </a:extLst>
        </xdr:cNvPr>
        <xdr:cNvCxnSpPr/>
      </xdr:nvCxnSpPr>
      <xdr:spPr>
        <a:xfrm>
          <a:off x="5942689" y="338424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97254</xdr:colOff>
      <xdr:row>4</xdr:row>
      <xdr:rowOff>205095</xdr:rowOff>
    </xdr:from>
    <xdr:to>
      <xdr:col>28</xdr:col>
      <xdr:colOff>102654</xdr:colOff>
      <xdr:row>4</xdr:row>
      <xdr:rowOff>205095</xdr:rowOff>
    </xdr:to>
    <xdr:cxnSp macro="">
      <xdr:nvCxnSpPr>
        <xdr:cNvPr id="179" name="直線コネクタ 178">
          <a:extLst>
            <a:ext uri="{FF2B5EF4-FFF2-40B4-BE49-F238E27FC236}">
              <a16:creationId xmlns:a16="http://schemas.microsoft.com/office/drawing/2014/main" id="{93B99C37-2DA7-46C9-81C1-9CDE94F8C8C0}"/>
            </a:ext>
          </a:extLst>
        </xdr:cNvPr>
        <xdr:cNvCxnSpPr/>
      </xdr:nvCxnSpPr>
      <xdr:spPr>
        <a:xfrm>
          <a:off x="6269454" y="1119495"/>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100937</xdr:colOff>
      <xdr:row>4</xdr:row>
      <xdr:rowOff>202982</xdr:rowOff>
    </xdr:from>
    <xdr:to>
      <xdr:col>28</xdr:col>
      <xdr:colOff>100937</xdr:colOff>
      <xdr:row>14</xdr:row>
      <xdr:rowOff>169742</xdr:rowOff>
    </xdr:to>
    <xdr:cxnSp macro="">
      <xdr:nvCxnSpPr>
        <xdr:cNvPr id="180" name="直線コネクタ 179">
          <a:extLst>
            <a:ext uri="{FF2B5EF4-FFF2-40B4-BE49-F238E27FC236}">
              <a16:creationId xmlns:a16="http://schemas.microsoft.com/office/drawing/2014/main" id="{212E4D91-3911-49CA-BB10-D8A83F401BA7}"/>
            </a:ext>
          </a:extLst>
        </xdr:cNvPr>
        <xdr:cNvCxnSpPr/>
      </xdr:nvCxnSpPr>
      <xdr:spPr>
        <a:xfrm>
          <a:off x="6501737" y="1117382"/>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104109</xdr:colOff>
      <xdr:row>14</xdr:row>
      <xdr:rowOff>169073</xdr:rowOff>
    </xdr:from>
    <xdr:to>
      <xdr:col>33</xdr:col>
      <xdr:colOff>113109</xdr:colOff>
      <xdr:row>14</xdr:row>
      <xdr:rowOff>169073</xdr:rowOff>
    </xdr:to>
    <xdr:cxnSp macro="">
      <xdr:nvCxnSpPr>
        <xdr:cNvPr id="190" name="直線コネクタ 189">
          <a:extLst>
            <a:ext uri="{FF2B5EF4-FFF2-40B4-BE49-F238E27FC236}">
              <a16:creationId xmlns:a16="http://schemas.microsoft.com/office/drawing/2014/main" id="{830E9AFD-6743-43C0-A903-201110AA704B}"/>
            </a:ext>
          </a:extLst>
        </xdr:cNvPr>
        <xdr:cNvCxnSpPr/>
      </xdr:nvCxnSpPr>
      <xdr:spPr>
        <a:xfrm>
          <a:off x="6504909" y="3384713"/>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111283</xdr:colOff>
      <xdr:row>14</xdr:row>
      <xdr:rowOff>167310</xdr:rowOff>
    </xdr:from>
    <xdr:to>
      <xdr:col>33</xdr:col>
      <xdr:colOff>111283</xdr:colOff>
      <xdr:row>15</xdr:row>
      <xdr:rowOff>190710</xdr:rowOff>
    </xdr:to>
    <xdr:cxnSp macro="">
      <xdr:nvCxnSpPr>
        <xdr:cNvPr id="201" name="直線コネクタ 200">
          <a:extLst>
            <a:ext uri="{FF2B5EF4-FFF2-40B4-BE49-F238E27FC236}">
              <a16:creationId xmlns:a16="http://schemas.microsoft.com/office/drawing/2014/main" id="{A6CEF91D-11E8-4033-B23D-EAF16177AF74}"/>
            </a:ext>
          </a:extLst>
        </xdr:cNvPr>
        <xdr:cNvCxnSpPr/>
      </xdr:nvCxnSpPr>
      <xdr:spPr>
        <a:xfrm>
          <a:off x="7655083" y="338295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190209</xdr:colOff>
      <xdr:row>4</xdr:row>
      <xdr:rowOff>199940</xdr:rowOff>
    </xdr:from>
    <xdr:to>
      <xdr:col>26</xdr:col>
      <xdr:colOff>220596</xdr:colOff>
      <xdr:row>4</xdr:row>
      <xdr:rowOff>199940</xdr:rowOff>
    </xdr:to>
    <xdr:cxnSp macro="">
      <xdr:nvCxnSpPr>
        <xdr:cNvPr id="202" name="直線コネクタ 201">
          <a:extLst>
            <a:ext uri="{FF2B5EF4-FFF2-40B4-BE49-F238E27FC236}">
              <a16:creationId xmlns:a16="http://schemas.microsoft.com/office/drawing/2014/main" id="{963BF486-E449-42B9-A7D9-A2AA978AA7D7}"/>
            </a:ext>
          </a:extLst>
        </xdr:cNvPr>
        <xdr:cNvCxnSpPr/>
      </xdr:nvCxnSpPr>
      <xdr:spPr>
        <a:xfrm>
          <a:off x="5448009" y="1114340"/>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174311</xdr:colOff>
      <xdr:row>14</xdr:row>
      <xdr:rowOff>162736</xdr:rowOff>
    </xdr:from>
    <xdr:to>
      <xdr:col>25</xdr:col>
      <xdr:colOff>110790</xdr:colOff>
      <xdr:row>14</xdr:row>
      <xdr:rowOff>162736</xdr:rowOff>
    </xdr:to>
    <xdr:cxnSp macro="">
      <xdr:nvCxnSpPr>
        <xdr:cNvPr id="203" name="直線コネクタ 202">
          <a:extLst>
            <a:ext uri="{FF2B5EF4-FFF2-40B4-BE49-F238E27FC236}">
              <a16:creationId xmlns:a16="http://schemas.microsoft.com/office/drawing/2014/main" id="{B942A396-A45A-48D9-9809-FCF083509A1D}"/>
            </a:ext>
          </a:extLst>
        </xdr:cNvPr>
        <xdr:cNvCxnSpPr/>
      </xdr:nvCxnSpPr>
      <xdr:spPr>
        <a:xfrm>
          <a:off x="5660711" y="3378376"/>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1747</xdr:colOff>
      <xdr:row>4</xdr:row>
      <xdr:rowOff>198473</xdr:rowOff>
    </xdr:from>
    <xdr:to>
      <xdr:col>25</xdr:col>
      <xdr:colOff>1747</xdr:colOff>
      <xdr:row>14</xdr:row>
      <xdr:rowOff>165233</xdr:rowOff>
    </xdr:to>
    <xdr:cxnSp macro="">
      <xdr:nvCxnSpPr>
        <xdr:cNvPr id="204" name="直線コネクタ 203">
          <a:extLst>
            <a:ext uri="{FF2B5EF4-FFF2-40B4-BE49-F238E27FC236}">
              <a16:creationId xmlns:a16="http://schemas.microsoft.com/office/drawing/2014/main" id="{2FB61834-77CE-4F5A-B0FD-4FA5A8DC30DB}"/>
            </a:ext>
          </a:extLst>
        </xdr:cNvPr>
        <xdr:cNvCxnSpPr/>
      </xdr:nvCxnSpPr>
      <xdr:spPr>
        <a:xfrm>
          <a:off x="5716747" y="1112873"/>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43099</xdr:colOff>
      <xdr:row>8</xdr:row>
      <xdr:rowOff>196306</xdr:rowOff>
    </xdr:from>
    <xdr:ext cx="233205" cy="444352"/>
    <xdr:sp macro="" textlink="'1条'!$R$6">
      <xdr:nvSpPr>
        <xdr:cNvPr id="205" name="テキスト ボックス 204">
          <a:extLst>
            <a:ext uri="{FF2B5EF4-FFF2-40B4-BE49-F238E27FC236}">
              <a16:creationId xmlns:a16="http://schemas.microsoft.com/office/drawing/2014/main" id="{890402EA-DFBD-4CF8-A157-AF65CCAC1434}"/>
            </a:ext>
          </a:extLst>
        </xdr:cNvPr>
        <xdr:cNvSpPr txBox="1"/>
      </xdr:nvSpPr>
      <xdr:spPr>
        <a:xfrm rot="16200000">
          <a:off x="5423926" y="213067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176537</xdr:colOff>
      <xdr:row>15</xdr:row>
      <xdr:rowOff>194735</xdr:rowOff>
    </xdr:from>
    <xdr:to>
      <xdr:col>25</xdr:col>
      <xdr:colOff>99066</xdr:colOff>
      <xdr:row>15</xdr:row>
      <xdr:rowOff>194735</xdr:rowOff>
    </xdr:to>
    <xdr:cxnSp macro="">
      <xdr:nvCxnSpPr>
        <xdr:cNvPr id="206" name="直線コネクタ 205">
          <a:extLst>
            <a:ext uri="{FF2B5EF4-FFF2-40B4-BE49-F238E27FC236}">
              <a16:creationId xmlns:a16="http://schemas.microsoft.com/office/drawing/2014/main" id="{71456573-DF8F-46CD-BDC3-AAAB432ED0EA}"/>
            </a:ext>
          </a:extLst>
        </xdr:cNvPr>
        <xdr:cNvCxnSpPr/>
      </xdr:nvCxnSpPr>
      <xdr:spPr>
        <a:xfrm>
          <a:off x="5434337" y="3638975"/>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43544</xdr:colOff>
      <xdr:row>9</xdr:row>
      <xdr:rowOff>19441</xdr:rowOff>
    </xdr:from>
    <xdr:ext cx="233205" cy="444352"/>
    <xdr:sp macro="" textlink="'1条'!R5">
      <xdr:nvSpPr>
        <xdr:cNvPr id="207" name="テキスト ボックス 206">
          <a:extLst>
            <a:ext uri="{FF2B5EF4-FFF2-40B4-BE49-F238E27FC236}">
              <a16:creationId xmlns:a16="http://schemas.microsoft.com/office/drawing/2014/main" id="{BB9DE8D6-ACF7-4255-893C-15ED7BDFF759}"/>
            </a:ext>
          </a:extLst>
        </xdr:cNvPr>
        <xdr:cNvSpPr txBox="1"/>
      </xdr:nvSpPr>
      <xdr:spPr>
        <a:xfrm rot="16200000">
          <a:off x="5195771" y="218241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9059</xdr:colOff>
      <xdr:row>4</xdr:row>
      <xdr:rowOff>204336</xdr:rowOff>
    </xdr:from>
    <xdr:to>
      <xdr:col>24</xdr:col>
      <xdr:colOff>9059</xdr:colOff>
      <xdr:row>15</xdr:row>
      <xdr:rowOff>194496</xdr:rowOff>
    </xdr:to>
    <xdr:cxnSp macro="">
      <xdr:nvCxnSpPr>
        <xdr:cNvPr id="208" name="直線コネクタ 207">
          <a:extLst>
            <a:ext uri="{FF2B5EF4-FFF2-40B4-BE49-F238E27FC236}">
              <a16:creationId xmlns:a16="http://schemas.microsoft.com/office/drawing/2014/main" id="{B5BA9C1D-6493-456C-993A-F723AB5D70A4}"/>
            </a:ext>
          </a:extLst>
        </xdr:cNvPr>
        <xdr:cNvCxnSpPr/>
      </xdr:nvCxnSpPr>
      <xdr:spPr>
        <a:xfrm>
          <a:off x="5495459" y="1118736"/>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1650</xdr:colOff>
      <xdr:row>14</xdr:row>
      <xdr:rowOff>169717</xdr:rowOff>
    </xdr:from>
    <xdr:to>
      <xdr:col>25</xdr:col>
      <xdr:colOff>1650</xdr:colOff>
      <xdr:row>15</xdr:row>
      <xdr:rowOff>193117</xdr:rowOff>
    </xdr:to>
    <xdr:cxnSp macro="">
      <xdr:nvCxnSpPr>
        <xdr:cNvPr id="209" name="直線コネクタ 208">
          <a:extLst>
            <a:ext uri="{FF2B5EF4-FFF2-40B4-BE49-F238E27FC236}">
              <a16:creationId xmlns:a16="http://schemas.microsoft.com/office/drawing/2014/main" id="{F9275C7D-47D7-4832-8FB2-7461DAFE076A}"/>
            </a:ext>
          </a:extLst>
        </xdr:cNvPr>
        <xdr:cNvCxnSpPr/>
      </xdr:nvCxnSpPr>
      <xdr:spPr>
        <a:xfrm>
          <a:off x="5716650" y="3385357"/>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54276</xdr:colOff>
      <xdr:row>10</xdr:row>
      <xdr:rowOff>99973</xdr:rowOff>
    </xdr:from>
    <xdr:ext cx="224998" cy="345929"/>
    <xdr:sp macro="" textlink="">
      <xdr:nvSpPr>
        <xdr:cNvPr id="210" name="テキスト ボックス 209">
          <a:extLst>
            <a:ext uri="{FF2B5EF4-FFF2-40B4-BE49-F238E27FC236}">
              <a16:creationId xmlns:a16="http://schemas.microsoft.com/office/drawing/2014/main" id="{937198FB-F724-4051-B676-2946EDB03CA7}"/>
            </a:ext>
          </a:extLst>
        </xdr:cNvPr>
        <xdr:cNvSpPr txBox="1"/>
      </xdr:nvSpPr>
      <xdr:spPr>
        <a:xfrm rot="16200000">
          <a:off x="5251610" y="2446439"/>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26726</xdr:colOff>
      <xdr:row>14</xdr:row>
      <xdr:rowOff>58272</xdr:rowOff>
    </xdr:from>
    <xdr:ext cx="233205" cy="444352"/>
    <xdr:sp macro="" textlink="'1条'!$R$9">
      <xdr:nvSpPr>
        <xdr:cNvPr id="211" name="テキスト ボックス 210">
          <a:extLst>
            <a:ext uri="{FF2B5EF4-FFF2-40B4-BE49-F238E27FC236}">
              <a16:creationId xmlns:a16="http://schemas.microsoft.com/office/drawing/2014/main" id="{23B01ACE-9203-4719-9E5A-D2785E8923E5}"/>
            </a:ext>
          </a:extLst>
        </xdr:cNvPr>
        <xdr:cNvSpPr txBox="1"/>
      </xdr:nvSpPr>
      <xdr:spPr>
        <a:xfrm rot="16200000">
          <a:off x="5407553" y="337948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94016</xdr:colOff>
      <xdr:row>3</xdr:row>
      <xdr:rowOff>223917</xdr:rowOff>
    </xdr:from>
    <xdr:to>
      <xdr:col>27</xdr:col>
      <xdr:colOff>94016</xdr:colOff>
      <xdr:row>4</xdr:row>
      <xdr:rowOff>130841</xdr:rowOff>
    </xdr:to>
    <xdr:cxnSp macro="">
      <xdr:nvCxnSpPr>
        <xdr:cNvPr id="212" name="直線コネクタ 211">
          <a:extLst>
            <a:ext uri="{FF2B5EF4-FFF2-40B4-BE49-F238E27FC236}">
              <a16:creationId xmlns:a16="http://schemas.microsoft.com/office/drawing/2014/main" id="{3CB8C85A-F14E-4394-8958-A690D21711EA}"/>
            </a:ext>
          </a:extLst>
        </xdr:cNvPr>
        <xdr:cNvCxnSpPr/>
      </xdr:nvCxnSpPr>
      <xdr:spPr>
        <a:xfrm>
          <a:off x="6266216" y="909717"/>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103348</xdr:colOff>
      <xdr:row>3</xdr:row>
      <xdr:rowOff>221079</xdr:rowOff>
    </xdr:from>
    <xdr:to>
      <xdr:col>28</xdr:col>
      <xdr:colOff>103348</xdr:colOff>
      <xdr:row>4</xdr:row>
      <xdr:rowOff>124979</xdr:rowOff>
    </xdr:to>
    <xdr:cxnSp macro="">
      <xdr:nvCxnSpPr>
        <xdr:cNvPr id="213" name="直線コネクタ 212">
          <a:extLst>
            <a:ext uri="{FF2B5EF4-FFF2-40B4-BE49-F238E27FC236}">
              <a16:creationId xmlns:a16="http://schemas.microsoft.com/office/drawing/2014/main" id="{066DFAFF-F858-446D-8B1D-CA0ECE94D7E4}"/>
            </a:ext>
          </a:extLst>
        </xdr:cNvPr>
        <xdr:cNvCxnSpPr/>
      </xdr:nvCxnSpPr>
      <xdr:spPr>
        <a:xfrm>
          <a:off x="6504148" y="906879"/>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96586</xdr:colOff>
      <xdr:row>4</xdr:row>
      <xdr:rowOff>40500</xdr:rowOff>
    </xdr:from>
    <xdr:to>
      <xdr:col>28</xdr:col>
      <xdr:colOff>101986</xdr:colOff>
      <xdr:row>4</xdr:row>
      <xdr:rowOff>40500</xdr:rowOff>
    </xdr:to>
    <xdr:cxnSp macro="">
      <xdr:nvCxnSpPr>
        <xdr:cNvPr id="214" name="直線コネクタ 213">
          <a:extLst>
            <a:ext uri="{FF2B5EF4-FFF2-40B4-BE49-F238E27FC236}">
              <a16:creationId xmlns:a16="http://schemas.microsoft.com/office/drawing/2014/main" id="{606B05F0-AD03-4FF4-9C34-196AA7E1DC80}"/>
            </a:ext>
          </a:extLst>
        </xdr:cNvPr>
        <xdr:cNvCxnSpPr/>
      </xdr:nvCxnSpPr>
      <xdr:spPr>
        <a:xfrm>
          <a:off x="6268786" y="954900"/>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212288</xdr:colOff>
      <xdr:row>3</xdr:row>
      <xdr:rowOff>32658</xdr:rowOff>
    </xdr:from>
    <xdr:ext cx="444352" cy="233205"/>
    <xdr:sp macro="" textlink="'1条'!R7">
      <xdr:nvSpPr>
        <xdr:cNvPr id="215" name="テキスト ボックス 214">
          <a:extLst>
            <a:ext uri="{FF2B5EF4-FFF2-40B4-BE49-F238E27FC236}">
              <a16:creationId xmlns:a16="http://schemas.microsoft.com/office/drawing/2014/main" id="{F596BE4B-1AD4-468A-8B78-27977135A049}"/>
            </a:ext>
          </a:extLst>
        </xdr:cNvPr>
        <xdr:cNvSpPr txBox="1"/>
      </xdr:nvSpPr>
      <xdr:spPr>
        <a:xfrm>
          <a:off x="6155888" y="71845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343</xdr:colOff>
      <xdr:row>16</xdr:row>
      <xdr:rowOff>151874</xdr:rowOff>
    </xdr:from>
    <xdr:to>
      <xdr:col>26</xdr:col>
      <xdr:colOff>343</xdr:colOff>
      <xdr:row>17</xdr:row>
      <xdr:rowOff>52964</xdr:rowOff>
    </xdr:to>
    <xdr:cxnSp macro="">
      <xdr:nvCxnSpPr>
        <xdr:cNvPr id="216" name="直線コネクタ 215">
          <a:extLst>
            <a:ext uri="{FF2B5EF4-FFF2-40B4-BE49-F238E27FC236}">
              <a16:creationId xmlns:a16="http://schemas.microsoft.com/office/drawing/2014/main" id="{BC83C6DB-69ED-4691-A310-3EC3A7BFFBBA}"/>
            </a:ext>
          </a:extLst>
        </xdr:cNvPr>
        <xdr:cNvCxnSpPr/>
      </xdr:nvCxnSpPr>
      <xdr:spPr>
        <a:xfrm>
          <a:off x="5943943" y="3824714"/>
          <a:ext cx="0" cy="129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112624</xdr:colOff>
      <xdr:row>16</xdr:row>
      <xdr:rowOff>151874</xdr:rowOff>
    </xdr:from>
    <xdr:to>
      <xdr:col>33</xdr:col>
      <xdr:colOff>112624</xdr:colOff>
      <xdr:row>17</xdr:row>
      <xdr:rowOff>52964</xdr:rowOff>
    </xdr:to>
    <xdr:cxnSp macro="">
      <xdr:nvCxnSpPr>
        <xdr:cNvPr id="217" name="直線コネクタ 216">
          <a:extLst>
            <a:ext uri="{FF2B5EF4-FFF2-40B4-BE49-F238E27FC236}">
              <a16:creationId xmlns:a16="http://schemas.microsoft.com/office/drawing/2014/main" id="{A839A18F-15FF-4473-B1F9-B1A45466B8DD}"/>
            </a:ext>
          </a:extLst>
        </xdr:cNvPr>
        <xdr:cNvCxnSpPr/>
      </xdr:nvCxnSpPr>
      <xdr:spPr>
        <a:xfrm>
          <a:off x="7656424" y="3824714"/>
          <a:ext cx="0" cy="129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412</xdr:colOff>
      <xdr:row>17</xdr:row>
      <xdr:rowOff>5936</xdr:rowOff>
    </xdr:from>
    <xdr:to>
      <xdr:col>33</xdr:col>
      <xdr:colOff>110212</xdr:colOff>
      <xdr:row>17</xdr:row>
      <xdr:rowOff>5936</xdr:rowOff>
    </xdr:to>
    <xdr:cxnSp macro="">
      <xdr:nvCxnSpPr>
        <xdr:cNvPr id="218" name="直線コネクタ 217">
          <a:extLst>
            <a:ext uri="{FF2B5EF4-FFF2-40B4-BE49-F238E27FC236}">
              <a16:creationId xmlns:a16="http://schemas.microsoft.com/office/drawing/2014/main" id="{3E599F3C-CF57-4AB2-A386-E165EAD157DC}"/>
            </a:ext>
          </a:extLst>
        </xdr:cNvPr>
        <xdr:cNvCxnSpPr/>
      </xdr:nvCxnSpPr>
      <xdr:spPr>
        <a:xfrm>
          <a:off x="5944012" y="3907376"/>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156066</xdr:colOff>
      <xdr:row>16</xdr:row>
      <xdr:rowOff>220874</xdr:rowOff>
    </xdr:from>
    <xdr:ext cx="444352" cy="233205"/>
    <xdr:sp macro="" textlink="'1条'!R8">
      <xdr:nvSpPr>
        <xdr:cNvPr id="219" name="テキスト ボックス 218">
          <a:extLst>
            <a:ext uri="{FF2B5EF4-FFF2-40B4-BE49-F238E27FC236}">
              <a16:creationId xmlns:a16="http://schemas.microsoft.com/office/drawing/2014/main" id="{677E0BAD-B36A-437F-90E5-B695F06630B3}"/>
            </a:ext>
          </a:extLst>
        </xdr:cNvPr>
        <xdr:cNvSpPr txBox="1"/>
      </xdr:nvSpPr>
      <xdr:spPr>
        <a:xfrm>
          <a:off x="6556866" y="388936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1949</xdr:colOff>
      <xdr:row>10</xdr:row>
      <xdr:rowOff>145248</xdr:rowOff>
    </xdr:from>
    <xdr:to>
      <xdr:col>26</xdr:col>
      <xdr:colOff>1949</xdr:colOff>
      <xdr:row>11</xdr:row>
      <xdr:rowOff>61992</xdr:rowOff>
    </xdr:to>
    <xdr:cxnSp macro="">
      <xdr:nvCxnSpPr>
        <xdr:cNvPr id="220" name="直線コネクタ 219">
          <a:extLst>
            <a:ext uri="{FF2B5EF4-FFF2-40B4-BE49-F238E27FC236}">
              <a16:creationId xmlns:a16="http://schemas.microsoft.com/office/drawing/2014/main" id="{0A7141C8-21CA-4878-913A-FBBDD0EE49A8}"/>
            </a:ext>
          </a:extLst>
        </xdr:cNvPr>
        <xdr:cNvCxnSpPr/>
      </xdr:nvCxnSpPr>
      <xdr:spPr>
        <a:xfrm>
          <a:off x="5945549" y="2431248"/>
          <a:ext cx="0" cy="16058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227604</xdr:colOff>
      <xdr:row>10</xdr:row>
      <xdr:rowOff>191358</xdr:rowOff>
    </xdr:from>
    <xdr:to>
      <xdr:col>27</xdr:col>
      <xdr:colOff>94404</xdr:colOff>
      <xdr:row>10</xdr:row>
      <xdr:rowOff>191358</xdr:rowOff>
    </xdr:to>
    <xdr:cxnSp macro="">
      <xdr:nvCxnSpPr>
        <xdr:cNvPr id="221" name="直線コネクタ 220">
          <a:extLst>
            <a:ext uri="{FF2B5EF4-FFF2-40B4-BE49-F238E27FC236}">
              <a16:creationId xmlns:a16="http://schemas.microsoft.com/office/drawing/2014/main" id="{BB07AB2A-D56D-447B-A50C-D5F256019FF6}"/>
            </a:ext>
          </a:extLst>
        </xdr:cNvPr>
        <xdr:cNvCxnSpPr/>
      </xdr:nvCxnSpPr>
      <xdr:spPr>
        <a:xfrm>
          <a:off x="5942604" y="2477358"/>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192585</xdr:colOff>
      <xdr:row>9</xdr:row>
      <xdr:rowOff>224047</xdr:rowOff>
    </xdr:from>
    <xdr:ext cx="444352" cy="233205"/>
    <xdr:sp macro="" textlink="'1条'!R10">
      <xdr:nvSpPr>
        <xdr:cNvPr id="222" name="テキスト ボックス 221">
          <a:extLst>
            <a:ext uri="{FF2B5EF4-FFF2-40B4-BE49-F238E27FC236}">
              <a16:creationId xmlns:a16="http://schemas.microsoft.com/office/drawing/2014/main" id="{89C9E83E-40AD-422A-8B77-E8814200AA07}"/>
            </a:ext>
          </a:extLst>
        </xdr:cNvPr>
        <xdr:cNvSpPr txBox="1"/>
      </xdr:nvSpPr>
      <xdr:spPr>
        <a:xfrm>
          <a:off x="5907585" y="22814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2263</xdr:colOff>
      <xdr:row>12</xdr:row>
      <xdr:rowOff>157854</xdr:rowOff>
    </xdr:from>
    <xdr:ext cx="444352" cy="233205"/>
    <xdr:sp macro="" textlink="'1条'!R11">
      <xdr:nvSpPr>
        <xdr:cNvPr id="223" name="テキスト ボックス 222">
          <a:extLst>
            <a:ext uri="{FF2B5EF4-FFF2-40B4-BE49-F238E27FC236}">
              <a16:creationId xmlns:a16="http://schemas.microsoft.com/office/drawing/2014/main" id="{D4B22F63-35BF-4C24-A511-4C456C749F8A}"/>
            </a:ext>
          </a:extLst>
        </xdr:cNvPr>
        <xdr:cNvSpPr txBox="1"/>
      </xdr:nvSpPr>
      <xdr:spPr>
        <a:xfrm>
          <a:off x="6860263" y="291629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105958</xdr:colOff>
      <xdr:row>13</xdr:row>
      <xdr:rowOff>135322</xdr:rowOff>
    </xdr:from>
    <xdr:to>
      <xdr:col>33</xdr:col>
      <xdr:colOff>114958</xdr:colOff>
      <xdr:row>13</xdr:row>
      <xdr:rowOff>135322</xdr:rowOff>
    </xdr:to>
    <xdr:cxnSp macro="">
      <xdr:nvCxnSpPr>
        <xdr:cNvPr id="224" name="直線コネクタ 223">
          <a:extLst>
            <a:ext uri="{FF2B5EF4-FFF2-40B4-BE49-F238E27FC236}">
              <a16:creationId xmlns:a16="http://schemas.microsoft.com/office/drawing/2014/main" id="{F144A33E-2D54-425C-A330-3A2563CDB0EA}"/>
            </a:ext>
          </a:extLst>
        </xdr:cNvPr>
        <xdr:cNvCxnSpPr/>
      </xdr:nvCxnSpPr>
      <xdr:spPr>
        <a:xfrm>
          <a:off x="6506758" y="3122362"/>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109643</xdr:colOff>
      <xdr:row>13</xdr:row>
      <xdr:rowOff>80980</xdr:rowOff>
    </xdr:from>
    <xdr:to>
      <xdr:col>33</xdr:col>
      <xdr:colOff>109643</xdr:colOff>
      <xdr:row>14</xdr:row>
      <xdr:rowOff>11138</xdr:rowOff>
    </xdr:to>
    <xdr:cxnSp macro="">
      <xdr:nvCxnSpPr>
        <xdr:cNvPr id="225" name="直線コネクタ 224">
          <a:extLst>
            <a:ext uri="{FF2B5EF4-FFF2-40B4-BE49-F238E27FC236}">
              <a16:creationId xmlns:a16="http://schemas.microsoft.com/office/drawing/2014/main" id="{0A8F386D-2973-42C2-A0BF-220B5FDC4F57}"/>
            </a:ext>
          </a:extLst>
        </xdr:cNvPr>
        <xdr:cNvCxnSpPr/>
      </xdr:nvCxnSpPr>
      <xdr:spPr>
        <a:xfrm>
          <a:off x="7653443" y="3068020"/>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874</xdr:colOff>
      <xdr:row>12</xdr:row>
      <xdr:rowOff>76035</xdr:rowOff>
    </xdr:from>
    <xdr:to>
      <xdr:col>26</xdr:col>
      <xdr:colOff>198874</xdr:colOff>
      <xdr:row>12</xdr:row>
      <xdr:rowOff>76035</xdr:rowOff>
    </xdr:to>
    <xdr:cxnSp macro="">
      <xdr:nvCxnSpPr>
        <xdr:cNvPr id="231" name="直線コネクタ 230">
          <a:extLst>
            <a:ext uri="{FF2B5EF4-FFF2-40B4-BE49-F238E27FC236}">
              <a16:creationId xmlns:a16="http://schemas.microsoft.com/office/drawing/2014/main" id="{5E134EFE-A7FE-B54F-55E5-A8E1202317E7}"/>
            </a:ext>
          </a:extLst>
        </xdr:cNvPr>
        <xdr:cNvCxnSpPr/>
      </xdr:nvCxnSpPr>
      <xdr:spPr>
        <a:xfrm>
          <a:off x="5944474" y="2834475"/>
          <a:ext cx="198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199326</xdr:colOff>
      <xdr:row>12</xdr:row>
      <xdr:rowOff>39100</xdr:rowOff>
    </xdr:from>
    <xdr:to>
      <xdr:col>26</xdr:col>
      <xdr:colOff>199326</xdr:colOff>
      <xdr:row>14</xdr:row>
      <xdr:rowOff>5080</xdr:rowOff>
    </xdr:to>
    <xdr:cxnSp macro="">
      <xdr:nvCxnSpPr>
        <xdr:cNvPr id="233" name="直線コネクタ 232">
          <a:extLst>
            <a:ext uri="{FF2B5EF4-FFF2-40B4-BE49-F238E27FC236}">
              <a16:creationId xmlns:a16="http://schemas.microsoft.com/office/drawing/2014/main" id="{7950C3FB-6FE1-FC3F-4772-98B151E5D2ED}"/>
            </a:ext>
          </a:extLst>
        </xdr:cNvPr>
        <xdr:cNvCxnSpPr/>
      </xdr:nvCxnSpPr>
      <xdr:spPr>
        <a:xfrm>
          <a:off x="6142926" y="2797540"/>
          <a:ext cx="0" cy="42318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227399</xdr:colOff>
      <xdr:row>12</xdr:row>
      <xdr:rowOff>39100</xdr:rowOff>
    </xdr:from>
    <xdr:to>
      <xdr:col>25</xdr:col>
      <xdr:colOff>227399</xdr:colOff>
      <xdr:row>12</xdr:row>
      <xdr:rowOff>181242</xdr:rowOff>
    </xdr:to>
    <xdr:cxnSp macro="">
      <xdr:nvCxnSpPr>
        <xdr:cNvPr id="235" name="直線コネクタ 234">
          <a:extLst>
            <a:ext uri="{FF2B5EF4-FFF2-40B4-BE49-F238E27FC236}">
              <a16:creationId xmlns:a16="http://schemas.microsoft.com/office/drawing/2014/main" id="{C3E12F7F-1D66-6CCD-45CF-6BCC795186C9}"/>
            </a:ext>
          </a:extLst>
        </xdr:cNvPr>
        <xdr:cNvCxnSpPr/>
      </xdr:nvCxnSpPr>
      <xdr:spPr>
        <a:xfrm>
          <a:off x="5942399" y="2797540"/>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197390</xdr:colOff>
      <xdr:row>12</xdr:row>
      <xdr:rowOff>76035</xdr:rowOff>
    </xdr:from>
    <xdr:to>
      <xdr:col>27</xdr:col>
      <xdr:colOff>94790</xdr:colOff>
      <xdr:row>12</xdr:row>
      <xdr:rowOff>76035</xdr:rowOff>
    </xdr:to>
    <xdr:cxnSp macro="">
      <xdr:nvCxnSpPr>
        <xdr:cNvPr id="236" name="直線コネクタ 235">
          <a:extLst>
            <a:ext uri="{FF2B5EF4-FFF2-40B4-BE49-F238E27FC236}">
              <a16:creationId xmlns:a16="http://schemas.microsoft.com/office/drawing/2014/main" id="{95401ED6-A299-A3B5-C0EF-B15E467293CB}"/>
            </a:ext>
          </a:extLst>
        </xdr:cNvPr>
        <xdr:cNvCxnSpPr/>
      </xdr:nvCxnSpPr>
      <xdr:spPr>
        <a:xfrm>
          <a:off x="6140990" y="2834475"/>
          <a:ext cx="1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107007</xdr:colOff>
      <xdr:row>34</xdr:row>
      <xdr:rowOff>180609</xdr:rowOff>
    </xdr:from>
    <xdr:to>
      <xdr:col>26</xdr:col>
      <xdr:colOff>193407</xdr:colOff>
      <xdr:row>34</xdr:row>
      <xdr:rowOff>180609</xdr:rowOff>
    </xdr:to>
    <xdr:cxnSp macro="">
      <xdr:nvCxnSpPr>
        <xdr:cNvPr id="238" name="直線コネクタ 237">
          <a:extLst>
            <a:ext uri="{FF2B5EF4-FFF2-40B4-BE49-F238E27FC236}">
              <a16:creationId xmlns:a16="http://schemas.microsoft.com/office/drawing/2014/main" id="{BD19B492-DC84-472A-A3D0-1FF3846FDC92}"/>
            </a:ext>
          </a:extLst>
        </xdr:cNvPr>
        <xdr:cNvCxnSpPr/>
      </xdr:nvCxnSpPr>
      <xdr:spPr>
        <a:xfrm>
          <a:off x="6050607" y="7968249"/>
          <a:ext cx="864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120469</xdr:colOff>
      <xdr:row>31</xdr:row>
      <xdr:rowOff>223131</xdr:rowOff>
    </xdr:from>
    <xdr:ext cx="354905" cy="224998"/>
    <xdr:sp macro="" textlink="">
      <xdr:nvSpPr>
        <xdr:cNvPr id="240" name="テキスト ボックス 239">
          <a:extLst>
            <a:ext uri="{FF2B5EF4-FFF2-40B4-BE49-F238E27FC236}">
              <a16:creationId xmlns:a16="http://schemas.microsoft.com/office/drawing/2014/main" id="{D0ADF3D6-CD17-4650-9DE7-440B21BF36AB}"/>
            </a:ext>
          </a:extLst>
        </xdr:cNvPr>
        <xdr:cNvSpPr txBox="1"/>
      </xdr:nvSpPr>
      <xdr:spPr>
        <a:xfrm>
          <a:off x="5606869" y="7322431"/>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26</xdr:col>
      <xdr:colOff>111106</xdr:colOff>
      <xdr:row>32</xdr:row>
      <xdr:rowOff>111497</xdr:rowOff>
    </xdr:from>
    <xdr:ext cx="354905" cy="224998"/>
    <xdr:sp macro="" textlink="">
      <xdr:nvSpPr>
        <xdr:cNvPr id="241" name="テキスト ボックス 240">
          <a:extLst>
            <a:ext uri="{FF2B5EF4-FFF2-40B4-BE49-F238E27FC236}">
              <a16:creationId xmlns:a16="http://schemas.microsoft.com/office/drawing/2014/main" id="{79B22FB6-2D34-447D-9420-6533069C56C2}"/>
            </a:ext>
          </a:extLst>
        </xdr:cNvPr>
        <xdr:cNvSpPr txBox="1"/>
      </xdr:nvSpPr>
      <xdr:spPr>
        <a:xfrm>
          <a:off x="6054706" y="7439397"/>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₂</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26</xdr:col>
      <xdr:colOff>8243</xdr:colOff>
      <xdr:row>32</xdr:row>
      <xdr:rowOff>154734</xdr:rowOff>
    </xdr:from>
    <xdr:to>
      <xdr:col>26</xdr:col>
      <xdr:colOff>204563</xdr:colOff>
      <xdr:row>32</xdr:row>
      <xdr:rowOff>165963</xdr:rowOff>
    </xdr:to>
    <xdr:cxnSp macro="">
      <xdr:nvCxnSpPr>
        <xdr:cNvPr id="243" name="直線コネクタ 242">
          <a:extLst>
            <a:ext uri="{FF2B5EF4-FFF2-40B4-BE49-F238E27FC236}">
              <a16:creationId xmlns:a16="http://schemas.microsoft.com/office/drawing/2014/main" id="{32BE653B-B1E7-4A8A-9F49-CC787D9DF311}"/>
            </a:ext>
          </a:extLst>
        </xdr:cNvPr>
        <xdr:cNvCxnSpPr/>
      </xdr:nvCxnSpPr>
      <xdr:spPr>
        <a:xfrm flipH="1">
          <a:off x="5951843" y="7482634"/>
          <a:ext cx="196320" cy="11229"/>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42660</xdr:colOff>
      <xdr:row>32</xdr:row>
      <xdr:rowOff>87907</xdr:rowOff>
    </xdr:from>
    <xdr:ext cx="502061" cy="233205"/>
    <xdr:sp macro="" textlink="'3安常'!BB26">
      <xdr:nvSpPr>
        <xdr:cNvPr id="244" name="テキスト ボックス 243">
          <a:extLst>
            <a:ext uri="{FF2B5EF4-FFF2-40B4-BE49-F238E27FC236}">
              <a16:creationId xmlns:a16="http://schemas.microsoft.com/office/drawing/2014/main" id="{DCA04E56-0D4D-4517-9CB2-095A0AABC158}"/>
            </a:ext>
          </a:extLst>
        </xdr:cNvPr>
        <xdr:cNvSpPr txBox="1"/>
      </xdr:nvSpPr>
      <xdr:spPr>
        <a:xfrm>
          <a:off x="7357860" y="7418347"/>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43C0E97-E25C-477E-B555-B6F0E47D9802}" type="TxLink">
            <a:rPr kumimoji="1" lang="en-US" altLang="en-US" sz="900" b="0" i="0" u="none" strike="noStrike">
              <a:solidFill>
                <a:srgbClr val="000000"/>
              </a:solidFill>
              <a:latin typeface="Times New Roman"/>
              <a:ea typeface="Yu Gothic"/>
              <a:cs typeface="Times New Roman"/>
            </a:rPr>
            <a:pPr/>
            <a:t>71.690</a:t>
          </a:fld>
          <a:endParaRPr kumimoji="1" lang="ja-JP" altLang="en-US" sz="900">
            <a:solidFill>
              <a:srgbClr val="FF0000"/>
            </a:solidFill>
          </a:endParaRPr>
        </a:p>
      </xdr:txBody>
    </xdr:sp>
    <xdr:clientData/>
  </xdr:oneCellAnchor>
  <xdr:twoCellAnchor editAs="oneCell">
    <xdr:from>
      <xdr:col>26</xdr:col>
      <xdr:colOff>199483</xdr:colOff>
      <xdr:row>32</xdr:row>
      <xdr:rowOff>86967</xdr:rowOff>
    </xdr:from>
    <xdr:to>
      <xdr:col>33</xdr:col>
      <xdr:colOff>106680</xdr:colOff>
      <xdr:row>32</xdr:row>
      <xdr:rowOff>153884</xdr:rowOff>
    </xdr:to>
    <xdr:cxnSp macro="">
      <xdr:nvCxnSpPr>
        <xdr:cNvPr id="245" name="直線コネクタ 244">
          <a:extLst>
            <a:ext uri="{FF2B5EF4-FFF2-40B4-BE49-F238E27FC236}">
              <a16:creationId xmlns:a16="http://schemas.microsoft.com/office/drawing/2014/main" id="{7B82F7CC-C22E-4AC2-86D1-A02F3926BF13}"/>
            </a:ext>
          </a:extLst>
        </xdr:cNvPr>
        <xdr:cNvCxnSpPr/>
      </xdr:nvCxnSpPr>
      <xdr:spPr>
        <a:xfrm flipH="1">
          <a:off x="6143083" y="7417407"/>
          <a:ext cx="1507397" cy="66917"/>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216931</xdr:colOff>
      <xdr:row>34</xdr:row>
      <xdr:rowOff>170157</xdr:rowOff>
    </xdr:from>
    <xdr:ext cx="313804" cy="224998"/>
    <xdr:sp macro="" textlink="">
      <xdr:nvSpPr>
        <xdr:cNvPr id="247" name="テキスト ボックス 246">
          <a:extLst>
            <a:ext uri="{FF2B5EF4-FFF2-40B4-BE49-F238E27FC236}">
              <a16:creationId xmlns:a16="http://schemas.microsoft.com/office/drawing/2014/main" id="{0E2FC768-8D6A-48E9-9F76-DAABCB5E49B5}"/>
            </a:ext>
          </a:extLst>
        </xdr:cNvPr>
        <xdr:cNvSpPr txBox="1"/>
      </xdr:nvSpPr>
      <xdr:spPr>
        <a:xfrm>
          <a:off x="5931931" y="7956412"/>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x</a:t>
          </a:r>
          <a:r>
            <a:rPr kumimoji="1" lang="en-US" altLang="en-US" sz="900" b="0" i="1" u="none" strike="noStrike">
              <a:solidFill>
                <a:srgbClr val="FF0000"/>
              </a:solidFill>
              <a:latin typeface="Times New Roman"/>
              <a:cs typeface="Times New Roman"/>
            </a:rPr>
            <a:t>=</a:t>
          </a:r>
        </a:p>
      </xdr:txBody>
    </xdr:sp>
    <xdr:clientData/>
  </xdr:oneCellAnchor>
  <xdr:twoCellAnchor editAs="oneCell">
    <xdr:from>
      <xdr:col>26</xdr:col>
      <xdr:colOff>5925</xdr:colOff>
      <xdr:row>31</xdr:row>
      <xdr:rowOff>176212</xdr:rowOff>
    </xdr:from>
    <xdr:to>
      <xdr:col>26</xdr:col>
      <xdr:colOff>5925</xdr:colOff>
      <xdr:row>32</xdr:row>
      <xdr:rowOff>165681</xdr:rowOff>
    </xdr:to>
    <xdr:cxnSp macro="">
      <xdr:nvCxnSpPr>
        <xdr:cNvPr id="248" name="直線コネクタ 247">
          <a:extLst>
            <a:ext uri="{FF2B5EF4-FFF2-40B4-BE49-F238E27FC236}">
              <a16:creationId xmlns:a16="http://schemas.microsoft.com/office/drawing/2014/main" id="{0F6456B5-9F53-4B65-9722-F323268A1433}"/>
            </a:ext>
          </a:extLst>
        </xdr:cNvPr>
        <xdr:cNvCxnSpPr/>
      </xdr:nvCxnSpPr>
      <xdr:spPr>
        <a:xfrm>
          <a:off x="5949525" y="7278052"/>
          <a:ext cx="0" cy="21806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193387</xdr:colOff>
      <xdr:row>31</xdr:row>
      <xdr:rowOff>176212</xdr:rowOff>
    </xdr:from>
    <xdr:to>
      <xdr:col>26</xdr:col>
      <xdr:colOff>193387</xdr:colOff>
      <xdr:row>32</xdr:row>
      <xdr:rowOff>159952</xdr:rowOff>
    </xdr:to>
    <xdr:cxnSp macro="">
      <xdr:nvCxnSpPr>
        <xdr:cNvPr id="249" name="直線コネクタ 248">
          <a:extLst>
            <a:ext uri="{FF2B5EF4-FFF2-40B4-BE49-F238E27FC236}">
              <a16:creationId xmlns:a16="http://schemas.microsoft.com/office/drawing/2014/main" id="{4FE9AD0D-5E97-4F0D-9E14-FD98EAE19BB9}"/>
            </a:ext>
          </a:extLst>
        </xdr:cNvPr>
        <xdr:cNvCxnSpPr/>
      </xdr:nvCxnSpPr>
      <xdr:spPr>
        <a:xfrm>
          <a:off x="6136987" y="7278052"/>
          <a:ext cx="0" cy="212340"/>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148040</xdr:colOff>
      <xdr:row>31</xdr:row>
      <xdr:rowOff>176212</xdr:rowOff>
    </xdr:from>
    <xdr:to>
      <xdr:col>27</xdr:col>
      <xdr:colOff>148040</xdr:colOff>
      <xdr:row>32</xdr:row>
      <xdr:rowOff>152313</xdr:rowOff>
    </xdr:to>
    <xdr:cxnSp macro="">
      <xdr:nvCxnSpPr>
        <xdr:cNvPr id="250" name="直線コネクタ 249">
          <a:extLst>
            <a:ext uri="{FF2B5EF4-FFF2-40B4-BE49-F238E27FC236}">
              <a16:creationId xmlns:a16="http://schemas.microsoft.com/office/drawing/2014/main" id="{14A1460B-AA42-4280-A52E-A4AA9482B2A3}"/>
            </a:ext>
          </a:extLst>
        </xdr:cNvPr>
        <xdr:cNvCxnSpPr/>
      </xdr:nvCxnSpPr>
      <xdr:spPr>
        <a:xfrm>
          <a:off x="6320240" y="7278052"/>
          <a:ext cx="0" cy="204701"/>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106128</xdr:colOff>
      <xdr:row>31</xdr:row>
      <xdr:rowOff>173629</xdr:rowOff>
    </xdr:from>
    <xdr:to>
      <xdr:col>28</xdr:col>
      <xdr:colOff>106128</xdr:colOff>
      <xdr:row>32</xdr:row>
      <xdr:rowOff>138931</xdr:rowOff>
    </xdr:to>
    <xdr:cxnSp macro="">
      <xdr:nvCxnSpPr>
        <xdr:cNvPr id="251" name="直線コネクタ 250">
          <a:extLst>
            <a:ext uri="{FF2B5EF4-FFF2-40B4-BE49-F238E27FC236}">
              <a16:creationId xmlns:a16="http://schemas.microsoft.com/office/drawing/2014/main" id="{8405C7AF-6FDE-4438-9D48-03B95CCB2E24}"/>
            </a:ext>
          </a:extLst>
        </xdr:cNvPr>
        <xdr:cNvCxnSpPr/>
      </xdr:nvCxnSpPr>
      <xdr:spPr>
        <a:xfrm>
          <a:off x="6506928" y="7275469"/>
          <a:ext cx="0" cy="19390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69935</xdr:colOff>
      <xdr:row>31</xdr:row>
      <xdr:rowOff>171046</xdr:rowOff>
    </xdr:from>
    <xdr:to>
      <xdr:col>29</xdr:col>
      <xdr:colOff>69935</xdr:colOff>
      <xdr:row>32</xdr:row>
      <xdr:rowOff>135227</xdr:rowOff>
    </xdr:to>
    <xdr:cxnSp macro="">
      <xdr:nvCxnSpPr>
        <xdr:cNvPr id="252" name="直線コネクタ 251">
          <a:extLst>
            <a:ext uri="{FF2B5EF4-FFF2-40B4-BE49-F238E27FC236}">
              <a16:creationId xmlns:a16="http://schemas.microsoft.com/office/drawing/2014/main" id="{80B0636B-E31E-4DD3-A381-4AD3BF6CCCEF}"/>
            </a:ext>
          </a:extLst>
        </xdr:cNvPr>
        <xdr:cNvCxnSpPr/>
      </xdr:nvCxnSpPr>
      <xdr:spPr>
        <a:xfrm>
          <a:off x="6699335" y="7272886"/>
          <a:ext cx="0" cy="192781"/>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27732</xdr:colOff>
      <xdr:row>31</xdr:row>
      <xdr:rowOff>176212</xdr:rowOff>
    </xdr:from>
    <xdr:to>
      <xdr:col>30</xdr:col>
      <xdr:colOff>27732</xdr:colOff>
      <xdr:row>32</xdr:row>
      <xdr:rowOff>118039</xdr:rowOff>
    </xdr:to>
    <xdr:cxnSp macro="">
      <xdr:nvCxnSpPr>
        <xdr:cNvPr id="253" name="直線コネクタ 252">
          <a:extLst>
            <a:ext uri="{FF2B5EF4-FFF2-40B4-BE49-F238E27FC236}">
              <a16:creationId xmlns:a16="http://schemas.microsoft.com/office/drawing/2014/main" id="{BA1DB239-1518-4754-843A-415BCC03D540}"/>
            </a:ext>
          </a:extLst>
        </xdr:cNvPr>
        <xdr:cNvCxnSpPr/>
      </xdr:nvCxnSpPr>
      <xdr:spPr>
        <a:xfrm>
          <a:off x="6885732" y="7278052"/>
          <a:ext cx="0" cy="170427"/>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221622</xdr:colOff>
      <xdr:row>31</xdr:row>
      <xdr:rowOff>176212</xdr:rowOff>
    </xdr:from>
    <xdr:to>
      <xdr:col>30</xdr:col>
      <xdr:colOff>221622</xdr:colOff>
      <xdr:row>32</xdr:row>
      <xdr:rowOff>108490</xdr:rowOff>
    </xdr:to>
    <xdr:cxnSp macro="">
      <xdr:nvCxnSpPr>
        <xdr:cNvPr id="254" name="直線コネクタ 253">
          <a:extLst>
            <a:ext uri="{FF2B5EF4-FFF2-40B4-BE49-F238E27FC236}">
              <a16:creationId xmlns:a16="http://schemas.microsoft.com/office/drawing/2014/main" id="{935F4C3B-BA5F-4AE1-87CC-46316955A2C1}"/>
            </a:ext>
          </a:extLst>
        </xdr:cNvPr>
        <xdr:cNvCxnSpPr/>
      </xdr:nvCxnSpPr>
      <xdr:spPr>
        <a:xfrm>
          <a:off x="7079622" y="7278052"/>
          <a:ext cx="0" cy="160878"/>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178874</xdr:colOff>
      <xdr:row>31</xdr:row>
      <xdr:rowOff>178328</xdr:rowOff>
    </xdr:from>
    <xdr:to>
      <xdr:col>31</xdr:col>
      <xdr:colOff>178874</xdr:colOff>
      <xdr:row>32</xdr:row>
      <xdr:rowOff>98941</xdr:rowOff>
    </xdr:to>
    <xdr:cxnSp macro="">
      <xdr:nvCxnSpPr>
        <xdr:cNvPr id="255" name="直線コネクタ 254">
          <a:extLst>
            <a:ext uri="{FF2B5EF4-FFF2-40B4-BE49-F238E27FC236}">
              <a16:creationId xmlns:a16="http://schemas.microsoft.com/office/drawing/2014/main" id="{3C5CB2C5-5089-4958-B0B5-7EE8CE9BABBD}"/>
            </a:ext>
          </a:extLst>
        </xdr:cNvPr>
        <xdr:cNvCxnSpPr/>
      </xdr:nvCxnSpPr>
      <xdr:spPr>
        <a:xfrm>
          <a:off x="7265474" y="7280168"/>
          <a:ext cx="0" cy="149213"/>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143124</xdr:colOff>
      <xdr:row>31</xdr:row>
      <xdr:rowOff>176423</xdr:rowOff>
    </xdr:from>
    <xdr:to>
      <xdr:col>32</xdr:col>
      <xdr:colOff>143124</xdr:colOff>
      <xdr:row>32</xdr:row>
      <xdr:rowOff>95019</xdr:rowOff>
    </xdr:to>
    <xdr:cxnSp macro="">
      <xdr:nvCxnSpPr>
        <xdr:cNvPr id="256" name="直線コネクタ 255">
          <a:extLst>
            <a:ext uri="{FF2B5EF4-FFF2-40B4-BE49-F238E27FC236}">
              <a16:creationId xmlns:a16="http://schemas.microsoft.com/office/drawing/2014/main" id="{0AF0F895-6C4F-4324-82FD-9C332625409C}"/>
            </a:ext>
          </a:extLst>
        </xdr:cNvPr>
        <xdr:cNvCxnSpPr/>
      </xdr:nvCxnSpPr>
      <xdr:spPr>
        <a:xfrm>
          <a:off x="7458324" y="7278263"/>
          <a:ext cx="0" cy="147196"/>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93936</xdr:colOff>
      <xdr:row>31</xdr:row>
      <xdr:rowOff>176423</xdr:rowOff>
    </xdr:from>
    <xdr:to>
      <xdr:col>33</xdr:col>
      <xdr:colOff>93936</xdr:colOff>
      <xdr:row>32</xdr:row>
      <xdr:rowOff>87380</xdr:rowOff>
    </xdr:to>
    <xdr:cxnSp macro="">
      <xdr:nvCxnSpPr>
        <xdr:cNvPr id="257" name="直線コネクタ 256">
          <a:extLst>
            <a:ext uri="{FF2B5EF4-FFF2-40B4-BE49-F238E27FC236}">
              <a16:creationId xmlns:a16="http://schemas.microsoft.com/office/drawing/2014/main" id="{E46A4705-92B7-4347-8750-94EF7DD04A19}"/>
            </a:ext>
          </a:extLst>
        </xdr:cNvPr>
        <xdr:cNvCxnSpPr/>
      </xdr:nvCxnSpPr>
      <xdr:spPr>
        <a:xfrm>
          <a:off x="7637736" y="7278263"/>
          <a:ext cx="0" cy="139557"/>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110340</xdr:colOff>
      <xdr:row>32</xdr:row>
      <xdr:rowOff>150688</xdr:rowOff>
    </xdr:from>
    <xdr:to>
      <xdr:col>26</xdr:col>
      <xdr:colOff>110340</xdr:colOff>
      <xdr:row>34</xdr:row>
      <xdr:rowOff>36231</xdr:rowOff>
    </xdr:to>
    <xdr:cxnSp macro="">
      <xdr:nvCxnSpPr>
        <xdr:cNvPr id="259" name="直線コネクタ 258">
          <a:extLst>
            <a:ext uri="{FF2B5EF4-FFF2-40B4-BE49-F238E27FC236}">
              <a16:creationId xmlns:a16="http://schemas.microsoft.com/office/drawing/2014/main" id="{8F58EAE8-E1E4-4CC1-A861-763C60D59367}"/>
            </a:ext>
          </a:extLst>
        </xdr:cNvPr>
        <xdr:cNvCxnSpPr/>
      </xdr:nvCxnSpPr>
      <xdr:spPr>
        <a:xfrm>
          <a:off x="6053940" y="7481128"/>
          <a:ext cx="0" cy="342743"/>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82980</xdr:colOff>
      <xdr:row>33</xdr:row>
      <xdr:rowOff>83537</xdr:rowOff>
    </xdr:from>
    <xdr:ext cx="339580" cy="224998"/>
    <xdr:sp macro="" textlink="">
      <xdr:nvSpPr>
        <xdr:cNvPr id="260" name="テキスト ボックス 259">
          <a:extLst>
            <a:ext uri="{FF2B5EF4-FFF2-40B4-BE49-F238E27FC236}">
              <a16:creationId xmlns:a16="http://schemas.microsoft.com/office/drawing/2014/main" id="{6AEEF790-EAC3-409E-BC30-4F5BCDC11E0F}"/>
            </a:ext>
          </a:extLst>
        </xdr:cNvPr>
        <xdr:cNvSpPr txBox="1"/>
      </xdr:nvSpPr>
      <xdr:spPr>
        <a:xfrm>
          <a:off x="6026580" y="7641192"/>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25</xdr:col>
      <xdr:colOff>177474</xdr:colOff>
      <xdr:row>27</xdr:row>
      <xdr:rowOff>192958</xdr:rowOff>
    </xdr:from>
    <xdr:ext cx="365165" cy="224998"/>
    <xdr:sp macro="" textlink="">
      <xdr:nvSpPr>
        <xdr:cNvPr id="262" name="テキスト ボックス 261">
          <a:extLst>
            <a:ext uri="{FF2B5EF4-FFF2-40B4-BE49-F238E27FC236}">
              <a16:creationId xmlns:a16="http://schemas.microsoft.com/office/drawing/2014/main" id="{4A3C80B6-7666-42ED-AE93-A35C573C86D2}"/>
            </a:ext>
          </a:extLst>
        </xdr:cNvPr>
        <xdr:cNvSpPr txBox="1"/>
      </xdr:nvSpPr>
      <xdr:spPr>
        <a:xfrm>
          <a:off x="5892474" y="6380398"/>
          <a:ext cx="36516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t</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25</xdr:col>
      <xdr:colOff>222536</xdr:colOff>
      <xdr:row>31</xdr:row>
      <xdr:rowOff>171232</xdr:rowOff>
    </xdr:from>
    <xdr:to>
      <xdr:col>33</xdr:col>
      <xdr:colOff>103736</xdr:colOff>
      <xdr:row>31</xdr:row>
      <xdr:rowOff>171232</xdr:rowOff>
    </xdr:to>
    <xdr:cxnSp macro="">
      <xdr:nvCxnSpPr>
        <xdr:cNvPr id="263" name="直線コネクタ 262">
          <a:extLst>
            <a:ext uri="{FF2B5EF4-FFF2-40B4-BE49-F238E27FC236}">
              <a16:creationId xmlns:a16="http://schemas.microsoft.com/office/drawing/2014/main" id="{4F7218EC-E397-4B90-A8D8-15D7CC503ED5}"/>
            </a:ext>
          </a:extLst>
        </xdr:cNvPr>
        <xdr:cNvCxnSpPr/>
      </xdr:nvCxnSpPr>
      <xdr:spPr>
        <a:xfrm>
          <a:off x="5937536" y="7273072"/>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192579</xdr:colOff>
      <xdr:row>30</xdr:row>
      <xdr:rowOff>145828</xdr:rowOff>
    </xdr:from>
    <xdr:to>
      <xdr:col>26</xdr:col>
      <xdr:colOff>192579</xdr:colOff>
      <xdr:row>31</xdr:row>
      <xdr:rowOff>169228</xdr:rowOff>
    </xdr:to>
    <xdr:cxnSp macro="">
      <xdr:nvCxnSpPr>
        <xdr:cNvPr id="264" name="直線コネクタ 263">
          <a:extLst>
            <a:ext uri="{FF2B5EF4-FFF2-40B4-BE49-F238E27FC236}">
              <a16:creationId xmlns:a16="http://schemas.microsoft.com/office/drawing/2014/main" id="{9477CDDA-603C-45CF-A183-74B9CB9BF5A6}"/>
            </a:ext>
          </a:extLst>
        </xdr:cNvPr>
        <xdr:cNvCxnSpPr/>
      </xdr:nvCxnSpPr>
      <xdr:spPr>
        <a:xfrm>
          <a:off x="6136179" y="7019068"/>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85357</xdr:colOff>
      <xdr:row>20</xdr:row>
      <xdr:rowOff>167240</xdr:rowOff>
    </xdr:from>
    <xdr:to>
      <xdr:col>27</xdr:col>
      <xdr:colOff>85357</xdr:colOff>
      <xdr:row>30</xdr:row>
      <xdr:rowOff>149240</xdr:rowOff>
    </xdr:to>
    <xdr:cxnSp macro="">
      <xdr:nvCxnSpPr>
        <xdr:cNvPr id="265" name="直線コネクタ 264">
          <a:extLst>
            <a:ext uri="{FF2B5EF4-FFF2-40B4-BE49-F238E27FC236}">
              <a16:creationId xmlns:a16="http://schemas.microsoft.com/office/drawing/2014/main" id="{E7A23DAE-4E09-493A-8BA5-3B9F2808B5A4}"/>
            </a:ext>
          </a:extLst>
        </xdr:cNvPr>
        <xdr:cNvCxnSpPr/>
      </xdr:nvCxnSpPr>
      <xdr:spPr>
        <a:xfrm>
          <a:off x="6257557" y="4754480"/>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221632</xdr:colOff>
      <xdr:row>30</xdr:row>
      <xdr:rowOff>147187</xdr:rowOff>
    </xdr:from>
    <xdr:to>
      <xdr:col>27</xdr:col>
      <xdr:colOff>88432</xdr:colOff>
      <xdr:row>30</xdr:row>
      <xdr:rowOff>147187</xdr:rowOff>
    </xdr:to>
    <xdr:cxnSp macro="">
      <xdr:nvCxnSpPr>
        <xdr:cNvPr id="266" name="直線コネクタ 265">
          <a:extLst>
            <a:ext uri="{FF2B5EF4-FFF2-40B4-BE49-F238E27FC236}">
              <a16:creationId xmlns:a16="http://schemas.microsoft.com/office/drawing/2014/main" id="{CC856AB6-A810-496B-B690-1B84CEB0B386}"/>
            </a:ext>
          </a:extLst>
        </xdr:cNvPr>
        <xdr:cNvCxnSpPr/>
      </xdr:nvCxnSpPr>
      <xdr:spPr>
        <a:xfrm>
          <a:off x="5936632" y="7020427"/>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225159</xdr:colOff>
      <xdr:row>30</xdr:row>
      <xdr:rowOff>148833</xdr:rowOff>
    </xdr:from>
    <xdr:to>
      <xdr:col>25</xdr:col>
      <xdr:colOff>225159</xdr:colOff>
      <xdr:row>31</xdr:row>
      <xdr:rowOff>172233</xdr:rowOff>
    </xdr:to>
    <xdr:cxnSp macro="">
      <xdr:nvCxnSpPr>
        <xdr:cNvPr id="267" name="直線コネクタ 266">
          <a:extLst>
            <a:ext uri="{FF2B5EF4-FFF2-40B4-BE49-F238E27FC236}">
              <a16:creationId xmlns:a16="http://schemas.microsoft.com/office/drawing/2014/main" id="{612E8067-2C52-4FC8-AC54-B009B338F08C}"/>
            </a:ext>
          </a:extLst>
        </xdr:cNvPr>
        <xdr:cNvCxnSpPr/>
      </xdr:nvCxnSpPr>
      <xdr:spPr>
        <a:xfrm>
          <a:off x="5940159" y="702207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84564</xdr:colOff>
      <xdr:row>20</xdr:row>
      <xdr:rowOff>169353</xdr:rowOff>
    </xdr:from>
    <xdr:to>
      <xdr:col>28</xdr:col>
      <xdr:colOff>89964</xdr:colOff>
      <xdr:row>20</xdr:row>
      <xdr:rowOff>169353</xdr:rowOff>
    </xdr:to>
    <xdr:cxnSp macro="">
      <xdr:nvCxnSpPr>
        <xdr:cNvPr id="268" name="直線コネクタ 267">
          <a:extLst>
            <a:ext uri="{FF2B5EF4-FFF2-40B4-BE49-F238E27FC236}">
              <a16:creationId xmlns:a16="http://schemas.microsoft.com/office/drawing/2014/main" id="{BBA0803A-101B-42F1-8523-E82CF015C54F}"/>
            </a:ext>
          </a:extLst>
        </xdr:cNvPr>
        <xdr:cNvCxnSpPr/>
      </xdr:nvCxnSpPr>
      <xdr:spPr>
        <a:xfrm>
          <a:off x="6256764" y="4754053"/>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93327</xdr:colOff>
      <xdr:row>20</xdr:row>
      <xdr:rowOff>167240</xdr:rowOff>
    </xdr:from>
    <xdr:to>
      <xdr:col>28</xdr:col>
      <xdr:colOff>93327</xdr:colOff>
      <xdr:row>30</xdr:row>
      <xdr:rowOff>149240</xdr:rowOff>
    </xdr:to>
    <xdr:cxnSp macro="">
      <xdr:nvCxnSpPr>
        <xdr:cNvPr id="269" name="直線コネクタ 268">
          <a:extLst>
            <a:ext uri="{FF2B5EF4-FFF2-40B4-BE49-F238E27FC236}">
              <a16:creationId xmlns:a16="http://schemas.microsoft.com/office/drawing/2014/main" id="{90A54AFD-9E49-4481-9FC5-45D264053DC9}"/>
            </a:ext>
          </a:extLst>
        </xdr:cNvPr>
        <xdr:cNvCxnSpPr/>
      </xdr:nvCxnSpPr>
      <xdr:spPr>
        <a:xfrm>
          <a:off x="6494127" y="4754480"/>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91419</xdr:colOff>
      <xdr:row>30</xdr:row>
      <xdr:rowOff>149297</xdr:rowOff>
    </xdr:from>
    <xdr:to>
      <xdr:col>33</xdr:col>
      <xdr:colOff>100419</xdr:colOff>
      <xdr:row>30</xdr:row>
      <xdr:rowOff>149297</xdr:rowOff>
    </xdr:to>
    <xdr:cxnSp macro="">
      <xdr:nvCxnSpPr>
        <xdr:cNvPr id="270" name="直線コネクタ 269">
          <a:extLst>
            <a:ext uri="{FF2B5EF4-FFF2-40B4-BE49-F238E27FC236}">
              <a16:creationId xmlns:a16="http://schemas.microsoft.com/office/drawing/2014/main" id="{5E45BE5A-2B0C-4B83-9F89-AD53162C30CD}"/>
            </a:ext>
          </a:extLst>
        </xdr:cNvPr>
        <xdr:cNvCxnSpPr/>
      </xdr:nvCxnSpPr>
      <xdr:spPr>
        <a:xfrm>
          <a:off x="6492219" y="7022537"/>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103673</xdr:colOff>
      <xdr:row>30</xdr:row>
      <xdr:rowOff>147534</xdr:rowOff>
    </xdr:from>
    <xdr:to>
      <xdr:col>33</xdr:col>
      <xdr:colOff>103673</xdr:colOff>
      <xdr:row>31</xdr:row>
      <xdr:rowOff>170934</xdr:rowOff>
    </xdr:to>
    <xdr:cxnSp macro="">
      <xdr:nvCxnSpPr>
        <xdr:cNvPr id="271" name="直線コネクタ 270">
          <a:extLst>
            <a:ext uri="{FF2B5EF4-FFF2-40B4-BE49-F238E27FC236}">
              <a16:creationId xmlns:a16="http://schemas.microsoft.com/office/drawing/2014/main" id="{567AF163-C565-4A6C-9EB8-0D27D4DB1BB5}"/>
            </a:ext>
          </a:extLst>
        </xdr:cNvPr>
        <xdr:cNvCxnSpPr/>
      </xdr:nvCxnSpPr>
      <xdr:spPr>
        <a:xfrm>
          <a:off x="7647473" y="702077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177519</xdr:colOff>
      <xdr:row>20</xdr:row>
      <xdr:rowOff>169278</xdr:rowOff>
    </xdr:from>
    <xdr:to>
      <xdr:col>26</xdr:col>
      <xdr:colOff>207906</xdr:colOff>
      <xdr:row>20</xdr:row>
      <xdr:rowOff>169278</xdr:rowOff>
    </xdr:to>
    <xdr:cxnSp macro="">
      <xdr:nvCxnSpPr>
        <xdr:cNvPr id="272" name="直線コネクタ 271">
          <a:extLst>
            <a:ext uri="{FF2B5EF4-FFF2-40B4-BE49-F238E27FC236}">
              <a16:creationId xmlns:a16="http://schemas.microsoft.com/office/drawing/2014/main" id="{5333F0C1-4480-4470-997A-ED3DA6E8A08F}"/>
            </a:ext>
          </a:extLst>
        </xdr:cNvPr>
        <xdr:cNvCxnSpPr/>
      </xdr:nvCxnSpPr>
      <xdr:spPr>
        <a:xfrm>
          <a:off x="5435319" y="4756518"/>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161621</xdr:colOff>
      <xdr:row>30</xdr:row>
      <xdr:rowOff>148040</xdr:rowOff>
    </xdr:from>
    <xdr:to>
      <xdr:col>25</xdr:col>
      <xdr:colOff>98100</xdr:colOff>
      <xdr:row>30</xdr:row>
      <xdr:rowOff>148040</xdr:rowOff>
    </xdr:to>
    <xdr:cxnSp macro="">
      <xdr:nvCxnSpPr>
        <xdr:cNvPr id="273" name="直線コネクタ 272">
          <a:extLst>
            <a:ext uri="{FF2B5EF4-FFF2-40B4-BE49-F238E27FC236}">
              <a16:creationId xmlns:a16="http://schemas.microsoft.com/office/drawing/2014/main" id="{733CA9CD-663A-407E-BA96-B6997FF4C564}"/>
            </a:ext>
          </a:extLst>
        </xdr:cNvPr>
        <xdr:cNvCxnSpPr/>
      </xdr:nvCxnSpPr>
      <xdr:spPr>
        <a:xfrm>
          <a:off x="5648021" y="7021280"/>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217657</xdr:colOff>
      <xdr:row>20</xdr:row>
      <xdr:rowOff>167811</xdr:rowOff>
    </xdr:from>
    <xdr:to>
      <xdr:col>24</xdr:col>
      <xdr:colOff>217657</xdr:colOff>
      <xdr:row>30</xdr:row>
      <xdr:rowOff>149811</xdr:rowOff>
    </xdr:to>
    <xdr:cxnSp macro="">
      <xdr:nvCxnSpPr>
        <xdr:cNvPr id="274" name="直線コネクタ 273">
          <a:extLst>
            <a:ext uri="{FF2B5EF4-FFF2-40B4-BE49-F238E27FC236}">
              <a16:creationId xmlns:a16="http://schemas.microsoft.com/office/drawing/2014/main" id="{7950B28C-637D-4E53-99D3-365B5EA113AA}"/>
            </a:ext>
          </a:extLst>
        </xdr:cNvPr>
        <xdr:cNvCxnSpPr/>
      </xdr:nvCxnSpPr>
      <xdr:spPr>
        <a:xfrm>
          <a:off x="5704057" y="4755051"/>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30409</xdr:colOff>
      <xdr:row>24</xdr:row>
      <xdr:rowOff>160564</xdr:rowOff>
    </xdr:from>
    <xdr:ext cx="233205" cy="444352"/>
    <xdr:sp macro="" textlink="'1条'!$R$6">
      <xdr:nvSpPr>
        <xdr:cNvPr id="275" name="テキスト ボックス 274">
          <a:extLst>
            <a:ext uri="{FF2B5EF4-FFF2-40B4-BE49-F238E27FC236}">
              <a16:creationId xmlns:a16="http://schemas.microsoft.com/office/drawing/2014/main" id="{49617DCB-7A9A-422C-B6BD-3DCCA6EEB2D5}"/>
            </a:ext>
          </a:extLst>
        </xdr:cNvPr>
        <xdr:cNvSpPr txBox="1"/>
      </xdr:nvSpPr>
      <xdr:spPr>
        <a:xfrm rot="16200000">
          <a:off x="5411236" y="576523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163847</xdr:colOff>
      <xdr:row>31</xdr:row>
      <xdr:rowOff>172651</xdr:rowOff>
    </xdr:from>
    <xdr:to>
      <xdr:col>25</xdr:col>
      <xdr:colOff>86376</xdr:colOff>
      <xdr:row>31</xdr:row>
      <xdr:rowOff>172651</xdr:rowOff>
    </xdr:to>
    <xdr:cxnSp macro="">
      <xdr:nvCxnSpPr>
        <xdr:cNvPr id="276" name="直線コネクタ 275">
          <a:extLst>
            <a:ext uri="{FF2B5EF4-FFF2-40B4-BE49-F238E27FC236}">
              <a16:creationId xmlns:a16="http://schemas.microsoft.com/office/drawing/2014/main" id="{0C360D18-6A57-4981-B069-88649886367B}"/>
            </a:ext>
          </a:extLst>
        </xdr:cNvPr>
        <xdr:cNvCxnSpPr/>
      </xdr:nvCxnSpPr>
      <xdr:spPr>
        <a:xfrm>
          <a:off x="5421647" y="7274491"/>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30854</xdr:colOff>
      <xdr:row>24</xdr:row>
      <xdr:rowOff>212299</xdr:rowOff>
    </xdr:from>
    <xdr:ext cx="233205" cy="444352"/>
    <xdr:sp macro="" textlink="'1条'!R5">
      <xdr:nvSpPr>
        <xdr:cNvPr id="277" name="テキスト ボックス 276">
          <a:extLst>
            <a:ext uri="{FF2B5EF4-FFF2-40B4-BE49-F238E27FC236}">
              <a16:creationId xmlns:a16="http://schemas.microsoft.com/office/drawing/2014/main" id="{72E50D62-F3AA-42AB-9B0D-7175E7F82EC6}"/>
            </a:ext>
          </a:extLst>
        </xdr:cNvPr>
        <xdr:cNvSpPr txBox="1"/>
      </xdr:nvSpPr>
      <xdr:spPr>
        <a:xfrm rot="16200000">
          <a:off x="5183081" y="581697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224969</xdr:colOff>
      <xdr:row>20</xdr:row>
      <xdr:rowOff>168594</xdr:rowOff>
    </xdr:from>
    <xdr:to>
      <xdr:col>23</xdr:col>
      <xdr:colOff>224969</xdr:colOff>
      <xdr:row>31</xdr:row>
      <xdr:rowOff>173994</xdr:rowOff>
    </xdr:to>
    <xdr:cxnSp macro="">
      <xdr:nvCxnSpPr>
        <xdr:cNvPr id="278" name="直線コネクタ 277">
          <a:extLst>
            <a:ext uri="{FF2B5EF4-FFF2-40B4-BE49-F238E27FC236}">
              <a16:creationId xmlns:a16="http://schemas.microsoft.com/office/drawing/2014/main" id="{60BCB0F4-DF7A-4048-9D42-A8299A7D99D9}"/>
            </a:ext>
          </a:extLst>
        </xdr:cNvPr>
        <xdr:cNvCxnSpPr/>
      </xdr:nvCxnSpPr>
      <xdr:spPr>
        <a:xfrm>
          <a:off x="5482769" y="4753294"/>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217560</xdr:colOff>
      <xdr:row>30</xdr:row>
      <xdr:rowOff>144861</xdr:rowOff>
    </xdr:from>
    <xdr:to>
      <xdr:col>24</xdr:col>
      <xdr:colOff>217560</xdr:colOff>
      <xdr:row>31</xdr:row>
      <xdr:rowOff>168261</xdr:rowOff>
    </xdr:to>
    <xdr:cxnSp macro="">
      <xdr:nvCxnSpPr>
        <xdr:cNvPr id="279" name="直線コネクタ 278">
          <a:extLst>
            <a:ext uri="{FF2B5EF4-FFF2-40B4-BE49-F238E27FC236}">
              <a16:creationId xmlns:a16="http://schemas.microsoft.com/office/drawing/2014/main" id="{857C65CE-B6C8-41A9-8C52-7EC13EE30963}"/>
            </a:ext>
          </a:extLst>
        </xdr:cNvPr>
        <xdr:cNvCxnSpPr/>
      </xdr:nvCxnSpPr>
      <xdr:spPr>
        <a:xfrm>
          <a:off x="5703960" y="7018101"/>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41586</xdr:colOff>
      <xdr:row>26</xdr:row>
      <xdr:rowOff>64231</xdr:rowOff>
    </xdr:from>
    <xdr:ext cx="224998" cy="345929"/>
    <xdr:sp macro="" textlink="">
      <xdr:nvSpPr>
        <xdr:cNvPr id="280" name="テキスト ボックス 279">
          <a:extLst>
            <a:ext uri="{FF2B5EF4-FFF2-40B4-BE49-F238E27FC236}">
              <a16:creationId xmlns:a16="http://schemas.microsoft.com/office/drawing/2014/main" id="{2D71E2D4-B4E5-4210-8EC2-FD70312055B3}"/>
            </a:ext>
          </a:extLst>
        </xdr:cNvPr>
        <xdr:cNvSpPr txBox="1"/>
      </xdr:nvSpPr>
      <xdr:spPr>
        <a:xfrm rot="16200000">
          <a:off x="5238920" y="6080997"/>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16574</xdr:colOff>
      <xdr:row>30</xdr:row>
      <xdr:rowOff>43576</xdr:rowOff>
    </xdr:from>
    <xdr:ext cx="233205" cy="444352"/>
    <xdr:sp macro="" textlink="'1条'!$R$9">
      <xdr:nvSpPr>
        <xdr:cNvPr id="281" name="テキスト ボックス 280">
          <a:extLst>
            <a:ext uri="{FF2B5EF4-FFF2-40B4-BE49-F238E27FC236}">
              <a16:creationId xmlns:a16="http://schemas.microsoft.com/office/drawing/2014/main" id="{71DFB952-95AA-4B39-96D0-8E82E35C296A}"/>
            </a:ext>
          </a:extLst>
        </xdr:cNvPr>
        <xdr:cNvSpPr txBox="1"/>
      </xdr:nvSpPr>
      <xdr:spPr>
        <a:xfrm rot="16200000">
          <a:off x="5397401" y="702238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86406</xdr:colOff>
      <xdr:row>19</xdr:row>
      <xdr:rowOff>202145</xdr:rowOff>
    </xdr:from>
    <xdr:to>
      <xdr:col>27</xdr:col>
      <xdr:colOff>86406</xdr:colOff>
      <xdr:row>20</xdr:row>
      <xdr:rowOff>109069</xdr:rowOff>
    </xdr:to>
    <xdr:cxnSp macro="">
      <xdr:nvCxnSpPr>
        <xdr:cNvPr id="282" name="直線コネクタ 281">
          <a:extLst>
            <a:ext uri="{FF2B5EF4-FFF2-40B4-BE49-F238E27FC236}">
              <a16:creationId xmlns:a16="http://schemas.microsoft.com/office/drawing/2014/main" id="{D4837FDF-CF8D-4487-8E41-534CBCD27804}"/>
            </a:ext>
          </a:extLst>
        </xdr:cNvPr>
        <xdr:cNvCxnSpPr/>
      </xdr:nvCxnSpPr>
      <xdr:spPr>
        <a:xfrm>
          <a:off x="6258606" y="4560785"/>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90658</xdr:colOff>
      <xdr:row>19</xdr:row>
      <xdr:rowOff>199307</xdr:rowOff>
    </xdr:from>
    <xdr:to>
      <xdr:col>28</xdr:col>
      <xdr:colOff>90658</xdr:colOff>
      <xdr:row>20</xdr:row>
      <xdr:rowOff>103207</xdr:rowOff>
    </xdr:to>
    <xdr:cxnSp macro="">
      <xdr:nvCxnSpPr>
        <xdr:cNvPr id="283" name="直線コネクタ 282">
          <a:extLst>
            <a:ext uri="{FF2B5EF4-FFF2-40B4-BE49-F238E27FC236}">
              <a16:creationId xmlns:a16="http://schemas.microsoft.com/office/drawing/2014/main" id="{C10A4371-5E95-4857-9F67-2A5DED9D96DE}"/>
            </a:ext>
          </a:extLst>
        </xdr:cNvPr>
        <xdr:cNvCxnSpPr/>
      </xdr:nvCxnSpPr>
      <xdr:spPr>
        <a:xfrm>
          <a:off x="6491458" y="4557947"/>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83896</xdr:colOff>
      <xdr:row>20</xdr:row>
      <xdr:rowOff>18728</xdr:rowOff>
    </xdr:from>
    <xdr:to>
      <xdr:col>28</xdr:col>
      <xdr:colOff>89296</xdr:colOff>
      <xdr:row>20</xdr:row>
      <xdr:rowOff>18728</xdr:rowOff>
    </xdr:to>
    <xdr:cxnSp macro="">
      <xdr:nvCxnSpPr>
        <xdr:cNvPr id="284" name="直線コネクタ 283">
          <a:extLst>
            <a:ext uri="{FF2B5EF4-FFF2-40B4-BE49-F238E27FC236}">
              <a16:creationId xmlns:a16="http://schemas.microsoft.com/office/drawing/2014/main" id="{08D07745-9882-45EC-91C7-EA1DC29ACF03}"/>
            </a:ext>
          </a:extLst>
        </xdr:cNvPr>
        <xdr:cNvCxnSpPr/>
      </xdr:nvCxnSpPr>
      <xdr:spPr>
        <a:xfrm>
          <a:off x="6256096" y="4605968"/>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204678</xdr:colOff>
      <xdr:row>19</xdr:row>
      <xdr:rowOff>10886</xdr:rowOff>
    </xdr:from>
    <xdr:ext cx="444352" cy="233205"/>
    <xdr:sp macro="" textlink="'1条'!R7">
      <xdr:nvSpPr>
        <xdr:cNvPr id="285" name="テキスト ボックス 284">
          <a:extLst>
            <a:ext uri="{FF2B5EF4-FFF2-40B4-BE49-F238E27FC236}">
              <a16:creationId xmlns:a16="http://schemas.microsoft.com/office/drawing/2014/main" id="{D10BC440-BEC4-48E7-9AB8-EEA0C44B6F20}"/>
            </a:ext>
          </a:extLst>
        </xdr:cNvPr>
        <xdr:cNvSpPr txBox="1"/>
      </xdr:nvSpPr>
      <xdr:spPr>
        <a:xfrm>
          <a:off x="6148278" y="436952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221333</xdr:colOff>
      <xdr:row>34</xdr:row>
      <xdr:rowOff>83127</xdr:rowOff>
    </xdr:from>
    <xdr:to>
      <xdr:col>25</xdr:col>
      <xdr:colOff>221333</xdr:colOff>
      <xdr:row>36</xdr:row>
      <xdr:rowOff>123071</xdr:rowOff>
    </xdr:to>
    <xdr:cxnSp macro="">
      <xdr:nvCxnSpPr>
        <xdr:cNvPr id="286" name="直線コネクタ 285">
          <a:extLst>
            <a:ext uri="{FF2B5EF4-FFF2-40B4-BE49-F238E27FC236}">
              <a16:creationId xmlns:a16="http://schemas.microsoft.com/office/drawing/2014/main" id="{B71B4E9D-CCCD-417D-B830-72862928F768}"/>
            </a:ext>
          </a:extLst>
        </xdr:cNvPr>
        <xdr:cNvCxnSpPr/>
      </xdr:nvCxnSpPr>
      <xdr:spPr>
        <a:xfrm>
          <a:off x="5936333" y="7870767"/>
          <a:ext cx="0" cy="49714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99934</xdr:colOff>
      <xdr:row>34</xdr:row>
      <xdr:rowOff>62345</xdr:rowOff>
    </xdr:from>
    <xdr:to>
      <xdr:col>33</xdr:col>
      <xdr:colOff>99934</xdr:colOff>
      <xdr:row>36</xdr:row>
      <xdr:rowOff>123071</xdr:rowOff>
    </xdr:to>
    <xdr:cxnSp macro="">
      <xdr:nvCxnSpPr>
        <xdr:cNvPr id="287" name="直線コネクタ 286">
          <a:extLst>
            <a:ext uri="{FF2B5EF4-FFF2-40B4-BE49-F238E27FC236}">
              <a16:creationId xmlns:a16="http://schemas.microsoft.com/office/drawing/2014/main" id="{1EF73152-E2FC-47CB-BA3E-4E0433730309}"/>
            </a:ext>
          </a:extLst>
        </xdr:cNvPr>
        <xdr:cNvCxnSpPr/>
      </xdr:nvCxnSpPr>
      <xdr:spPr>
        <a:xfrm>
          <a:off x="7643734" y="7849985"/>
          <a:ext cx="0" cy="51792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216322</xdr:colOff>
      <xdr:row>36</xdr:row>
      <xdr:rowOff>20624</xdr:rowOff>
    </xdr:from>
    <xdr:to>
      <xdr:col>33</xdr:col>
      <xdr:colOff>97522</xdr:colOff>
      <xdr:row>36</xdr:row>
      <xdr:rowOff>20624</xdr:rowOff>
    </xdr:to>
    <xdr:cxnSp macro="">
      <xdr:nvCxnSpPr>
        <xdr:cNvPr id="288" name="直線コネクタ 287">
          <a:extLst>
            <a:ext uri="{FF2B5EF4-FFF2-40B4-BE49-F238E27FC236}">
              <a16:creationId xmlns:a16="http://schemas.microsoft.com/office/drawing/2014/main" id="{453E4ED7-7F5B-4203-87A5-60E67D1F9261}"/>
            </a:ext>
          </a:extLst>
        </xdr:cNvPr>
        <xdr:cNvCxnSpPr/>
      </xdr:nvCxnSpPr>
      <xdr:spPr>
        <a:xfrm>
          <a:off x="5931322" y="826546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143376</xdr:colOff>
      <xdr:row>36</xdr:row>
      <xdr:rowOff>4337</xdr:rowOff>
    </xdr:from>
    <xdr:ext cx="444352" cy="233205"/>
    <xdr:sp macro="" textlink="'1条'!R8">
      <xdr:nvSpPr>
        <xdr:cNvPr id="289" name="テキスト ボックス 288">
          <a:extLst>
            <a:ext uri="{FF2B5EF4-FFF2-40B4-BE49-F238E27FC236}">
              <a16:creationId xmlns:a16="http://schemas.microsoft.com/office/drawing/2014/main" id="{FC32D953-C8B6-44FA-A6C7-F1DBBE1563E5}"/>
            </a:ext>
          </a:extLst>
        </xdr:cNvPr>
        <xdr:cNvSpPr txBox="1"/>
      </xdr:nvSpPr>
      <xdr:spPr>
        <a:xfrm>
          <a:off x="6544176" y="824779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225074</xdr:colOff>
      <xdr:row>29</xdr:row>
      <xdr:rowOff>93755</xdr:rowOff>
    </xdr:from>
    <xdr:to>
      <xdr:col>26</xdr:col>
      <xdr:colOff>194474</xdr:colOff>
      <xdr:row>29</xdr:row>
      <xdr:rowOff>93755</xdr:rowOff>
    </xdr:to>
    <xdr:cxnSp macro="">
      <xdr:nvCxnSpPr>
        <xdr:cNvPr id="291" name="直線コネクタ 290">
          <a:extLst>
            <a:ext uri="{FF2B5EF4-FFF2-40B4-BE49-F238E27FC236}">
              <a16:creationId xmlns:a16="http://schemas.microsoft.com/office/drawing/2014/main" id="{75E196DC-3AB7-44CA-B984-CF06C3FB5556}"/>
            </a:ext>
          </a:extLst>
        </xdr:cNvPr>
        <xdr:cNvCxnSpPr/>
      </xdr:nvCxnSpPr>
      <xdr:spPr>
        <a:xfrm>
          <a:off x="5940074" y="6738395"/>
          <a:ext cx="198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149925</xdr:colOff>
      <xdr:row>28</xdr:row>
      <xdr:rowOff>84127</xdr:rowOff>
    </xdr:from>
    <xdr:ext cx="444352" cy="233205"/>
    <xdr:sp macro="" textlink="$S$36">
      <xdr:nvSpPr>
        <xdr:cNvPr id="292" name="テキスト ボックス 291">
          <a:extLst>
            <a:ext uri="{FF2B5EF4-FFF2-40B4-BE49-F238E27FC236}">
              <a16:creationId xmlns:a16="http://schemas.microsoft.com/office/drawing/2014/main" id="{960BD3B5-BA4B-4433-AC8B-26EA485529E7}"/>
            </a:ext>
          </a:extLst>
        </xdr:cNvPr>
        <xdr:cNvSpPr txBox="1"/>
      </xdr:nvSpPr>
      <xdr:spPr>
        <a:xfrm>
          <a:off x="5864925" y="650016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12C590B-4942-4029-B483-B60715618ECB}" type="TxLink">
            <a:rPr kumimoji="1" lang="en-US" altLang="en-US" sz="900" b="0" i="0" u="none" strike="noStrike">
              <a:solidFill>
                <a:srgbClr val="000000"/>
              </a:solidFill>
              <a:latin typeface="Times New Roman"/>
              <a:ea typeface="Yu Gothic"/>
              <a:cs typeface="Times New Roman"/>
            </a:rPr>
            <a:pPr/>
            <a:t>0.550</a:t>
          </a:fld>
          <a:endParaRPr kumimoji="1" lang="ja-JP" altLang="en-US" sz="900"/>
        </a:p>
      </xdr:txBody>
    </xdr:sp>
    <xdr:clientData/>
  </xdr:oneCellAnchor>
  <xdr:oneCellAnchor>
    <xdr:from>
      <xdr:col>30</xdr:col>
      <xdr:colOff>4813</xdr:colOff>
      <xdr:row>28</xdr:row>
      <xdr:rowOff>132998</xdr:rowOff>
    </xdr:from>
    <xdr:ext cx="444352" cy="233205"/>
    <xdr:sp macro="" textlink="'1条'!R11">
      <xdr:nvSpPr>
        <xdr:cNvPr id="293" name="テキスト ボックス 292">
          <a:extLst>
            <a:ext uri="{FF2B5EF4-FFF2-40B4-BE49-F238E27FC236}">
              <a16:creationId xmlns:a16="http://schemas.microsoft.com/office/drawing/2014/main" id="{89FB3A96-17D7-4082-9A2B-F7186977F837}"/>
            </a:ext>
          </a:extLst>
        </xdr:cNvPr>
        <xdr:cNvSpPr txBox="1"/>
      </xdr:nvSpPr>
      <xdr:spPr>
        <a:xfrm>
          <a:off x="6862813" y="654649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93268</xdr:colOff>
      <xdr:row>29</xdr:row>
      <xdr:rowOff>110466</xdr:rowOff>
    </xdr:from>
    <xdr:to>
      <xdr:col>33</xdr:col>
      <xdr:colOff>102268</xdr:colOff>
      <xdr:row>29</xdr:row>
      <xdr:rowOff>110466</xdr:rowOff>
    </xdr:to>
    <xdr:cxnSp macro="">
      <xdr:nvCxnSpPr>
        <xdr:cNvPr id="294" name="直線コネクタ 293">
          <a:extLst>
            <a:ext uri="{FF2B5EF4-FFF2-40B4-BE49-F238E27FC236}">
              <a16:creationId xmlns:a16="http://schemas.microsoft.com/office/drawing/2014/main" id="{A939AB59-04D2-4238-9F6F-AD7E01E4400E}"/>
            </a:ext>
          </a:extLst>
        </xdr:cNvPr>
        <xdr:cNvCxnSpPr/>
      </xdr:nvCxnSpPr>
      <xdr:spPr>
        <a:xfrm>
          <a:off x="6494068" y="6755106"/>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102033</xdr:colOff>
      <xdr:row>29</xdr:row>
      <xdr:rowOff>56124</xdr:rowOff>
    </xdr:from>
    <xdr:to>
      <xdr:col>33</xdr:col>
      <xdr:colOff>102033</xdr:colOff>
      <xdr:row>29</xdr:row>
      <xdr:rowOff>214882</xdr:rowOff>
    </xdr:to>
    <xdr:cxnSp macro="">
      <xdr:nvCxnSpPr>
        <xdr:cNvPr id="295" name="直線コネクタ 294">
          <a:extLst>
            <a:ext uri="{FF2B5EF4-FFF2-40B4-BE49-F238E27FC236}">
              <a16:creationId xmlns:a16="http://schemas.microsoft.com/office/drawing/2014/main" id="{95DDED02-69EF-41EE-86E9-0983C03496B3}"/>
            </a:ext>
          </a:extLst>
        </xdr:cNvPr>
        <xdr:cNvCxnSpPr/>
      </xdr:nvCxnSpPr>
      <xdr:spPr>
        <a:xfrm>
          <a:off x="7645833" y="6700764"/>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105329</xdr:colOff>
      <xdr:row>34</xdr:row>
      <xdr:rowOff>81597</xdr:rowOff>
    </xdr:from>
    <xdr:to>
      <xdr:col>26</xdr:col>
      <xdr:colOff>105329</xdr:colOff>
      <xdr:row>34</xdr:row>
      <xdr:rowOff>221675</xdr:rowOff>
    </xdr:to>
    <xdr:cxnSp macro="">
      <xdr:nvCxnSpPr>
        <xdr:cNvPr id="300" name="直線コネクタ 299">
          <a:extLst>
            <a:ext uri="{FF2B5EF4-FFF2-40B4-BE49-F238E27FC236}">
              <a16:creationId xmlns:a16="http://schemas.microsoft.com/office/drawing/2014/main" id="{BB63ED5A-7CA2-C99F-9EE0-76E5CC070FCA}"/>
            </a:ext>
          </a:extLst>
        </xdr:cNvPr>
        <xdr:cNvCxnSpPr/>
      </xdr:nvCxnSpPr>
      <xdr:spPr>
        <a:xfrm>
          <a:off x="6048929" y="7869237"/>
          <a:ext cx="0" cy="14007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222939</xdr:colOff>
      <xdr:row>26</xdr:row>
      <xdr:rowOff>82662</xdr:rowOff>
    </xdr:from>
    <xdr:to>
      <xdr:col>25</xdr:col>
      <xdr:colOff>222939</xdr:colOff>
      <xdr:row>30</xdr:row>
      <xdr:rowOff>0</xdr:rowOff>
    </xdr:to>
    <xdr:cxnSp macro="">
      <xdr:nvCxnSpPr>
        <xdr:cNvPr id="302" name="直線コネクタ 301">
          <a:extLst>
            <a:ext uri="{FF2B5EF4-FFF2-40B4-BE49-F238E27FC236}">
              <a16:creationId xmlns:a16="http://schemas.microsoft.com/office/drawing/2014/main" id="{59C4C683-AED7-846E-667C-A364A8C42EB1}"/>
            </a:ext>
          </a:extLst>
        </xdr:cNvPr>
        <xdr:cNvCxnSpPr/>
      </xdr:nvCxnSpPr>
      <xdr:spPr>
        <a:xfrm>
          <a:off x="5937939" y="6041502"/>
          <a:ext cx="0" cy="8317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169737</xdr:colOff>
      <xdr:row>25</xdr:row>
      <xdr:rowOff>152726</xdr:rowOff>
    </xdr:from>
    <xdr:ext cx="444352" cy="233205"/>
    <xdr:sp macro="" textlink="'1条'!R10">
      <xdr:nvSpPr>
        <xdr:cNvPr id="303" name="テキスト ボックス 302">
          <a:extLst>
            <a:ext uri="{FF2B5EF4-FFF2-40B4-BE49-F238E27FC236}">
              <a16:creationId xmlns:a16="http://schemas.microsoft.com/office/drawing/2014/main" id="{BF05D7A1-5BA8-B005-2FC8-BF4277E34D16}"/>
            </a:ext>
          </a:extLst>
        </xdr:cNvPr>
        <xdr:cNvSpPr txBox="1"/>
      </xdr:nvSpPr>
      <xdr:spPr>
        <a:xfrm>
          <a:off x="5884737" y="588296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twoCellAnchor editAs="oneCell">
    <xdr:from>
      <xdr:col>25</xdr:col>
      <xdr:colOff>225074</xdr:colOff>
      <xdr:row>26</xdr:row>
      <xdr:rowOff>129574</xdr:rowOff>
    </xdr:from>
    <xdr:to>
      <xdr:col>27</xdr:col>
      <xdr:colOff>91874</xdr:colOff>
      <xdr:row>26</xdr:row>
      <xdr:rowOff>129574</xdr:rowOff>
    </xdr:to>
    <xdr:cxnSp macro="">
      <xdr:nvCxnSpPr>
        <xdr:cNvPr id="304" name="直線コネクタ 303">
          <a:extLst>
            <a:ext uri="{FF2B5EF4-FFF2-40B4-BE49-F238E27FC236}">
              <a16:creationId xmlns:a16="http://schemas.microsoft.com/office/drawing/2014/main" id="{087228CD-35F7-E7AC-17AE-996937A3D96F}"/>
            </a:ext>
          </a:extLst>
        </xdr:cNvPr>
        <xdr:cNvCxnSpPr/>
      </xdr:nvCxnSpPr>
      <xdr:spPr>
        <a:xfrm>
          <a:off x="5940074" y="6088414"/>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192211</xdr:colOff>
      <xdr:row>29</xdr:row>
      <xdr:rowOff>46843</xdr:rowOff>
    </xdr:from>
    <xdr:to>
      <xdr:col>26</xdr:col>
      <xdr:colOff>192211</xdr:colOff>
      <xdr:row>29</xdr:row>
      <xdr:rowOff>207817</xdr:rowOff>
    </xdr:to>
    <xdr:cxnSp macro="">
      <xdr:nvCxnSpPr>
        <xdr:cNvPr id="305" name="直線コネクタ 304">
          <a:extLst>
            <a:ext uri="{FF2B5EF4-FFF2-40B4-BE49-F238E27FC236}">
              <a16:creationId xmlns:a16="http://schemas.microsoft.com/office/drawing/2014/main" id="{C23CDA80-2209-494D-3908-FB342A84CBDE}"/>
            </a:ext>
          </a:extLst>
        </xdr:cNvPr>
        <xdr:cNvCxnSpPr/>
      </xdr:nvCxnSpPr>
      <xdr:spPr>
        <a:xfrm>
          <a:off x="6135811" y="6691483"/>
          <a:ext cx="0" cy="16097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196375</xdr:colOff>
      <xdr:row>26</xdr:row>
      <xdr:rowOff>180818</xdr:rowOff>
    </xdr:from>
    <xdr:to>
      <xdr:col>69</xdr:col>
      <xdr:colOff>77575</xdr:colOff>
      <xdr:row>26</xdr:row>
      <xdr:rowOff>180818</xdr:rowOff>
    </xdr:to>
    <xdr:cxnSp macro="">
      <xdr:nvCxnSpPr>
        <xdr:cNvPr id="28" name="直線コネクタ 27">
          <a:extLst>
            <a:ext uri="{FF2B5EF4-FFF2-40B4-BE49-F238E27FC236}">
              <a16:creationId xmlns:a16="http://schemas.microsoft.com/office/drawing/2014/main" id="{6EFBC9C1-D101-7223-287D-FF87196EC09F}"/>
            </a:ext>
          </a:extLst>
        </xdr:cNvPr>
        <xdr:cNvCxnSpPr/>
      </xdr:nvCxnSpPr>
      <xdr:spPr>
        <a:xfrm>
          <a:off x="14140975" y="6139658"/>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60425</xdr:colOff>
      <xdr:row>15</xdr:row>
      <xdr:rowOff>176826</xdr:rowOff>
    </xdr:from>
    <xdr:to>
      <xdr:col>63</xdr:col>
      <xdr:colOff>60425</xdr:colOff>
      <xdr:row>25</xdr:row>
      <xdr:rowOff>158826</xdr:rowOff>
    </xdr:to>
    <xdr:cxnSp macro="">
      <xdr:nvCxnSpPr>
        <xdr:cNvPr id="30" name="直線コネクタ 29">
          <a:extLst>
            <a:ext uri="{FF2B5EF4-FFF2-40B4-BE49-F238E27FC236}">
              <a16:creationId xmlns:a16="http://schemas.microsoft.com/office/drawing/2014/main" id="{48A107A2-0EA9-2340-5A50-82B4CF8C0B51}"/>
            </a:ext>
          </a:extLst>
        </xdr:cNvPr>
        <xdr:cNvCxnSpPr/>
      </xdr:nvCxnSpPr>
      <xdr:spPr>
        <a:xfrm>
          <a:off x="14462225" y="3621066"/>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200551</xdr:colOff>
      <xdr:row>25</xdr:row>
      <xdr:rowOff>156773</xdr:rowOff>
    </xdr:from>
    <xdr:to>
      <xdr:col>63</xdr:col>
      <xdr:colOff>67351</xdr:colOff>
      <xdr:row>25</xdr:row>
      <xdr:rowOff>156773</xdr:rowOff>
    </xdr:to>
    <xdr:cxnSp macro="">
      <xdr:nvCxnSpPr>
        <xdr:cNvPr id="31" name="直線コネクタ 30">
          <a:extLst>
            <a:ext uri="{FF2B5EF4-FFF2-40B4-BE49-F238E27FC236}">
              <a16:creationId xmlns:a16="http://schemas.microsoft.com/office/drawing/2014/main" id="{6131B8DE-4C59-393C-2030-D6D3C42A5FA4}"/>
            </a:ext>
          </a:extLst>
        </xdr:cNvPr>
        <xdr:cNvCxnSpPr/>
      </xdr:nvCxnSpPr>
      <xdr:spPr>
        <a:xfrm>
          <a:off x="14145151" y="588701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198998</xdr:colOff>
      <xdr:row>25</xdr:row>
      <xdr:rowOff>158419</xdr:rowOff>
    </xdr:from>
    <xdr:to>
      <xdr:col>61</xdr:col>
      <xdr:colOff>198998</xdr:colOff>
      <xdr:row>26</xdr:row>
      <xdr:rowOff>181819</xdr:rowOff>
    </xdr:to>
    <xdr:cxnSp macro="">
      <xdr:nvCxnSpPr>
        <xdr:cNvPr id="32" name="直線コネクタ 31">
          <a:extLst>
            <a:ext uri="{FF2B5EF4-FFF2-40B4-BE49-F238E27FC236}">
              <a16:creationId xmlns:a16="http://schemas.microsoft.com/office/drawing/2014/main" id="{5FBBD472-23B3-BABD-7CAF-507220AD8B9A}"/>
            </a:ext>
          </a:extLst>
        </xdr:cNvPr>
        <xdr:cNvCxnSpPr/>
      </xdr:nvCxnSpPr>
      <xdr:spPr>
        <a:xfrm>
          <a:off x="14143598" y="588865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59632</xdr:colOff>
      <xdr:row>15</xdr:row>
      <xdr:rowOff>178939</xdr:rowOff>
    </xdr:from>
    <xdr:to>
      <xdr:col>64</xdr:col>
      <xdr:colOff>65032</xdr:colOff>
      <xdr:row>15</xdr:row>
      <xdr:rowOff>178939</xdr:rowOff>
    </xdr:to>
    <xdr:cxnSp macro="">
      <xdr:nvCxnSpPr>
        <xdr:cNvPr id="33" name="直線コネクタ 32">
          <a:extLst>
            <a:ext uri="{FF2B5EF4-FFF2-40B4-BE49-F238E27FC236}">
              <a16:creationId xmlns:a16="http://schemas.microsoft.com/office/drawing/2014/main" id="{92DEA8AB-7859-9BFE-1323-702D61C26A6B}"/>
            </a:ext>
          </a:extLst>
        </xdr:cNvPr>
        <xdr:cNvCxnSpPr/>
      </xdr:nvCxnSpPr>
      <xdr:spPr>
        <a:xfrm>
          <a:off x="14461432" y="362317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68395</xdr:colOff>
      <xdr:row>15</xdr:row>
      <xdr:rowOff>176826</xdr:rowOff>
    </xdr:from>
    <xdr:to>
      <xdr:col>64</xdr:col>
      <xdr:colOff>68395</xdr:colOff>
      <xdr:row>25</xdr:row>
      <xdr:rowOff>158826</xdr:rowOff>
    </xdr:to>
    <xdr:cxnSp macro="">
      <xdr:nvCxnSpPr>
        <xdr:cNvPr id="34" name="直線コネクタ 33">
          <a:extLst>
            <a:ext uri="{FF2B5EF4-FFF2-40B4-BE49-F238E27FC236}">
              <a16:creationId xmlns:a16="http://schemas.microsoft.com/office/drawing/2014/main" id="{3BF2CC16-3C46-EACC-B572-DF94C59FC964}"/>
            </a:ext>
          </a:extLst>
        </xdr:cNvPr>
        <xdr:cNvCxnSpPr/>
      </xdr:nvCxnSpPr>
      <xdr:spPr>
        <a:xfrm>
          <a:off x="14698795" y="3621066"/>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66487</xdr:colOff>
      <xdr:row>25</xdr:row>
      <xdr:rowOff>158883</xdr:rowOff>
    </xdr:from>
    <xdr:to>
      <xdr:col>69</xdr:col>
      <xdr:colOff>75487</xdr:colOff>
      <xdr:row>25</xdr:row>
      <xdr:rowOff>158883</xdr:rowOff>
    </xdr:to>
    <xdr:cxnSp macro="">
      <xdr:nvCxnSpPr>
        <xdr:cNvPr id="35" name="直線コネクタ 34">
          <a:extLst>
            <a:ext uri="{FF2B5EF4-FFF2-40B4-BE49-F238E27FC236}">
              <a16:creationId xmlns:a16="http://schemas.microsoft.com/office/drawing/2014/main" id="{F562D0F7-A55B-7AFC-F039-F93E080C171D}"/>
            </a:ext>
          </a:extLst>
        </xdr:cNvPr>
        <xdr:cNvCxnSpPr/>
      </xdr:nvCxnSpPr>
      <xdr:spPr>
        <a:xfrm>
          <a:off x="14696887" y="5889123"/>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77512</xdr:colOff>
      <xdr:row>25</xdr:row>
      <xdr:rowOff>157120</xdr:rowOff>
    </xdr:from>
    <xdr:to>
      <xdr:col>69</xdr:col>
      <xdr:colOff>77512</xdr:colOff>
      <xdr:row>26</xdr:row>
      <xdr:rowOff>180520</xdr:rowOff>
    </xdr:to>
    <xdr:cxnSp macro="">
      <xdr:nvCxnSpPr>
        <xdr:cNvPr id="36" name="直線コネクタ 35">
          <a:extLst>
            <a:ext uri="{FF2B5EF4-FFF2-40B4-BE49-F238E27FC236}">
              <a16:creationId xmlns:a16="http://schemas.microsoft.com/office/drawing/2014/main" id="{CC41DD94-8457-010D-1D21-93B1AB7D76D8}"/>
            </a:ext>
          </a:extLst>
        </xdr:cNvPr>
        <xdr:cNvCxnSpPr/>
      </xdr:nvCxnSpPr>
      <xdr:spPr>
        <a:xfrm>
          <a:off x="15850912" y="588736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136233</xdr:colOff>
      <xdr:row>15</xdr:row>
      <xdr:rowOff>178864</xdr:rowOff>
    </xdr:from>
    <xdr:to>
      <xdr:col>61</xdr:col>
      <xdr:colOff>10160</xdr:colOff>
      <xdr:row>15</xdr:row>
      <xdr:rowOff>178864</xdr:rowOff>
    </xdr:to>
    <xdr:cxnSp macro="">
      <xdr:nvCxnSpPr>
        <xdr:cNvPr id="37" name="直線コネクタ 36">
          <a:extLst>
            <a:ext uri="{FF2B5EF4-FFF2-40B4-BE49-F238E27FC236}">
              <a16:creationId xmlns:a16="http://schemas.microsoft.com/office/drawing/2014/main" id="{9B4FA6F0-642F-90B7-9181-614159851B96}"/>
            </a:ext>
          </a:extLst>
        </xdr:cNvPr>
        <xdr:cNvCxnSpPr/>
      </xdr:nvCxnSpPr>
      <xdr:spPr>
        <a:xfrm>
          <a:off x="13166433" y="3623104"/>
          <a:ext cx="78832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145292</xdr:colOff>
      <xdr:row>25</xdr:row>
      <xdr:rowOff>157626</xdr:rowOff>
    </xdr:from>
    <xdr:to>
      <xdr:col>61</xdr:col>
      <xdr:colOff>75398</xdr:colOff>
      <xdr:row>25</xdr:row>
      <xdr:rowOff>157626</xdr:rowOff>
    </xdr:to>
    <xdr:cxnSp macro="">
      <xdr:nvCxnSpPr>
        <xdr:cNvPr id="39" name="直線コネクタ 38">
          <a:extLst>
            <a:ext uri="{FF2B5EF4-FFF2-40B4-BE49-F238E27FC236}">
              <a16:creationId xmlns:a16="http://schemas.microsoft.com/office/drawing/2014/main" id="{109141A7-FCFF-AFA7-7DA6-479EB8EF2A08}"/>
            </a:ext>
          </a:extLst>
        </xdr:cNvPr>
        <xdr:cNvCxnSpPr/>
      </xdr:nvCxnSpPr>
      <xdr:spPr>
        <a:xfrm>
          <a:off x="13404092" y="5887866"/>
          <a:ext cx="61590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186088</xdr:colOff>
      <xdr:row>15</xdr:row>
      <xdr:rowOff>177397</xdr:rowOff>
    </xdr:from>
    <xdr:to>
      <xdr:col>58</xdr:col>
      <xdr:colOff>186088</xdr:colOff>
      <xdr:row>25</xdr:row>
      <xdr:rowOff>159397</xdr:rowOff>
    </xdr:to>
    <xdr:cxnSp macro="">
      <xdr:nvCxnSpPr>
        <xdr:cNvPr id="40" name="直線コネクタ 39">
          <a:extLst>
            <a:ext uri="{FF2B5EF4-FFF2-40B4-BE49-F238E27FC236}">
              <a16:creationId xmlns:a16="http://schemas.microsoft.com/office/drawing/2014/main" id="{43A1B078-EC6E-37A6-DE23-9EE740509A96}"/>
            </a:ext>
          </a:extLst>
        </xdr:cNvPr>
        <xdr:cNvCxnSpPr/>
      </xdr:nvCxnSpPr>
      <xdr:spPr>
        <a:xfrm>
          <a:off x="13444888" y="3621637"/>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2260</xdr:colOff>
      <xdr:row>19</xdr:row>
      <xdr:rowOff>170150</xdr:rowOff>
    </xdr:from>
    <xdr:ext cx="233205" cy="444352"/>
    <xdr:sp macro="" textlink="'1条'!$R$6">
      <xdr:nvSpPr>
        <xdr:cNvPr id="41" name="テキスト ボックス 40">
          <a:extLst>
            <a:ext uri="{FF2B5EF4-FFF2-40B4-BE49-F238E27FC236}">
              <a16:creationId xmlns:a16="http://schemas.microsoft.com/office/drawing/2014/main" id="{3CDBBDB1-BD62-5AE9-E073-A547853D1E57}"/>
            </a:ext>
          </a:extLst>
        </xdr:cNvPr>
        <xdr:cNvSpPr txBox="1"/>
      </xdr:nvSpPr>
      <xdr:spPr>
        <a:xfrm rot="16200000">
          <a:off x="13307887" y="514201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57</xdr:col>
      <xdr:colOff>132278</xdr:colOff>
      <xdr:row>26</xdr:row>
      <xdr:rowOff>184545</xdr:rowOff>
    </xdr:from>
    <xdr:to>
      <xdr:col>61</xdr:col>
      <xdr:colOff>56147</xdr:colOff>
      <xdr:row>26</xdr:row>
      <xdr:rowOff>184545</xdr:rowOff>
    </xdr:to>
    <xdr:cxnSp macro="">
      <xdr:nvCxnSpPr>
        <xdr:cNvPr id="42" name="直線コネクタ 41">
          <a:extLst>
            <a:ext uri="{FF2B5EF4-FFF2-40B4-BE49-F238E27FC236}">
              <a16:creationId xmlns:a16="http://schemas.microsoft.com/office/drawing/2014/main" id="{06D5DA1A-CDAB-2D77-3519-39014BC4309F}"/>
            </a:ext>
          </a:extLst>
        </xdr:cNvPr>
        <xdr:cNvCxnSpPr/>
      </xdr:nvCxnSpPr>
      <xdr:spPr>
        <a:xfrm>
          <a:off x="13162478" y="6143385"/>
          <a:ext cx="83826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2705</xdr:colOff>
      <xdr:row>19</xdr:row>
      <xdr:rowOff>221885</xdr:rowOff>
    </xdr:from>
    <xdr:ext cx="233205" cy="444352"/>
    <xdr:sp macro="" textlink="'1条'!R5">
      <xdr:nvSpPr>
        <xdr:cNvPr id="43" name="テキスト ボックス 42">
          <a:extLst>
            <a:ext uri="{FF2B5EF4-FFF2-40B4-BE49-F238E27FC236}">
              <a16:creationId xmlns:a16="http://schemas.microsoft.com/office/drawing/2014/main" id="{53665CC0-226B-478D-789F-9C898C9FF788}"/>
            </a:ext>
          </a:extLst>
        </xdr:cNvPr>
        <xdr:cNvSpPr txBox="1"/>
      </xdr:nvSpPr>
      <xdr:spPr>
        <a:xfrm rot="16200000">
          <a:off x="13077104" y="519374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57</xdr:col>
      <xdr:colOff>193400</xdr:colOff>
      <xdr:row>15</xdr:row>
      <xdr:rowOff>178180</xdr:rowOff>
    </xdr:from>
    <xdr:to>
      <xdr:col>57</xdr:col>
      <xdr:colOff>193400</xdr:colOff>
      <xdr:row>26</xdr:row>
      <xdr:rowOff>183580</xdr:rowOff>
    </xdr:to>
    <xdr:cxnSp macro="">
      <xdr:nvCxnSpPr>
        <xdr:cNvPr id="44" name="直線コネクタ 43">
          <a:extLst>
            <a:ext uri="{FF2B5EF4-FFF2-40B4-BE49-F238E27FC236}">
              <a16:creationId xmlns:a16="http://schemas.microsoft.com/office/drawing/2014/main" id="{6C44E5E0-D20E-6807-62E3-8D5A5337AFB0}"/>
            </a:ext>
          </a:extLst>
        </xdr:cNvPr>
        <xdr:cNvCxnSpPr/>
      </xdr:nvCxnSpPr>
      <xdr:spPr>
        <a:xfrm>
          <a:off x="13223600" y="3622420"/>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187261</xdr:colOff>
      <xdr:row>25</xdr:row>
      <xdr:rowOff>159527</xdr:rowOff>
    </xdr:from>
    <xdr:to>
      <xdr:col>58</xdr:col>
      <xdr:colOff>187261</xdr:colOff>
      <xdr:row>26</xdr:row>
      <xdr:rowOff>182927</xdr:rowOff>
    </xdr:to>
    <xdr:cxnSp macro="">
      <xdr:nvCxnSpPr>
        <xdr:cNvPr id="45" name="直線コネクタ 44">
          <a:extLst>
            <a:ext uri="{FF2B5EF4-FFF2-40B4-BE49-F238E27FC236}">
              <a16:creationId xmlns:a16="http://schemas.microsoft.com/office/drawing/2014/main" id="{8B0F3697-9072-B0E1-1CB9-8ADE98F6D136}"/>
            </a:ext>
          </a:extLst>
        </xdr:cNvPr>
        <xdr:cNvCxnSpPr/>
      </xdr:nvCxnSpPr>
      <xdr:spPr>
        <a:xfrm>
          <a:off x="13446061" y="5889767"/>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10017</xdr:colOff>
      <xdr:row>21</xdr:row>
      <xdr:rowOff>70504</xdr:rowOff>
    </xdr:from>
    <xdr:ext cx="224998" cy="345929"/>
    <xdr:sp macro="" textlink="">
      <xdr:nvSpPr>
        <xdr:cNvPr id="46" name="テキスト ボックス 45">
          <a:extLst>
            <a:ext uri="{FF2B5EF4-FFF2-40B4-BE49-F238E27FC236}">
              <a16:creationId xmlns:a16="http://schemas.microsoft.com/office/drawing/2014/main" id="{3F58CF2A-7411-1882-A486-12FD400C0A39}"/>
            </a:ext>
          </a:extLst>
        </xdr:cNvPr>
        <xdr:cNvSpPr txBox="1"/>
      </xdr:nvSpPr>
      <xdr:spPr>
        <a:xfrm rot="16200000">
          <a:off x="12979751" y="540401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57</xdr:col>
      <xdr:colOff>221225</xdr:colOff>
      <xdr:row>25</xdr:row>
      <xdr:rowOff>49849</xdr:rowOff>
    </xdr:from>
    <xdr:ext cx="233205" cy="444352"/>
    <xdr:sp macro="" textlink="'1条'!$R$9">
      <xdr:nvSpPr>
        <xdr:cNvPr id="47" name="テキスト ボックス 46">
          <a:extLst>
            <a:ext uri="{FF2B5EF4-FFF2-40B4-BE49-F238E27FC236}">
              <a16:creationId xmlns:a16="http://schemas.microsoft.com/office/drawing/2014/main" id="{7520D5EB-C8BA-EE21-3F7D-62A1BB6ED659}"/>
            </a:ext>
          </a:extLst>
        </xdr:cNvPr>
        <xdr:cNvSpPr txBox="1"/>
      </xdr:nvSpPr>
      <xdr:spPr>
        <a:xfrm rot="16200000">
          <a:off x="13145852" y="58856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63</xdr:col>
      <xdr:colOff>61474</xdr:colOff>
      <xdr:row>14</xdr:row>
      <xdr:rowOff>202619</xdr:rowOff>
    </xdr:from>
    <xdr:to>
      <xdr:col>63</xdr:col>
      <xdr:colOff>61474</xdr:colOff>
      <xdr:row>15</xdr:row>
      <xdr:rowOff>106230</xdr:rowOff>
    </xdr:to>
    <xdr:cxnSp macro="">
      <xdr:nvCxnSpPr>
        <xdr:cNvPr id="48" name="直線コネクタ 47">
          <a:extLst>
            <a:ext uri="{FF2B5EF4-FFF2-40B4-BE49-F238E27FC236}">
              <a16:creationId xmlns:a16="http://schemas.microsoft.com/office/drawing/2014/main" id="{CA2C356F-FEDC-4B00-29D0-FF25CDFA0ABF}"/>
            </a:ext>
          </a:extLst>
        </xdr:cNvPr>
        <xdr:cNvCxnSpPr/>
      </xdr:nvCxnSpPr>
      <xdr:spPr>
        <a:xfrm>
          <a:off x="14463274" y="3418259"/>
          <a:ext cx="0" cy="13221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65726</xdr:colOff>
      <xdr:row>14</xdr:row>
      <xdr:rowOff>199781</xdr:rowOff>
    </xdr:from>
    <xdr:to>
      <xdr:col>64</xdr:col>
      <xdr:colOff>65726</xdr:colOff>
      <xdr:row>15</xdr:row>
      <xdr:rowOff>100368</xdr:rowOff>
    </xdr:to>
    <xdr:cxnSp macro="">
      <xdr:nvCxnSpPr>
        <xdr:cNvPr id="49" name="直線コネクタ 48">
          <a:extLst>
            <a:ext uri="{FF2B5EF4-FFF2-40B4-BE49-F238E27FC236}">
              <a16:creationId xmlns:a16="http://schemas.microsoft.com/office/drawing/2014/main" id="{E2B8797C-0B60-C222-F141-A5AC680E818E}"/>
            </a:ext>
          </a:extLst>
        </xdr:cNvPr>
        <xdr:cNvCxnSpPr/>
      </xdr:nvCxnSpPr>
      <xdr:spPr>
        <a:xfrm>
          <a:off x="14696126" y="3415421"/>
          <a:ext cx="0" cy="12918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58964</xdr:colOff>
      <xdr:row>15</xdr:row>
      <xdr:rowOff>10809</xdr:rowOff>
    </xdr:from>
    <xdr:to>
      <xdr:col>64</xdr:col>
      <xdr:colOff>64364</xdr:colOff>
      <xdr:row>15</xdr:row>
      <xdr:rowOff>10809</xdr:rowOff>
    </xdr:to>
    <xdr:cxnSp macro="">
      <xdr:nvCxnSpPr>
        <xdr:cNvPr id="50" name="直線コネクタ 49">
          <a:extLst>
            <a:ext uri="{FF2B5EF4-FFF2-40B4-BE49-F238E27FC236}">
              <a16:creationId xmlns:a16="http://schemas.microsoft.com/office/drawing/2014/main" id="{A611D9E8-DA21-DB81-974D-01183A3C2644}"/>
            </a:ext>
          </a:extLst>
        </xdr:cNvPr>
        <xdr:cNvCxnSpPr/>
      </xdr:nvCxnSpPr>
      <xdr:spPr>
        <a:xfrm>
          <a:off x="14460764" y="3455049"/>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173437</xdr:colOff>
      <xdr:row>14</xdr:row>
      <xdr:rowOff>8047</xdr:rowOff>
    </xdr:from>
    <xdr:ext cx="444352" cy="233205"/>
    <xdr:sp macro="" textlink="'1条'!R7">
      <xdr:nvSpPr>
        <xdr:cNvPr id="51" name="テキスト ボックス 50">
          <a:extLst>
            <a:ext uri="{FF2B5EF4-FFF2-40B4-BE49-F238E27FC236}">
              <a16:creationId xmlns:a16="http://schemas.microsoft.com/office/drawing/2014/main" id="{8EE03FFE-4B1E-352F-8E9F-0250B51B24CD}"/>
            </a:ext>
          </a:extLst>
        </xdr:cNvPr>
        <xdr:cNvSpPr txBox="1"/>
      </xdr:nvSpPr>
      <xdr:spPr>
        <a:xfrm>
          <a:off x="14270437" y="32096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61</xdr:col>
      <xdr:colOff>200252</xdr:colOff>
      <xdr:row>27</xdr:row>
      <xdr:rowOff>193040</xdr:rowOff>
    </xdr:from>
    <xdr:to>
      <xdr:col>61</xdr:col>
      <xdr:colOff>200252</xdr:colOff>
      <xdr:row>29</xdr:row>
      <xdr:rowOff>101389</xdr:rowOff>
    </xdr:to>
    <xdr:cxnSp macro="">
      <xdr:nvCxnSpPr>
        <xdr:cNvPr id="52" name="直線コネクタ 51">
          <a:extLst>
            <a:ext uri="{FF2B5EF4-FFF2-40B4-BE49-F238E27FC236}">
              <a16:creationId xmlns:a16="http://schemas.microsoft.com/office/drawing/2014/main" id="{474D4404-214A-E74B-7EF8-E638EB7A22F7}"/>
            </a:ext>
          </a:extLst>
        </xdr:cNvPr>
        <xdr:cNvCxnSpPr/>
      </xdr:nvCxnSpPr>
      <xdr:spPr>
        <a:xfrm>
          <a:off x="14144852" y="6380480"/>
          <a:ext cx="0" cy="36554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78853</xdr:colOff>
      <xdr:row>27</xdr:row>
      <xdr:rowOff>203200</xdr:rowOff>
    </xdr:from>
    <xdr:to>
      <xdr:col>69</xdr:col>
      <xdr:colOff>78853</xdr:colOff>
      <xdr:row>29</xdr:row>
      <xdr:rowOff>101389</xdr:rowOff>
    </xdr:to>
    <xdr:cxnSp macro="">
      <xdr:nvCxnSpPr>
        <xdr:cNvPr id="53" name="直線コネクタ 52">
          <a:extLst>
            <a:ext uri="{FF2B5EF4-FFF2-40B4-BE49-F238E27FC236}">
              <a16:creationId xmlns:a16="http://schemas.microsoft.com/office/drawing/2014/main" id="{B7C754B9-FF8E-F2B8-0D54-EC9B241D7DCC}"/>
            </a:ext>
          </a:extLst>
        </xdr:cNvPr>
        <xdr:cNvCxnSpPr/>
      </xdr:nvCxnSpPr>
      <xdr:spPr>
        <a:xfrm>
          <a:off x="15852253" y="6390640"/>
          <a:ext cx="0" cy="3553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200321</xdr:colOff>
      <xdr:row>29</xdr:row>
      <xdr:rowOff>54361</xdr:rowOff>
    </xdr:from>
    <xdr:to>
      <xdr:col>69</xdr:col>
      <xdr:colOff>81521</xdr:colOff>
      <xdr:row>29</xdr:row>
      <xdr:rowOff>54361</xdr:rowOff>
    </xdr:to>
    <xdr:cxnSp macro="">
      <xdr:nvCxnSpPr>
        <xdr:cNvPr id="54" name="直線コネクタ 53">
          <a:extLst>
            <a:ext uri="{FF2B5EF4-FFF2-40B4-BE49-F238E27FC236}">
              <a16:creationId xmlns:a16="http://schemas.microsoft.com/office/drawing/2014/main" id="{60654ED0-30D3-B56B-1888-289F95106C44}"/>
            </a:ext>
          </a:extLst>
        </xdr:cNvPr>
        <xdr:cNvCxnSpPr/>
      </xdr:nvCxnSpPr>
      <xdr:spPr>
        <a:xfrm>
          <a:off x="14144921" y="669900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117215</xdr:colOff>
      <xdr:row>29</xdr:row>
      <xdr:rowOff>38071</xdr:rowOff>
    </xdr:from>
    <xdr:ext cx="444352" cy="233205"/>
    <xdr:sp macro="" textlink="'1条'!R8">
      <xdr:nvSpPr>
        <xdr:cNvPr id="55" name="テキスト ボックス 54">
          <a:extLst>
            <a:ext uri="{FF2B5EF4-FFF2-40B4-BE49-F238E27FC236}">
              <a16:creationId xmlns:a16="http://schemas.microsoft.com/office/drawing/2014/main" id="{B5715EC9-F777-7158-6DCF-4D3197DC18FE}"/>
            </a:ext>
          </a:extLst>
        </xdr:cNvPr>
        <xdr:cNvSpPr txBox="1"/>
      </xdr:nvSpPr>
      <xdr:spPr>
        <a:xfrm>
          <a:off x="14668957" y="665026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oneCellAnchor>
    <xdr:from>
      <xdr:col>65</xdr:col>
      <xdr:colOff>207252</xdr:colOff>
      <xdr:row>23</xdr:row>
      <xdr:rowOff>162904</xdr:rowOff>
    </xdr:from>
    <xdr:ext cx="444352" cy="233205"/>
    <xdr:sp macro="" textlink="'1条'!R11">
      <xdr:nvSpPr>
        <xdr:cNvPr id="59" name="テキスト ボックス 58">
          <a:extLst>
            <a:ext uri="{FF2B5EF4-FFF2-40B4-BE49-F238E27FC236}">
              <a16:creationId xmlns:a16="http://schemas.microsoft.com/office/drawing/2014/main" id="{F7B4753A-3894-579E-B017-81B8FBBA4E74}"/>
            </a:ext>
          </a:extLst>
        </xdr:cNvPr>
        <xdr:cNvSpPr txBox="1"/>
      </xdr:nvSpPr>
      <xdr:spPr>
        <a:xfrm>
          <a:off x="15066252" y="543594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64</xdr:col>
      <xdr:colOff>73416</xdr:colOff>
      <xdr:row>24</xdr:row>
      <xdr:rowOff>120052</xdr:rowOff>
    </xdr:from>
    <xdr:to>
      <xdr:col>69</xdr:col>
      <xdr:colOff>82416</xdr:colOff>
      <xdr:row>24</xdr:row>
      <xdr:rowOff>120052</xdr:rowOff>
    </xdr:to>
    <xdr:cxnSp macro="">
      <xdr:nvCxnSpPr>
        <xdr:cNvPr id="60" name="直線コネクタ 59">
          <a:extLst>
            <a:ext uri="{FF2B5EF4-FFF2-40B4-BE49-F238E27FC236}">
              <a16:creationId xmlns:a16="http://schemas.microsoft.com/office/drawing/2014/main" id="{9381C72C-96D1-19BD-A707-991456DAB074}"/>
            </a:ext>
          </a:extLst>
        </xdr:cNvPr>
        <xdr:cNvCxnSpPr/>
      </xdr:nvCxnSpPr>
      <xdr:spPr>
        <a:xfrm>
          <a:off x="14703816" y="5621692"/>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80952</xdr:colOff>
      <xdr:row>24</xdr:row>
      <xdr:rowOff>62397</xdr:rowOff>
    </xdr:from>
    <xdr:to>
      <xdr:col>69</xdr:col>
      <xdr:colOff>80952</xdr:colOff>
      <xdr:row>24</xdr:row>
      <xdr:rowOff>224468</xdr:rowOff>
    </xdr:to>
    <xdr:cxnSp macro="">
      <xdr:nvCxnSpPr>
        <xdr:cNvPr id="61" name="直線コネクタ 60">
          <a:extLst>
            <a:ext uri="{FF2B5EF4-FFF2-40B4-BE49-F238E27FC236}">
              <a16:creationId xmlns:a16="http://schemas.microsoft.com/office/drawing/2014/main" id="{36A3D0A2-C784-E536-49A8-1B7FBADFD801}"/>
            </a:ext>
          </a:extLst>
        </xdr:cNvPr>
        <xdr:cNvCxnSpPr/>
      </xdr:nvCxnSpPr>
      <xdr:spPr>
        <a:xfrm>
          <a:off x="15854352" y="5564037"/>
          <a:ext cx="0" cy="16207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196778</xdr:colOff>
      <xdr:row>24</xdr:row>
      <xdr:rowOff>74137</xdr:rowOff>
    </xdr:from>
    <xdr:to>
      <xdr:col>61</xdr:col>
      <xdr:colOff>196778</xdr:colOff>
      <xdr:row>25</xdr:row>
      <xdr:rowOff>8262</xdr:rowOff>
    </xdr:to>
    <xdr:cxnSp macro="">
      <xdr:nvCxnSpPr>
        <xdr:cNvPr id="63" name="直線コネクタ 62">
          <a:extLst>
            <a:ext uri="{FF2B5EF4-FFF2-40B4-BE49-F238E27FC236}">
              <a16:creationId xmlns:a16="http://schemas.microsoft.com/office/drawing/2014/main" id="{63C75030-C2D7-7A1D-AB3B-45EE997A6510}"/>
            </a:ext>
          </a:extLst>
        </xdr:cNvPr>
        <xdr:cNvCxnSpPr/>
      </xdr:nvCxnSpPr>
      <xdr:spPr>
        <a:xfrm>
          <a:off x="14141378" y="5575777"/>
          <a:ext cx="0" cy="16272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141586</xdr:colOff>
      <xdr:row>23</xdr:row>
      <xdr:rowOff>155686</xdr:rowOff>
    </xdr:from>
    <xdr:ext cx="444352" cy="233205"/>
    <xdr:sp macro="" textlink="'1条'!R10">
      <xdr:nvSpPr>
        <xdr:cNvPr id="64" name="テキスト ボックス 63">
          <a:extLst>
            <a:ext uri="{FF2B5EF4-FFF2-40B4-BE49-F238E27FC236}">
              <a16:creationId xmlns:a16="http://schemas.microsoft.com/office/drawing/2014/main" id="{AB0493EF-8C8D-E0B3-2694-0147667D3B0E}"/>
            </a:ext>
          </a:extLst>
        </xdr:cNvPr>
        <xdr:cNvSpPr txBox="1"/>
      </xdr:nvSpPr>
      <xdr:spPr>
        <a:xfrm>
          <a:off x="14086186" y="542872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twoCellAnchor editAs="oneCell">
    <xdr:from>
      <xdr:col>61</xdr:col>
      <xdr:colOff>198913</xdr:colOff>
      <xdr:row>24</xdr:row>
      <xdr:rowOff>124362</xdr:rowOff>
    </xdr:from>
    <xdr:to>
      <xdr:col>63</xdr:col>
      <xdr:colOff>65713</xdr:colOff>
      <xdr:row>24</xdr:row>
      <xdr:rowOff>124362</xdr:rowOff>
    </xdr:to>
    <xdr:cxnSp macro="">
      <xdr:nvCxnSpPr>
        <xdr:cNvPr id="65" name="直線コネクタ 64">
          <a:extLst>
            <a:ext uri="{FF2B5EF4-FFF2-40B4-BE49-F238E27FC236}">
              <a16:creationId xmlns:a16="http://schemas.microsoft.com/office/drawing/2014/main" id="{ADDEE412-075F-BADA-D0D2-2CE6BE3AD013}"/>
            </a:ext>
          </a:extLst>
        </xdr:cNvPr>
        <xdr:cNvCxnSpPr/>
      </xdr:nvCxnSpPr>
      <xdr:spPr>
        <a:xfrm>
          <a:off x="14143513" y="562600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192211</xdr:colOff>
      <xdr:row>34</xdr:row>
      <xdr:rowOff>74555</xdr:rowOff>
    </xdr:from>
    <xdr:to>
      <xdr:col>26</xdr:col>
      <xdr:colOff>192211</xdr:colOff>
      <xdr:row>34</xdr:row>
      <xdr:rowOff>221675</xdr:rowOff>
    </xdr:to>
    <xdr:cxnSp macro="">
      <xdr:nvCxnSpPr>
        <xdr:cNvPr id="15" name="直線コネクタ 14">
          <a:extLst>
            <a:ext uri="{FF2B5EF4-FFF2-40B4-BE49-F238E27FC236}">
              <a16:creationId xmlns:a16="http://schemas.microsoft.com/office/drawing/2014/main" id="{694A017C-99A3-565C-C29A-6DBA3AB2F518}"/>
            </a:ext>
          </a:extLst>
        </xdr:cNvPr>
        <xdr:cNvCxnSpPr/>
      </xdr:nvCxnSpPr>
      <xdr:spPr>
        <a:xfrm>
          <a:off x="6135811" y="7862195"/>
          <a:ext cx="0" cy="14712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63</xdr:col>
      <xdr:colOff>210712</xdr:colOff>
      <xdr:row>19</xdr:row>
      <xdr:rowOff>131983</xdr:rowOff>
    </xdr:from>
    <xdr:ext cx="444352" cy="233205"/>
    <xdr:sp macro="" textlink="$AQ$15">
      <xdr:nvSpPr>
        <xdr:cNvPr id="122" name="テキスト ボックス 121">
          <a:extLst>
            <a:ext uri="{FF2B5EF4-FFF2-40B4-BE49-F238E27FC236}">
              <a16:creationId xmlns:a16="http://schemas.microsoft.com/office/drawing/2014/main" id="{A9BB99BB-8AAE-43FB-8905-FCC52B1F238F}"/>
            </a:ext>
          </a:extLst>
        </xdr:cNvPr>
        <xdr:cNvSpPr txBox="1"/>
      </xdr:nvSpPr>
      <xdr:spPr>
        <a:xfrm>
          <a:off x="14612512" y="450586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C6B6EE-B03D-47BF-AFB5-3BE24B6691CC}" type="TxLink">
            <a:rPr kumimoji="1" lang="en-US" altLang="en-US" sz="900" b="0" i="0" u="none" strike="noStrike">
              <a:solidFill>
                <a:srgbClr val="FF0000"/>
              </a:solidFill>
              <a:latin typeface="Times New Roman"/>
              <a:ea typeface="Yu Gothic"/>
              <a:cs typeface="Times New Roman"/>
            </a:rPr>
            <a:pPr/>
            <a:t>1.423</a:t>
          </a:fld>
          <a:endParaRPr kumimoji="1" lang="ja-JP" altLang="en-US" sz="900">
            <a:solidFill>
              <a:srgbClr val="FF0000"/>
            </a:solidFill>
          </a:endParaRPr>
        </a:p>
      </xdr:txBody>
    </xdr:sp>
    <xdr:clientData/>
  </xdr:oneCellAnchor>
  <xdr:twoCellAnchor editAs="oneCell">
    <xdr:from>
      <xdr:col>63</xdr:col>
      <xdr:colOff>106996</xdr:colOff>
      <xdr:row>19</xdr:row>
      <xdr:rowOff>132413</xdr:rowOff>
    </xdr:from>
    <xdr:to>
      <xdr:col>65</xdr:col>
      <xdr:colOff>160996</xdr:colOff>
      <xdr:row>19</xdr:row>
      <xdr:rowOff>132413</xdr:rowOff>
    </xdr:to>
    <xdr:cxnSp macro="">
      <xdr:nvCxnSpPr>
        <xdr:cNvPr id="123" name="直線コネクタ 122">
          <a:extLst>
            <a:ext uri="{FF2B5EF4-FFF2-40B4-BE49-F238E27FC236}">
              <a16:creationId xmlns:a16="http://schemas.microsoft.com/office/drawing/2014/main" id="{62A388C6-D48A-47C6-9F0A-4111D935233A}"/>
            </a:ext>
          </a:extLst>
        </xdr:cNvPr>
        <xdr:cNvCxnSpPr/>
      </xdr:nvCxnSpPr>
      <xdr:spPr>
        <a:xfrm>
          <a:off x="14508796" y="4506293"/>
          <a:ext cx="5112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158861</xdr:colOff>
      <xdr:row>18</xdr:row>
      <xdr:rowOff>214205</xdr:rowOff>
    </xdr:from>
    <xdr:to>
      <xdr:col>65</xdr:col>
      <xdr:colOff>158861</xdr:colOff>
      <xdr:row>19</xdr:row>
      <xdr:rowOff>170417</xdr:rowOff>
    </xdr:to>
    <xdr:cxnSp macro="">
      <xdr:nvCxnSpPr>
        <xdr:cNvPr id="124" name="直線コネクタ 123">
          <a:extLst>
            <a:ext uri="{FF2B5EF4-FFF2-40B4-BE49-F238E27FC236}">
              <a16:creationId xmlns:a16="http://schemas.microsoft.com/office/drawing/2014/main" id="{ED71C76D-BD4A-4511-83BB-00262E86C566}"/>
            </a:ext>
          </a:extLst>
        </xdr:cNvPr>
        <xdr:cNvCxnSpPr/>
      </xdr:nvCxnSpPr>
      <xdr:spPr>
        <a:xfrm>
          <a:off x="15017861" y="4359485"/>
          <a:ext cx="0" cy="18481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199234</xdr:colOff>
      <xdr:row>17</xdr:row>
      <xdr:rowOff>20952</xdr:rowOff>
    </xdr:from>
    <xdr:ext cx="354905" cy="224998"/>
    <xdr:sp macro="" textlink="">
      <xdr:nvSpPr>
        <xdr:cNvPr id="143" name="テキスト ボックス 142">
          <a:extLst>
            <a:ext uri="{FF2B5EF4-FFF2-40B4-BE49-F238E27FC236}">
              <a16:creationId xmlns:a16="http://schemas.microsoft.com/office/drawing/2014/main" id="{3A716EC5-18D6-4A74-825D-F6A864ACD301}"/>
            </a:ext>
          </a:extLst>
        </xdr:cNvPr>
        <xdr:cNvSpPr txBox="1"/>
      </xdr:nvSpPr>
      <xdr:spPr>
        <a:xfrm>
          <a:off x="14372434" y="3922392"/>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67</xdr:col>
      <xdr:colOff>152028</xdr:colOff>
      <xdr:row>16</xdr:row>
      <xdr:rowOff>166689</xdr:rowOff>
    </xdr:from>
    <xdr:ext cx="354905" cy="224998"/>
    <xdr:sp macro="" textlink="">
      <xdr:nvSpPr>
        <xdr:cNvPr id="145" name="テキスト ボックス 144">
          <a:extLst>
            <a:ext uri="{FF2B5EF4-FFF2-40B4-BE49-F238E27FC236}">
              <a16:creationId xmlns:a16="http://schemas.microsoft.com/office/drawing/2014/main" id="{532CFD6D-4CB7-4CB2-9760-71C5010A9173}"/>
            </a:ext>
          </a:extLst>
        </xdr:cNvPr>
        <xdr:cNvSpPr txBox="1"/>
      </xdr:nvSpPr>
      <xdr:spPr>
        <a:xfrm>
          <a:off x="15468228" y="3839529"/>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₂</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59</xdr:col>
      <xdr:colOff>210221</xdr:colOff>
      <xdr:row>17</xdr:row>
      <xdr:rowOff>64158</xdr:rowOff>
    </xdr:from>
    <xdr:ext cx="559769" cy="233205"/>
    <xdr:sp macro="" textlink="'3安常'!AP36">
      <xdr:nvSpPr>
        <xdr:cNvPr id="146" name="テキスト ボックス 145">
          <a:extLst>
            <a:ext uri="{FF2B5EF4-FFF2-40B4-BE49-F238E27FC236}">
              <a16:creationId xmlns:a16="http://schemas.microsoft.com/office/drawing/2014/main" id="{C62260C0-886A-425D-9522-1D00755DCCFD}"/>
            </a:ext>
          </a:extLst>
        </xdr:cNvPr>
        <xdr:cNvSpPr txBox="1"/>
      </xdr:nvSpPr>
      <xdr:spPr>
        <a:xfrm>
          <a:off x="13697621" y="3965598"/>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B27C73C-86EC-4222-9D2B-E4BC2C8383DC}" type="TxLink">
            <a:rPr kumimoji="1" lang="en-US" altLang="en-US" sz="900" b="0" i="0" u="none" strike="noStrike">
              <a:solidFill>
                <a:srgbClr val="000000"/>
              </a:solidFill>
              <a:latin typeface="Times New Roman"/>
              <a:ea typeface="Yu Gothic"/>
              <a:cs typeface="Times New Roman"/>
            </a:rPr>
            <a:pPr/>
            <a:t>177.047</a:t>
          </a:fld>
          <a:endParaRPr kumimoji="1" lang="ja-JP" altLang="en-US" sz="900">
            <a:solidFill>
              <a:sysClr val="windowText" lastClr="000000"/>
            </a:solidFill>
          </a:endParaRPr>
        </a:p>
      </xdr:txBody>
    </xdr:sp>
    <xdr:clientData/>
  </xdr:oneCellAnchor>
  <xdr:oneCellAnchor>
    <xdr:from>
      <xdr:col>67</xdr:col>
      <xdr:colOff>148226</xdr:colOff>
      <xdr:row>17</xdr:row>
      <xdr:rowOff>100932</xdr:rowOff>
    </xdr:from>
    <xdr:ext cx="502061" cy="233205"/>
    <xdr:sp macro="" textlink="'3安常'!BB26">
      <xdr:nvSpPr>
        <xdr:cNvPr id="160" name="テキスト ボックス 159">
          <a:extLst>
            <a:ext uri="{FF2B5EF4-FFF2-40B4-BE49-F238E27FC236}">
              <a16:creationId xmlns:a16="http://schemas.microsoft.com/office/drawing/2014/main" id="{A0CBB7D9-8D0E-4C01-8DF0-DEF1AB0BCF95}"/>
            </a:ext>
          </a:extLst>
        </xdr:cNvPr>
        <xdr:cNvSpPr txBox="1"/>
      </xdr:nvSpPr>
      <xdr:spPr>
        <a:xfrm>
          <a:off x="15640474" y="4042311"/>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43C0E97-E25C-477E-B555-B6F0E47D9802}" type="TxLink">
            <a:rPr kumimoji="1" lang="en-US" altLang="en-US" sz="900" b="0" i="0" u="none" strike="noStrike">
              <a:solidFill>
                <a:sysClr val="windowText" lastClr="000000"/>
              </a:solidFill>
              <a:latin typeface="Times New Roman"/>
              <a:ea typeface="Yu Gothic"/>
              <a:cs typeface="Times New Roman"/>
            </a:rPr>
            <a:pPr/>
            <a:t>71.690</a:t>
          </a:fld>
          <a:endParaRPr kumimoji="1" lang="ja-JP" altLang="en-US" sz="900">
            <a:solidFill>
              <a:sysClr val="windowText" lastClr="000000"/>
            </a:solidFill>
          </a:endParaRPr>
        </a:p>
      </xdr:txBody>
    </xdr:sp>
    <xdr:clientData/>
  </xdr:oneCellAnchor>
  <xdr:oneCellAnchor>
    <xdr:from>
      <xdr:col>62</xdr:col>
      <xdr:colOff>156364</xdr:colOff>
      <xdr:row>17</xdr:row>
      <xdr:rowOff>159115</xdr:rowOff>
    </xdr:from>
    <xdr:ext cx="559769" cy="233205"/>
    <xdr:sp macro="" textlink="$BB$17">
      <xdr:nvSpPr>
        <xdr:cNvPr id="163" name="テキスト ボックス 162">
          <a:extLst>
            <a:ext uri="{FF2B5EF4-FFF2-40B4-BE49-F238E27FC236}">
              <a16:creationId xmlns:a16="http://schemas.microsoft.com/office/drawing/2014/main" id="{A6B1EB8A-B728-4129-BB5C-FF7FC90A20C5}"/>
            </a:ext>
          </a:extLst>
        </xdr:cNvPr>
        <xdr:cNvSpPr txBox="1"/>
      </xdr:nvSpPr>
      <xdr:spPr>
        <a:xfrm>
          <a:off x="14329564" y="4060555"/>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68830F0-6CCF-4797-AF1D-DAE1FEC076FC}" type="TxLink">
            <a:rPr kumimoji="1" lang="en-US" altLang="en-US" sz="900" b="0" i="0" u="none" strike="noStrike">
              <a:solidFill>
                <a:sysClr val="windowText" lastClr="000000"/>
              </a:solidFill>
              <a:latin typeface="Times New Roman"/>
              <a:ea typeface="Yu Gothic"/>
              <a:cs typeface="Times New Roman"/>
            </a:rPr>
            <a:pPr/>
            <a:t>142.667</a:t>
          </a:fld>
          <a:endParaRPr kumimoji="1" lang="ja-JP" altLang="en-US" sz="900">
            <a:solidFill>
              <a:sysClr val="windowText" lastClr="000000"/>
            </a:solidFill>
          </a:endParaRPr>
        </a:p>
      </xdr:txBody>
    </xdr:sp>
    <xdr:clientData/>
  </xdr:oneCellAnchor>
  <xdr:oneCellAnchor>
    <xdr:from>
      <xdr:col>63</xdr:col>
      <xdr:colOff>82715</xdr:colOff>
      <xdr:row>19</xdr:row>
      <xdr:rowOff>129833</xdr:rowOff>
    </xdr:from>
    <xdr:ext cx="313804" cy="224998"/>
    <xdr:sp macro="" textlink="">
      <xdr:nvSpPr>
        <xdr:cNvPr id="164" name="テキスト ボックス 163">
          <a:extLst>
            <a:ext uri="{FF2B5EF4-FFF2-40B4-BE49-F238E27FC236}">
              <a16:creationId xmlns:a16="http://schemas.microsoft.com/office/drawing/2014/main" id="{CCA5590F-B9F1-473B-8A22-0B7D3869334B}"/>
            </a:ext>
          </a:extLst>
        </xdr:cNvPr>
        <xdr:cNvSpPr txBox="1"/>
      </xdr:nvSpPr>
      <xdr:spPr>
        <a:xfrm>
          <a:off x="14484515" y="4503713"/>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x=</a:t>
          </a:r>
        </a:p>
      </xdr:txBody>
    </xdr:sp>
    <xdr:clientData/>
  </xdr:oneCellAnchor>
  <xdr:twoCellAnchor editAs="oneCell">
    <xdr:from>
      <xdr:col>28</xdr:col>
      <xdr:colOff>129107</xdr:colOff>
      <xdr:row>22</xdr:row>
      <xdr:rowOff>76615</xdr:rowOff>
    </xdr:from>
    <xdr:to>
      <xdr:col>33</xdr:col>
      <xdr:colOff>138107</xdr:colOff>
      <xdr:row>22</xdr:row>
      <xdr:rowOff>76615</xdr:rowOff>
    </xdr:to>
    <xdr:cxnSp macro="">
      <xdr:nvCxnSpPr>
        <xdr:cNvPr id="201" name="直線コネクタ 200">
          <a:extLst>
            <a:ext uri="{FF2B5EF4-FFF2-40B4-BE49-F238E27FC236}">
              <a16:creationId xmlns:a16="http://schemas.microsoft.com/office/drawing/2014/main" id="{A1905F90-0CF2-4596-D5C8-DCBF52FA9449}"/>
            </a:ext>
          </a:extLst>
        </xdr:cNvPr>
        <xdr:cNvCxnSpPr/>
      </xdr:nvCxnSpPr>
      <xdr:spPr>
        <a:xfrm>
          <a:off x="6529907" y="5136295"/>
          <a:ext cx="11520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213102</xdr:colOff>
      <xdr:row>21</xdr:row>
      <xdr:rowOff>165505</xdr:rowOff>
    </xdr:from>
    <xdr:to>
      <xdr:col>31</xdr:col>
      <xdr:colOff>213102</xdr:colOff>
      <xdr:row>22</xdr:row>
      <xdr:rowOff>73962</xdr:rowOff>
    </xdr:to>
    <xdr:cxnSp macro="">
      <xdr:nvCxnSpPr>
        <xdr:cNvPr id="202" name="直線コネクタ 201">
          <a:extLst>
            <a:ext uri="{FF2B5EF4-FFF2-40B4-BE49-F238E27FC236}">
              <a16:creationId xmlns:a16="http://schemas.microsoft.com/office/drawing/2014/main" id="{D4DE3046-3C5C-BA81-22D4-5836C03D98C1}"/>
            </a:ext>
          </a:extLst>
        </xdr:cNvPr>
        <xdr:cNvCxnSpPr/>
      </xdr:nvCxnSpPr>
      <xdr:spPr>
        <a:xfrm>
          <a:off x="7299702"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111595</xdr:colOff>
      <xdr:row>21</xdr:row>
      <xdr:rowOff>165505</xdr:rowOff>
    </xdr:from>
    <xdr:to>
      <xdr:col>31</xdr:col>
      <xdr:colOff>111595</xdr:colOff>
      <xdr:row>22</xdr:row>
      <xdr:rowOff>73962</xdr:rowOff>
    </xdr:to>
    <xdr:cxnSp macro="">
      <xdr:nvCxnSpPr>
        <xdr:cNvPr id="203" name="直線コネクタ 202">
          <a:extLst>
            <a:ext uri="{FF2B5EF4-FFF2-40B4-BE49-F238E27FC236}">
              <a16:creationId xmlns:a16="http://schemas.microsoft.com/office/drawing/2014/main" id="{DE7BEA91-6EF7-EFD3-3247-2769A1A5C9BB}"/>
            </a:ext>
          </a:extLst>
        </xdr:cNvPr>
        <xdr:cNvCxnSpPr/>
      </xdr:nvCxnSpPr>
      <xdr:spPr>
        <a:xfrm>
          <a:off x="7198195"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9921</xdr:colOff>
      <xdr:row>21</xdr:row>
      <xdr:rowOff>165505</xdr:rowOff>
    </xdr:from>
    <xdr:to>
      <xdr:col>31</xdr:col>
      <xdr:colOff>9921</xdr:colOff>
      <xdr:row>22</xdr:row>
      <xdr:rowOff>73962</xdr:rowOff>
    </xdr:to>
    <xdr:cxnSp macro="">
      <xdr:nvCxnSpPr>
        <xdr:cNvPr id="204" name="直線コネクタ 203">
          <a:extLst>
            <a:ext uri="{FF2B5EF4-FFF2-40B4-BE49-F238E27FC236}">
              <a16:creationId xmlns:a16="http://schemas.microsoft.com/office/drawing/2014/main" id="{ADA0CC97-9BF7-896D-66BB-933EA9DF7B8F}"/>
            </a:ext>
          </a:extLst>
        </xdr:cNvPr>
        <xdr:cNvCxnSpPr/>
      </xdr:nvCxnSpPr>
      <xdr:spPr>
        <a:xfrm>
          <a:off x="7096521"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132262</xdr:colOff>
      <xdr:row>21</xdr:row>
      <xdr:rowOff>165505</xdr:rowOff>
    </xdr:from>
    <xdr:to>
      <xdr:col>30</xdr:col>
      <xdr:colOff>132262</xdr:colOff>
      <xdr:row>22</xdr:row>
      <xdr:rowOff>73962</xdr:rowOff>
    </xdr:to>
    <xdr:cxnSp macro="">
      <xdr:nvCxnSpPr>
        <xdr:cNvPr id="205" name="直線コネクタ 204">
          <a:extLst>
            <a:ext uri="{FF2B5EF4-FFF2-40B4-BE49-F238E27FC236}">
              <a16:creationId xmlns:a16="http://schemas.microsoft.com/office/drawing/2014/main" id="{23C83AAB-66E6-170A-27A0-E5F296FE7350}"/>
            </a:ext>
          </a:extLst>
        </xdr:cNvPr>
        <xdr:cNvCxnSpPr/>
      </xdr:nvCxnSpPr>
      <xdr:spPr>
        <a:xfrm>
          <a:off x="6990262"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29112</xdr:colOff>
      <xdr:row>21</xdr:row>
      <xdr:rowOff>165505</xdr:rowOff>
    </xdr:from>
    <xdr:to>
      <xdr:col>30</xdr:col>
      <xdr:colOff>29112</xdr:colOff>
      <xdr:row>22</xdr:row>
      <xdr:rowOff>73962</xdr:rowOff>
    </xdr:to>
    <xdr:cxnSp macro="">
      <xdr:nvCxnSpPr>
        <xdr:cNvPr id="206" name="直線コネクタ 205">
          <a:extLst>
            <a:ext uri="{FF2B5EF4-FFF2-40B4-BE49-F238E27FC236}">
              <a16:creationId xmlns:a16="http://schemas.microsoft.com/office/drawing/2014/main" id="{17422680-726D-FB74-002A-58D32960A56F}"/>
            </a:ext>
          </a:extLst>
        </xdr:cNvPr>
        <xdr:cNvCxnSpPr/>
      </xdr:nvCxnSpPr>
      <xdr:spPr>
        <a:xfrm>
          <a:off x="6887112"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147301</xdr:colOff>
      <xdr:row>21</xdr:row>
      <xdr:rowOff>165505</xdr:rowOff>
    </xdr:from>
    <xdr:to>
      <xdr:col>29</xdr:col>
      <xdr:colOff>147301</xdr:colOff>
      <xdr:row>22</xdr:row>
      <xdr:rowOff>73962</xdr:rowOff>
    </xdr:to>
    <xdr:cxnSp macro="">
      <xdr:nvCxnSpPr>
        <xdr:cNvPr id="207" name="直線コネクタ 206">
          <a:extLst>
            <a:ext uri="{FF2B5EF4-FFF2-40B4-BE49-F238E27FC236}">
              <a16:creationId xmlns:a16="http://schemas.microsoft.com/office/drawing/2014/main" id="{262E74E0-8562-3F57-C6DF-3643EB2C9FA1}"/>
            </a:ext>
          </a:extLst>
        </xdr:cNvPr>
        <xdr:cNvCxnSpPr/>
      </xdr:nvCxnSpPr>
      <xdr:spPr>
        <a:xfrm>
          <a:off x="6776701"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43948</xdr:colOff>
      <xdr:row>21</xdr:row>
      <xdr:rowOff>165505</xdr:rowOff>
    </xdr:from>
    <xdr:to>
      <xdr:col>29</xdr:col>
      <xdr:colOff>43948</xdr:colOff>
      <xdr:row>22</xdr:row>
      <xdr:rowOff>73962</xdr:rowOff>
    </xdr:to>
    <xdr:cxnSp macro="">
      <xdr:nvCxnSpPr>
        <xdr:cNvPr id="208" name="直線コネクタ 207">
          <a:extLst>
            <a:ext uri="{FF2B5EF4-FFF2-40B4-BE49-F238E27FC236}">
              <a16:creationId xmlns:a16="http://schemas.microsoft.com/office/drawing/2014/main" id="{EBA8EF20-06DD-068C-ABD8-94C61F4E693B}"/>
            </a:ext>
          </a:extLst>
        </xdr:cNvPr>
        <xdr:cNvCxnSpPr/>
      </xdr:nvCxnSpPr>
      <xdr:spPr>
        <a:xfrm>
          <a:off x="6673348"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133491</xdr:colOff>
      <xdr:row>20</xdr:row>
      <xdr:rowOff>185276</xdr:rowOff>
    </xdr:from>
    <xdr:ext cx="336311" cy="233205"/>
    <xdr:sp macro="" textlink="'1条'!R7">
      <xdr:nvSpPr>
        <xdr:cNvPr id="209" name="テキスト ボックス 208">
          <a:extLst>
            <a:ext uri="{FF2B5EF4-FFF2-40B4-BE49-F238E27FC236}">
              <a16:creationId xmlns:a16="http://schemas.microsoft.com/office/drawing/2014/main" id="{14A34FA5-EA61-9237-D962-0C46E5BC21BE}"/>
            </a:ext>
          </a:extLst>
        </xdr:cNvPr>
        <xdr:cNvSpPr txBox="1"/>
      </xdr:nvSpPr>
      <xdr:spPr>
        <a:xfrm>
          <a:off x="7500572" y="4815642"/>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33</xdr:col>
      <xdr:colOff>40774</xdr:colOff>
      <xdr:row>20</xdr:row>
      <xdr:rowOff>203308</xdr:rowOff>
    </xdr:from>
    <xdr:ext cx="300082" cy="233205"/>
    <xdr:sp macro="" textlink="'1条'!X37">
      <xdr:nvSpPr>
        <xdr:cNvPr id="210" name="テキスト ボックス 209">
          <a:extLst>
            <a:ext uri="{FF2B5EF4-FFF2-40B4-BE49-F238E27FC236}">
              <a16:creationId xmlns:a16="http://schemas.microsoft.com/office/drawing/2014/main" id="{A224CD14-966D-9F31-52AD-7C6FBEA7418B}"/>
            </a:ext>
          </a:extLst>
        </xdr:cNvPr>
        <xdr:cNvSpPr txBox="1"/>
      </xdr:nvSpPr>
      <xdr:spPr>
        <a:xfrm>
          <a:off x="7638076" y="4833674"/>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oneCellAnchor>
    <xdr:from>
      <xdr:col>29</xdr:col>
      <xdr:colOff>82722</xdr:colOff>
      <xdr:row>23</xdr:row>
      <xdr:rowOff>154423</xdr:rowOff>
    </xdr:from>
    <xdr:ext cx="444352" cy="233205"/>
    <xdr:sp macro="" textlink="$P$16">
      <xdr:nvSpPr>
        <xdr:cNvPr id="213" name="テキスト ボックス 212">
          <a:extLst>
            <a:ext uri="{FF2B5EF4-FFF2-40B4-BE49-F238E27FC236}">
              <a16:creationId xmlns:a16="http://schemas.microsoft.com/office/drawing/2014/main" id="{84BCC4BD-FE01-439A-AD45-DDC2D741E609}"/>
            </a:ext>
          </a:extLst>
        </xdr:cNvPr>
        <xdr:cNvSpPr txBox="1"/>
      </xdr:nvSpPr>
      <xdr:spPr>
        <a:xfrm>
          <a:off x="6712122" y="544270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458A38-8849-4285-AE67-581BA101F3AB}" type="TxLink">
            <a:rPr kumimoji="1" lang="en-US" altLang="en-US" sz="900" b="0" i="0" u="none" strike="noStrike">
              <a:solidFill>
                <a:srgbClr val="FF0000"/>
              </a:solidFill>
              <a:latin typeface="Times New Roman"/>
              <a:ea typeface="Yu Gothic"/>
              <a:cs typeface="Times New Roman"/>
            </a:rPr>
            <a:pPr/>
            <a:t>1.600</a:t>
          </a:fld>
          <a:endParaRPr kumimoji="1" lang="ja-JP" altLang="en-US" sz="900">
            <a:solidFill>
              <a:srgbClr val="FF0000"/>
            </a:solidFill>
          </a:endParaRPr>
        </a:p>
      </xdr:txBody>
    </xdr:sp>
    <xdr:clientData/>
  </xdr:oneCellAnchor>
  <xdr:oneCellAnchor>
    <xdr:from>
      <xdr:col>103</xdr:col>
      <xdr:colOff>90472</xdr:colOff>
      <xdr:row>11</xdr:row>
      <xdr:rowOff>202010</xdr:rowOff>
    </xdr:from>
    <xdr:ext cx="233205" cy="444352"/>
    <xdr:sp macro="" textlink="$CO$11">
      <xdr:nvSpPr>
        <xdr:cNvPr id="74" name="テキスト ボックス 73">
          <a:extLst>
            <a:ext uri="{FF2B5EF4-FFF2-40B4-BE49-F238E27FC236}">
              <a16:creationId xmlns:a16="http://schemas.microsoft.com/office/drawing/2014/main" id="{7244ECB5-A618-4804-BE88-3D02411793AB}"/>
            </a:ext>
          </a:extLst>
        </xdr:cNvPr>
        <xdr:cNvSpPr txBox="1"/>
      </xdr:nvSpPr>
      <xdr:spPr>
        <a:xfrm rot="16200000">
          <a:off x="23530699" y="283742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4F58911-088C-4A08-9711-A7FF9CE1E300}" type="TxLink">
            <a:rPr kumimoji="1" lang="en-US" altLang="en-US" sz="900" b="0" i="0" u="none" strike="noStrike">
              <a:solidFill>
                <a:srgbClr val="FF0000"/>
              </a:solidFill>
              <a:latin typeface="Times New Roman"/>
              <a:ea typeface="Yu Gothic"/>
              <a:cs typeface="Times New Roman"/>
            </a:rPr>
            <a:pPr/>
            <a:t>0.110</a:t>
          </a:fld>
          <a:endParaRPr kumimoji="1" lang="ja-JP" altLang="en-US" sz="900">
            <a:solidFill>
              <a:srgbClr val="FF0000"/>
            </a:solidFill>
          </a:endParaRPr>
        </a:p>
      </xdr:txBody>
    </xdr:sp>
    <xdr:clientData/>
  </xdr:oneCellAnchor>
  <xdr:oneCellAnchor>
    <xdr:from>
      <xdr:col>24</xdr:col>
      <xdr:colOff>149066</xdr:colOff>
      <xdr:row>20</xdr:row>
      <xdr:rowOff>17395</xdr:rowOff>
    </xdr:from>
    <xdr:ext cx="233205" cy="444352"/>
    <xdr:sp macro="" textlink="'1条'!R14">
      <xdr:nvSpPr>
        <xdr:cNvPr id="76" name="テキスト ボックス 75">
          <a:extLst>
            <a:ext uri="{FF2B5EF4-FFF2-40B4-BE49-F238E27FC236}">
              <a16:creationId xmlns:a16="http://schemas.microsoft.com/office/drawing/2014/main" id="{C0FB81A8-6271-4978-AAE3-CF24D4AEE098}"/>
            </a:ext>
          </a:extLst>
        </xdr:cNvPr>
        <xdr:cNvSpPr txBox="1"/>
      </xdr:nvSpPr>
      <xdr:spPr>
        <a:xfrm rot="16200000">
          <a:off x="5529893" y="472544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25</xdr:col>
      <xdr:colOff>29980</xdr:colOff>
      <xdr:row>21</xdr:row>
      <xdr:rowOff>185869</xdr:rowOff>
    </xdr:from>
    <xdr:to>
      <xdr:col>25</xdr:col>
      <xdr:colOff>29980</xdr:colOff>
      <xdr:row>22</xdr:row>
      <xdr:rowOff>34778</xdr:rowOff>
    </xdr:to>
    <xdr:cxnSp macro="">
      <xdr:nvCxnSpPr>
        <xdr:cNvPr id="77" name="直線コネクタ 76">
          <a:extLst>
            <a:ext uri="{FF2B5EF4-FFF2-40B4-BE49-F238E27FC236}">
              <a16:creationId xmlns:a16="http://schemas.microsoft.com/office/drawing/2014/main" id="{D05A5DE3-F64F-4B2F-9FB3-7580C3F0F9DA}"/>
            </a:ext>
          </a:extLst>
        </xdr:cNvPr>
        <xdr:cNvCxnSpPr/>
      </xdr:nvCxnSpPr>
      <xdr:spPr>
        <a:xfrm>
          <a:off x="5744980" y="5016949"/>
          <a:ext cx="0" cy="77509"/>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195743</xdr:colOff>
      <xdr:row>22</xdr:row>
      <xdr:rowOff>75636</xdr:rowOff>
    </xdr:from>
    <xdr:to>
      <xdr:col>27</xdr:col>
      <xdr:colOff>15934</xdr:colOff>
      <xdr:row>22</xdr:row>
      <xdr:rowOff>75636</xdr:rowOff>
    </xdr:to>
    <xdr:cxnSp macro="">
      <xdr:nvCxnSpPr>
        <xdr:cNvPr id="78" name="直線コネクタ 77">
          <a:extLst>
            <a:ext uri="{FF2B5EF4-FFF2-40B4-BE49-F238E27FC236}">
              <a16:creationId xmlns:a16="http://schemas.microsoft.com/office/drawing/2014/main" id="{CE9841D8-9394-4B36-9330-269AC744CD72}"/>
            </a:ext>
          </a:extLst>
        </xdr:cNvPr>
        <xdr:cNvCxnSpPr/>
      </xdr:nvCxnSpPr>
      <xdr:spPr>
        <a:xfrm>
          <a:off x="5676550" y="5132333"/>
          <a:ext cx="50529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73957</xdr:colOff>
      <xdr:row>21</xdr:row>
      <xdr:rowOff>165505</xdr:rowOff>
    </xdr:from>
    <xdr:to>
      <xdr:col>33</xdr:col>
      <xdr:colOff>73957</xdr:colOff>
      <xdr:row>22</xdr:row>
      <xdr:rowOff>73962</xdr:rowOff>
    </xdr:to>
    <xdr:cxnSp macro="">
      <xdr:nvCxnSpPr>
        <xdr:cNvPr id="87" name="直線コネクタ 86">
          <a:extLst>
            <a:ext uri="{FF2B5EF4-FFF2-40B4-BE49-F238E27FC236}">
              <a16:creationId xmlns:a16="http://schemas.microsoft.com/office/drawing/2014/main" id="{EBEB18E2-050E-D91F-6F7E-1B068722788B}"/>
            </a:ext>
          </a:extLst>
        </xdr:cNvPr>
        <xdr:cNvCxnSpPr/>
      </xdr:nvCxnSpPr>
      <xdr:spPr>
        <a:xfrm>
          <a:off x="7617757"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199445</xdr:colOff>
      <xdr:row>21</xdr:row>
      <xdr:rowOff>165505</xdr:rowOff>
    </xdr:from>
    <xdr:to>
      <xdr:col>32</xdr:col>
      <xdr:colOff>199445</xdr:colOff>
      <xdr:row>22</xdr:row>
      <xdr:rowOff>73962</xdr:rowOff>
    </xdr:to>
    <xdr:cxnSp macro="">
      <xdr:nvCxnSpPr>
        <xdr:cNvPr id="88" name="直線コネクタ 87">
          <a:extLst>
            <a:ext uri="{FF2B5EF4-FFF2-40B4-BE49-F238E27FC236}">
              <a16:creationId xmlns:a16="http://schemas.microsoft.com/office/drawing/2014/main" id="{ECBCB2DE-DC03-5F4B-3E2C-FD2DB3BCCFDB}"/>
            </a:ext>
          </a:extLst>
        </xdr:cNvPr>
        <xdr:cNvCxnSpPr/>
      </xdr:nvCxnSpPr>
      <xdr:spPr>
        <a:xfrm>
          <a:off x="7514645"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94623</xdr:colOff>
      <xdr:row>21</xdr:row>
      <xdr:rowOff>165505</xdr:rowOff>
    </xdr:from>
    <xdr:to>
      <xdr:col>32</xdr:col>
      <xdr:colOff>94623</xdr:colOff>
      <xdr:row>22</xdr:row>
      <xdr:rowOff>73962</xdr:rowOff>
    </xdr:to>
    <xdr:cxnSp macro="">
      <xdr:nvCxnSpPr>
        <xdr:cNvPr id="89" name="直線コネクタ 88">
          <a:extLst>
            <a:ext uri="{FF2B5EF4-FFF2-40B4-BE49-F238E27FC236}">
              <a16:creationId xmlns:a16="http://schemas.microsoft.com/office/drawing/2014/main" id="{328AE762-CA9B-8DD0-8968-0F34AE3DC93F}"/>
            </a:ext>
          </a:extLst>
        </xdr:cNvPr>
        <xdr:cNvCxnSpPr/>
      </xdr:nvCxnSpPr>
      <xdr:spPr>
        <a:xfrm>
          <a:off x="7409823"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47892</xdr:colOff>
      <xdr:row>16</xdr:row>
      <xdr:rowOff>46407</xdr:rowOff>
    </xdr:from>
    <xdr:to>
      <xdr:col>68</xdr:col>
      <xdr:colOff>47892</xdr:colOff>
      <xdr:row>17</xdr:row>
      <xdr:rowOff>94</xdr:rowOff>
    </xdr:to>
    <xdr:cxnSp macro="">
      <xdr:nvCxnSpPr>
        <xdr:cNvPr id="217" name="直線コネクタ 216">
          <a:extLst>
            <a:ext uri="{FF2B5EF4-FFF2-40B4-BE49-F238E27FC236}">
              <a16:creationId xmlns:a16="http://schemas.microsoft.com/office/drawing/2014/main" id="{E4BCD1D5-0AB3-43E5-89DC-7D658BD32D6D}"/>
            </a:ext>
          </a:extLst>
        </xdr:cNvPr>
        <xdr:cNvCxnSpPr/>
      </xdr:nvCxnSpPr>
      <xdr:spPr>
        <a:xfrm>
          <a:off x="15592692" y="3719247"/>
          <a:ext cx="0" cy="182287"/>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43810</xdr:colOff>
      <xdr:row>16</xdr:row>
      <xdr:rowOff>42386</xdr:rowOff>
    </xdr:from>
    <xdr:to>
      <xdr:col>61</xdr:col>
      <xdr:colOff>43810</xdr:colOff>
      <xdr:row>17</xdr:row>
      <xdr:rowOff>68036</xdr:rowOff>
    </xdr:to>
    <xdr:cxnSp macro="">
      <xdr:nvCxnSpPr>
        <xdr:cNvPr id="218" name="直線コネクタ 217">
          <a:extLst>
            <a:ext uri="{FF2B5EF4-FFF2-40B4-BE49-F238E27FC236}">
              <a16:creationId xmlns:a16="http://schemas.microsoft.com/office/drawing/2014/main" id="{CF02C3A7-13EC-4C4D-AFC1-1BC34F736CB9}"/>
            </a:ext>
          </a:extLst>
        </xdr:cNvPr>
        <xdr:cNvCxnSpPr/>
      </xdr:nvCxnSpPr>
      <xdr:spPr>
        <a:xfrm>
          <a:off x="13988410" y="3715226"/>
          <a:ext cx="0" cy="254250"/>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124</xdr:colOff>
      <xdr:row>16</xdr:row>
      <xdr:rowOff>42386</xdr:rowOff>
    </xdr:from>
    <xdr:to>
      <xdr:col>62</xdr:col>
      <xdr:colOff>124</xdr:colOff>
      <xdr:row>17</xdr:row>
      <xdr:rowOff>53522</xdr:rowOff>
    </xdr:to>
    <xdr:cxnSp macro="">
      <xdr:nvCxnSpPr>
        <xdr:cNvPr id="219" name="直線コネクタ 218">
          <a:extLst>
            <a:ext uri="{FF2B5EF4-FFF2-40B4-BE49-F238E27FC236}">
              <a16:creationId xmlns:a16="http://schemas.microsoft.com/office/drawing/2014/main" id="{0FAAB8E6-4283-44E4-B6FE-668CD1E4FF87}"/>
            </a:ext>
          </a:extLst>
        </xdr:cNvPr>
        <xdr:cNvCxnSpPr/>
      </xdr:nvCxnSpPr>
      <xdr:spPr>
        <a:xfrm>
          <a:off x="14173324" y="3715226"/>
          <a:ext cx="0" cy="239736"/>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165606</xdr:colOff>
      <xdr:row>16</xdr:row>
      <xdr:rowOff>42386</xdr:rowOff>
    </xdr:from>
    <xdr:to>
      <xdr:col>62</xdr:col>
      <xdr:colOff>165606</xdr:colOff>
      <xdr:row>17</xdr:row>
      <xdr:rowOff>53522</xdr:rowOff>
    </xdr:to>
    <xdr:cxnSp macro="">
      <xdr:nvCxnSpPr>
        <xdr:cNvPr id="220" name="直線コネクタ 219">
          <a:extLst>
            <a:ext uri="{FF2B5EF4-FFF2-40B4-BE49-F238E27FC236}">
              <a16:creationId xmlns:a16="http://schemas.microsoft.com/office/drawing/2014/main" id="{4FAE781F-8348-4F86-9CF1-1825CEC8785D}"/>
            </a:ext>
          </a:extLst>
        </xdr:cNvPr>
        <xdr:cNvCxnSpPr/>
      </xdr:nvCxnSpPr>
      <xdr:spPr>
        <a:xfrm>
          <a:off x="14338806" y="3715226"/>
          <a:ext cx="0" cy="239736"/>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102695</xdr:colOff>
      <xdr:row>16</xdr:row>
      <xdr:rowOff>42386</xdr:rowOff>
    </xdr:from>
    <xdr:to>
      <xdr:col>63</xdr:col>
      <xdr:colOff>102695</xdr:colOff>
      <xdr:row>17</xdr:row>
      <xdr:rowOff>46265</xdr:rowOff>
    </xdr:to>
    <xdr:cxnSp macro="">
      <xdr:nvCxnSpPr>
        <xdr:cNvPr id="221" name="直線コネクタ 220">
          <a:extLst>
            <a:ext uri="{FF2B5EF4-FFF2-40B4-BE49-F238E27FC236}">
              <a16:creationId xmlns:a16="http://schemas.microsoft.com/office/drawing/2014/main" id="{A19803EF-77D5-4F4B-A3F7-92D96C642E34}"/>
            </a:ext>
          </a:extLst>
        </xdr:cNvPr>
        <xdr:cNvCxnSpPr/>
      </xdr:nvCxnSpPr>
      <xdr:spPr>
        <a:xfrm>
          <a:off x="14504495" y="3715226"/>
          <a:ext cx="0" cy="232479"/>
        </a:xfrm>
        <a:prstGeom prst="line">
          <a:avLst/>
        </a:prstGeom>
        <a:ln w="25400">
          <a:solidFill>
            <a:sysClr val="windowText" lastClr="00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25827</xdr:colOff>
      <xdr:row>16</xdr:row>
      <xdr:rowOff>39803</xdr:rowOff>
    </xdr:from>
    <xdr:to>
      <xdr:col>64</xdr:col>
      <xdr:colOff>25827</xdr:colOff>
      <xdr:row>17</xdr:row>
      <xdr:rowOff>36589</xdr:rowOff>
    </xdr:to>
    <xdr:cxnSp macro="">
      <xdr:nvCxnSpPr>
        <xdr:cNvPr id="222" name="直線コネクタ 221">
          <a:extLst>
            <a:ext uri="{FF2B5EF4-FFF2-40B4-BE49-F238E27FC236}">
              <a16:creationId xmlns:a16="http://schemas.microsoft.com/office/drawing/2014/main" id="{B5F9C2EE-7E39-4B10-BBC7-6F64EDDA1CEE}"/>
            </a:ext>
          </a:extLst>
        </xdr:cNvPr>
        <xdr:cNvCxnSpPr/>
      </xdr:nvCxnSpPr>
      <xdr:spPr>
        <a:xfrm>
          <a:off x="14656227" y="3712643"/>
          <a:ext cx="0" cy="225386"/>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179393</xdr:colOff>
      <xdr:row>16</xdr:row>
      <xdr:rowOff>37220</xdr:rowOff>
    </xdr:from>
    <xdr:to>
      <xdr:col>64</xdr:col>
      <xdr:colOff>179393</xdr:colOff>
      <xdr:row>17</xdr:row>
      <xdr:rowOff>22249</xdr:rowOff>
    </xdr:to>
    <xdr:cxnSp macro="">
      <xdr:nvCxnSpPr>
        <xdr:cNvPr id="223" name="直線コネクタ 222">
          <a:extLst>
            <a:ext uri="{FF2B5EF4-FFF2-40B4-BE49-F238E27FC236}">
              <a16:creationId xmlns:a16="http://schemas.microsoft.com/office/drawing/2014/main" id="{71CCA7B8-033D-4664-8A43-00FB34B42C35}"/>
            </a:ext>
          </a:extLst>
        </xdr:cNvPr>
        <xdr:cNvCxnSpPr/>
      </xdr:nvCxnSpPr>
      <xdr:spPr>
        <a:xfrm>
          <a:off x="14809793" y="3710060"/>
          <a:ext cx="0" cy="21362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94476</xdr:colOff>
      <xdr:row>16</xdr:row>
      <xdr:rowOff>42386</xdr:rowOff>
    </xdr:from>
    <xdr:to>
      <xdr:col>65</xdr:col>
      <xdr:colOff>94476</xdr:colOff>
      <xdr:row>17</xdr:row>
      <xdr:rowOff>25400</xdr:rowOff>
    </xdr:to>
    <xdr:cxnSp macro="">
      <xdr:nvCxnSpPr>
        <xdr:cNvPr id="224" name="直線コネクタ 223">
          <a:extLst>
            <a:ext uri="{FF2B5EF4-FFF2-40B4-BE49-F238E27FC236}">
              <a16:creationId xmlns:a16="http://schemas.microsoft.com/office/drawing/2014/main" id="{F5FAF710-43D2-4D5A-BEFE-C44007075AAA}"/>
            </a:ext>
          </a:extLst>
        </xdr:cNvPr>
        <xdr:cNvCxnSpPr/>
      </xdr:nvCxnSpPr>
      <xdr:spPr>
        <a:xfrm>
          <a:off x="14953476" y="3715226"/>
          <a:ext cx="0" cy="211614"/>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26111</xdr:colOff>
      <xdr:row>16</xdr:row>
      <xdr:rowOff>42386</xdr:rowOff>
    </xdr:from>
    <xdr:to>
      <xdr:col>66</xdr:col>
      <xdr:colOff>27448</xdr:colOff>
      <xdr:row>17</xdr:row>
      <xdr:rowOff>23605</xdr:rowOff>
    </xdr:to>
    <xdr:cxnSp macro="">
      <xdr:nvCxnSpPr>
        <xdr:cNvPr id="225" name="直線コネクタ 224">
          <a:extLst>
            <a:ext uri="{FF2B5EF4-FFF2-40B4-BE49-F238E27FC236}">
              <a16:creationId xmlns:a16="http://schemas.microsoft.com/office/drawing/2014/main" id="{9C8817FD-CEEA-4417-B0FC-35CCE5E6CBD8}"/>
            </a:ext>
          </a:extLst>
        </xdr:cNvPr>
        <xdr:cNvCxnSpPr/>
      </xdr:nvCxnSpPr>
      <xdr:spPr>
        <a:xfrm>
          <a:off x="15113711" y="3715226"/>
          <a:ext cx="1337" cy="20981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183839</xdr:colOff>
      <xdr:row>16</xdr:row>
      <xdr:rowOff>42386</xdr:rowOff>
    </xdr:from>
    <xdr:to>
      <xdr:col>66</xdr:col>
      <xdr:colOff>183839</xdr:colOff>
      <xdr:row>17</xdr:row>
      <xdr:rowOff>14608</xdr:rowOff>
    </xdr:to>
    <xdr:cxnSp macro="">
      <xdr:nvCxnSpPr>
        <xdr:cNvPr id="226" name="直線コネクタ 225">
          <a:extLst>
            <a:ext uri="{FF2B5EF4-FFF2-40B4-BE49-F238E27FC236}">
              <a16:creationId xmlns:a16="http://schemas.microsoft.com/office/drawing/2014/main" id="{6F414352-4B02-456A-90F5-D86658549796}"/>
            </a:ext>
          </a:extLst>
        </xdr:cNvPr>
        <xdr:cNvCxnSpPr/>
      </xdr:nvCxnSpPr>
      <xdr:spPr>
        <a:xfrm>
          <a:off x="15271439" y="3715226"/>
          <a:ext cx="0" cy="200822"/>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119043</xdr:colOff>
      <xdr:row>16</xdr:row>
      <xdr:rowOff>44502</xdr:rowOff>
    </xdr:from>
    <xdr:to>
      <xdr:col>67</xdr:col>
      <xdr:colOff>119043</xdr:colOff>
      <xdr:row>17</xdr:row>
      <xdr:rowOff>7351</xdr:rowOff>
    </xdr:to>
    <xdr:cxnSp macro="">
      <xdr:nvCxnSpPr>
        <xdr:cNvPr id="227" name="直線コネクタ 226">
          <a:extLst>
            <a:ext uri="{FF2B5EF4-FFF2-40B4-BE49-F238E27FC236}">
              <a16:creationId xmlns:a16="http://schemas.microsoft.com/office/drawing/2014/main" id="{B1856EA9-3E17-44F6-B4B9-F941B6944C44}"/>
            </a:ext>
          </a:extLst>
        </xdr:cNvPr>
        <xdr:cNvCxnSpPr/>
      </xdr:nvCxnSpPr>
      <xdr:spPr>
        <a:xfrm>
          <a:off x="15435243" y="3717342"/>
          <a:ext cx="0" cy="19144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35560</xdr:colOff>
      <xdr:row>17</xdr:row>
      <xdr:rowOff>47053</xdr:rowOff>
    </xdr:from>
    <xdr:to>
      <xdr:col>63</xdr:col>
      <xdr:colOff>99498</xdr:colOff>
      <xdr:row>17</xdr:row>
      <xdr:rowOff>69439</xdr:rowOff>
    </xdr:to>
    <xdr:cxnSp macro="">
      <xdr:nvCxnSpPr>
        <xdr:cNvPr id="81" name="直線コネクタ 80">
          <a:extLst>
            <a:ext uri="{FF2B5EF4-FFF2-40B4-BE49-F238E27FC236}">
              <a16:creationId xmlns:a16="http://schemas.microsoft.com/office/drawing/2014/main" id="{CA8634EC-C978-4005-A42F-5E25029032C0}"/>
            </a:ext>
          </a:extLst>
        </xdr:cNvPr>
        <xdr:cNvCxnSpPr/>
      </xdr:nvCxnSpPr>
      <xdr:spPr>
        <a:xfrm flipH="1">
          <a:off x="13980160" y="3948493"/>
          <a:ext cx="521138" cy="22386"/>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98581</xdr:colOff>
      <xdr:row>16</xdr:row>
      <xdr:rowOff>223520</xdr:rowOff>
    </xdr:from>
    <xdr:to>
      <xdr:col>68</xdr:col>
      <xdr:colOff>33827</xdr:colOff>
      <xdr:row>17</xdr:row>
      <xdr:rowOff>45097</xdr:rowOff>
    </xdr:to>
    <xdr:cxnSp macro="">
      <xdr:nvCxnSpPr>
        <xdr:cNvPr id="82" name="直線コネクタ 81">
          <a:extLst>
            <a:ext uri="{FF2B5EF4-FFF2-40B4-BE49-F238E27FC236}">
              <a16:creationId xmlns:a16="http://schemas.microsoft.com/office/drawing/2014/main" id="{11DD7285-33A4-448E-BDC5-0791471DF964}"/>
            </a:ext>
          </a:extLst>
        </xdr:cNvPr>
        <xdr:cNvCxnSpPr/>
      </xdr:nvCxnSpPr>
      <xdr:spPr>
        <a:xfrm flipH="1">
          <a:off x="14500381" y="3896360"/>
          <a:ext cx="1078246" cy="50177"/>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158796</xdr:colOff>
      <xdr:row>17</xdr:row>
      <xdr:rowOff>31485</xdr:rowOff>
    </xdr:from>
    <xdr:to>
      <xdr:col>65</xdr:col>
      <xdr:colOff>158796</xdr:colOff>
      <xdr:row>18</xdr:row>
      <xdr:rowOff>147561</xdr:rowOff>
    </xdr:to>
    <xdr:cxnSp macro="">
      <xdr:nvCxnSpPr>
        <xdr:cNvPr id="232" name="直線コネクタ 231">
          <a:extLst>
            <a:ext uri="{FF2B5EF4-FFF2-40B4-BE49-F238E27FC236}">
              <a16:creationId xmlns:a16="http://schemas.microsoft.com/office/drawing/2014/main" id="{7A2C1A01-A8F7-4238-8327-082C7C6ED44C}"/>
            </a:ext>
          </a:extLst>
        </xdr:cNvPr>
        <xdr:cNvCxnSpPr/>
      </xdr:nvCxnSpPr>
      <xdr:spPr>
        <a:xfrm>
          <a:off x="15017796" y="3932925"/>
          <a:ext cx="0" cy="359916"/>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65</xdr:col>
      <xdr:colOff>117544</xdr:colOff>
      <xdr:row>17</xdr:row>
      <xdr:rowOff>239024</xdr:rowOff>
    </xdr:from>
    <xdr:ext cx="339580" cy="224998"/>
    <xdr:sp macro="" textlink="">
      <xdr:nvSpPr>
        <xdr:cNvPr id="233" name="テキスト ボックス 232">
          <a:extLst>
            <a:ext uri="{FF2B5EF4-FFF2-40B4-BE49-F238E27FC236}">
              <a16:creationId xmlns:a16="http://schemas.microsoft.com/office/drawing/2014/main" id="{D0518E41-15C4-4523-98B6-1D2E25F9D5AA}"/>
            </a:ext>
          </a:extLst>
        </xdr:cNvPr>
        <xdr:cNvSpPr txBox="1"/>
      </xdr:nvSpPr>
      <xdr:spPr>
        <a:xfrm>
          <a:off x="14976544" y="4140464"/>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66</xdr:col>
      <xdr:colOff>52451</xdr:colOff>
      <xdr:row>17</xdr:row>
      <xdr:rowOff>237396</xdr:rowOff>
    </xdr:from>
    <xdr:ext cx="559769" cy="233205"/>
    <xdr:sp macro="" textlink="$AQ$9">
      <xdr:nvSpPr>
        <xdr:cNvPr id="234" name="テキスト ボックス 233">
          <a:extLst>
            <a:ext uri="{FF2B5EF4-FFF2-40B4-BE49-F238E27FC236}">
              <a16:creationId xmlns:a16="http://schemas.microsoft.com/office/drawing/2014/main" id="{2304B961-01E0-4930-AC33-32D2EF1C262C}"/>
            </a:ext>
          </a:extLst>
        </xdr:cNvPr>
        <xdr:cNvSpPr txBox="1"/>
      </xdr:nvSpPr>
      <xdr:spPr>
        <a:xfrm>
          <a:off x="15140051" y="413883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9935D1-4825-42F4-8C22-9EC00382EF9D}" type="TxLink">
            <a:rPr kumimoji="1" lang="en-US" altLang="en-US" sz="900" b="0" i="0" u="none" strike="noStrike">
              <a:solidFill>
                <a:srgbClr val="FF0000"/>
              </a:solidFill>
              <a:latin typeface="Times New Roman"/>
              <a:ea typeface="Yu Gothic"/>
              <a:cs typeface="Times New Roman"/>
            </a:rPr>
            <a:pPr/>
            <a:t>342.972</a:t>
          </a:fld>
          <a:endParaRPr kumimoji="1" lang="ja-JP" altLang="en-US" sz="900">
            <a:solidFill>
              <a:srgbClr val="FF0000"/>
            </a:solidFill>
          </a:endParaRPr>
        </a:p>
      </xdr:txBody>
    </xdr:sp>
    <xdr:clientData/>
  </xdr:oneCellAnchor>
  <xdr:oneCellAnchor>
    <xdr:from>
      <xdr:col>103</xdr:col>
      <xdr:colOff>226611</xdr:colOff>
      <xdr:row>13</xdr:row>
      <xdr:rowOff>145914</xdr:rowOff>
    </xdr:from>
    <xdr:ext cx="233205" cy="444352"/>
    <xdr:sp macro="" textlink="$CO$13">
      <xdr:nvSpPr>
        <xdr:cNvPr id="238" name="テキスト ボックス 237">
          <a:extLst>
            <a:ext uri="{FF2B5EF4-FFF2-40B4-BE49-F238E27FC236}">
              <a16:creationId xmlns:a16="http://schemas.microsoft.com/office/drawing/2014/main" id="{2A1856BA-13AC-C727-BE08-91C8B398B82A}"/>
            </a:ext>
          </a:extLst>
        </xdr:cNvPr>
        <xdr:cNvSpPr txBox="1"/>
      </xdr:nvSpPr>
      <xdr:spPr>
        <a:xfrm rot="16200000">
          <a:off x="23666838" y="323852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D2FFF7A-F3C8-4023-9F30-AAF772749F08}" type="TxLink">
            <a:rPr kumimoji="1" lang="en-US" altLang="en-US" sz="900" b="0" i="0" u="none" strike="noStrike">
              <a:solidFill>
                <a:srgbClr val="FF0000"/>
              </a:solidFill>
              <a:latin typeface="Times New Roman"/>
              <a:ea typeface="Yu Gothic"/>
              <a:cs typeface="Times New Roman"/>
            </a:rPr>
            <a:pPr/>
            <a:t>0.590</a:t>
          </a:fld>
          <a:endParaRPr kumimoji="1" lang="ja-JP" altLang="en-US" sz="900">
            <a:solidFill>
              <a:srgbClr val="FF0000"/>
            </a:solidFill>
          </a:endParaRPr>
        </a:p>
      </xdr:txBody>
    </xdr:sp>
    <xdr:clientData/>
  </xdr:oneCellAnchor>
  <xdr:twoCellAnchor editAs="oneCell">
    <xdr:from>
      <xdr:col>94</xdr:col>
      <xdr:colOff>3052</xdr:colOff>
      <xdr:row>32</xdr:row>
      <xdr:rowOff>156838</xdr:rowOff>
    </xdr:from>
    <xdr:to>
      <xdr:col>98</xdr:col>
      <xdr:colOff>168652</xdr:colOff>
      <xdr:row>35</xdr:row>
      <xdr:rowOff>110133</xdr:rowOff>
    </xdr:to>
    <xdr:sp macro="" textlink="">
      <xdr:nvSpPr>
        <xdr:cNvPr id="239" name="正方形/長方形 238">
          <a:extLst>
            <a:ext uri="{FF2B5EF4-FFF2-40B4-BE49-F238E27FC236}">
              <a16:creationId xmlns:a16="http://schemas.microsoft.com/office/drawing/2014/main" id="{E8B27BB5-64B4-44C2-A4D3-50CDA8A8ECBF}"/>
            </a:ext>
          </a:extLst>
        </xdr:cNvPr>
        <xdr:cNvSpPr/>
      </xdr:nvSpPr>
      <xdr:spPr>
        <a:xfrm>
          <a:off x="21491452" y="7502518"/>
          <a:ext cx="1080000" cy="63909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94</xdr:col>
      <xdr:colOff>147191</xdr:colOff>
      <xdr:row>32</xdr:row>
      <xdr:rowOff>222490</xdr:rowOff>
    </xdr:from>
    <xdr:to>
      <xdr:col>94</xdr:col>
      <xdr:colOff>190614</xdr:colOff>
      <xdr:row>33</xdr:row>
      <xdr:rowOff>31041</xdr:rowOff>
    </xdr:to>
    <xdr:sp macro="" textlink="">
      <xdr:nvSpPr>
        <xdr:cNvPr id="240" name="楕円 239">
          <a:extLst>
            <a:ext uri="{FF2B5EF4-FFF2-40B4-BE49-F238E27FC236}">
              <a16:creationId xmlns:a16="http://schemas.microsoft.com/office/drawing/2014/main" id="{D533618B-41EA-45F8-8F7C-6617FBCE8C0C}"/>
            </a:ext>
          </a:extLst>
        </xdr:cNvPr>
        <xdr:cNvSpPr/>
      </xdr:nvSpPr>
      <xdr:spPr>
        <a:xfrm>
          <a:off x="21635591" y="7568170"/>
          <a:ext cx="4342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95</xdr:col>
      <xdr:colOff>160154</xdr:colOff>
      <xdr:row>32</xdr:row>
      <xdr:rowOff>222490</xdr:rowOff>
    </xdr:from>
    <xdr:to>
      <xdr:col>95</xdr:col>
      <xdr:colOff>203577</xdr:colOff>
      <xdr:row>33</xdr:row>
      <xdr:rowOff>31041</xdr:rowOff>
    </xdr:to>
    <xdr:sp macro="" textlink="">
      <xdr:nvSpPr>
        <xdr:cNvPr id="241" name="楕円 240">
          <a:extLst>
            <a:ext uri="{FF2B5EF4-FFF2-40B4-BE49-F238E27FC236}">
              <a16:creationId xmlns:a16="http://schemas.microsoft.com/office/drawing/2014/main" id="{5CEEF5FB-0578-4DA1-B103-F5661E0A449D}"/>
            </a:ext>
          </a:extLst>
        </xdr:cNvPr>
        <xdr:cNvSpPr/>
      </xdr:nvSpPr>
      <xdr:spPr>
        <a:xfrm>
          <a:off x="21877154" y="7568170"/>
          <a:ext cx="4342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96</xdr:col>
      <xdr:colOff>190291</xdr:colOff>
      <xdr:row>32</xdr:row>
      <xdr:rowOff>222490</xdr:rowOff>
    </xdr:from>
    <xdr:to>
      <xdr:col>97</xdr:col>
      <xdr:colOff>8084</xdr:colOff>
      <xdr:row>33</xdr:row>
      <xdr:rowOff>31041</xdr:rowOff>
    </xdr:to>
    <xdr:sp macro="" textlink="">
      <xdr:nvSpPr>
        <xdr:cNvPr id="242" name="楕円 241">
          <a:extLst>
            <a:ext uri="{FF2B5EF4-FFF2-40B4-BE49-F238E27FC236}">
              <a16:creationId xmlns:a16="http://schemas.microsoft.com/office/drawing/2014/main" id="{17C7EFA4-12CE-4A89-ABAD-DCB61E77486A}"/>
            </a:ext>
          </a:extLst>
        </xdr:cNvPr>
        <xdr:cNvSpPr/>
      </xdr:nvSpPr>
      <xdr:spPr>
        <a:xfrm>
          <a:off x="22135891" y="7568170"/>
          <a:ext cx="4639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203255</xdr:colOff>
      <xdr:row>32</xdr:row>
      <xdr:rowOff>222490</xdr:rowOff>
    </xdr:from>
    <xdr:to>
      <xdr:col>98</xdr:col>
      <xdr:colOff>21048</xdr:colOff>
      <xdr:row>33</xdr:row>
      <xdr:rowOff>31041</xdr:rowOff>
    </xdr:to>
    <xdr:sp macro="" textlink="">
      <xdr:nvSpPr>
        <xdr:cNvPr id="243" name="楕円 242">
          <a:extLst>
            <a:ext uri="{FF2B5EF4-FFF2-40B4-BE49-F238E27FC236}">
              <a16:creationId xmlns:a16="http://schemas.microsoft.com/office/drawing/2014/main" id="{36DE914E-E4F6-4C38-91FE-29570677AE0E}"/>
            </a:ext>
          </a:extLst>
        </xdr:cNvPr>
        <xdr:cNvSpPr/>
      </xdr:nvSpPr>
      <xdr:spPr>
        <a:xfrm>
          <a:off x="22377455" y="7568170"/>
          <a:ext cx="4639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38711</xdr:colOff>
      <xdr:row>34</xdr:row>
      <xdr:rowOff>195602</xdr:rowOff>
    </xdr:from>
    <xdr:to>
      <xdr:col>102</xdr:col>
      <xdr:colOff>127174</xdr:colOff>
      <xdr:row>34</xdr:row>
      <xdr:rowOff>195602</xdr:rowOff>
    </xdr:to>
    <xdr:cxnSp macro="">
      <xdr:nvCxnSpPr>
        <xdr:cNvPr id="244" name="直線コネクタ 243">
          <a:extLst>
            <a:ext uri="{FF2B5EF4-FFF2-40B4-BE49-F238E27FC236}">
              <a16:creationId xmlns:a16="http://schemas.microsoft.com/office/drawing/2014/main" id="{F760E2EB-3046-4175-B817-2DC0B7BAFDA7}"/>
            </a:ext>
          </a:extLst>
        </xdr:cNvPr>
        <xdr:cNvCxnSpPr/>
      </xdr:nvCxnSpPr>
      <xdr:spPr>
        <a:xfrm flipH="1">
          <a:off x="22212911" y="7998482"/>
          <a:ext cx="1231463"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101</xdr:col>
      <xdr:colOff>141559</xdr:colOff>
      <xdr:row>33</xdr:row>
      <xdr:rowOff>27820</xdr:rowOff>
    </xdr:from>
    <xdr:to>
      <xdr:col>101</xdr:col>
      <xdr:colOff>141559</xdr:colOff>
      <xdr:row>35</xdr:row>
      <xdr:rowOff>134142</xdr:rowOff>
    </xdr:to>
    <xdr:cxnSp macro="">
      <xdr:nvCxnSpPr>
        <xdr:cNvPr id="245" name="直線コネクタ 244">
          <a:extLst>
            <a:ext uri="{FF2B5EF4-FFF2-40B4-BE49-F238E27FC236}">
              <a16:creationId xmlns:a16="http://schemas.microsoft.com/office/drawing/2014/main" id="{4A2D9FCA-2117-4D8A-B915-E82E8DE30F89}"/>
            </a:ext>
          </a:extLst>
        </xdr:cNvPr>
        <xdr:cNvCxnSpPr/>
      </xdr:nvCxnSpPr>
      <xdr:spPr>
        <a:xfrm>
          <a:off x="23230159" y="7602100"/>
          <a:ext cx="0" cy="56352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187564</xdr:colOff>
      <xdr:row>35</xdr:row>
      <xdr:rowOff>133489</xdr:rowOff>
    </xdr:from>
    <xdr:to>
      <xdr:col>101</xdr:col>
      <xdr:colOff>128509</xdr:colOff>
      <xdr:row>35</xdr:row>
      <xdr:rowOff>133489</xdr:rowOff>
    </xdr:to>
    <xdr:cxnSp macro="">
      <xdr:nvCxnSpPr>
        <xdr:cNvPr id="246" name="直線コネクタ 245">
          <a:extLst>
            <a:ext uri="{FF2B5EF4-FFF2-40B4-BE49-F238E27FC236}">
              <a16:creationId xmlns:a16="http://schemas.microsoft.com/office/drawing/2014/main" id="{A3DE5288-CC4F-4B1E-B844-B6636CE707BC}"/>
            </a:ext>
          </a:extLst>
        </xdr:cNvPr>
        <xdr:cNvCxnSpPr/>
      </xdr:nvCxnSpPr>
      <xdr:spPr>
        <a:xfrm flipH="1">
          <a:off x="22590364" y="8164969"/>
          <a:ext cx="626745"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176134</xdr:colOff>
      <xdr:row>33</xdr:row>
      <xdr:rowOff>12556</xdr:rowOff>
    </xdr:from>
    <xdr:to>
      <xdr:col>101</xdr:col>
      <xdr:colOff>128509</xdr:colOff>
      <xdr:row>33</xdr:row>
      <xdr:rowOff>15667</xdr:rowOff>
    </xdr:to>
    <xdr:cxnSp macro="">
      <xdr:nvCxnSpPr>
        <xdr:cNvPr id="247" name="直線コネクタ 246">
          <a:extLst>
            <a:ext uri="{FF2B5EF4-FFF2-40B4-BE49-F238E27FC236}">
              <a16:creationId xmlns:a16="http://schemas.microsoft.com/office/drawing/2014/main" id="{9E59CD4B-D619-45B8-AA14-1A7E97D4CEAA}"/>
            </a:ext>
          </a:extLst>
        </xdr:cNvPr>
        <xdr:cNvCxnSpPr/>
      </xdr:nvCxnSpPr>
      <xdr:spPr>
        <a:xfrm flipH="1">
          <a:off x="21435934" y="7586836"/>
          <a:ext cx="1781175" cy="3111"/>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224218</xdr:colOff>
      <xdr:row>36</xdr:row>
      <xdr:rowOff>58129</xdr:rowOff>
    </xdr:from>
    <xdr:to>
      <xdr:col>98</xdr:col>
      <xdr:colOff>175144</xdr:colOff>
      <xdr:row>36</xdr:row>
      <xdr:rowOff>58129</xdr:rowOff>
    </xdr:to>
    <xdr:cxnSp macro="">
      <xdr:nvCxnSpPr>
        <xdr:cNvPr id="248" name="直線コネクタ 247">
          <a:extLst>
            <a:ext uri="{FF2B5EF4-FFF2-40B4-BE49-F238E27FC236}">
              <a16:creationId xmlns:a16="http://schemas.microsoft.com/office/drawing/2014/main" id="{CBE87D00-81F3-445D-8273-267E56B1CC99}"/>
            </a:ext>
          </a:extLst>
        </xdr:cNvPr>
        <xdr:cNvCxnSpPr/>
      </xdr:nvCxnSpPr>
      <xdr:spPr>
        <a:xfrm>
          <a:off x="21484018" y="8318209"/>
          <a:ext cx="1093926"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226275</xdr:colOff>
      <xdr:row>35</xdr:row>
      <xdr:rowOff>189639</xdr:rowOff>
    </xdr:from>
    <xdr:to>
      <xdr:col>94</xdr:col>
      <xdr:colOff>3191</xdr:colOff>
      <xdr:row>36</xdr:row>
      <xdr:rowOff>96557</xdr:rowOff>
    </xdr:to>
    <xdr:cxnSp macro="">
      <xdr:nvCxnSpPr>
        <xdr:cNvPr id="249" name="直線コネクタ 248">
          <a:extLst>
            <a:ext uri="{FF2B5EF4-FFF2-40B4-BE49-F238E27FC236}">
              <a16:creationId xmlns:a16="http://schemas.microsoft.com/office/drawing/2014/main" id="{F216D3B3-7129-4EE0-94F4-5259EE63E4D9}"/>
            </a:ext>
          </a:extLst>
        </xdr:cNvPr>
        <xdr:cNvCxnSpPr/>
      </xdr:nvCxnSpPr>
      <xdr:spPr>
        <a:xfrm>
          <a:off x="21486075" y="8221119"/>
          <a:ext cx="5516"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165199</xdr:colOff>
      <xdr:row>35</xdr:row>
      <xdr:rowOff>189639</xdr:rowOff>
    </xdr:from>
    <xdr:to>
      <xdr:col>98</xdr:col>
      <xdr:colOff>165199</xdr:colOff>
      <xdr:row>36</xdr:row>
      <xdr:rowOff>96557</xdr:rowOff>
    </xdr:to>
    <xdr:cxnSp macro="">
      <xdr:nvCxnSpPr>
        <xdr:cNvPr id="250" name="直線コネクタ 249">
          <a:extLst>
            <a:ext uri="{FF2B5EF4-FFF2-40B4-BE49-F238E27FC236}">
              <a16:creationId xmlns:a16="http://schemas.microsoft.com/office/drawing/2014/main" id="{2F0C0972-518C-4007-B329-9C3A03AC86F9}"/>
            </a:ext>
          </a:extLst>
        </xdr:cNvPr>
        <xdr:cNvCxnSpPr/>
      </xdr:nvCxnSpPr>
      <xdr:spPr>
        <a:xfrm>
          <a:off x="22567999" y="8221119"/>
          <a:ext cx="0"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219626</xdr:colOff>
      <xdr:row>36</xdr:row>
      <xdr:rowOff>36979</xdr:rowOff>
    </xdr:from>
    <xdr:ext cx="383759" cy="224998"/>
    <xdr:sp macro="" textlink="">
      <xdr:nvSpPr>
        <xdr:cNvPr id="251" name="テキスト ボックス 250">
          <a:extLst>
            <a:ext uri="{FF2B5EF4-FFF2-40B4-BE49-F238E27FC236}">
              <a16:creationId xmlns:a16="http://schemas.microsoft.com/office/drawing/2014/main" id="{33507562-CB5F-4879-AA92-933F6673247A}"/>
            </a:ext>
          </a:extLst>
        </xdr:cNvPr>
        <xdr:cNvSpPr txBox="1"/>
      </xdr:nvSpPr>
      <xdr:spPr>
        <a:xfrm>
          <a:off x="21708026" y="8297059"/>
          <a:ext cx="3837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b₀ =</a:t>
          </a:r>
        </a:p>
      </xdr:txBody>
    </xdr:sp>
    <xdr:clientData/>
  </xdr:oneCellAnchor>
  <xdr:oneCellAnchor>
    <xdr:from>
      <xdr:col>95</xdr:col>
      <xdr:colOff>187713</xdr:colOff>
      <xdr:row>36</xdr:row>
      <xdr:rowOff>29951</xdr:rowOff>
    </xdr:from>
    <xdr:ext cx="415498" cy="233205"/>
    <xdr:sp macro="" textlink="$CJ$14">
      <xdr:nvSpPr>
        <xdr:cNvPr id="252" name="テキスト ボックス 251">
          <a:extLst>
            <a:ext uri="{FF2B5EF4-FFF2-40B4-BE49-F238E27FC236}">
              <a16:creationId xmlns:a16="http://schemas.microsoft.com/office/drawing/2014/main" id="{83E48DEE-E18F-4CB3-82F7-EBA0D84CA191}"/>
            </a:ext>
          </a:extLst>
        </xdr:cNvPr>
        <xdr:cNvSpPr txBox="1"/>
      </xdr:nvSpPr>
      <xdr:spPr>
        <a:xfrm>
          <a:off x="21904713" y="8290031"/>
          <a:ext cx="41549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A9C9708-1DFA-4D48-9F5A-15718A428BF3}" type="TxLink">
            <a:rPr kumimoji="1" lang="en-US" altLang="en-US" sz="900" b="0" i="0" u="none" strike="noStrike">
              <a:solidFill>
                <a:srgbClr val="000000"/>
              </a:solidFill>
              <a:latin typeface="Times New Roman"/>
              <a:ea typeface="Yu Gothic"/>
              <a:cs typeface="Times New Roman"/>
            </a:rPr>
            <a:pPr/>
            <a:t>1000</a:t>
          </a:fld>
          <a:endParaRPr kumimoji="1" lang="ja-JP" altLang="en-US" sz="900"/>
        </a:p>
      </xdr:txBody>
    </xdr:sp>
    <xdr:clientData/>
  </xdr:oneCellAnchor>
  <xdr:twoCellAnchor editAs="oneCell">
    <xdr:from>
      <xdr:col>92</xdr:col>
      <xdr:colOff>216879</xdr:colOff>
      <xdr:row>33</xdr:row>
      <xdr:rowOff>18230</xdr:rowOff>
    </xdr:from>
    <xdr:to>
      <xdr:col>92</xdr:col>
      <xdr:colOff>216879</xdr:colOff>
      <xdr:row>35</xdr:row>
      <xdr:rowOff>111115</xdr:rowOff>
    </xdr:to>
    <xdr:cxnSp macro="">
      <xdr:nvCxnSpPr>
        <xdr:cNvPr id="253" name="直線コネクタ 252">
          <a:extLst>
            <a:ext uri="{FF2B5EF4-FFF2-40B4-BE49-F238E27FC236}">
              <a16:creationId xmlns:a16="http://schemas.microsoft.com/office/drawing/2014/main" id="{998A9CF4-CBED-4460-9E65-4BC856245BE1}"/>
            </a:ext>
          </a:extLst>
        </xdr:cNvPr>
        <xdr:cNvCxnSpPr/>
      </xdr:nvCxnSpPr>
      <xdr:spPr>
        <a:xfrm>
          <a:off x="21248079" y="7592510"/>
          <a:ext cx="0" cy="550085"/>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164611</xdr:colOff>
      <xdr:row>33</xdr:row>
      <xdr:rowOff>21756</xdr:rowOff>
    </xdr:from>
    <xdr:to>
      <xdr:col>93</xdr:col>
      <xdr:colOff>176897</xdr:colOff>
      <xdr:row>33</xdr:row>
      <xdr:rowOff>26659</xdr:rowOff>
    </xdr:to>
    <xdr:cxnSp macro="">
      <xdr:nvCxnSpPr>
        <xdr:cNvPr id="254" name="直線コネクタ 253">
          <a:extLst>
            <a:ext uri="{FF2B5EF4-FFF2-40B4-BE49-F238E27FC236}">
              <a16:creationId xmlns:a16="http://schemas.microsoft.com/office/drawing/2014/main" id="{65C7FF0F-74CD-4222-9768-4843C19D849E}"/>
            </a:ext>
          </a:extLst>
        </xdr:cNvPr>
        <xdr:cNvCxnSpPr/>
      </xdr:nvCxnSpPr>
      <xdr:spPr>
        <a:xfrm>
          <a:off x="21195811" y="7596036"/>
          <a:ext cx="240886" cy="490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20</xdr:colOff>
      <xdr:row>33</xdr:row>
      <xdr:rowOff>93672</xdr:rowOff>
    </xdr:from>
    <xdr:ext cx="233205" cy="357790"/>
    <xdr:sp macro="" textlink="$CJ$13">
      <xdr:nvSpPr>
        <xdr:cNvPr id="255" name="テキスト ボックス 254">
          <a:extLst>
            <a:ext uri="{FF2B5EF4-FFF2-40B4-BE49-F238E27FC236}">
              <a16:creationId xmlns:a16="http://schemas.microsoft.com/office/drawing/2014/main" id="{33784D7B-D299-4FCC-B41B-FE6DB7ED2EF4}"/>
            </a:ext>
          </a:extLst>
        </xdr:cNvPr>
        <xdr:cNvSpPr txBox="1"/>
      </xdr:nvSpPr>
      <xdr:spPr>
        <a:xfrm rot="16200000">
          <a:off x="20968928" y="7730244"/>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58E270-34E3-4448-9864-80D447A3825E}" type="TxLink">
            <a:rPr kumimoji="1" lang="en-US" altLang="en-US" sz="900" b="0" i="0" u="none" strike="noStrike">
              <a:solidFill>
                <a:srgbClr val="000000"/>
              </a:solidFill>
              <a:latin typeface="Times New Roman"/>
              <a:ea typeface="Yu Gothic"/>
              <a:cs typeface="Times New Roman"/>
            </a:rPr>
            <a:pPr/>
            <a:t>590</a:t>
          </a:fld>
          <a:endParaRPr kumimoji="1" lang="ja-JP" altLang="en-US" sz="900"/>
        </a:p>
      </xdr:txBody>
    </xdr:sp>
    <xdr:clientData/>
  </xdr:oneCellAnchor>
  <xdr:oneCellAnchor>
    <xdr:from>
      <xdr:col>92</xdr:col>
      <xdr:colOff>4128</xdr:colOff>
      <xdr:row>34</xdr:row>
      <xdr:rowOff>80798</xdr:rowOff>
    </xdr:from>
    <xdr:ext cx="224998" cy="320280"/>
    <xdr:sp macro="" textlink="">
      <xdr:nvSpPr>
        <xdr:cNvPr id="256" name="テキスト ボックス 255">
          <a:extLst>
            <a:ext uri="{FF2B5EF4-FFF2-40B4-BE49-F238E27FC236}">
              <a16:creationId xmlns:a16="http://schemas.microsoft.com/office/drawing/2014/main" id="{BEF0A5D5-711B-4BCC-91F7-D5D2A9C6BE25}"/>
            </a:ext>
          </a:extLst>
        </xdr:cNvPr>
        <xdr:cNvSpPr txBox="1"/>
      </xdr:nvSpPr>
      <xdr:spPr>
        <a:xfrm rot="16200000">
          <a:off x="20987687" y="7931319"/>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d=</a:t>
          </a:r>
        </a:p>
      </xdr:txBody>
    </xdr:sp>
    <xdr:clientData/>
  </xdr:oneCellAnchor>
  <xdr:twoCellAnchor editAs="oneCell">
    <xdr:from>
      <xdr:col>100</xdr:col>
      <xdr:colOff>29158</xdr:colOff>
      <xdr:row>33</xdr:row>
      <xdr:rowOff>16748</xdr:rowOff>
    </xdr:from>
    <xdr:to>
      <xdr:col>102</xdr:col>
      <xdr:colOff>48597</xdr:colOff>
      <xdr:row>35</xdr:row>
      <xdr:rowOff>115268</xdr:rowOff>
    </xdr:to>
    <xdr:cxnSp macro="">
      <xdr:nvCxnSpPr>
        <xdr:cNvPr id="257" name="直線コネクタ 256">
          <a:extLst>
            <a:ext uri="{FF2B5EF4-FFF2-40B4-BE49-F238E27FC236}">
              <a16:creationId xmlns:a16="http://schemas.microsoft.com/office/drawing/2014/main" id="{B4C49758-8F22-4912-B916-BABD3018BA13}"/>
            </a:ext>
          </a:extLst>
        </xdr:cNvPr>
        <xdr:cNvCxnSpPr/>
      </xdr:nvCxnSpPr>
      <xdr:spPr>
        <a:xfrm>
          <a:off x="22889158" y="7591028"/>
          <a:ext cx="476639" cy="5557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100</xdr:col>
      <xdr:colOff>29158</xdr:colOff>
      <xdr:row>33</xdr:row>
      <xdr:rowOff>16957</xdr:rowOff>
    </xdr:from>
    <xdr:to>
      <xdr:col>101</xdr:col>
      <xdr:colOff>145231</xdr:colOff>
      <xdr:row>33</xdr:row>
      <xdr:rowOff>16957</xdr:rowOff>
    </xdr:to>
    <xdr:cxnSp macro="">
      <xdr:nvCxnSpPr>
        <xdr:cNvPr id="258" name="直線コネクタ 257">
          <a:extLst>
            <a:ext uri="{FF2B5EF4-FFF2-40B4-BE49-F238E27FC236}">
              <a16:creationId xmlns:a16="http://schemas.microsoft.com/office/drawing/2014/main" id="{1A92F1E7-3B00-429A-8475-AD32D13464B6}"/>
            </a:ext>
          </a:extLst>
        </xdr:cNvPr>
        <xdr:cNvCxnSpPr/>
      </xdr:nvCxnSpPr>
      <xdr:spPr>
        <a:xfrm flipH="1">
          <a:off x="22889158" y="7591237"/>
          <a:ext cx="344673" cy="0"/>
        </a:xfrm>
        <a:prstGeom prst="line">
          <a:avLst/>
        </a:prstGeom>
        <a:ln w="25400">
          <a:solidFill>
            <a:schemeClr val="tx1"/>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101</xdr:col>
      <xdr:colOff>146026</xdr:colOff>
      <xdr:row>35</xdr:row>
      <xdr:rowOff>128226</xdr:rowOff>
    </xdr:from>
    <xdr:to>
      <xdr:col>102</xdr:col>
      <xdr:colOff>46653</xdr:colOff>
      <xdr:row>35</xdr:row>
      <xdr:rowOff>128226</xdr:rowOff>
    </xdr:to>
    <xdr:cxnSp macro="">
      <xdr:nvCxnSpPr>
        <xdr:cNvPr id="259" name="直線コネクタ 258">
          <a:extLst>
            <a:ext uri="{FF2B5EF4-FFF2-40B4-BE49-F238E27FC236}">
              <a16:creationId xmlns:a16="http://schemas.microsoft.com/office/drawing/2014/main" id="{1A587088-9A4E-46C8-83FF-B1F66FD3A087}"/>
            </a:ext>
          </a:extLst>
        </xdr:cNvPr>
        <xdr:cNvCxnSpPr/>
      </xdr:nvCxnSpPr>
      <xdr:spPr>
        <a:xfrm flipH="1">
          <a:off x="23234626" y="8159706"/>
          <a:ext cx="129227" cy="0"/>
        </a:xfrm>
        <a:prstGeom prst="line">
          <a:avLst/>
        </a:prstGeom>
        <a:ln w="2540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21518</xdr:colOff>
      <xdr:row>34</xdr:row>
      <xdr:rowOff>60493</xdr:rowOff>
    </xdr:from>
    <xdr:ext cx="530915" cy="285527"/>
    <xdr:sp macro="" textlink="">
      <xdr:nvSpPr>
        <xdr:cNvPr id="260" name="テキスト ボックス 259">
          <a:extLst>
            <a:ext uri="{FF2B5EF4-FFF2-40B4-BE49-F238E27FC236}">
              <a16:creationId xmlns:a16="http://schemas.microsoft.com/office/drawing/2014/main" id="{0F4975B4-F87A-4148-9442-03837E1F0504}"/>
            </a:ext>
          </a:extLst>
        </xdr:cNvPr>
        <xdr:cNvSpPr txBox="1"/>
      </xdr:nvSpPr>
      <xdr:spPr>
        <a:xfrm>
          <a:off x="21929018" y="7921125"/>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i="0" u="none" strike="noStrike">
              <a:solidFill>
                <a:srgbClr val="000000"/>
              </a:solidFill>
              <a:latin typeface="Times New Roman"/>
              <a:cs typeface="Times New Roman"/>
            </a:rPr>
            <a:t>中立軸</a:t>
          </a:r>
        </a:p>
      </xdr:txBody>
    </xdr:sp>
    <xdr:clientData/>
  </xdr:oneCellAnchor>
  <xdr:oneCellAnchor>
    <xdr:from>
      <xdr:col>99</xdr:col>
      <xdr:colOff>37139</xdr:colOff>
      <xdr:row>34</xdr:row>
      <xdr:rowOff>12068</xdr:rowOff>
    </xdr:from>
    <xdr:ext cx="224998" cy="467933"/>
    <xdr:sp macro="" textlink="">
      <xdr:nvSpPr>
        <xdr:cNvPr id="261" name="テキスト ボックス 260">
          <a:extLst>
            <a:ext uri="{FF2B5EF4-FFF2-40B4-BE49-F238E27FC236}">
              <a16:creationId xmlns:a16="http://schemas.microsoft.com/office/drawing/2014/main" id="{742D0F2C-A624-4AC8-936F-256405D8C299}"/>
            </a:ext>
          </a:extLst>
        </xdr:cNvPr>
        <xdr:cNvSpPr txBox="1"/>
      </xdr:nvSpPr>
      <xdr:spPr>
        <a:xfrm rot="16200000">
          <a:off x="22547071" y="7936416"/>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x=kd</a:t>
          </a:r>
        </a:p>
      </xdr:txBody>
    </xdr:sp>
    <xdr:clientData/>
  </xdr:oneCellAnchor>
  <xdr:twoCellAnchor editAs="oneCell">
    <xdr:from>
      <xdr:col>99</xdr:col>
      <xdr:colOff>52157</xdr:colOff>
      <xdr:row>34</xdr:row>
      <xdr:rowOff>199328</xdr:rowOff>
    </xdr:from>
    <xdr:to>
      <xdr:col>99</xdr:col>
      <xdr:colOff>52157</xdr:colOff>
      <xdr:row>35</xdr:row>
      <xdr:rowOff>140865</xdr:rowOff>
    </xdr:to>
    <xdr:cxnSp macro="">
      <xdr:nvCxnSpPr>
        <xdr:cNvPr id="262" name="直線コネクタ 261">
          <a:extLst>
            <a:ext uri="{FF2B5EF4-FFF2-40B4-BE49-F238E27FC236}">
              <a16:creationId xmlns:a16="http://schemas.microsoft.com/office/drawing/2014/main" id="{396A274B-CDBC-475C-8532-CA41D7E35320}"/>
            </a:ext>
          </a:extLst>
        </xdr:cNvPr>
        <xdr:cNvCxnSpPr/>
      </xdr:nvCxnSpPr>
      <xdr:spPr>
        <a:xfrm>
          <a:off x="22683557" y="8002208"/>
          <a:ext cx="0" cy="17013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164611</xdr:colOff>
      <xdr:row>32</xdr:row>
      <xdr:rowOff>152505</xdr:rowOff>
    </xdr:from>
    <xdr:to>
      <xdr:col>93</xdr:col>
      <xdr:colOff>176897</xdr:colOff>
      <xdr:row>32</xdr:row>
      <xdr:rowOff>152505</xdr:rowOff>
    </xdr:to>
    <xdr:cxnSp macro="">
      <xdr:nvCxnSpPr>
        <xdr:cNvPr id="263" name="直線コネクタ 262">
          <a:extLst>
            <a:ext uri="{FF2B5EF4-FFF2-40B4-BE49-F238E27FC236}">
              <a16:creationId xmlns:a16="http://schemas.microsoft.com/office/drawing/2014/main" id="{EEC44B9F-D2A6-40EB-8F2B-4BA3EBEF7304}"/>
            </a:ext>
          </a:extLst>
        </xdr:cNvPr>
        <xdr:cNvCxnSpPr/>
      </xdr:nvCxnSpPr>
      <xdr:spPr>
        <a:xfrm>
          <a:off x="21195811" y="7498185"/>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195252</xdr:colOff>
      <xdr:row>33</xdr:row>
      <xdr:rowOff>29021</xdr:rowOff>
    </xdr:from>
    <xdr:to>
      <xdr:col>102</xdr:col>
      <xdr:colOff>195252</xdr:colOff>
      <xdr:row>35</xdr:row>
      <xdr:rowOff>56178</xdr:rowOff>
    </xdr:to>
    <xdr:cxnSp macro="">
      <xdr:nvCxnSpPr>
        <xdr:cNvPr id="264" name="直線コネクタ 263">
          <a:extLst>
            <a:ext uri="{FF2B5EF4-FFF2-40B4-BE49-F238E27FC236}">
              <a16:creationId xmlns:a16="http://schemas.microsoft.com/office/drawing/2014/main" id="{FFC9056D-3DCA-43A2-AF89-0386E0D235AC}"/>
            </a:ext>
          </a:extLst>
        </xdr:cNvPr>
        <xdr:cNvCxnSpPr/>
      </xdr:nvCxnSpPr>
      <xdr:spPr>
        <a:xfrm>
          <a:off x="23512452" y="7603301"/>
          <a:ext cx="0" cy="48435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42082</xdr:colOff>
      <xdr:row>35</xdr:row>
      <xdr:rowOff>69169</xdr:rowOff>
    </xdr:from>
    <xdr:to>
      <xdr:col>103</xdr:col>
      <xdr:colOff>93987</xdr:colOff>
      <xdr:row>35</xdr:row>
      <xdr:rowOff>69169</xdr:rowOff>
    </xdr:to>
    <xdr:cxnSp macro="">
      <xdr:nvCxnSpPr>
        <xdr:cNvPr id="265" name="直線コネクタ 264">
          <a:extLst>
            <a:ext uri="{FF2B5EF4-FFF2-40B4-BE49-F238E27FC236}">
              <a16:creationId xmlns:a16="http://schemas.microsoft.com/office/drawing/2014/main" id="{452072DE-8B1E-475C-B79D-6A2B4879D19F}"/>
            </a:ext>
          </a:extLst>
        </xdr:cNvPr>
        <xdr:cNvCxnSpPr/>
      </xdr:nvCxnSpPr>
      <xdr:spPr>
        <a:xfrm>
          <a:off x="23359282" y="8100649"/>
          <a:ext cx="280505" cy="0"/>
        </a:xfrm>
        <a:prstGeom prst="line">
          <a:avLst/>
        </a:prstGeom>
        <a:ln w="254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42082</xdr:colOff>
      <xdr:row>33</xdr:row>
      <xdr:rowOff>14041</xdr:rowOff>
    </xdr:from>
    <xdr:to>
      <xdr:col>103</xdr:col>
      <xdr:colOff>93987</xdr:colOff>
      <xdr:row>33</xdr:row>
      <xdr:rowOff>14041</xdr:rowOff>
    </xdr:to>
    <xdr:cxnSp macro="">
      <xdr:nvCxnSpPr>
        <xdr:cNvPr id="266" name="直線コネクタ 265">
          <a:extLst>
            <a:ext uri="{FF2B5EF4-FFF2-40B4-BE49-F238E27FC236}">
              <a16:creationId xmlns:a16="http://schemas.microsoft.com/office/drawing/2014/main" id="{C5C5C155-275D-42CB-8F75-8CA087A3CE4D}"/>
            </a:ext>
          </a:extLst>
        </xdr:cNvPr>
        <xdr:cNvCxnSpPr/>
      </xdr:nvCxnSpPr>
      <xdr:spPr>
        <a:xfrm>
          <a:off x="23359282" y="7588321"/>
          <a:ext cx="280505" cy="0"/>
        </a:xfrm>
        <a:prstGeom prst="line">
          <a:avLst/>
        </a:prstGeom>
        <a:ln w="254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102</xdr:col>
      <xdr:colOff>197324</xdr:colOff>
      <xdr:row>33</xdr:row>
      <xdr:rowOff>49579</xdr:rowOff>
    </xdr:from>
    <xdr:ext cx="224998" cy="318142"/>
    <xdr:sp macro="" textlink="">
      <xdr:nvSpPr>
        <xdr:cNvPr id="267" name="テキスト ボックス 266">
          <a:extLst>
            <a:ext uri="{FF2B5EF4-FFF2-40B4-BE49-F238E27FC236}">
              <a16:creationId xmlns:a16="http://schemas.microsoft.com/office/drawing/2014/main" id="{E92EF916-4675-4B6A-A08F-E385C507D470}"/>
            </a:ext>
          </a:extLst>
        </xdr:cNvPr>
        <xdr:cNvSpPr txBox="1"/>
      </xdr:nvSpPr>
      <xdr:spPr>
        <a:xfrm rot="16200000">
          <a:off x="23467952" y="7670431"/>
          <a:ext cx="3181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jd</a:t>
          </a:r>
        </a:p>
      </xdr:txBody>
    </xdr:sp>
    <xdr:clientData/>
  </xdr:oneCellAnchor>
  <xdr:twoCellAnchor editAs="oneCell">
    <xdr:from>
      <xdr:col>93</xdr:col>
      <xdr:colOff>86884</xdr:colOff>
      <xdr:row>34</xdr:row>
      <xdr:rowOff>195602</xdr:rowOff>
    </xdr:from>
    <xdr:to>
      <xdr:col>95</xdr:col>
      <xdr:colOff>73746</xdr:colOff>
      <xdr:row>34</xdr:row>
      <xdr:rowOff>195602</xdr:rowOff>
    </xdr:to>
    <xdr:cxnSp macro="">
      <xdr:nvCxnSpPr>
        <xdr:cNvPr id="268" name="直線コネクタ 267">
          <a:extLst>
            <a:ext uri="{FF2B5EF4-FFF2-40B4-BE49-F238E27FC236}">
              <a16:creationId xmlns:a16="http://schemas.microsoft.com/office/drawing/2014/main" id="{886EE4CB-FA9D-4156-804F-281E0224D860}"/>
            </a:ext>
          </a:extLst>
        </xdr:cNvPr>
        <xdr:cNvCxnSpPr/>
      </xdr:nvCxnSpPr>
      <xdr:spPr>
        <a:xfrm flipH="1">
          <a:off x="21346684" y="7998482"/>
          <a:ext cx="444062"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167662</xdr:colOff>
      <xdr:row>30</xdr:row>
      <xdr:rowOff>205724</xdr:rowOff>
    </xdr:from>
    <xdr:ext cx="285143" cy="224998"/>
    <xdr:sp macro="" textlink="">
      <xdr:nvSpPr>
        <xdr:cNvPr id="269" name="テキスト ボックス 268">
          <a:extLst>
            <a:ext uri="{FF2B5EF4-FFF2-40B4-BE49-F238E27FC236}">
              <a16:creationId xmlns:a16="http://schemas.microsoft.com/office/drawing/2014/main" id="{2217B306-CAD3-47D9-801F-F22DD95D5C96}"/>
            </a:ext>
          </a:extLst>
        </xdr:cNvPr>
        <xdr:cNvSpPr txBox="1"/>
      </xdr:nvSpPr>
      <xdr:spPr>
        <a:xfrm>
          <a:off x="21884662" y="7094204"/>
          <a:ext cx="28514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A</a:t>
          </a:r>
          <a:r>
            <a:rPr kumimoji="1" lang="en-US" altLang="en-US" sz="900" b="0" i="1" u="none" strike="noStrike" baseline="-25000">
              <a:solidFill>
                <a:sysClr val="windowText" lastClr="000000"/>
              </a:solidFill>
              <a:latin typeface="Times New Roman"/>
              <a:cs typeface="Times New Roman"/>
            </a:rPr>
            <a:t>s</a:t>
          </a:r>
        </a:p>
      </xdr:txBody>
    </xdr:sp>
    <xdr:clientData/>
  </xdr:oneCellAnchor>
  <xdr:twoCellAnchor>
    <xdr:from>
      <xdr:col>94</xdr:col>
      <xdr:colOff>91263</xdr:colOff>
      <xdr:row>31</xdr:row>
      <xdr:rowOff>188433</xdr:rowOff>
    </xdr:from>
    <xdr:to>
      <xdr:col>98</xdr:col>
      <xdr:colOff>82505</xdr:colOff>
      <xdr:row>32</xdr:row>
      <xdr:rowOff>87000</xdr:rowOff>
    </xdr:to>
    <xdr:sp macro="" textlink="">
      <xdr:nvSpPr>
        <xdr:cNvPr id="270" name="右中かっこ 269">
          <a:extLst>
            <a:ext uri="{FF2B5EF4-FFF2-40B4-BE49-F238E27FC236}">
              <a16:creationId xmlns:a16="http://schemas.microsoft.com/office/drawing/2014/main" id="{E3E595F4-ADA0-4AEF-A015-8C52D47342A2}"/>
            </a:ext>
          </a:extLst>
        </xdr:cNvPr>
        <xdr:cNvSpPr/>
      </xdr:nvSpPr>
      <xdr:spPr>
        <a:xfrm rot="5400000" flipH="1">
          <a:off x="21968900" y="6916276"/>
          <a:ext cx="127167" cy="905642"/>
        </a:xfrm>
        <a:prstGeom prst="rightBrace">
          <a:avLst>
            <a:gd name="adj1" fmla="val 37809"/>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99</xdr:col>
      <xdr:colOff>171284</xdr:colOff>
      <xdr:row>33</xdr:row>
      <xdr:rowOff>190574</xdr:rowOff>
    </xdr:from>
    <xdr:ext cx="224998" cy="467933"/>
    <xdr:sp macro="" textlink="">
      <xdr:nvSpPr>
        <xdr:cNvPr id="271" name="テキスト ボックス 270">
          <a:extLst>
            <a:ext uri="{FF2B5EF4-FFF2-40B4-BE49-F238E27FC236}">
              <a16:creationId xmlns:a16="http://schemas.microsoft.com/office/drawing/2014/main" id="{CFF3E289-15DE-4A3E-8A2C-5342E13EF6DF}"/>
            </a:ext>
          </a:extLst>
        </xdr:cNvPr>
        <xdr:cNvSpPr txBox="1"/>
      </xdr:nvSpPr>
      <xdr:spPr>
        <a:xfrm rot="16200000">
          <a:off x="22681216" y="7886322"/>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a:t>
          </a:r>
        </a:p>
      </xdr:txBody>
    </xdr:sp>
    <xdr:clientData/>
  </xdr:oneCellAnchor>
  <xdr:oneCellAnchor>
    <xdr:from>
      <xdr:col>99</xdr:col>
      <xdr:colOff>171463</xdr:colOff>
      <xdr:row>34</xdr:row>
      <xdr:rowOff>1780</xdr:rowOff>
    </xdr:from>
    <xdr:ext cx="233205" cy="357790"/>
    <xdr:sp macro="" textlink="$CK$24">
      <xdr:nvSpPr>
        <xdr:cNvPr id="272" name="テキスト ボックス 271">
          <a:extLst>
            <a:ext uri="{FF2B5EF4-FFF2-40B4-BE49-F238E27FC236}">
              <a16:creationId xmlns:a16="http://schemas.microsoft.com/office/drawing/2014/main" id="{7625ED78-1B53-4EF5-B5F3-9FCFAF174D41}"/>
            </a:ext>
          </a:extLst>
        </xdr:cNvPr>
        <xdr:cNvSpPr txBox="1"/>
      </xdr:nvSpPr>
      <xdr:spPr>
        <a:xfrm rot="16200000">
          <a:off x="22740571" y="7866952"/>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18C0D68-624C-4A7D-AB2D-2AAF8CD0741C}" type="TxLink">
            <a:rPr kumimoji="1" lang="en-US" altLang="en-US" sz="900" b="0" i="0" u="none" strike="noStrike">
              <a:solidFill>
                <a:srgbClr val="000000"/>
              </a:solidFill>
              <a:latin typeface="Times New Roman"/>
              <a:ea typeface="Yu Gothic"/>
              <a:cs typeface="Times New Roman"/>
            </a:rPr>
            <a:pPr/>
            <a:t>194</a:t>
          </a:fld>
          <a:endParaRPr kumimoji="1" lang="ja-JP" altLang="en-US" sz="900"/>
        </a:p>
      </xdr:txBody>
    </xdr:sp>
    <xdr:clientData/>
  </xdr:oneCellAnchor>
  <xdr:oneCellAnchor>
    <xdr:from>
      <xdr:col>101</xdr:col>
      <xdr:colOff>105172</xdr:colOff>
      <xdr:row>35</xdr:row>
      <xdr:rowOff>102315</xdr:rowOff>
    </xdr:from>
    <xdr:ext cx="275781" cy="224998"/>
    <xdr:sp macro="" textlink="">
      <xdr:nvSpPr>
        <xdr:cNvPr id="273" name="テキスト ボックス 272">
          <a:extLst>
            <a:ext uri="{FF2B5EF4-FFF2-40B4-BE49-F238E27FC236}">
              <a16:creationId xmlns:a16="http://schemas.microsoft.com/office/drawing/2014/main" id="{FDFBA290-1965-4880-9E2B-6C7543F046BC}"/>
            </a:ext>
          </a:extLst>
        </xdr:cNvPr>
        <xdr:cNvSpPr txBox="1"/>
      </xdr:nvSpPr>
      <xdr:spPr>
        <a:xfrm>
          <a:off x="23193772" y="8133795"/>
          <a:ext cx="27578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c</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100</xdr:col>
      <xdr:colOff>71237</xdr:colOff>
      <xdr:row>32</xdr:row>
      <xdr:rowOff>15115</xdr:rowOff>
    </xdr:from>
    <xdr:ext cx="271549" cy="224998"/>
    <xdr:sp macro="" textlink="">
      <xdr:nvSpPr>
        <xdr:cNvPr id="274" name="テキスト ボックス 273">
          <a:extLst>
            <a:ext uri="{FF2B5EF4-FFF2-40B4-BE49-F238E27FC236}">
              <a16:creationId xmlns:a16="http://schemas.microsoft.com/office/drawing/2014/main" id="{9E30CD68-22E6-49F6-B46A-4E387A378DA8}"/>
            </a:ext>
          </a:extLst>
        </xdr:cNvPr>
        <xdr:cNvSpPr txBox="1"/>
      </xdr:nvSpPr>
      <xdr:spPr>
        <a:xfrm>
          <a:off x="22931237" y="7360795"/>
          <a:ext cx="27154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s</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92</xdr:col>
      <xdr:colOff>96899</xdr:colOff>
      <xdr:row>31</xdr:row>
      <xdr:rowOff>103463</xdr:rowOff>
    </xdr:from>
    <xdr:ext cx="233205" cy="357790"/>
    <xdr:sp macro="" textlink="$CJ$11">
      <xdr:nvSpPr>
        <xdr:cNvPr id="275" name="テキスト ボックス 274">
          <a:extLst>
            <a:ext uri="{FF2B5EF4-FFF2-40B4-BE49-F238E27FC236}">
              <a16:creationId xmlns:a16="http://schemas.microsoft.com/office/drawing/2014/main" id="{8D415B22-0882-43B2-A001-2DB1DF4D1ED8}"/>
            </a:ext>
          </a:extLst>
        </xdr:cNvPr>
        <xdr:cNvSpPr txBox="1"/>
      </xdr:nvSpPr>
      <xdr:spPr>
        <a:xfrm rot="16200000">
          <a:off x="21065807" y="7282835"/>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1257C1F-575C-4F61-A301-4A5747BB99D9}" type="TxLink">
            <a:rPr kumimoji="1" lang="en-US" altLang="en-US" sz="900" b="0" i="0" u="none" strike="noStrike">
              <a:solidFill>
                <a:srgbClr val="000000"/>
              </a:solidFill>
              <a:latin typeface="Times New Roman"/>
              <a:ea typeface="Yu Gothic"/>
              <a:cs typeface="Times New Roman"/>
            </a:rPr>
            <a:pPr/>
            <a:t>110</a:t>
          </a:fld>
          <a:endParaRPr kumimoji="1" lang="ja-JP" altLang="en-US" sz="900"/>
        </a:p>
      </xdr:txBody>
    </xdr:sp>
    <xdr:clientData/>
  </xdr:oneCellAnchor>
  <xdr:twoCellAnchor editAs="oneCell">
    <xdr:from>
      <xdr:col>92</xdr:col>
      <xdr:colOff>164611</xdr:colOff>
      <xdr:row>35</xdr:row>
      <xdr:rowOff>128182</xdr:rowOff>
    </xdr:from>
    <xdr:to>
      <xdr:col>93</xdr:col>
      <xdr:colOff>176897</xdr:colOff>
      <xdr:row>35</xdr:row>
      <xdr:rowOff>128182</xdr:rowOff>
    </xdr:to>
    <xdr:cxnSp macro="">
      <xdr:nvCxnSpPr>
        <xdr:cNvPr id="276" name="直線コネクタ 275">
          <a:extLst>
            <a:ext uri="{FF2B5EF4-FFF2-40B4-BE49-F238E27FC236}">
              <a16:creationId xmlns:a16="http://schemas.microsoft.com/office/drawing/2014/main" id="{15E29D36-9FE0-4863-AC31-947F36D8E951}"/>
            </a:ext>
          </a:extLst>
        </xdr:cNvPr>
        <xdr:cNvCxnSpPr/>
      </xdr:nvCxnSpPr>
      <xdr:spPr>
        <a:xfrm>
          <a:off x="21195811" y="8159662"/>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216879</xdr:colOff>
      <xdr:row>32</xdr:row>
      <xdr:rowOff>147902</xdr:rowOff>
    </xdr:from>
    <xdr:to>
      <xdr:col>92</xdr:col>
      <xdr:colOff>216879</xdr:colOff>
      <xdr:row>33</xdr:row>
      <xdr:rowOff>23367</xdr:rowOff>
    </xdr:to>
    <xdr:cxnSp macro="">
      <xdr:nvCxnSpPr>
        <xdr:cNvPr id="277" name="直線コネクタ 276">
          <a:extLst>
            <a:ext uri="{FF2B5EF4-FFF2-40B4-BE49-F238E27FC236}">
              <a16:creationId xmlns:a16="http://schemas.microsoft.com/office/drawing/2014/main" id="{D2B525E8-8FF2-4D27-BA25-7818B335AEF6}"/>
            </a:ext>
          </a:extLst>
        </xdr:cNvPr>
        <xdr:cNvCxnSpPr/>
      </xdr:nvCxnSpPr>
      <xdr:spPr>
        <a:xfrm>
          <a:off x="21248079" y="7493582"/>
          <a:ext cx="0" cy="104065"/>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164952</xdr:colOff>
      <xdr:row>26</xdr:row>
      <xdr:rowOff>194491</xdr:rowOff>
    </xdr:from>
    <xdr:ext cx="404663" cy="224998"/>
    <xdr:sp macro="" textlink="">
      <xdr:nvSpPr>
        <xdr:cNvPr id="148" name="テキスト ボックス 147">
          <a:extLst>
            <a:ext uri="{FF2B5EF4-FFF2-40B4-BE49-F238E27FC236}">
              <a16:creationId xmlns:a16="http://schemas.microsoft.com/office/drawing/2014/main" id="{08CF6D2E-0470-45BE-A894-F6E28C4735BD}"/>
            </a:ext>
          </a:extLst>
        </xdr:cNvPr>
        <xdr:cNvSpPr txBox="1"/>
      </xdr:nvSpPr>
      <xdr:spPr>
        <a:xfrm>
          <a:off x="7022952" y="6168571"/>
          <a:ext cx="40466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30</xdr:col>
      <xdr:colOff>213263</xdr:colOff>
      <xdr:row>27</xdr:row>
      <xdr:rowOff>125848</xdr:rowOff>
    </xdr:from>
    <xdr:ext cx="559769" cy="233205"/>
    <xdr:sp macro="" textlink="$Q$20">
      <xdr:nvSpPr>
        <xdr:cNvPr id="149" name="テキスト ボックス 148">
          <a:extLst>
            <a:ext uri="{FF2B5EF4-FFF2-40B4-BE49-F238E27FC236}">
              <a16:creationId xmlns:a16="http://schemas.microsoft.com/office/drawing/2014/main" id="{9B65F72A-E660-47BD-9CA7-4B1451BA7208}"/>
            </a:ext>
          </a:extLst>
        </xdr:cNvPr>
        <xdr:cNvSpPr txBox="1"/>
      </xdr:nvSpPr>
      <xdr:spPr>
        <a:xfrm>
          <a:off x="7071263" y="6328528"/>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3AA82EC-C32A-4632-A5EA-D46E60A5C46A}" type="TxLink">
            <a:rPr kumimoji="1" lang="en-US" altLang="en-US" sz="900" b="0" i="0" u="none" strike="noStrike">
              <a:solidFill>
                <a:srgbClr val="FF0000"/>
              </a:solidFill>
              <a:latin typeface="Times New Roman"/>
              <a:ea typeface="Yu Gothic"/>
              <a:cs typeface="Times New Roman"/>
            </a:rPr>
            <a:pPr/>
            <a:t>376.960</a:t>
          </a:fld>
          <a:endParaRPr kumimoji="1" lang="ja-JP" altLang="en-US" sz="900">
            <a:solidFill>
              <a:srgbClr val="FF0000"/>
            </a:solidFill>
          </a:endParaRPr>
        </a:p>
      </xdr:txBody>
    </xdr:sp>
    <xdr:clientData/>
  </xdr:oneCellAnchor>
  <xdr:twoCellAnchor editAs="oneCell">
    <xdr:from>
      <xdr:col>30</xdr:col>
      <xdr:colOff>209170</xdr:colOff>
      <xdr:row>20</xdr:row>
      <xdr:rowOff>179495</xdr:rowOff>
    </xdr:from>
    <xdr:to>
      <xdr:col>30</xdr:col>
      <xdr:colOff>209170</xdr:colOff>
      <xdr:row>21</xdr:row>
      <xdr:rowOff>156452</xdr:rowOff>
    </xdr:to>
    <xdr:cxnSp macro="">
      <xdr:nvCxnSpPr>
        <xdr:cNvPr id="156" name="直線コネクタ 155">
          <a:extLst>
            <a:ext uri="{FF2B5EF4-FFF2-40B4-BE49-F238E27FC236}">
              <a16:creationId xmlns:a16="http://schemas.microsoft.com/office/drawing/2014/main" id="{E05F9F56-D723-684B-4D30-3A5231B9CF38}"/>
            </a:ext>
          </a:extLst>
        </xdr:cNvPr>
        <xdr:cNvCxnSpPr/>
      </xdr:nvCxnSpPr>
      <xdr:spPr>
        <a:xfrm flipV="1">
          <a:off x="7067170" y="4781975"/>
          <a:ext cx="0" cy="20555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157879</xdr:colOff>
      <xdr:row>20</xdr:row>
      <xdr:rowOff>30076</xdr:rowOff>
    </xdr:from>
    <xdr:ext cx="355610" cy="224998"/>
    <xdr:sp macro="" textlink="">
      <xdr:nvSpPr>
        <xdr:cNvPr id="157" name="テキスト ボックス 156">
          <a:extLst>
            <a:ext uri="{FF2B5EF4-FFF2-40B4-BE49-F238E27FC236}">
              <a16:creationId xmlns:a16="http://schemas.microsoft.com/office/drawing/2014/main" id="{034B7848-D686-4821-5C5C-CC38C19B5DBD}"/>
            </a:ext>
          </a:extLst>
        </xdr:cNvPr>
        <xdr:cNvSpPr txBox="1"/>
      </xdr:nvSpPr>
      <xdr:spPr>
        <a:xfrm>
          <a:off x="7015879" y="4632556"/>
          <a:ext cx="3556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N</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31</xdr:col>
      <xdr:colOff>146902</xdr:colOff>
      <xdr:row>20</xdr:row>
      <xdr:rowOff>19042</xdr:rowOff>
    </xdr:from>
    <xdr:ext cx="502061" cy="233205"/>
    <xdr:sp macro="" textlink="$I$26">
      <xdr:nvSpPr>
        <xdr:cNvPr id="158" name="テキスト ボックス 157">
          <a:extLst>
            <a:ext uri="{FF2B5EF4-FFF2-40B4-BE49-F238E27FC236}">
              <a16:creationId xmlns:a16="http://schemas.microsoft.com/office/drawing/2014/main" id="{E5CB904C-21D1-DD4E-4899-62B51BDB15FF}"/>
            </a:ext>
          </a:extLst>
        </xdr:cNvPr>
        <xdr:cNvSpPr txBox="1"/>
      </xdr:nvSpPr>
      <xdr:spPr>
        <a:xfrm>
          <a:off x="7233502" y="4621522"/>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D2D745-5E54-4409-A2C8-E1AFB9B7B693}" type="TxLink">
            <a:rPr kumimoji="1" lang="en-US" altLang="en-US" sz="900" b="0" i="0" u="none" strike="noStrike">
              <a:solidFill>
                <a:srgbClr val="FF0000"/>
              </a:solidFill>
              <a:latin typeface="Times New Roman"/>
              <a:ea typeface="Yu Gothic"/>
              <a:cs typeface="Times New Roman"/>
            </a:rPr>
            <a:pPr/>
            <a:t>32.000</a:t>
          </a:fld>
          <a:endParaRPr kumimoji="1" lang="ja-JP" altLang="en-US" sz="900">
            <a:solidFill>
              <a:srgbClr val="FF0000"/>
            </a:solidFill>
          </a:endParaRPr>
        </a:p>
      </xdr:txBody>
    </xdr:sp>
    <xdr:clientData/>
  </xdr:oneCellAnchor>
  <xdr:oneCellAnchor>
    <xdr:from>
      <xdr:col>28</xdr:col>
      <xdr:colOff>81555</xdr:colOff>
      <xdr:row>23</xdr:row>
      <xdr:rowOff>140232</xdr:rowOff>
    </xdr:from>
    <xdr:ext cx="381130" cy="224998"/>
    <xdr:sp macro="" textlink="">
      <xdr:nvSpPr>
        <xdr:cNvPr id="216" name="テキスト ボックス 215">
          <a:extLst>
            <a:ext uri="{FF2B5EF4-FFF2-40B4-BE49-F238E27FC236}">
              <a16:creationId xmlns:a16="http://schemas.microsoft.com/office/drawing/2014/main" id="{786D1BCB-9CBE-CE2E-F896-55CDC6056AA1}"/>
            </a:ext>
          </a:extLst>
        </xdr:cNvPr>
        <xdr:cNvSpPr txBox="1"/>
      </xdr:nvSpPr>
      <xdr:spPr>
        <a:xfrm>
          <a:off x="6482355" y="5428512"/>
          <a:ext cx="38113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N</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29</xdr:col>
      <xdr:colOff>163440</xdr:colOff>
      <xdr:row>29</xdr:row>
      <xdr:rowOff>218691</xdr:rowOff>
    </xdr:from>
    <xdr:ext cx="367280" cy="224998"/>
    <xdr:sp macro="" textlink="">
      <xdr:nvSpPr>
        <xdr:cNvPr id="231" name="テキスト ボックス 230">
          <a:extLst>
            <a:ext uri="{FF2B5EF4-FFF2-40B4-BE49-F238E27FC236}">
              <a16:creationId xmlns:a16="http://schemas.microsoft.com/office/drawing/2014/main" id="{278A0AB2-8F28-A4D0-8BF1-BA33DD7531D9}"/>
            </a:ext>
          </a:extLst>
        </xdr:cNvPr>
        <xdr:cNvSpPr txBox="1"/>
      </xdr:nvSpPr>
      <xdr:spPr>
        <a:xfrm>
          <a:off x="6792840" y="6883260"/>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k</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26</xdr:col>
      <xdr:colOff>23315</xdr:colOff>
      <xdr:row>17</xdr:row>
      <xdr:rowOff>32802</xdr:rowOff>
    </xdr:from>
    <xdr:to>
      <xdr:col>33</xdr:col>
      <xdr:colOff>133115</xdr:colOff>
      <xdr:row>17</xdr:row>
      <xdr:rowOff>32802</xdr:rowOff>
    </xdr:to>
    <xdr:cxnSp macro="">
      <xdr:nvCxnSpPr>
        <xdr:cNvPr id="90" name="直線コネクタ 89">
          <a:extLst>
            <a:ext uri="{FF2B5EF4-FFF2-40B4-BE49-F238E27FC236}">
              <a16:creationId xmlns:a16="http://schemas.microsoft.com/office/drawing/2014/main" id="{E52A91C9-A9BB-4FB7-AA07-5900F15E5427}"/>
            </a:ext>
          </a:extLst>
        </xdr:cNvPr>
        <xdr:cNvCxnSpPr/>
      </xdr:nvCxnSpPr>
      <xdr:spPr>
        <a:xfrm>
          <a:off x="5966915" y="3934242"/>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194754</xdr:colOff>
      <xdr:row>15</xdr:row>
      <xdr:rowOff>211545</xdr:rowOff>
    </xdr:from>
    <xdr:ext cx="300082" cy="285527"/>
    <xdr:sp macro="" textlink="">
      <xdr:nvSpPr>
        <xdr:cNvPr id="97" name="テキスト ボックス 96">
          <a:extLst>
            <a:ext uri="{FF2B5EF4-FFF2-40B4-BE49-F238E27FC236}">
              <a16:creationId xmlns:a16="http://schemas.microsoft.com/office/drawing/2014/main" id="{B833A91D-7D97-4372-98F4-1D1AA5F1E90C}"/>
            </a:ext>
          </a:extLst>
        </xdr:cNvPr>
        <xdr:cNvSpPr txBox="1"/>
      </xdr:nvSpPr>
      <xdr:spPr>
        <a:xfrm>
          <a:off x="6595554" y="3653245"/>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28</xdr:col>
      <xdr:colOff>121435</xdr:colOff>
      <xdr:row>16</xdr:row>
      <xdr:rowOff>7398</xdr:rowOff>
    </xdr:from>
    <xdr:to>
      <xdr:col>28</xdr:col>
      <xdr:colOff>121435</xdr:colOff>
      <xdr:row>17</xdr:row>
      <xdr:rowOff>30798</xdr:rowOff>
    </xdr:to>
    <xdr:cxnSp macro="">
      <xdr:nvCxnSpPr>
        <xdr:cNvPr id="150" name="直線コネクタ 149">
          <a:extLst>
            <a:ext uri="{FF2B5EF4-FFF2-40B4-BE49-F238E27FC236}">
              <a16:creationId xmlns:a16="http://schemas.microsoft.com/office/drawing/2014/main" id="{3D8D0C5E-3977-428B-8570-70B3447C54EE}"/>
            </a:ext>
          </a:extLst>
        </xdr:cNvPr>
        <xdr:cNvCxnSpPr/>
      </xdr:nvCxnSpPr>
      <xdr:spPr>
        <a:xfrm>
          <a:off x="6522235" y="3680238"/>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221017</xdr:colOff>
      <xdr:row>16</xdr:row>
      <xdr:rowOff>129204</xdr:rowOff>
    </xdr:from>
    <xdr:to>
      <xdr:col>31</xdr:col>
      <xdr:colOff>38367</xdr:colOff>
      <xdr:row>16</xdr:row>
      <xdr:rowOff>175154</xdr:rowOff>
    </xdr:to>
    <xdr:sp macro="" textlink="">
      <xdr:nvSpPr>
        <xdr:cNvPr id="151" name="楕円 150">
          <a:extLst>
            <a:ext uri="{FF2B5EF4-FFF2-40B4-BE49-F238E27FC236}">
              <a16:creationId xmlns:a16="http://schemas.microsoft.com/office/drawing/2014/main" id="{C38B4C2A-C672-47AB-A3FD-DCD622C8EC30}"/>
            </a:ext>
          </a:extLst>
        </xdr:cNvPr>
        <xdr:cNvSpPr/>
      </xdr:nvSpPr>
      <xdr:spPr>
        <a:xfrm>
          <a:off x="7079017" y="3802044"/>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177427</xdr:colOff>
      <xdr:row>14</xdr:row>
      <xdr:rowOff>9478</xdr:rowOff>
    </xdr:from>
    <xdr:ext cx="444352" cy="233205"/>
    <xdr:sp macro="" textlink="$P$6">
      <xdr:nvSpPr>
        <xdr:cNvPr id="152" name="テキスト ボックス 151">
          <a:extLst>
            <a:ext uri="{FF2B5EF4-FFF2-40B4-BE49-F238E27FC236}">
              <a16:creationId xmlns:a16="http://schemas.microsoft.com/office/drawing/2014/main" id="{5D43D6E2-7347-409A-BCB4-9DE8E3464455}"/>
            </a:ext>
          </a:extLst>
        </xdr:cNvPr>
        <xdr:cNvSpPr txBox="1"/>
      </xdr:nvSpPr>
      <xdr:spPr>
        <a:xfrm>
          <a:off x="6578227" y="32225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1.600</a:t>
          </a:fld>
          <a:endParaRPr kumimoji="1" lang="ja-JP" altLang="en-US" sz="900">
            <a:solidFill>
              <a:srgbClr val="FF0000"/>
            </a:solidFill>
          </a:endParaRPr>
        </a:p>
      </xdr:txBody>
    </xdr:sp>
    <xdr:clientData/>
  </xdr:oneCellAnchor>
  <xdr:twoCellAnchor editAs="oneCell">
    <xdr:from>
      <xdr:col>28</xdr:col>
      <xdr:colOff>123420</xdr:colOff>
      <xdr:row>14</xdr:row>
      <xdr:rowOff>198566</xdr:rowOff>
    </xdr:from>
    <xdr:to>
      <xdr:col>31</xdr:col>
      <xdr:colOff>13620</xdr:colOff>
      <xdr:row>14</xdr:row>
      <xdr:rowOff>198566</xdr:rowOff>
    </xdr:to>
    <xdr:cxnSp macro="">
      <xdr:nvCxnSpPr>
        <xdr:cNvPr id="153" name="直線コネクタ 152">
          <a:extLst>
            <a:ext uri="{FF2B5EF4-FFF2-40B4-BE49-F238E27FC236}">
              <a16:creationId xmlns:a16="http://schemas.microsoft.com/office/drawing/2014/main" id="{21FB18BC-89B1-47B9-992C-4533B7EAE0AE}"/>
            </a:ext>
          </a:extLst>
        </xdr:cNvPr>
        <xdr:cNvCxnSpPr/>
      </xdr:nvCxnSpPr>
      <xdr:spPr>
        <a:xfrm>
          <a:off x="6524220" y="3414206"/>
          <a:ext cx="57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12515</xdr:colOff>
      <xdr:row>14</xdr:row>
      <xdr:rowOff>161631</xdr:rowOff>
    </xdr:from>
    <xdr:to>
      <xdr:col>31</xdr:col>
      <xdr:colOff>12515</xdr:colOff>
      <xdr:row>15</xdr:row>
      <xdr:rowOff>75173</xdr:rowOff>
    </xdr:to>
    <xdr:cxnSp macro="">
      <xdr:nvCxnSpPr>
        <xdr:cNvPr id="154" name="直線コネクタ 153">
          <a:extLst>
            <a:ext uri="{FF2B5EF4-FFF2-40B4-BE49-F238E27FC236}">
              <a16:creationId xmlns:a16="http://schemas.microsoft.com/office/drawing/2014/main" id="{DC7CB98C-E2B6-4162-B235-B4C9C62C0EE6}"/>
            </a:ext>
          </a:extLst>
        </xdr:cNvPr>
        <xdr:cNvCxnSpPr/>
      </xdr:nvCxnSpPr>
      <xdr:spPr>
        <a:xfrm>
          <a:off x="7099115" y="3377271"/>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16193</xdr:colOff>
      <xdr:row>16</xdr:row>
      <xdr:rowOff>195495</xdr:rowOff>
    </xdr:from>
    <xdr:to>
      <xdr:col>31</xdr:col>
      <xdr:colOff>16193</xdr:colOff>
      <xdr:row>17</xdr:row>
      <xdr:rowOff>236672</xdr:rowOff>
    </xdr:to>
    <xdr:cxnSp macro="">
      <xdr:nvCxnSpPr>
        <xdr:cNvPr id="155" name="直線コネクタ 154">
          <a:extLst>
            <a:ext uri="{FF2B5EF4-FFF2-40B4-BE49-F238E27FC236}">
              <a16:creationId xmlns:a16="http://schemas.microsoft.com/office/drawing/2014/main" id="{7E390968-67F6-42EC-8872-C31BC21D8871}"/>
            </a:ext>
          </a:extLst>
        </xdr:cNvPr>
        <xdr:cNvCxnSpPr/>
      </xdr:nvCxnSpPr>
      <xdr:spPr>
        <a:xfrm flipV="1">
          <a:off x="7102793" y="3868335"/>
          <a:ext cx="0"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198169</xdr:colOff>
      <xdr:row>16</xdr:row>
      <xdr:rowOff>226446</xdr:rowOff>
    </xdr:from>
    <xdr:ext cx="408894" cy="224998"/>
    <xdr:sp macro="" textlink="">
      <xdr:nvSpPr>
        <xdr:cNvPr id="278" name="テキスト ボックス 277">
          <a:extLst>
            <a:ext uri="{FF2B5EF4-FFF2-40B4-BE49-F238E27FC236}">
              <a16:creationId xmlns:a16="http://schemas.microsoft.com/office/drawing/2014/main" id="{240B0122-C847-4A49-B6F0-68C9C221C372}"/>
            </a:ext>
          </a:extLst>
        </xdr:cNvPr>
        <xdr:cNvSpPr txBox="1"/>
      </xdr:nvSpPr>
      <xdr:spPr>
        <a:xfrm>
          <a:off x="7056169" y="3899286"/>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31</xdr:col>
      <xdr:colOff>216865</xdr:colOff>
      <xdr:row>17</xdr:row>
      <xdr:rowOff>4894</xdr:rowOff>
    </xdr:from>
    <xdr:ext cx="502061" cy="233205"/>
    <xdr:sp macro="" textlink="$Q$10">
      <xdr:nvSpPr>
        <xdr:cNvPr id="279" name="テキスト ボックス 278">
          <a:extLst>
            <a:ext uri="{FF2B5EF4-FFF2-40B4-BE49-F238E27FC236}">
              <a16:creationId xmlns:a16="http://schemas.microsoft.com/office/drawing/2014/main" id="{162C8692-D1A2-4C3E-9E51-51D39947AB45}"/>
            </a:ext>
          </a:extLst>
        </xdr:cNvPr>
        <xdr:cNvSpPr txBox="1"/>
      </xdr:nvSpPr>
      <xdr:spPr>
        <a:xfrm>
          <a:off x="7303465" y="3903794"/>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E969D2-5050-4B2E-BCD5-CE66F1A8D6F1}" type="TxLink">
            <a:rPr kumimoji="1" lang="en-US" altLang="en-US" sz="900" b="0" i="0" u="none" strike="noStrike">
              <a:solidFill>
                <a:srgbClr val="FF0000"/>
              </a:solidFill>
              <a:latin typeface="Times New Roman"/>
              <a:ea typeface="Yu Gothic"/>
              <a:cs typeface="Times New Roman"/>
            </a:rPr>
            <a:pPr/>
            <a:t>54.880</a:t>
          </a:fld>
          <a:endParaRPr kumimoji="1" lang="ja-JP" altLang="en-US" sz="900">
            <a:solidFill>
              <a:srgbClr val="FF0000"/>
            </a:solidFill>
          </a:endParaRPr>
        </a:p>
      </xdr:txBody>
    </xdr:sp>
    <xdr:clientData/>
  </xdr:oneCellAnchor>
  <xdr:twoCellAnchor editAs="oneCell">
    <xdr:from>
      <xdr:col>27</xdr:col>
      <xdr:colOff>114736</xdr:colOff>
      <xdr:row>6</xdr:row>
      <xdr:rowOff>44776</xdr:rowOff>
    </xdr:from>
    <xdr:to>
      <xdr:col>27</xdr:col>
      <xdr:colOff>114736</xdr:colOff>
      <xdr:row>16</xdr:row>
      <xdr:rowOff>11536</xdr:rowOff>
    </xdr:to>
    <xdr:cxnSp macro="">
      <xdr:nvCxnSpPr>
        <xdr:cNvPr id="280" name="直線コネクタ 279">
          <a:extLst>
            <a:ext uri="{FF2B5EF4-FFF2-40B4-BE49-F238E27FC236}">
              <a16:creationId xmlns:a16="http://schemas.microsoft.com/office/drawing/2014/main" id="{255651B5-17E9-4391-AE79-FF59A2D2FC06}"/>
            </a:ext>
          </a:extLst>
        </xdr:cNvPr>
        <xdr:cNvCxnSpPr/>
      </xdr:nvCxnSpPr>
      <xdr:spPr>
        <a:xfrm>
          <a:off x="6286936" y="1416376"/>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27491</xdr:colOff>
      <xdr:row>16</xdr:row>
      <xdr:rowOff>8746</xdr:rowOff>
    </xdr:from>
    <xdr:to>
      <xdr:col>27</xdr:col>
      <xdr:colOff>122891</xdr:colOff>
      <xdr:row>16</xdr:row>
      <xdr:rowOff>8746</xdr:rowOff>
    </xdr:to>
    <xdr:cxnSp macro="">
      <xdr:nvCxnSpPr>
        <xdr:cNvPr id="281" name="直線コネクタ 280">
          <a:extLst>
            <a:ext uri="{FF2B5EF4-FFF2-40B4-BE49-F238E27FC236}">
              <a16:creationId xmlns:a16="http://schemas.microsoft.com/office/drawing/2014/main" id="{81053A10-8886-4262-AACE-6803594A132B}"/>
            </a:ext>
          </a:extLst>
        </xdr:cNvPr>
        <xdr:cNvCxnSpPr/>
      </xdr:nvCxnSpPr>
      <xdr:spPr>
        <a:xfrm>
          <a:off x="5971091" y="3681586"/>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25938</xdr:colOff>
      <xdr:row>16</xdr:row>
      <xdr:rowOff>10403</xdr:rowOff>
    </xdr:from>
    <xdr:to>
      <xdr:col>26</xdr:col>
      <xdr:colOff>25938</xdr:colOff>
      <xdr:row>17</xdr:row>
      <xdr:rowOff>33803</xdr:rowOff>
    </xdr:to>
    <xdr:cxnSp macro="">
      <xdr:nvCxnSpPr>
        <xdr:cNvPr id="282" name="直線コネクタ 281">
          <a:extLst>
            <a:ext uri="{FF2B5EF4-FFF2-40B4-BE49-F238E27FC236}">
              <a16:creationId xmlns:a16="http://schemas.microsoft.com/office/drawing/2014/main" id="{761C7835-097C-4A69-ACBA-98835BFD45F6}"/>
            </a:ext>
          </a:extLst>
        </xdr:cNvPr>
        <xdr:cNvCxnSpPr/>
      </xdr:nvCxnSpPr>
      <xdr:spPr>
        <a:xfrm>
          <a:off x="5969538" y="368324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119023</xdr:colOff>
      <xdr:row>6</xdr:row>
      <xdr:rowOff>46889</xdr:rowOff>
    </xdr:from>
    <xdr:to>
      <xdr:col>28</xdr:col>
      <xdr:colOff>124423</xdr:colOff>
      <xdr:row>6</xdr:row>
      <xdr:rowOff>46889</xdr:rowOff>
    </xdr:to>
    <xdr:cxnSp macro="">
      <xdr:nvCxnSpPr>
        <xdr:cNvPr id="283" name="直線コネクタ 282">
          <a:extLst>
            <a:ext uri="{FF2B5EF4-FFF2-40B4-BE49-F238E27FC236}">
              <a16:creationId xmlns:a16="http://schemas.microsoft.com/office/drawing/2014/main" id="{793F8800-B0BF-4C0D-9655-07E2A7DCC338}"/>
            </a:ext>
          </a:extLst>
        </xdr:cNvPr>
        <xdr:cNvCxnSpPr/>
      </xdr:nvCxnSpPr>
      <xdr:spPr>
        <a:xfrm>
          <a:off x="6291223" y="141848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122706</xdr:colOff>
      <xdr:row>6</xdr:row>
      <xdr:rowOff>44776</xdr:rowOff>
    </xdr:from>
    <xdr:to>
      <xdr:col>28</xdr:col>
      <xdr:colOff>122706</xdr:colOff>
      <xdr:row>16</xdr:row>
      <xdr:rowOff>11536</xdr:rowOff>
    </xdr:to>
    <xdr:cxnSp macro="">
      <xdr:nvCxnSpPr>
        <xdr:cNvPr id="284" name="直線コネクタ 283">
          <a:extLst>
            <a:ext uri="{FF2B5EF4-FFF2-40B4-BE49-F238E27FC236}">
              <a16:creationId xmlns:a16="http://schemas.microsoft.com/office/drawing/2014/main" id="{6051B536-5F35-4C1E-BA18-0E5730991D4B}"/>
            </a:ext>
          </a:extLst>
        </xdr:cNvPr>
        <xdr:cNvCxnSpPr/>
      </xdr:nvCxnSpPr>
      <xdr:spPr>
        <a:xfrm>
          <a:off x="6523506" y="1416376"/>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120798</xdr:colOff>
      <xdr:row>16</xdr:row>
      <xdr:rowOff>10867</xdr:rowOff>
    </xdr:from>
    <xdr:to>
      <xdr:col>33</xdr:col>
      <xdr:colOff>129798</xdr:colOff>
      <xdr:row>16</xdr:row>
      <xdr:rowOff>10867</xdr:rowOff>
    </xdr:to>
    <xdr:cxnSp macro="">
      <xdr:nvCxnSpPr>
        <xdr:cNvPr id="285" name="直線コネクタ 284">
          <a:extLst>
            <a:ext uri="{FF2B5EF4-FFF2-40B4-BE49-F238E27FC236}">
              <a16:creationId xmlns:a16="http://schemas.microsoft.com/office/drawing/2014/main" id="{2E6CBF55-996E-4795-AAA2-D6ADBE577C86}"/>
            </a:ext>
          </a:extLst>
        </xdr:cNvPr>
        <xdr:cNvCxnSpPr/>
      </xdr:nvCxnSpPr>
      <xdr:spPr>
        <a:xfrm>
          <a:off x="6521598" y="3683707"/>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133052</xdr:colOff>
      <xdr:row>16</xdr:row>
      <xdr:rowOff>9104</xdr:rowOff>
    </xdr:from>
    <xdr:to>
      <xdr:col>33</xdr:col>
      <xdr:colOff>133052</xdr:colOff>
      <xdr:row>17</xdr:row>
      <xdr:rowOff>32504</xdr:rowOff>
    </xdr:to>
    <xdr:cxnSp macro="">
      <xdr:nvCxnSpPr>
        <xdr:cNvPr id="286" name="直線コネクタ 285">
          <a:extLst>
            <a:ext uri="{FF2B5EF4-FFF2-40B4-BE49-F238E27FC236}">
              <a16:creationId xmlns:a16="http://schemas.microsoft.com/office/drawing/2014/main" id="{BEF8313D-EBE3-4774-B75C-31F57BB89D1A}"/>
            </a:ext>
          </a:extLst>
        </xdr:cNvPr>
        <xdr:cNvCxnSpPr/>
      </xdr:nvCxnSpPr>
      <xdr:spPr>
        <a:xfrm>
          <a:off x="7676852" y="368194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211978</xdr:colOff>
      <xdr:row>6</xdr:row>
      <xdr:rowOff>46814</xdr:rowOff>
    </xdr:from>
    <xdr:to>
      <xdr:col>27</xdr:col>
      <xdr:colOff>13765</xdr:colOff>
      <xdr:row>6</xdr:row>
      <xdr:rowOff>46814</xdr:rowOff>
    </xdr:to>
    <xdr:cxnSp macro="">
      <xdr:nvCxnSpPr>
        <xdr:cNvPr id="287" name="直線コネクタ 286">
          <a:extLst>
            <a:ext uri="{FF2B5EF4-FFF2-40B4-BE49-F238E27FC236}">
              <a16:creationId xmlns:a16="http://schemas.microsoft.com/office/drawing/2014/main" id="{883CE7D1-78F7-4312-B32F-DD5D540C8597}"/>
            </a:ext>
          </a:extLst>
        </xdr:cNvPr>
        <xdr:cNvCxnSpPr/>
      </xdr:nvCxnSpPr>
      <xdr:spPr>
        <a:xfrm>
          <a:off x="5469778" y="1418414"/>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196080</xdr:colOff>
      <xdr:row>16</xdr:row>
      <xdr:rowOff>9610</xdr:rowOff>
    </xdr:from>
    <xdr:to>
      <xdr:col>25</xdr:col>
      <xdr:colOff>132559</xdr:colOff>
      <xdr:row>16</xdr:row>
      <xdr:rowOff>9610</xdr:rowOff>
    </xdr:to>
    <xdr:cxnSp macro="">
      <xdr:nvCxnSpPr>
        <xdr:cNvPr id="288" name="直線コネクタ 287">
          <a:extLst>
            <a:ext uri="{FF2B5EF4-FFF2-40B4-BE49-F238E27FC236}">
              <a16:creationId xmlns:a16="http://schemas.microsoft.com/office/drawing/2014/main" id="{132698AC-8104-4439-9F98-EC06B0D390ED}"/>
            </a:ext>
          </a:extLst>
        </xdr:cNvPr>
        <xdr:cNvCxnSpPr/>
      </xdr:nvCxnSpPr>
      <xdr:spPr>
        <a:xfrm>
          <a:off x="5682480" y="3682450"/>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28596</xdr:colOff>
      <xdr:row>6</xdr:row>
      <xdr:rowOff>45347</xdr:rowOff>
    </xdr:from>
    <xdr:to>
      <xdr:col>25</xdr:col>
      <xdr:colOff>28596</xdr:colOff>
      <xdr:row>16</xdr:row>
      <xdr:rowOff>12107</xdr:rowOff>
    </xdr:to>
    <xdr:cxnSp macro="">
      <xdr:nvCxnSpPr>
        <xdr:cNvPr id="289" name="直線コネクタ 288">
          <a:extLst>
            <a:ext uri="{FF2B5EF4-FFF2-40B4-BE49-F238E27FC236}">
              <a16:creationId xmlns:a16="http://schemas.microsoft.com/office/drawing/2014/main" id="{9535DE89-D8E7-42B6-8673-E91A86FB56DB}"/>
            </a:ext>
          </a:extLst>
        </xdr:cNvPr>
        <xdr:cNvCxnSpPr/>
      </xdr:nvCxnSpPr>
      <xdr:spPr>
        <a:xfrm>
          <a:off x="5743596" y="1416947"/>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64868</xdr:colOff>
      <xdr:row>10</xdr:row>
      <xdr:rowOff>27214</xdr:rowOff>
    </xdr:from>
    <xdr:ext cx="233205" cy="444352"/>
    <xdr:sp macro="" textlink="'1条'!$R$6">
      <xdr:nvSpPr>
        <xdr:cNvPr id="290" name="テキスト ボックス 289">
          <a:extLst>
            <a:ext uri="{FF2B5EF4-FFF2-40B4-BE49-F238E27FC236}">
              <a16:creationId xmlns:a16="http://schemas.microsoft.com/office/drawing/2014/main" id="{9606A7D1-8D9D-4C85-B3CA-C8A0809BE846}"/>
            </a:ext>
          </a:extLst>
        </xdr:cNvPr>
        <xdr:cNvSpPr txBox="1"/>
      </xdr:nvSpPr>
      <xdr:spPr>
        <a:xfrm rot="16200000">
          <a:off x="5445695" y="243148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198306</xdr:colOff>
      <xdr:row>17</xdr:row>
      <xdr:rowOff>31449</xdr:rowOff>
    </xdr:from>
    <xdr:to>
      <xdr:col>25</xdr:col>
      <xdr:colOff>120835</xdr:colOff>
      <xdr:row>17</xdr:row>
      <xdr:rowOff>31449</xdr:rowOff>
    </xdr:to>
    <xdr:cxnSp macro="">
      <xdr:nvCxnSpPr>
        <xdr:cNvPr id="291" name="直線コネクタ 290">
          <a:extLst>
            <a:ext uri="{FF2B5EF4-FFF2-40B4-BE49-F238E27FC236}">
              <a16:creationId xmlns:a16="http://schemas.microsoft.com/office/drawing/2014/main" id="{1F185A85-0897-40ED-9EA4-C262C25211EC}"/>
            </a:ext>
          </a:extLst>
        </xdr:cNvPr>
        <xdr:cNvCxnSpPr/>
      </xdr:nvCxnSpPr>
      <xdr:spPr>
        <a:xfrm>
          <a:off x="5456106" y="3932889"/>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65313</xdr:colOff>
      <xdr:row>10</xdr:row>
      <xdr:rowOff>78949</xdr:rowOff>
    </xdr:from>
    <xdr:ext cx="233205" cy="444352"/>
    <xdr:sp macro="" textlink="'1条'!R5">
      <xdr:nvSpPr>
        <xdr:cNvPr id="292" name="テキスト ボックス 291">
          <a:extLst>
            <a:ext uri="{FF2B5EF4-FFF2-40B4-BE49-F238E27FC236}">
              <a16:creationId xmlns:a16="http://schemas.microsoft.com/office/drawing/2014/main" id="{386F0A86-70C8-434D-94CE-776959F30486}"/>
            </a:ext>
          </a:extLst>
        </xdr:cNvPr>
        <xdr:cNvSpPr txBox="1"/>
      </xdr:nvSpPr>
      <xdr:spPr>
        <a:xfrm rot="16200000">
          <a:off x="5217540" y="248322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30828</xdr:colOff>
      <xdr:row>6</xdr:row>
      <xdr:rowOff>46130</xdr:rowOff>
    </xdr:from>
    <xdr:to>
      <xdr:col>24</xdr:col>
      <xdr:colOff>30828</xdr:colOff>
      <xdr:row>17</xdr:row>
      <xdr:rowOff>36290</xdr:rowOff>
    </xdr:to>
    <xdr:cxnSp macro="">
      <xdr:nvCxnSpPr>
        <xdr:cNvPr id="293" name="直線コネクタ 292">
          <a:extLst>
            <a:ext uri="{FF2B5EF4-FFF2-40B4-BE49-F238E27FC236}">
              <a16:creationId xmlns:a16="http://schemas.microsoft.com/office/drawing/2014/main" id="{42AD1C9B-D2BD-411F-AF77-0EF00EF3610C}"/>
            </a:ext>
          </a:extLst>
        </xdr:cNvPr>
        <xdr:cNvCxnSpPr/>
      </xdr:nvCxnSpPr>
      <xdr:spPr>
        <a:xfrm>
          <a:off x="5517228" y="1417730"/>
          <a:ext cx="0" cy="251746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28499</xdr:colOff>
      <xdr:row>16</xdr:row>
      <xdr:rowOff>11511</xdr:rowOff>
    </xdr:from>
    <xdr:to>
      <xdr:col>25</xdr:col>
      <xdr:colOff>28499</xdr:colOff>
      <xdr:row>17</xdr:row>
      <xdr:rowOff>34911</xdr:rowOff>
    </xdr:to>
    <xdr:cxnSp macro="">
      <xdr:nvCxnSpPr>
        <xdr:cNvPr id="294" name="直線コネクタ 293">
          <a:extLst>
            <a:ext uri="{FF2B5EF4-FFF2-40B4-BE49-F238E27FC236}">
              <a16:creationId xmlns:a16="http://schemas.microsoft.com/office/drawing/2014/main" id="{1C0DF143-57E9-4872-977E-DDD0B337BB6F}"/>
            </a:ext>
          </a:extLst>
        </xdr:cNvPr>
        <xdr:cNvCxnSpPr/>
      </xdr:nvCxnSpPr>
      <xdr:spPr>
        <a:xfrm>
          <a:off x="5743499" y="3684351"/>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76045</xdr:colOff>
      <xdr:row>11</xdr:row>
      <xdr:rowOff>159481</xdr:rowOff>
    </xdr:from>
    <xdr:ext cx="224998" cy="345929"/>
    <xdr:sp macro="" textlink="">
      <xdr:nvSpPr>
        <xdr:cNvPr id="295" name="テキスト ボックス 294">
          <a:extLst>
            <a:ext uri="{FF2B5EF4-FFF2-40B4-BE49-F238E27FC236}">
              <a16:creationId xmlns:a16="http://schemas.microsoft.com/office/drawing/2014/main" id="{0D9ACF61-7E7B-4E64-904A-C77E02321E2D}"/>
            </a:ext>
          </a:extLst>
        </xdr:cNvPr>
        <xdr:cNvSpPr txBox="1"/>
      </xdr:nvSpPr>
      <xdr:spPr>
        <a:xfrm rot="16200000">
          <a:off x="5273379" y="2747247"/>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53573</xdr:colOff>
      <xdr:row>15</xdr:row>
      <xdr:rowOff>123586</xdr:rowOff>
    </xdr:from>
    <xdr:ext cx="233205" cy="444352"/>
    <xdr:sp macro="" textlink="'1条'!$R$9">
      <xdr:nvSpPr>
        <xdr:cNvPr id="296" name="テキスト ボックス 295">
          <a:extLst>
            <a:ext uri="{FF2B5EF4-FFF2-40B4-BE49-F238E27FC236}">
              <a16:creationId xmlns:a16="http://schemas.microsoft.com/office/drawing/2014/main" id="{9DB763C5-C3DF-4E4D-ACE3-31F82D993F59}"/>
            </a:ext>
          </a:extLst>
        </xdr:cNvPr>
        <xdr:cNvSpPr txBox="1"/>
      </xdr:nvSpPr>
      <xdr:spPr>
        <a:xfrm rot="16200000">
          <a:off x="5434400" y="367339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120865</xdr:colOff>
      <xdr:row>4</xdr:row>
      <xdr:rowOff>213031</xdr:rowOff>
    </xdr:from>
    <xdr:to>
      <xdr:col>27</xdr:col>
      <xdr:colOff>120865</xdr:colOff>
      <xdr:row>5</xdr:row>
      <xdr:rowOff>119955</xdr:rowOff>
    </xdr:to>
    <xdr:cxnSp macro="">
      <xdr:nvCxnSpPr>
        <xdr:cNvPr id="297" name="直線コネクタ 296">
          <a:extLst>
            <a:ext uri="{FF2B5EF4-FFF2-40B4-BE49-F238E27FC236}">
              <a16:creationId xmlns:a16="http://schemas.microsoft.com/office/drawing/2014/main" id="{850DBD70-F67E-4E1C-AFF4-DC323D6AA1AA}"/>
            </a:ext>
          </a:extLst>
        </xdr:cNvPr>
        <xdr:cNvCxnSpPr/>
      </xdr:nvCxnSpPr>
      <xdr:spPr>
        <a:xfrm>
          <a:off x="6293065" y="1127431"/>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125117</xdr:colOff>
      <xdr:row>4</xdr:row>
      <xdr:rowOff>210193</xdr:rowOff>
    </xdr:from>
    <xdr:to>
      <xdr:col>28</xdr:col>
      <xdr:colOff>125117</xdr:colOff>
      <xdr:row>5</xdr:row>
      <xdr:rowOff>114093</xdr:rowOff>
    </xdr:to>
    <xdr:cxnSp macro="">
      <xdr:nvCxnSpPr>
        <xdr:cNvPr id="298" name="直線コネクタ 297">
          <a:extLst>
            <a:ext uri="{FF2B5EF4-FFF2-40B4-BE49-F238E27FC236}">
              <a16:creationId xmlns:a16="http://schemas.microsoft.com/office/drawing/2014/main" id="{EB8B9401-2557-4A3C-9545-423A91C6FF88}"/>
            </a:ext>
          </a:extLst>
        </xdr:cNvPr>
        <xdr:cNvCxnSpPr/>
      </xdr:nvCxnSpPr>
      <xdr:spPr>
        <a:xfrm>
          <a:off x="6525917" y="1124593"/>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123435</xdr:colOff>
      <xdr:row>5</xdr:row>
      <xdr:rowOff>29614</xdr:rowOff>
    </xdr:from>
    <xdr:to>
      <xdr:col>28</xdr:col>
      <xdr:colOff>128835</xdr:colOff>
      <xdr:row>5</xdr:row>
      <xdr:rowOff>29614</xdr:rowOff>
    </xdr:to>
    <xdr:cxnSp macro="">
      <xdr:nvCxnSpPr>
        <xdr:cNvPr id="299" name="直線コネクタ 298">
          <a:extLst>
            <a:ext uri="{FF2B5EF4-FFF2-40B4-BE49-F238E27FC236}">
              <a16:creationId xmlns:a16="http://schemas.microsoft.com/office/drawing/2014/main" id="{C0B260AC-27BD-43C0-ACAE-F3F14B288403}"/>
            </a:ext>
          </a:extLst>
        </xdr:cNvPr>
        <xdr:cNvCxnSpPr/>
      </xdr:nvCxnSpPr>
      <xdr:spPr>
        <a:xfrm>
          <a:off x="6295635" y="1172614"/>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5457</xdr:colOff>
      <xdr:row>4</xdr:row>
      <xdr:rowOff>21772</xdr:rowOff>
    </xdr:from>
    <xdr:ext cx="444352" cy="233205"/>
    <xdr:sp macro="" textlink="'1条'!R7">
      <xdr:nvSpPr>
        <xdr:cNvPr id="300" name="テキスト ボックス 299">
          <a:extLst>
            <a:ext uri="{FF2B5EF4-FFF2-40B4-BE49-F238E27FC236}">
              <a16:creationId xmlns:a16="http://schemas.microsoft.com/office/drawing/2014/main" id="{CEE253F3-2C44-42B8-9CD4-E1BC89A6A651}"/>
            </a:ext>
          </a:extLst>
        </xdr:cNvPr>
        <xdr:cNvSpPr txBox="1"/>
      </xdr:nvSpPr>
      <xdr:spPr>
        <a:xfrm>
          <a:off x="6177657" y="93617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27192</xdr:colOff>
      <xdr:row>17</xdr:row>
      <xdr:rowOff>217188</xdr:rowOff>
    </xdr:from>
    <xdr:to>
      <xdr:col>26</xdr:col>
      <xdr:colOff>27192</xdr:colOff>
      <xdr:row>18</xdr:row>
      <xdr:rowOff>107393</xdr:rowOff>
    </xdr:to>
    <xdr:cxnSp macro="">
      <xdr:nvCxnSpPr>
        <xdr:cNvPr id="301" name="直線コネクタ 300">
          <a:extLst>
            <a:ext uri="{FF2B5EF4-FFF2-40B4-BE49-F238E27FC236}">
              <a16:creationId xmlns:a16="http://schemas.microsoft.com/office/drawing/2014/main" id="{C42BA440-C272-4C92-8ACE-C93F39DC5C4B}"/>
            </a:ext>
          </a:extLst>
        </xdr:cNvPr>
        <xdr:cNvCxnSpPr/>
      </xdr:nvCxnSpPr>
      <xdr:spPr>
        <a:xfrm>
          <a:off x="5970792" y="4118628"/>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134393</xdr:colOff>
      <xdr:row>17</xdr:row>
      <xdr:rowOff>217188</xdr:rowOff>
    </xdr:from>
    <xdr:to>
      <xdr:col>33</xdr:col>
      <xdr:colOff>134393</xdr:colOff>
      <xdr:row>18</xdr:row>
      <xdr:rowOff>107393</xdr:rowOff>
    </xdr:to>
    <xdr:cxnSp macro="">
      <xdr:nvCxnSpPr>
        <xdr:cNvPr id="302" name="直線コネクタ 301">
          <a:extLst>
            <a:ext uri="{FF2B5EF4-FFF2-40B4-BE49-F238E27FC236}">
              <a16:creationId xmlns:a16="http://schemas.microsoft.com/office/drawing/2014/main" id="{D02F9EB9-C283-43F8-BF7F-DA2321C6E446}"/>
            </a:ext>
          </a:extLst>
        </xdr:cNvPr>
        <xdr:cNvCxnSpPr/>
      </xdr:nvCxnSpPr>
      <xdr:spPr>
        <a:xfrm>
          <a:off x="7678193" y="4118628"/>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22181</xdr:colOff>
      <xdr:row>18</xdr:row>
      <xdr:rowOff>56010</xdr:rowOff>
    </xdr:from>
    <xdr:to>
      <xdr:col>33</xdr:col>
      <xdr:colOff>131981</xdr:colOff>
      <xdr:row>18</xdr:row>
      <xdr:rowOff>56010</xdr:rowOff>
    </xdr:to>
    <xdr:cxnSp macro="">
      <xdr:nvCxnSpPr>
        <xdr:cNvPr id="303" name="直線コネクタ 302">
          <a:extLst>
            <a:ext uri="{FF2B5EF4-FFF2-40B4-BE49-F238E27FC236}">
              <a16:creationId xmlns:a16="http://schemas.microsoft.com/office/drawing/2014/main" id="{89544A77-9330-4EAB-B6C8-AAB445A24FB5}"/>
            </a:ext>
          </a:extLst>
        </xdr:cNvPr>
        <xdr:cNvCxnSpPr/>
      </xdr:nvCxnSpPr>
      <xdr:spPr>
        <a:xfrm>
          <a:off x="5965781" y="4201290"/>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177835</xdr:colOff>
      <xdr:row>18</xdr:row>
      <xdr:rowOff>27108</xdr:rowOff>
    </xdr:from>
    <xdr:ext cx="444352" cy="233205"/>
    <xdr:sp macro="" textlink="'1条'!R8">
      <xdr:nvSpPr>
        <xdr:cNvPr id="304" name="テキスト ボックス 303">
          <a:extLst>
            <a:ext uri="{FF2B5EF4-FFF2-40B4-BE49-F238E27FC236}">
              <a16:creationId xmlns:a16="http://schemas.microsoft.com/office/drawing/2014/main" id="{68D2785A-85B7-4AFE-AF53-6CB7FC8F41A0}"/>
            </a:ext>
          </a:extLst>
        </xdr:cNvPr>
        <xdr:cNvSpPr txBox="1"/>
      </xdr:nvSpPr>
      <xdr:spPr>
        <a:xfrm>
          <a:off x="6578635" y="417238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23718</xdr:colOff>
      <xdr:row>14</xdr:row>
      <xdr:rowOff>148697</xdr:rowOff>
    </xdr:from>
    <xdr:to>
      <xdr:col>26</xdr:col>
      <xdr:colOff>23718</xdr:colOff>
      <xdr:row>15</xdr:row>
      <xdr:rowOff>81483</xdr:rowOff>
    </xdr:to>
    <xdr:cxnSp macro="">
      <xdr:nvCxnSpPr>
        <xdr:cNvPr id="305" name="直線コネクタ 304">
          <a:extLst>
            <a:ext uri="{FF2B5EF4-FFF2-40B4-BE49-F238E27FC236}">
              <a16:creationId xmlns:a16="http://schemas.microsoft.com/office/drawing/2014/main" id="{373ECCE8-70E1-4F92-A5A8-41A22C352109}"/>
            </a:ext>
          </a:extLst>
        </xdr:cNvPr>
        <xdr:cNvCxnSpPr/>
      </xdr:nvCxnSpPr>
      <xdr:spPr>
        <a:xfrm>
          <a:off x="5967318" y="3364337"/>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20773</xdr:colOff>
      <xdr:row>14</xdr:row>
      <xdr:rowOff>195609</xdr:rowOff>
    </xdr:from>
    <xdr:to>
      <xdr:col>27</xdr:col>
      <xdr:colOff>116173</xdr:colOff>
      <xdr:row>14</xdr:row>
      <xdr:rowOff>195609</xdr:rowOff>
    </xdr:to>
    <xdr:cxnSp macro="">
      <xdr:nvCxnSpPr>
        <xdr:cNvPr id="306" name="直線コネクタ 305">
          <a:extLst>
            <a:ext uri="{FF2B5EF4-FFF2-40B4-BE49-F238E27FC236}">
              <a16:creationId xmlns:a16="http://schemas.microsoft.com/office/drawing/2014/main" id="{E614C295-1082-4161-9604-FAB53E40D1F1}"/>
            </a:ext>
          </a:extLst>
        </xdr:cNvPr>
        <xdr:cNvCxnSpPr/>
      </xdr:nvCxnSpPr>
      <xdr:spPr>
        <a:xfrm>
          <a:off x="5964373" y="3411249"/>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199115</xdr:colOff>
      <xdr:row>13</xdr:row>
      <xdr:rowOff>211927</xdr:rowOff>
    </xdr:from>
    <xdr:ext cx="444352" cy="233205"/>
    <xdr:sp macro="" textlink="'1条'!R10">
      <xdr:nvSpPr>
        <xdr:cNvPr id="307" name="テキスト ボックス 306">
          <a:extLst>
            <a:ext uri="{FF2B5EF4-FFF2-40B4-BE49-F238E27FC236}">
              <a16:creationId xmlns:a16="http://schemas.microsoft.com/office/drawing/2014/main" id="{B5B106FA-E09E-4A9F-85C4-87BCF2843C28}"/>
            </a:ext>
          </a:extLst>
        </xdr:cNvPr>
        <xdr:cNvSpPr txBox="1"/>
      </xdr:nvSpPr>
      <xdr:spPr>
        <a:xfrm>
          <a:off x="5914115" y="319896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8792</xdr:colOff>
      <xdr:row>12</xdr:row>
      <xdr:rowOff>111017</xdr:rowOff>
    </xdr:from>
    <xdr:ext cx="444352" cy="233205"/>
    <xdr:sp macro="" textlink="'1条'!R11">
      <xdr:nvSpPr>
        <xdr:cNvPr id="308" name="テキスト ボックス 307">
          <a:extLst>
            <a:ext uri="{FF2B5EF4-FFF2-40B4-BE49-F238E27FC236}">
              <a16:creationId xmlns:a16="http://schemas.microsoft.com/office/drawing/2014/main" id="{FE0E1AA2-C372-4F2E-A141-BC5FB9B51637}"/>
            </a:ext>
          </a:extLst>
        </xdr:cNvPr>
        <xdr:cNvSpPr txBox="1"/>
      </xdr:nvSpPr>
      <xdr:spPr>
        <a:xfrm>
          <a:off x="6866792" y="286691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127727</xdr:colOff>
      <xdr:row>13</xdr:row>
      <xdr:rowOff>88485</xdr:rowOff>
    </xdr:from>
    <xdr:to>
      <xdr:col>33</xdr:col>
      <xdr:colOff>136727</xdr:colOff>
      <xdr:row>13</xdr:row>
      <xdr:rowOff>88485</xdr:rowOff>
    </xdr:to>
    <xdr:cxnSp macro="">
      <xdr:nvCxnSpPr>
        <xdr:cNvPr id="309" name="直線コネクタ 308">
          <a:extLst>
            <a:ext uri="{FF2B5EF4-FFF2-40B4-BE49-F238E27FC236}">
              <a16:creationId xmlns:a16="http://schemas.microsoft.com/office/drawing/2014/main" id="{10449F0E-575F-4F80-B6B4-3AA941A8FAFA}"/>
            </a:ext>
          </a:extLst>
        </xdr:cNvPr>
        <xdr:cNvCxnSpPr/>
      </xdr:nvCxnSpPr>
      <xdr:spPr>
        <a:xfrm>
          <a:off x="6528527" y="3075525"/>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131412</xdr:colOff>
      <xdr:row>13</xdr:row>
      <xdr:rowOff>34143</xdr:rowOff>
    </xdr:from>
    <xdr:to>
      <xdr:col>33</xdr:col>
      <xdr:colOff>131412</xdr:colOff>
      <xdr:row>15</xdr:row>
      <xdr:rowOff>111760</xdr:rowOff>
    </xdr:to>
    <xdr:cxnSp macro="">
      <xdr:nvCxnSpPr>
        <xdr:cNvPr id="310" name="直線コネクタ 309">
          <a:extLst>
            <a:ext uri="{FF2B5EF4-FFF2-40B4-BE49-F238E27FC236}">
              <a16:creationId xmlns:a16="http://schemas.microsoft.com/office/drawing/2014/main" id="{7ECCA219-3A04-441C-BC20-C9517B5E3C97}"/>
            </a:ext>
          </a:extLst>
        </xdr:cNvPr>
        <xdr:cNvCxnSpPr/>
      </xdr:nvCxnSpPr>
      <xdr:spPr>
        <a:xfrm>
          <a:off x="7675212" y="3021183"/>
          <a:ext cx="0" cy="53481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23315</xdr:colOff>
      <xdr:row>33</xdr:row>
      <xdr:rowOff>44526</xdr:rowOff>
    </xdr:from>
    <xdr:to>
      <xdr:col>33</xdr:col>
      <xdr:colOff>133115</xdr:colOff>
      <xdr:row>33</xdr:row>
      <xdr:rowOff>44526</xdr:rowOff>
    </xdr:to>
    <xdr:cxnSp macro="">
      <xdr:nvCxnSpPr>
        <xdr:cNvPr id="312" name="直線コネクタ 311">
          <a:extLst>
            <a:ext uri="{FF2B5EF4-FFF2-40B4-BE49-F238E27FC236}">
              <a16:creationId xmlns:a16="http://schemas.microsoft.com/office/drawing/2014/main" id="{80676A34-ADB8-A398-1994-C1707FDAB376}"/>
            </a:ext>
          </a:extLst>
        </xdr:cNvPr>
        <xdr:cNvCxnSpPr/>
      </xdr:nvCxnSpPr>
      <xdr:spPr>
        <a:xfrm>
          <a:off x="5966915" y="7618806"/>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121435</xdr:colOff>
      <xdr:row>32</xdr:row>
      <xdr:rowOff>24202</xdr:rowOff>
    </xdr:from>
    <xdr:to>
      <xdr:col>28</xdr:col>
      <xdr:colOff>121435</xdr:colOff>
      <xdr:row>33</xdr:row>
      <xdr:rowOff>47602</xdr:rowOff>
    </xdr:to>
    <xdr:cxnSp macro="">
      <xdr:nvCxnSpPr>
        <xdr:cNvPr id="314" name="直線コネクタ 313">
          <a:extLst>
            <a:ext uri="{FF2B5EF4-FFF2-40B4-BE49-F238E27FC236}">
              <a16:creationId xmlns:a16="http://schemas.microsoft.com/office/drawing/2014/main" id="{2DEE6B78-5BF3-4B29-5E2B-BD8622988410}"/>
            </a:ext>
          </a:extLst>
        </xdr:cNvPr>
        <xdr:cNvCxnSpPr/>
      </xdr:nvCxnSpPr>
      <xdr:spPr>
        <a:xfrm>
          <a:off x="6522235" y="7369882"/>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173891</xdr:colOff>
      <xdr:row>26</xdr:row>
      <xdr:rowOff>190277</xdr:rowOff>
    </xdr:from>
    <xdr:to>
      <xdr:col>30</xdr:col>
      <xdr:colOff>219841</xdr:colOff>
      <xdr:row>27</xdr:row>
      <xdr:rowOff>5449</xdr:rowOff>
    </xdr:to>
    <xdr:sp macro="" textlink="">
      <xdr:nvSpPr>
        <xdr:cNvPr id="315" name="楕円 314">
          <a:extLst>
            <a:ext uri="{FF2B5EF4-FFF2-40B4-BE49-F238E27FC236}">
              <a16:creationId xmlns:a16="http://schemas.microsoft.com/office/drawing/2014/main" id="{0D97A538-81D0-C332-F556-1FB5DE34D021}"/>
            </a:ext>
          </a:extLst>
        </xdr:cNvPr>
        <xdr:cNvSpPr/>
      </xdr:nvSpPr>
      <xdr:spPr>
        <a:xfrm>
          <a:off x="7031891" y="6164357"/>
          <a:ext cx="45950" cy="437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123420</xdr:colOff>
      <xdr:row>23</xdr:row>
      <xdr:rowOff>139952</xdr:rowOff>
    </xdr:from>
    <xdr:to>
      <xdr:col>30</xdr:col>
      <xdr:colOff>217020</xdr:colOff>
      <xdr:row>23</xdr:row>
      <xdr:rowOff>139952</xdr:rowOff>
    </xdr:to>
    <xdr:cxnSp macro="">
      <xdr:nvCxnSpPr>
        <xdr:cNvPr id="317" name="直線コネクタ 316">
          <a:extLst>
            <a:ext uri="{FF2B5EF4-FFF2-40B4-BE49-F238E27FC236}">
              <a16:creationId xmlns:a16="http://schemas.microsoft.com/office/drawing/2014/main" id="{8B5E245E-53CC-0243-9FFF-FB11AC6FB9BF}"/>
            </a:ext>
          </a:extLst>
        </xdr:cNvPr>
        <xdr:cNvCxnSpPr/>
      </xdr:nvCxnSpPr>
      <xdr:spPr>
        <a:xfrm>
          <a:off x="6524220" y="5428232"/>
          <a:ext cx="55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209229</xdr:colOff>
      <xdr:row>23</xdr:row>
      <xdr:rowOff>38539</xdr:rowOff>
    </xdr:from>
    <xdr:to>
      <xdr:col>30</xdr:col>
      <xdr:colOff>209229</xdr:colOff>
      <xdr:row>23</xdr:row>
      <xdr:rowOff>198120</xdr:rowOff>
    </xdr:to>
    <xdr:cxnSp macro="">
      <xdr:nvCxnSpPr>
        <xdr:cNvPr id="318" name="直線コネクタ 317">
          <a:extLst>
            <a:ext uri="{FF2B5EF4-FFF2-40B4-BE49-F238E27FC236}">
              <a16:creationId xmlns:a16="http://schemas.microsoft.com/office/drawing/2014/main" id="{BB72CE6D-BE57-91A8-F391-4FE15B9A135F}"/>
            </a:ext>
          </a:extLst>
        </xdr:cNvPr>
        <xdr:cNvCxnSpPr/>
      </xdr:nvCxnSpPr>
      <xdr:spPr>
        <a:xfrm>
          <a:off x="7067229" y="5326819"/>
          <a:ext cx="0" cy="159581"/>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197667</xdr:colOff>
      <xdr:row>27</xdr:row>
      <xdr:rowOff>25790</xdr:rowOff>
    </xdr:from>
    <xdr:to>
      <xdr:col>30</xdr:col>
      <xdr:colOff>197667</xdr:colOff>
      <xdr:row>28</xdr:row>
      <xdr:rowOff>66967</xdr:rowOff>
    </xdr:to>
    <xdr:cxnSp macro="">
      <xdr:nvCxnSpPr>
        <xdr:cNvPr id="319" name="直線コネクタ 318">
          <a:extLst>
            <a:ext uri="{FF2B5EF4-FFF2-40B4-BE49-F238E27FC236}">
              <a16:creationId xmlns:a16="http://schemas.microsoft.com/office/drawing/2014/main" id="{F0643ABA-A58B-936F-7727-3597DDDF4D3D}"/>
            </a:ext>
          </a:extLst>
        </xdr:cNvPr>
        <xdr:cNvCxnSpPr/>
      </xdr:nvCxnSpPr>
      <xdr:spPr>
        <a:xfrm flipV="1">
          <a:off x="7055667" y="6228470"/>
          <a:ext cx="0"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114736</xdr:colOff>
      <xdr:row>22</xdr:row>
      <xdr:rowOff>38916</xdr:rowOff>
    </xdr:from>
    <xdr:to>
      <xdr:col>27</xdr:col>
      <xdr:colOff>114736</xdr:colOff>
      <xdr:row>32</xdr:row>
      <xdr:rowOff>20916</xdr:rowOff>
    </xdr:to>
    <xdr:cxnSp macro="">
      <xdr:nvCxnSpPr>
        <xdr:cNvPr id="322" name="直線コネクタ 321">
          <a:extLst>
            <a:ext uri="{FF2B5EF4-FFF2-40B4-BE49-F238E27FC236}">
              <a16:creationId xmlns:a16="http://schemas.microsoft.com/office/drawing/2014/main" id="{6E9AD130-3D90-3671-879B-7DB3E23D2F00}"/>
            </a:ext>
          </a:extLst>
        </xdr:cNvPr>
        <xdr:cNvCxnSpPr/>
      </xdr:nvCxnSpPr>
      <xdr:spPr>
        <a:xfrm>
          <a:off x="6286936" y="5098596"/>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27491</xdr:colOff>
      <xdr:row>32</xdr:row>
      <xdr:rowOff>20470</xdr:rowOff>
    </xdr:from>
    <xdr:to>
      <xdr:col>27</xdr:col>
      <xdr:colOff>122891</xdr:colOff>
      <xdr:row>32</xdr:row>
      <xdr:rowOff>20470</xdr:rowOff>
    </xdr:to>
    <xdr:cxnSp macro="">
      <xdr:nvCxnSpPr>
        <xdr:cNvPr id="323" name="直線コネクタ 322">
          <a:extLst>
            <a:ext uri="{FF2B5EF4-FFF2-40B4-BE49-F238E27FC236}">
              <a16:creationId xmlns:a16="http://schemas.microsoft.com/office/drawing/2014/main" id="{D344068E-3C72-966B-0A1D-7BCFC76DD498}"/>
            </a:ext>
          </a:extLst>
        </xdr:cNvPr>
        <xdr:cNvCxnSpPr/>
      </xdr:nvCxnSpPr>
      <xdr:spPr>
        <a:xfrm>
          <a:off x="5971091" y="7366150"/>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25938</xdr:colOff>
      <xdr:row>32</xdr:row>
      <xdr:rowOff>22127</xdr:rowOff>
    </xdr:from>
    <xdr:to>
      <xdr:col>26</xdr:col>
      <xdr:colOff>25938</xdr:colOff>
      <xdr:row>33</xdr:row>
      <xdr:rowOff>45527</xdr:rowOff>
    </xdr:to>
    <xdr:cxnSp macro="">
      <xdr:nvCxnSpPr>
        <xdr:cNvPr id="324" name="直線コネクタ 323">
          <a:extLst>
            <a:ext uri="{FF2B5EF4-FFF2-40B4-BE49-F238E27FC236}">
              <a16:creationId xmlns:a16="http://schemas.microsoft.com/office/drawing/2014/main" id="{79E32F6E-A67F-6B31-AB3C-2AAFD66BFDA3}"/>
            </a:ext>
          </a:extLst>
        </xdr:cNvPr>
        <xdr:cNvCxnSpPr/>
      </xdr:nvCxnSpPr>
      <xdr:spPr>
        <a:xfrm>
          <a:off x="5969538" y="736780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119023</xdr:colOff>
      <xdr:row>22</xdr:row>
      <xdr:rowOff>41028</xdr:rowOff>
    </xdr:from>
    <xdr:to>
      <xdr:col>28</xdr:col>
      <xdr:colOff>124423</xdr:colOff>
      <xdr:row>22</xdr:row>
      <xdr:rowOff>41028</xdr:rowOff>
    </xdr:to>
    <xdr:cxnSp macro="">
      <xdr:nvCxnSpPr>
        <xdr:cNvPr id="325" name="直線コネクタ 324">
          <a:extLst>
            <a:ext uri="{FF2B5EF4-FFF2-40B4-BE49-F238E27FC236}">
              <a16:creationId xmlns:a16="http://schemas.microsoft.com/office/drawing/2014/main" id="{6B121580-3CB2-836A-CB48-1A3979C1316D}"/>
            </a:ext>
          </a:extLst>
        </xdr:cNvPr>
        <xdr:cNvCxnSpPr/>
      </xdr:nvCxnSpPr>
      <xdr:spPr>
        <a:xfrm>
          <a:off x="6291223" y="5100708"/>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122706</xdr:colOff>
      <xdr:row>22</xdr:row>
      <xdr:rowOff>38916</xdr:rowOff>
    </xdr:from>
    <xdr:to>
      <xdr:col>28</xdr:col>
      <xdr:colOff>122706</xdr:colOff>
      <xdr:row>32</xdr:row>
      <xdr:rowOff>20916</xdr:rowOff>
    </xdr:to>
    <xdr:cxnSp macro="">
      <xdr:nvCxnSpPr>
        <xdr:cNvPr id="326" name="直線コネクタ 325">
          <a:extLst>
            <a:ext uri="{FF2B5EF4-FFF2-40B4-BE49-F238E27FC236}">
              <a16:creationId xmlns:a16="http://schemas.microsoft.com/office/drawing/2014/main" id="{BCA73315-1E3E-657E-4296-0C88C048614F}"/>
            </a:ext>
          </a:extLst>
        </xdr:cNvPr>
        <xdr:cNvCxnSpPr/>
      </xdr:nvCxnSpPr>
      <xdr:spPr>
        <a:xfrm>
          <a:off x="6523506" y="5098596"/>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120798</xdr:colOff>
      <xdr:row>32</xdr:row>
      <xdr:rowOff>22591</xdr:rowOff>
    </xdr:from>
    <xdr:to>
      <xdr:col>33</xdr:col>
      <xdr:colOff>129798</xdr:colOff>
      <xdr:row>32</xdr:row>
      <xdr:rowOff>22591</xdr:rowOff>
    </xdr:to>
    <xdr:cxnSp macro="">
      <xdr:nvCxnSpPr>
        <xdr:cNvPr id="327" name="直線コネクタ 326">
          <a:extLst>
            <a:ext uri="{FF2B5EF4-FFF2-40B4-BE49-F238E27FC236}">
              <a16:creationId xmlns:a16="http://schemas.microsoft.com/office/drawing/2014/main" id="{AEE3E262-E8B0-DDDA-DBA2-543A6035B4A1}"/>
            </a:ext>
          </a:extLst>
        </xdr:cNvPr>
        <xdr:cNvCxnSpPr/>
      </xdr:nvCxnSpPr>
      <xdr:spPr>
        <a:xfrm>
          <a:off x="6521598" y="7368271"/>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133052</xdr:colOff>
      <xdr:row>32</xdr:row>
      <xdr:rowOff>20828</xdr:rowOff>
    </xdr:from>
    <xdr:to>
      <xdr:col>33</xdr:col>
      <xdr:colOff>133052</xdr:colOff>
      <xdr:row>33</xdr:row>
      <xdr:rowOff>44228</xdr:rowOff>
    </xdr:to>
    <xdr:cxnSp macro="">
      <xdr:nvCxnSpPr>
        <xdr:cNvPr id="328" name="直線コネクタ 327">
          <a:extLst>
            <a:ext uri="{FF2B5EF4-FFF2-40B4-BE49-F238E27FC236}">
              <a16:creationId xmlns:a16="http://schemas.microsoft.com/office/drawing/2014/main" id="{882A4A89-DEE8-919B-7359-CAF86EB5D3E3}"/>
            </a:ext>
          </a:extLst>
        </xdr:cNvPr>
        <xdr:cNvCxnSpPr/>
      </xdr:nvCxnSpPr>
      <xdr:spPr>
        <a:xfrm>
          <a:off x="7676852" y="736650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211978</xdr:colOff>
      <xdr:row>22</xdr:row>
      <xdr:rowOff>40953</xdr:rowOff>
    </xdr:from>
    <xdr:to>
      <xdr:col>27</xdr:col>
      <xdr:colOff>13765</xdr:colOff>
      <xdr:row>22</xdr:row>
      <xdr:rowOff>40953</xdr:rowOff>
    </xdr:to>
    <xdr:cxnSp macro="">
      <xdr:nvCxnSpPr>
        <xdr:cNvPr id="329" name="直線コネクタ 328">
          <a:extLst>
            <a:ext uri="{FF2B5EF4-FFF2-40B4-BE49-F238E27FC236}">
              <a16:creationId xmlns:a16="http://schemas.microsoft.com/office/drawing/2014/main" id="{6CEEAF77-727D-3C59-5A45-084815017B92}"/>
            </a:ext>
          </a:extLst>
        </xdr:cNvPr>
        <xdr:cNvCxnSpPr/>
      </xdr:nvCxnSpPr>
      <xdr:spPr>
        <a:xfrm>
          <a:off x="5469778" y="5100633"/>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196080</xdr:colOff>
      <xdr:row>32</xdr:row>
      <xdr:rowOff>21334</xdr:rowOff>
    </xdr:from>
    <xdr:to>
      <xdr:col>25</xdr:col>
      <xdr:colOff>132559</xdr:colOff>
      <xdr:row>32</xdr:row>
      <xdr:rowOff>21334</xdr:rowOff>
    </xdr:to>
    <xdr:cxnSp macro="">
      <xdr:nvCxnSpPr>
        <xdr:cNvPr id="330" name="直線コネクタ 329">
          <a:extLst>
            <a:ext uri="{FF2B5EF4-FFF2-40B4-BE49-F238E27FC236}">
              <a16:creationId xmlns:a16="http://schemas.microsoft.com/office/drawing/2014/main" id="{E0E72E7F-A440-2FEF-6DFD-59C9948CB76A}"/>
            </a:ext>
          </a:extLst>
        </xdr:cNvPr>
        <xdr:cNvCxnSpPr/>
      </xdr:nvCxnSpPr>
      <xdr:spPr>
        <a:xfrm>
          <a:off x="5682480" y="7367014"/>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30002</xdr:colOff>
      <xdr:row>22</xdr:row>
      <xdr:rowOff>80127</xdr:rowOff>
    </xdr:from>
    <xdr:to>
      <xdr:col>25</xdr:col>
      <xdr:colOff>30002</xdr:colOff>
      <xdr:row>32</xdr:row>
      <xdr:rowOff>26127</xdr:rowOff>
    </xdr:to>
    <xdr:cxnSp macro="">
      <xdr:nvCxnSpPr>
        <xdr:cNvPr id="331" name="直線コネクタ 330">
          <a:extLst>
            <a:ext uri="{FF2B5EF4-FFF2-40B4-BE49-F238E27FC236}">
              <a16:creationId xmlns:a16="http://schemas.microsoft.com/office/drawing/2014/main" id="{2741CB06-0464-F350-DC9E-F1C1F1B5DC40}"/>
            </a:ext>
          </a:extLst>
        </xdr:cNvPr>
        <xdr:cNvCxnSpPr/>
      </xdr:nvCxnSpPr>
      <xdr:spPr>
        <a:xfrm>
          <a:off x="5745002" y="5139807"/>
          <a:ext cx="0" cy="223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64868</xdr:colOff>
      <xdr:row>26</xdr:row>
      <xdr:rowOff>38938</xdr:rowOff>
    </xdr:from>
    <xdr:ext cx="233205" cy="444352"/>
    <xdr:sp macro="" textlink="$J$16">
      <xdr:nvSpPr>
        <xdr:cNvPr id="332" name="テキスト ボックス 331">
          <a:extLst>
            <a:ext uri="{FF2B5EF4-FFF2-40B4-BE49-F238E27FC236}">
              <a16:creationId xmlns:a16="http://schemas.microsoft.com/office/drawing/2014/main" id="{ED1AA6EC-4483-EA4C-5FDF-F5D234F9C75E}"/>
            </a:ext>
          </a:extLst>
        </xdr:cNvPr>
        <xdr:cNvSpPr txBox="1"/>
      </xdr:nvSpPr>
      <xdr:spPr>
        <a:xfrm rot="16200000">
          <a:off x="5445695" y="611351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53E6D85-4752-454D-B9EB-665E838856D6}" type="TxLink">
            <a:rPr kumimoji="1" lang="en-US" altLang="en-US" sz="900" b="0" i="0" u="none" strike="noStrike">
              <a:solidFill>
                <a:srgbClr val="000000"/>
              </a:solidFill>
              <a:latin typeface="Times New Roman"/>
              <a:cs typeface="Times New Roman"/>
            </a:rPr>
            <a:pPr/>
            <a:t>6.200</a:t>
          </a:fld>
          <a:endParaRPr kumimoji="1" lang="ja-JP" altLang="en-US" sz="900"/>
        </a:p>
      </xdr:txBody>
    </xdr:sp>
    <xdr:clientData/>
  </xdr:oneCellAnchor>
  <xdr:twoCellAnchor editAs="oneCell">
    <xdr:from>
      <xdr:col>23</xdr:col>
      <xdr:colOff>198306</xdr:colOff>
      <xdr:row>33</xdr:row>
      <xdr:rowOff>48253</xdr:rowOff>
    </xdr:from>
    <xdr:to>
      <xdr:col>25</xdr:col>
      <xdr:colOff>120835</xdr:colOff>
      <xdr:row>33</xdr:row>
      <xdr:rowOff>48253</xdr:rowOff>
    </xdr:to>
    <xdr:cxnSp macro="">
      <xdr:nvCxnSpPr>
        <xdr:cNvPr id="333" name="直線コネクタ 332">
          <a:extLst>
            <a:ext uri="{FF2B5EF4-FFF2-40B4-BE49-F238E27FC236}">
              <a16:creationId xmlns:a16="http://schemas.microsoft.com/office/drawing/2014/main" id="{A697650A-C648-4AE3-0B4A-B8EBE75CE7DC}"/>
            </a:ext>
          </a:extLst>
        </xdr:cNvPr>
        <xdr:cNvCxnSpPr/>
      </xdr:nvCxnSpPr>
      <xdr:spPr>
        <a:xfrm>
          <a:off x="5456106" y="7622533"/>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65313</xdr:colOff>
      <xdr:row>26</xdr:row>
      <xdr:rowOff>90673</xdr:rowOff>
    </xdr:from>
    <xdr:ext cx="233205" cy="444352"/>
    <xdr:sp macro="" textlink="'1条'!R5">
      <xdr:nvSpPr>
        <xdr:cNvPr id="334" name="テキスト ボックス 333">
          <a:extLst>
            <a:ext uri="{FF2B5EF4-FFF2-40B4-BE49-F238E27FC236}">
              <a16:creationId xmlns:a16="http://schemas.microsoft.com/office/drawing/2014/main" id="{3EDE22DA-C9E0-651C-79CE-452CE1338474}"/>
            </a:ext>
          </a:extLst>
        </xdr:cNvPr>
        <xdr:cNvSpPr txBox="1"/>
      </xdr:nvSpPr>
      <xdr:spPr>
        <a:xfrm rot="16200000">
          <a:off x="5217540" y="617501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30828</xdr:colOff>
      <xdr:row>22</xdr:row>
      <xdr:rowOff>40269</xdr:rowOff>
    </xdr:from>
    <xdr:to>
      <xdr:col>24</xdr:col>
      <xdr:colOff>30828</xdr:colOff>
      <xdr:row>33</xdr:row>
      <xdr:rowOff>45669</xdr:rowOff>
    </xdr:to>
    <xdr:cxnSp macro="">
      <xdr:nvCxnSpPr>
        <xdr:cNvPr id="335" name="直線コネクタ 334">
          <a:extLst>
            <a:ext uri="{FF2B5EF4-FFF2-40B4-BE49-F238E27FC236}">
              <a16:creationId xmlns:a16="http://schemas.microsoft.com/office/drawing/2014/main" id="{B56732CC-B6C3-8A29-819D-8B32BCB7CFCF}"/>
            </a:ext>
          </a:extLst>
        </xdr:cNvPr>
        <xdr:cNvCxnSpPr/>
      </xdr:nvCxnSpPr>
      <xdr:spPr>
        <a:xfrm>
          <a:off x="5517228" y="5099949"/>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28499</xdr:colOff>
      <xdr:row>32</xdr:row>
      <xdr:rowOff>18155</xdr:rowOff>
    </xdr:from>
    <xdr:to>
      <xdr:col>25</xdr:col>
      <xdr:colOff>28499</xdr:colOff>
      <xdr:row>33</xdr:row>
      <xdr:rowOff>41555</xdr:rowOff>
    </xdr:to>
    <xdr:cxnSp macro="">
      <xdr:nvCxnSpPr>
        <xdr:cNvPr id="336" name="直線コネクタ 335">
          <a:extLst>
            <a:ext uri="{FF2B5EF4-FFF2-40B4-BE49-F238E27FC236}">
              <a16:creationId xmlns:a16="http://schemas.microsoft.com/office/drawing/2014/main" id="{CEE3DDE7-C8A9-447A-8BBD-596DE6882E7F}"/>
            </a:ext>
          </a:extLst>
        </xdr:cNvPr>
        <xdr:cNvCxnSpPr/>
      </xdr:nvCxnSpPr>
      <xdr:spPr>
        <a:xfrm>
          <a:off x="5743499" y="7363835"/>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76045</xdr:colOff>
      <xdr:row>27</xdr:row>
      <xdr:rowOff>171205</xdr:rowOff>
    </xdr:from>
    <xdr:ext cx="224998" cy="345929"/>
    <xdr:sp macro="" textlink="">
      <xdr:nvSpPr>
        <xdr:cNvPr id="337" name="テキスト ボックス 336">
          <a:extLst>
            <a:ext uri="{FF2B5EF4-FFF2-40B4-BE49-F238E27FC236}">
              <a16:creationId xmlns:a16="http://schemas.microsoft.com/office/drawing/2014/main" id="{4ADBFA96-CEAF-74BA-2F52-D676C2D84110}"/>
            </a:ext>
          </a:extLst>
        </xdr:cNvPr>
        <xdr:cNvSpPr txBox="1"/>
      </xdr:nvSpPr>
      <xdr:spPr>
        <a:xfrm rot="16200000">
          <a:off x="5273379" y="643904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58654</xdr:colOff>
      <xdr:row>31</xdr:row>
      <xdr:rowOff>140390</xdr:rowOff>
    </xdr:from>
    <xdr:ext cx="233205" cy="444352"/>
    <xdr:sp macro="" textlink="'1条'!$R$9">
      <xdr:nvSpPr>
        <xdr:cNvPr id="338" name="テキスト ボックス 337">
          <a:extLst>
            <a:ext uri="{FF2B5EF4-FFF2-40B4-BE49-F238E27FC236}">
              <a16:creationId xmlns:a16="http://schemas.microsoft.com/office/drawing/2014/main" id="{7D1653E3-7F4A-1C44-AFCA-2B6A9B396125}"/>
            </a:ext>
          </a:extLst>
        </xdr:cNvPr>
        <xdr:cNvSpPr txBox="1"/>
      </xdr:nvSpPr>
      <xdr:spPr>
        <a:xfrm rot="16200000">
          <a:off x="5439481" y="736304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120865</xdr:colOff>
      <xdr:row>20</xdr:row>
      <xdr:rowOff>207170</xdr:rowOff>
    </xdr:from>
    <xdr:to>
      <xdr:col>27</xdr:col>
      <xdr:colOff>120865</xdr:colOff>
      <xdr:row>21</xdr:row>
      <xdr:rowOff>114094</xdr:rowOff>
    </xdr:to>
    <xdr:cxnSp macro="">
      <xdr:nvCxnSpPr>
        <xdr:cNvPr id="339" name="直線コネクタ 338">
          <a:extLst>
            <a:ext uri="{FF2B5EF4-FFF2-40B4-BE49-F238E27FC236}">
              <a16:creationId xmlns:a16="http://schemas.microsoft.com/office/drawing/2014/main" id="{975F026F-C12D-CB0F-7830-5C42438C7A71}"/>
            </a:ext>
          </a:extLst>
        </xdr:cNvPr>
        <xdr:cNvCxnSpPr/>
      </xdr:nvCxnSpPr>
      <xdr:spPr>
        <a:xfrm>
          <a:off x="6293065" y="4809650"/>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109877</xdr:colOff>
      <xdr:row>20</xdr:row>
      <xdr:rowOff>204332</xdr:rowOff>
    </xdr:from>
    <xdr:to>
      <xdr:col>28</xdr:col>
      <xdr:colOff>109877</xdr:colOff>
      <xdr:row>21</xdr:row>
      <xdr:rowOff>108232</xdr:rowOff>
    </xdr:to>
    <xdr:cxnSp macro="">
      <xdr:nvCxnSpPr>
        <xdr:cNvPr id="340" name="直線コネクタ 339">
          <a:extLst>
            <a:ext uri="{FF2B5EF4-FFF2-40B4-BE49-F238E27FC236}">
              <a16:creationId xmlns:a16="http://schemas.microsoft.com/office/drawing/2014/main" id="{8F6B5B08-A70B-45AD-D17E-60475822ABA0}"/>
            </a:ext>
          </a:extLst>
        </xdr:cNvPr>
        <xdr:cNvCxnSpPr/>
      </xdr:nvCxnSpPr>
      <xdr:spPr>
        <a:xfrm>
          <a:off x="6510677" y="481150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123435</xdr:colOff>
      <xdr:row>21</xdr:row>
      <xdr:rowOff>23753</xdr:rowOff>
    </xdr:from>
    <xdr:to>
      <xdr:col>28</xdr:col>
      <xdr:colOff>113463</xdr:colOff>
      <xdr:row>21</xdr:row>
      <xdr:rowOff>23753</xdr:rowOff>
    </xdr:to>
    <xdr:cxnSp macro="">
      <xdr:nvCxnSpPr>
        <xdr:cNvPr id="341" name="直線コネクタ 340">
          <a:extLst>
            <a:ext uri="{FF2B5EF4-FFF2-40B4-BE49-F238E27FC236}">
              <a16:creationId xmlns:a16="http://schemas.microsoft.com/office/drawing/2014/main" id="{9CAA62DA-6265-E088-41E9-FEE6A270F932}"/>
            </a:ext>
          </a:extLst>
        </xdr:cNvPr>
        <xdr:cNvCxnSpPr/>
      </xdr:nvCxnSpPr>
      <xdr:spPr>
        <a:xfrm>
          <a:off x="6295635" y="4859522"/>
          <a:ext cx="218628"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5457</xdr:colOff>
      <xdr:row>20</xdr:row>
      <xdr:rowOff>15911</xdr:rowOff>
    </xdr:from>
    <xdr:ext cx="444352" cy="233205"/>
    <xdr:sp macro="" textlink="'1条'!R7">
      <xdr:nvSpPr>
        <xdr:cNvPr id="342" name="テキスト ボックス 341">
          <a:extLst>
            <a:ext uri="{FF2B5EF4-FFF2-40B4-BE49-F238E27FC236}">
              <a16:creationId xmlns:a16="http://schemas.microsoft.com/office/drawing/2014/main" id="{4715F8B2-C2E8-6D1E-45BB-F0F4C54CACC5}"/>
            </a:ext>
          </a:extLst>
        </xdr:cNvPr>
        <xdr:cNvSpPr txBox="1"/>
      </xdr:nvSpPr>
      <xdr:spPr>
        <a:xfrm>
          <a:off x="6177657" y="462308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27192</xdr:colOff>
      <xdr:row>33</xdr:row>
      <xdr:rowOff>152712</xdr:rowOff>
    </xdr:from>
    <xdr:to>
      <xdr:col>26</xdr:col>
      <xdr:colOff>27192</xdr:colOff>
      <xdr:row>34</xdr:row>
      <xdr:rowOff>60501</xdr:rowOff>
    </xdr:to>
    <xdr:cxnSp macro="">
      <xdr:nvCxnSpPr>
        <xdr:cNvPr id="343" name="直線コネクタ 342">
          <a:extLst>
            <a:ext uri="{FF2B5EF4-FFF2-40B4-BE49-F238E27FC236}">
              <a16:creationId xmlns:a16="http://schemas.microsoft.com/office/drawing/2014/main" id="{3FFCC573-1AA4-DD21-6143-63791DECA843}"/>
            </a:ext>
          </a:extLst>
        </xdr:cNvPr>
        <xdr:cNvCxnSpPr/>
      </xdr:nvCxnSpPr>
      <xdr:spPr>
        <a:xfrm>
          <a:off x="5970792" y="7726992"/>
          <a:ext cx="0" cy="1363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134393</xdr:colOff>
      <xdr:row>33</xdr:row>
      <xdr:rowOff>152712</xdr:rowOff>
    </xdr:from>
    <xdr:to>
      <xdr:col>33</xdr:col>
      <xdr:colOff>134393</xdr:colOff>
      <xdr:row>34</xdr:row>
      <xdr:rowOff>60501</xdr:rowOff>
    </xdr:to>
    <xdr:cxnSp macro="">
      <xdr:nvCxnSpPr>
        <xdr:cNvPr id="344" name="直線コネクタ 343">
          <a:extLst>
            <a:ext uri="{FF2B5EF4-FFF2-40B4-BE49-F238E27FC236}">
              <a16:creationId xmlns:a16="http://schemas.microsoft.com/office/drawing/2014/main" id="{F3119EC5-96EB-154C-038A-71A36619534A}"/>
            </a:ext>
          </a:extLst>
        </xdr:cNvPr>
        <xdr:cNvCxnSpPr/>
      </xdr:nvCxnSpPr>
      <xdr:spPr>
        <a:xfrm>
          <a:off x="7678193" y="7726992"/>
          <a:ext cx="0" cy="1363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27261</xdr:colOff>
      <xdr:row>34</xdr:row>
      <xdr:rowOff>6774</xdr:rowOff>
    </xdr:from>
    <xdr:to>
      <xdr:col>33</xdr:col>
      <xdr:colOff>137061</xdr:colOff>
      <xdr:row>34</xdr:row>
      <xdr:rowOff>6774</xdr:rowOff>
    </xdr:to>
    <xdr:cxnSp macro="">
      <xdr:nvCxnSpPr>
        <xdr:cNvPr id="345" name="直線コネクタ 344">
          <a:extLst>
            <a:ext uri="{FF2B5EF4-FFF2-40B4-BE49-F238E27FC236}">
              <a16:creationId xmlns:a16="http://schemas.microsoft.com/office/drawing/2014/main" id="{1396C81F-D481-3B0C-05B5-6695D7E18165}"/>
            </a:ext>
          </a:extLst>
        </xdr:cNvPr>
        <xdr:cNvCxnSpPr/>
      </xdr:nvCxnSpPr>
      <xdr:spPr>
        <a:xfrm>
          <a:off x="5970861" y="780965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177835</xdr:colOff>
      <xdr:row>33</xdr:row>
      <xdr:rowOff>221712</xdr:rowOff>
    </xdr:from>
    <xdr:ext cx="444352" cy="233205"/>
    <xdr:sp macro="" textlink="'1条'!R8">
      <xdr:nvSpPr>
        <xdr:cNvPr id="346" name="テキスト ボックス 345">
          <a:extLst>
            <a:ext uri="{FF2B5EF4-FFF2-40B4-BE49-F238E27FC236}">
              <a16:creationId xmlns:a16="http://schemas.microsoft.com/office/drawing/2014/main" id="{204B663E-A462-AD90-B730-8AD2CB009E8A}"/>
            </a:ext>
          </a:extLst>
        </xdr:cNvPr>
        <xdr:cNvSpPr txBox="1"/>
      </xdr:nvSpPr>
      <xdr:spPr>
        <a:xfrm>
          <a:off x="6578635" y="780068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23718</xdr:colOff>
      <xdr:row>30</xdr:row>
      <xdr:rowOff>160421</xdr:rowOff>
    </xdr:from>
    <xdr:to>
      <xdr:col>26</xdr:col>
      <xdr:colOff>23718</xdr:colOff>
      <xdr:row>31</xdr:row>
      <xdr:rowOff>93207</xdr:rowOff>
    </xdr:to>
    <xdr:cxnSp macro="">
      <xdr:nvCxnSpPr>
        <xdr:cNvPr id="347" name="直線コネクタ 346">
          <a:extLst>
            <a:ext uri="{FF2B5EF4-FFF2-40B4-BE49-F238E27FC236}">
              <a16:creationId xmlns:a16="http://schemas.microsoft.com/office/drawing/2014/main" id="{C75B07EC-0482-9990-FEB5-DAD660D9A884}"/>
            </a:ext>
          </a:extLst>
        </xdr:cNvPr>
        <xdr:cNvCxnSpPr/>
      </xdr:nvCxnSpPr>
      <xdr:spPr>
        <a:xfrm>
          <a:off x="5967318" y="7048901"/>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25853</xdr:colOff>
      <xdr:row>30</xdr:row>
      <xdr:rowOff>207333</xdr:rowOff>
    </xdr:from>
    <xdr:to>
      <xdr:col>27</xdr:col>
      <xdr:colOff>121253</xdr:colOff>
      <xdr:row>30</xdr:row>
      <xdr:rowOff>207333</xdr:rowOff>
    </xdr:to>
    <xdr:cxnSp macro="">
      <xdr:nvCxnSpPr>
        <xdr:cNvPr id="348" name="直線コネクタ 347">
          <a:extLst>
            <a:ext uri="{FF2B5EF4-FFF2-40B4-BE49-F238E27FC236}">
              <a16:creationId xmlns:a16="http://schemas.microsoft.com/office/drawing/2014/main" id="{BFA7CCA3-D92A-D29E-A195-77E590F552E9}"/>
            </a:ext>
          </a:extLst>
        </xdr:cNvPr>
        <xdr:cNvCxnSpPr/>
      </xdr:nvCxnSpPr>
      <xdr:spPr>
        <a:xfrm>
          <a:off x="5969453" y="7095813"/>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204196</xdr:colOff>
      <xdr:row>29</xdr:row>
      <xdr:rowOff>223651</xdr:rowOff>
    </xdr:from>
    <xdr:ext cx="444352" cy="233205"/>
    <xdr:sp macro="" textlink="'1条'!R10">
      <xdr:nvSpPr>
        <xdr:cNvPr id="349" name="テキスト ボックス 348">
          <a:extLst>
            <a:ext uri="{FF2B5EF4-FFF2-40B4-BE49-F238E27FC236}">
              <a16:creationId xmlns:a16="http://schemas.microsoft.com/office/drawing/2014/main" id="{3552CFA8-D225-63E2-A267-1A27724B6924}"/>
            </a:ext>
          </a:extLst>
        </xdr:cNvPr>
        <xdr:cNvSpPr txBox="1"/>
      </xdr:nvSpPr>
      <xdr:spPr>
        <a:xfrm>
          <a:off x="5919196" y="688353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135410</xdr:colOff>
      <xdr:row>29</xdr:row>
      <xdr:rowOff>222388</xdr:rowOff>
    </xdr:from>
    <xdr:ext cx="444352" cy="233205"/>
    <xdr:sp macro="" textlink="'1条'!R11">
      <xdr:nvSpPr>
        <xdr:cNvPr id="350" name="テキスト ボックス 349">
          <a:extLst>
            <a:ext uri="{FF2B5EF4-FFF2-40B4-BE49-F238E27FC236}">
              <a16:creationId xmlns:a16="http://schemas.microsoft.com/office/drawing/2014/main" id="{D576764D-CBCB-630F-5DEE-F0D61592E301}"/>
            </a:ext>
          </a:extLst>
        </xdr:cNvPr>
        <xdr:cNvSpPr txBox="1"/>
      </xdr:nvSpPr>
      <xdr:spPr>
        <a:xfrm>
          <a:off x="6993410" y="688695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122647</xdr:colOff>
      <xdr:row>30</xdr:row>
      <xdr:rowOff>199856</xdr:rowOff>
    </xdr:from>
    <xdr:to>
      <xdr:col>33</xdr:col>
      <xdr:colOff>131647</xdr:colOff>
      <xdr:row>30</xdr:row>
      <xdr:rowOff>199856</xdr:rowOff>
    </xdr:to>
    <xdr:cxnSp macro="">
      <xdr:nvCxnSpPr>
        <xdr:cNvPr id="351" name="直線コネクタ 350">
          <a:extLst>
            <a:ext uri="{FF2B5EF4-FFF2-40B4-BE49-F238E27FC236}">
              <a16:creationId xmlns:a16="http://schemas.microsoft.com/office/drawing/2014/main" id="{94673472-24CE-403E-3C49-21B93BA7752D}"/>
            </a:ext>
          </a:extLst>
        </xdr:cNvPr>
        <xdr:cNvCxnSpPr/>
      </xdr:nvCxnSpPr>
      <xdr:spPr>
        <a:xfrm>
          <a:off x="6523447" y="7088336"/>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134518</xdr:colOff>
      <xdr:row>22</xdr:row>
      <xdr:rowOff>77981</xdr:rowOff>
    </xdr:from>
    <xdr:to>
      <xdr:col>33</xdr:col>
      <xdr:colOff>134518</xdr:colOff>
      <xdr:row>32</xdr:row>
      <xdr:rowOff>23981</xdr:rowOff>
    </xdr:to>
    <xdr:cxnSp macro="">
      <xdr:nvCxnSpPr>
        <xdr:cNvPr id="200" name="直線コネクタ 199">
          <a:extLst>
            <a:ext uri="{FF2B5EF4-FFF2-40B4-BE49-F238E27FC236}">
              <a16:creationId xmlns:a16="http://schemas.microsoft.com/office/drawing/2014/main" id="{C04ACEB7-782E-6201-315E-F5AED3481CD0}"/>
            </a:ext>
          </a:extLst>
        </xdr:cNvPr>
        <xdr:cNvCxnSpPr/>
      </xdr:nvCxnSpPr>
      <xdr:spPr>
        <a:xfrm>
          <a:off x="7678318" y="5137661"/>
          <a:ext cx="0" cy="223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165868</xdr:colOff>
      <xdr:row>21</xdr:row>
      <xdr:rowOff>165505</xdr:rowOff>
    </xdr:from>
    <xdr:to>
      <xdr:col>28</xdr:col>
      <xdr:colOff>165868</xdr:colOff>
      <xdr:row>22</xdr:row>
      <xdr:rowOff>73962</xdr:rowOff>
    </xdr:to>
    <xdr:cxnSp macro="">
      <xdr:nvCxnSpPr>
        <xdr:cNvPr id="353" name="直線コネクタ 352">
          <a:extLst>
            <a:ext uri="{FF2B5EF4-FFF2-40B4-BE49-F238E27FC236}">
              <a16:creationId xmlns:a16="http://schemas.microsoft.com/office/drawing/2014/main" id="{70A89D64-5D1E-7E92-CE42-3F3AB61EEF59}"/>
            </a:ext>
          </a:extLst>
        </xdr:cNvPr>
        <xdr:cNvCxnSpPr/>
      </xdr:nvCxnSpPr>
      <xdr:spPr>
        <a:xfrm>
          <a:off x="6566668" y="4996585"/>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141668</xdr:colOff>
      <xdr:row>11</xdr:row>
      <xdr:rowOff>134606</xdr:rowOff>
    </xdr:from>
    <xdr:ext cx="367280" cy="224998"/>
    <xdr:sp macro="" textlink="">
      <xdr:nvSpPr>
        <xdr:cNvPr id="382" name="テキスト ボックス 381">
          <a:extLst>
            <a:ext uri="{FF2B5EF4-FFF2-40B4-BE49-F238E27FC236}">
              <a16:creationId xmlns:a16="http://schemas.microsoft.com/office/drawing/2014/main" id="{B4A6AF0C-6B23-F208-A8F8-72432FCA4343}"/>
            </a:ext>
          </a:extLst>
        </xdr:cNvPr>
        <xdr:cNvSpPr txBox="1"/>
      </xdr:nvSpPr>
      <xdr:spPr>
        <a:xfrm>
          <a:off x="14940234" y="2688620"/>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k</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61</xdr:col>
      <xdr:colOff>1543</xdr:colOff>
      <xdr:row>16</xdr:row>
      <xdr:rowOff>39445</xdr:rowOff>
    </xdr:from>
    <xdr:to>
      <xdr:col>68</xdr:col>
      <xdr:colOff>111343</xdr:colOff>
      <xdr:row>16</xdr:row>
      <xdr:rowOff>39445</xdr:rowOff>
    </xdr:to>
    <xdr:cxnSp macro="">
      <xdr:nvCxnSpPr>
        <xdr:cNvPr id="383" name="直線コネクタ 382">
          <a:extLst>
            <a:ext uri="{FF2B5EF4-FFF2-40B4-BE49-F238E27FC236}">
              <a16:creationId xmlns:a16="http://schemas.microsoft.com/office/drawing/2014/main" id="{1F388764-7AC4-2800-B65A-D2D571F14F96}"/>
            </a:ext>
          </a:extLst>
        </xdr:cNvPr>
        <xdr:cNvCxnSpPr/>
      </xdr:nvCxnSpPr>
      <xdr:spPr>
        <a:xfrm>
          <a:off x="13946143" y="371228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99663</xdr:colOff>
      <xdr:row>15</xdr:row>
      <xdr:rowOff>34361</xdr:rowOff>
    </xdr:from>
    <xdr:to>
      <xdr:col>63</xdr:col>
      <xdr:colOff>99663</xdr:colOff>
      <xdr:row>16</xdr:row>
      <xdr:rowOff>57761</xdr:rowOff>
    </xdr:to>
    <xdr:cxnSp macro="">
      <xdr:nvCxnSpPr>
        <xdr:cNvPr id="384" name="直線コネクタ 383">
          <a:extLst>
            <a:ext uri="{FF2B5EF4-FFF2-40B4-BE49-F238E27FC236}">
              <a16:creationId xmlns:a16="http://schemas.microsoft.com/office/drawing/2014/main" id="{198D40BD-4CB1-B196-E292-3C5C46C6CD19}"/>
            </a:ext>
          </a:extLst>
        </xdr:cNvPr>
        <xdr:cNvCxnSpPr/>
      </xdr:nvCxnSpPr>
      <xdr:spPr>
        <a:xfrm>
          <a:off x="14501463" y="3478601"/>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98044</xdr:colOff>
      <xdr:row>5</xdr:row>
      <xdr:rowOff>49801</xdr:rowOff>
    </xdr:from>
    <xdr:to>
      <xdr:col>62</xdr:col>
      <xdr:colOff>98044</xdr:colOff>
      <xdr:row>15</xdr:row>
      <xdr:rowOff>16561</xdr:rowOff>
    </xdr:to>
    <xdr:cxnSp macro="">
      <xdr:nvCxnSpPr>
        <xdr:cNvPr id="389" name="直線コネクタ 388">
          <a:extLst>
            <a:ext uri="{FF2B5EF4-FFF2-40B4-BE49-F238E27FC236}">
              <a16:creationId xmlns:a16="http://schemas.microsoft.com/office/drawing/2014/main" id="{80BBA7DE-935E-5910-52AA-893A9EAF9B2D}"/>
            </a:ext>
          </a:extLst>
        </xdr:cNvPr>
        <xdr:cNvCxnSpPr/>
      </xdr:nvCxnSpPr>
      <xdr:spPr>
        <a:xfrm>
          <a:off x="14271244" y="119280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639</xdr:colOff>
      <xdr:row>15</xdr:row>
      <xdr:rowOff>15389</xdr:rowOff>
    </xdr:from>
    <xdr:to>
      <xdr:col>62</xdr:col>
      <xdr:colOff>96039</xdr:colOff>
      <xdr:row>15</xdr:row>
      <xdr:rowOff>15389</xdr:rowOff>
    </xdr:to>
    <xdr:cxnSp macro="">
      <xdr:nvCxnSpPr>
        <xdr:cNvPr id="390" name="直線コネクタ 389">
          <a:extLst>
            <a:ext uri="{FF2B5EF4-FFF2-40B4-BE49-F238E27FC236}">
              <a16:creationId xmlns:a16="http://schemas.microsoft.com/office/drawing/2014/main" id="{6BE85666-13EF-7E52-71EE-B3FF5A91FA01}"/>
            </a:ext>
          </a:extLst>
        </xdr:cNvPr>
        <xdr:cNvCxnSpPr/>
      </xdr:nvCxnSpPr>
      <xdr:spPr>
        <a:xfrm>
          <a:off x="13945239" y="3459629"/>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227686</xdr:colOff>
      <xdr:row>15</xdr:row>
      <xdr:rowOff>17046</xdr:rowOff>
    </xdr:from>
    <xdr:to>
      <xdr:col>60</xdr:col>
      <xdr:colOff>227686</xdr:colOff>
      <xdr:row>16</xdr:row>
      <xdr:rowOff>40446</xdr:rowOff>
    </xdr:to>
    <xdr:cxnSp macro="">
      <xdr:nvCxnSpPr>
        <xdr:cNvPr id="391" name="直線コネクタ 390">
          <a:extLst>
            <a:ext uri="{FF2B5EF4-FFF2-40B4-BE49-F238E27FC236}">
              <a16:creationId xmlns:a16="http://schemas.microsoft.com/office/drawing/2014/main" id="{97115F27-1BFE-CAAD-A9BB-AD2226F2DC29}"/>
            </a:ext>
          </a:extLst>
        </xdr:cNvPr>
        <xdr:cNvCxnSpPr/>
      </xdr:nvCxnSpPr>
      <xdr:spPr>
        <a:xfrm>
          <a:off x="13943686" y="346128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97251</xdr:colOff>
      <xdr:row>5</xdr:row>
      <xdr:rowOff>51913</xdr:rowOff>
    </xdr:from>
    <xdr:to>
      <xdr:col>63</xdr:col>
      <xdr:colOff>102651</xdr:colOff>
      <xdr:row>5</xdr:row>
      <xdr:rowOff>51913</xdr:rowOff>
    </xdr:to>
    <xdr:cxnSp macro="">
      <xdr:nvCxnSpPr>
        <xdr:cNvPr id="392" name="直線コネクタ 391">
          <a:extLst>
            <a:ext uri="{FF2B5EF4-FFF2-40B4-BE49-F238E27FC236}">
              <a16:creationId xmlns:a16="http://schemas.microsoft.com/office/drawing/2014/main" id="{BA906449-5F60-D60C-A979-17658DEDEB90}"/>
            </a:ext>
          </a:extLst>
        </xdr:cNvPr>
        <xdr:cNvCxnSpPr/>
      </xdr:nvCxnSpPr>
      <xdr:spPr>
        <a:xfrm>
          <a:off x="14270451" y="1194913"/>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100934</xdr:colOff>
      <xdr:row>5</xdr:row>
      <xdr:rowOff>49801</xdr:rowOff>
    </xdr:from>
    <xdr:to>
      <xdr:col>63</xdr:col>
      <xdr:colOff>100934</xdr:colOff>
      <xdr:row>15</xdr:row>
      <xdr:rowOff>16561</xdr:rowOff>
    </xdr:to>
    <xdr:cxnSp macro="">
      <xdr:nvCxnSpPr>
        <xdr:cNvPr id="393" name="直線コネクタ 392">
          <a:extLst>
            <a:ext uri="{FF2B5EF4-FFF2-40B4-BE49-F238E27FC236}">
              <a16:creationId xmlns:a16="http://schemas.microsoft.com/office/drawing/2014/main" id="{417C5FAC-BB5F-F06B-81E7-8DDBF237ABF0}"/>
            </a:ext>
          </a:extLst>
        </xdr:cNvPr>
        <xdr:cNvCxnSpPr/>
      </xdr:nvCxnSpPr>
      <xdr:spPr>
        <a:xfrm>
          <a:off x="14502734" y="119280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104106</xdr:colOff>
      <xdr:row>15</xdr:row>
      <xdr:rowOff>17510</xdr:rowOff>
    </xdr:from>
    <xdr:to>
      <xdr:col>68</xdr:col>
      <xdr:colOff>113106</xdr:colOff>
      <xdr:row>15</xdr:row>
      <xdr:rowOff>17510</xdr:rowOff>
    </xdr:to>
    <xdr:cxnSp macro="">
      <xdr:nvCxnSpPr>
        <xdr:cNvPr id="394" name="直線コネクタ 393">
          <a:extLst>
            <a:ext uri="{FF2B5EF4-FFF2-40B4-BE49-F238E27FC236}">
              <a16:creationId xmlns:a16="http://schemas.microsoft.com/office/drawing/2014/main" id="{F0EC9ECA-4AD5-D229-CCAB-99E5B117BE6F}"/>
            </a:ext>
          </a:extLst>
        </xdr:cNvPr>
        <xdr:cNvCxnSpPr/>
      </xdr:nvCxnSpPr>
      <xdr:spPr>
        <a:xfrm>
          <a:off x="14505906" y="3461750"/>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111280</xdr:colOff>
      <xdr:row>15</xdr:row>
      <xdr:rowOff>15747</xdr:rowOff>
    </xdr:from>
    <xdr:to>
      <xdr:col>68</xdr:col>
      <xdr:colOff>111280</xdr:colOff>
      <xdr:row>16</xdr:row>
      <xdr:rowOff>39147</xdr:rowOff>
    </xdr:to>
    <xdr:cxnSp macro="">
      <xdr:nvCxnSpPr>
        <xdr:cNvPr id="395" name="直線コネクタ 394">
          <a:extLst>
            <a:ext uri="{FF2B5EF4-FFF2-40B4-BE49-F238E27FC236}">
              <a16:creationId xmlns:a16="http://schemas.microsoft.com/office/drawing/2014/main" id="{82BFFCDD-3CE9-D518-5B4F-76C13358891B}"/>
            </a:ext>
          </a:extLst>
        </xdr:cNvPr>
        <xdr:cNvCxnSpPr/>
      </xdr:nvCxnSpPr>
      <xdr:spPr>
        <a:xfrm>
          <a:off x="15656080" y="345998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190206</xdr:colOff>
      <xdr:row>5</xdr:row>
      <xdr:rowOff>51838</xdr:rowOff>
    </xdr:from>
    <xdr:to>
      <xdr:col>61</xdr:col>
      <xdr:colOff>220593</xdr:colOff>
      <xdr:row>5</xdr:row>
      <xdr:rowOff>51838</xdr:rowOff>
    </xdr:to>
    <xdr:cxnSp macro="">
      <xdr:nvCxnSpPr>
        <xdr:cNvPr id="396" name="直線コネクタ 395">
          <a:extLst>
            <a:ext uri="{FF2B5EF4-FFF2-40B4-BE49-F238E27FC236}">
              <a16:creationId xmlns:a16="http://schemas.microsoft.com/office/drawing/2014/main" id="{FDD51A81-E1E3-AFE1-11EC-686CD27EE120}"/>
            </a:ext>
          </a:extLst>
        </xdr:cNvPr>
        <xdr:cNvCxnSpPr/>
      </xdr:nvCxnSpPr>
      <xdr:spPr>
        <a:xfrm>
          <a:off x="13449006" y="1194838"/>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174308</xdr:colOff>
      <xdr:row>15</xdr:row>
      <xdr:rowOff>16253</xdr:rowOff>
    </xdr:from>
    <xdr:to>
      <xdr:col>60</xdr:col>
      <xdr:colOff>110787</xdr:colOff>
      <xdr:row>15</xdr:row>
      <xdr:rowOff>16253</xdr:rowOff>
    </xdr:to>
    <xdr:cxnSp macro="">
      <xdr:nvCxnSpPr>
        <xdr:cNvPr id="397" name="直線コネクタ 396">
          <a:extLst>
            <a:ext uri="{FF2B5EF4-FFF2-40B4-BE49-F238E27FC236}">
              <a16:creationId xmlns:a16="http://schemas.microsoft.com/office/drawing/2014/main" id="{AF77F169-D487-1BD8-EC73-F044606C32AF}"/>
            </a:ext>
          </a:extLst>
        </xdr:cNvPr>
        <xdr:cNvCxnSpPr/>
      </xdr:nvCxnSpPr>
      <xdr:spPr>
        <a:xfrm>
          <a:off x="13661708" y="3460493"/>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8230</xdr:colOff>
      <xdr:row>5</xdr:row>
      <xdr:rowOff>50372</xdr:rowOff>
    </xdr:from>
    <xdr:to>
      <xdr:col>60</xdr:col>
      <xdr:colOff>8230</xdr:colOff>
      <xdr:row>15</xdr:row>
      <xdr:rowOff>17132</xdr:rowOff>
    </xdr:to>
    <xdr:cxnSp macro="">
      <xdr:nvCxnSpPr>
        <xdr:cNvPr id="398" name="直線コネクタ 397">
          <a:extLst>
            <a:ext uri="{FF2B5EF4-FFF2-40B4-BE49-F238E27FC236}">
              <a16:creationId xmlns:a16="http://schemas.microsoft.com/office/drawing/2014/main" id="{26127C86-DD51-07C0-6DFB-0E418D2C9F49}"/>
            </a:ext>
          </a:extLst>
        </xdr:cNvPr>
        <xdr:cNvCxnSpPr/>
      </xdr:nvCxnSpPr>
      <xdr:spPr>
        <a:xfrm>
          <a:off x="13724230" y="1193372"/>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43096</xdr:colOff>
      <xdr:row>9</xdr:row>
      <xdr:rowOff>38937</xdr:rowOff>
    </xdr:from>
    <xdr:ext cx="233205" cy="444352"/>
    <xdr:sp macro="" textlink="'1条'!$R$6">
      <xdr:nvSpPr>
        <xdr:cNvPr id="399" name="テキスト ボックス 398">
          <a:extLst>
            <a:ext uri="{FF2B5EF4-FFF2-40B4-BE49-F238E27FC236}">
              <a16:creationId xmlns:a16="http://schemas.microsoft.com/office/drawing/2014/main" id="{16198424-6692-295D-0889-2929A549CCD5}"/>
            </a:ext>
          </a:extLst>
        </xdr:cNvPr>
        <xdr:cNvSpPr txBox="1"/>
      </xdr:nvSpPr>
      <xdr:spPr>
        <a:xfrm rot="16200000">
          <a:off x="13424923" y="22127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176534</xdr:colOff>
      <xdr:row>16</xdr:row>
      <xdr:rowOff>43172</xdr:rowOff>
    </xdr:from>
    <xdr:to>
      <xdr:col>60</xdr:col>
      <xdr:colOff>99063</xdr:colOff>
      <xdr:row>16</xdr:row>
      <xdr:rowOff>43172</xdr:rowOff>
    </xdr:to>
    <xdr:cxnSp macro="">
      <xdr:nvCxnSpPr>
        <xdr:cNvPr id="400" name="直線コネクタ 399">
          <a:extLst>
            <a:ext uri="{FF2B5EF4-FFF2-40B4-BE49-F238E27FC236}">
              <a16:creationId xmlns:a16="http://schemas.microsoft.com/office/drawing/2014/main" id="{718BDDD2-6A75-BA00-EA19-647DE83213C4}"/>
            </a:ext>
          </a:extLst>
        </xdr:cNvPr>
        <xdr:cNvCxnSpPr/>
      </xdr:nvCxnSpPr>
      <xdr:spPr>
        <a:xfrm>
          <a:off x="13435334" y="3716012"/>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43541</xdr:colOff>
      <xdr:row>9</xdr:row>
      <xdr:rowOff>90672</xdr:rowOff>
    </xdr:from>
    <xdr:ext cx="233205" cy="444352"/>
    <xdr:sp macro="" textlink="'1条'!R5">
      <xdr:nvSpPr>
        <xdr:cNvPr id="401" name="テキスト ボックス 400">
          <a:extLst>
            <a:ext uri="{FF2B5EF4-FFF2-40B4-BE49-F238E27FC236}">
              <a16:creationId xmlns:a16="http://schemas.microsoft.com/office/drawing/2014/main" id="{523CDF5C-F409-3EFE-EFFC-380A4F15F2A6}"/>
            </a:ext>
          </a:extLst>
        </xdr:cNvPr>
        <xdr:cNvSpPr txBox="1"/>
      </xdr:nvSpPr>
      <xdr:spPr>
        <a:xfrm rot="16200000">
          <a:off x="13196768" y="226453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59</xdr:col>
      <xdr:colOff>9056</xdr:colOff>
      <xdr:row>5</xdr:row>
      <xdr:rowOff>51154</xdr:rowOff>
    </xdr:from>
    <xdr:to>
      <xdr:col>59</xdr:col>
      <xdr:colOff>9056</xdr:colOff>
      <xdr:row>16</xdr:row>
      <xdr:rowOff>41314</xdr:rowOff>
    </xdr:to>
    <xdr:cxnSp macro="">
      <xdr:nvCxnSpPr>
        <xdr:cNvPr id="402" name="直線コネクタ 401">
          <a:extLst>
            <a:ext uri="{FF2B5EF4-FFF2-40B4-BE49-F238E27FC236}">
              <a16:creationId xmlns:a16="http://schemas.microsoft.com/office/drawing/2014/main" id="{D8715777-F229-3EC1-C1FD-08D89F940F1B}"/>
            </a:ext>
          </a:extLst>
        </xdr:cNvPr>
        <xdr:cNvCxnSpPr/>
      </xdr:nvCxnSpPr>
      <xdr:spPr>
        <a:xfrm>
          <a:off x="13496456" y="1194154"/>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11807</xdr:colOff>
      <xdr:row>15</xdr:row>
      <xdr:rowOff>13074</xdr:rowOff>
    </xdr:from>
    <xdr:to>
      <xdr:col>60</xdr:col>
      <xdr:colOff>11807</xdr:colOff>
      <xdr:row>16</xdr:row>
      <xdr:rowOff>36474</xdr:rowOff>
    </xdr:to>
    <xdr:cxnSp macro="">
      <xdr:nvCxnSpPr>
        <xdr:cNvPr id="403" name="直線コネクタ 402">
          <a:extLst>
            <a:ext uri="{FF2B5EF4-FFF2-40B4-BE49-F238E27FC236}">
              <a16:creationId xmlns:a16="http://schemas.microsoft.com/office/drawing/2014/main" id="{2307D8DC-E930-19DA-C121-3AC87AA13F5F}"/>
            </a:ext>
          </a:extLst>
        </xdr:cNvPr>
        <xdr:cNvCxnSpPr/>
      </xdr:nvCxnSpPr>
      <xdr:spPr>
        <a:xfrm>
          <a:off x="13727807" y="3457314"/>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54273</xdr:colOff>
      <xdr:row>10</xdr:row>
      <xdr:rowOff>171204</xdr:rowOff>
    </xdr:from>
    <xdr:ext cx="224998" cy="345929"/>
    <xdr:sp macro="" textlink="">
      <xdr:nvSpPr>
        <xdr:cNvPr id="404" name="テキスト ボックス 403">
          <a:extLst>
            <a:ext uri="{FF2B5EF4-FFF2-40B4-BE49-F238E27FC236}">
              <a16:creationId xmlns:a16="http://schemas.microsoft.com/office/drawing/2014/main" id="{3C22B109-F6E9-042C-0983-B621A529E8EC}"/>
            </a:ext>
          </a:extLst>
        </xdr:cNvPr>
        <xdr:cNvSpPr txBox="1"/>
      </xdr:nvSpPr>
      <xdr:spPr>
        <a:xfrm rot="16200000">
          <a:off x="13252607" y="2528556"/>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59</xdr:col>
      <xdr:colOff>31802</xdr:colOff>
      <xdr:row>14</xdr:row>
      <xdr:rowOff>135309</xdr:rowOff>
    </xdr:from>
    <xdr:ext cx="233205" cy="444352"/>
    <xdr:sp macro="" textlink="'1条'!$R$9">
      <xdr:nvSpPr>
        <xdr:cNvPr id="405" name="テキスト ボックス 404">
          <a:extLst>
            <a:ext uri="{FF2B5EF4-FFF2-40B4-BE49-F238E27FC236}">
              <a16:creationId xmlns:a16="http://schemas.microsoft.com/office/drawing/2014/main" id="{08E4100E-17CA-F88C-5C73-C916BEAAACCF}"/>
            </a:ext>
          </a:extLst>
        </xdr:cNvPr>
        <xdr:cNvSpPr txBox="1"/>
      </xdr:nvSpPr>
      <xdr:spPr>
        <a:xfrm rot="16200000">
          <a:off x="13413629" y="345652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62</xdr:col>
      <xdr:colOff>99093</xdr:colOff>
      <xdr:row>3</xdr:row>
      <xdr:rowOff>218055</xdr:rowOff>
    </xdr:from>
    <xdr:to>
      <xdr:col>62</xdr:col>
      <xdr:colOff>99093</xdr:colOff>
      <xdr:row>4</xdr:row>
      <xdr:rowOff>124979</xdr:rowOff>
    </xdr:to>
    <xdr:cxnSp macro="">
      <xdr:nvCxnSpPr>
        <xdr:cNvPr id="406" name="直線コネクタ 405">
          <a:extLst>
            <a:ext uri="{FF2B5EF4-FFF2-40B4-BE49-F238E27FC236}">
              <a16:creationId xmlns:a16="http://schemas.microsoft.com/office/drawing/2014/main" id="{8B0072A6-4A2F-7118-C43A-169F826F5B1F}"/>
            </a:ext>
          </a:extLst>
        </xdr:cNvPr>
        <xdr:cNvCxnSpPr/>
      </xdr:nvCxnSpPr>
      <xdr:spPr>
        <a:xfrm>
          <a:off x="14272293" y="903855"/>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102394</xdr:colOff>
      <xdr:row>3</xdr:row>
      <xdr:rowOff>215217</xdr:rowOff>
    </xdr:from>
    <xdr:to>
      <xdr:col>63</xdr:col>
      <xdr:colOff>102394</xdr:colOff>
      <xdr:row>4</xdr:row>
      <xdr:rowOff>119117</xdr:rowOff>
    </xdr:to>
    <xdr:cxnSp macro="">
      <xdr:nvCxnSpPr>
        <xdr:cNvPr id="407" name="直線コネクタ 406">
          <a:extLst>
            <a:ext uri="{FF2B5EF4-FFF2-40B4-BE49-F238E27FC236}">
              <a16:creationId xmlns:a16="http://schemas.microsoft.com/office/drawing/2014/main" id="{AF8C204D-16AF-4C72-F596-2938A14E42CF}"/>
            </a:ext>
          </a:extLst>
        </xdr:cNvPr>
        <xdr:cNvCxnSpPr/>
      </xdr:nvCxnSpPr>
      <xdr:spPr>
        <a:xfrm>
          <a:off x="14504194" y="901017"/>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101663</xdr:colOff>
      <xdr:row>4</xdr:row>
      <xdr:rowOff>34638</xdr:rowOff>
    </xdr:from>
    <xdr:to>
      <xdr:col>63</xdr:col>
      <xdr:colOff>107063</xdr:colOff>
      <xdr:row>4</xdr:row>
      <xdr:rowOff>34638</xdr:rowOff>
    </xdr:to>
    <xdr:cxnSp macro="">
      <xdr:nvCxnSpPr>
        <xdr:cNvPr id="408" name="直線コネクタ 407">
          <a:extLst>
            <a:ext uri="{FF2B5EF4-FFF2-40B4-BE49-F238E27FC236}">
              <a16:creationId xmlns:a16="http://schemas.microsoft.com/office/drawing/2014/main" id="{10C8CA0A-3DFA-E38D-664B-A3CAFD78B48E}"/>
            </a:ext>
          </a:extLst>
        </xdr:cNvPr>
        <xdr:cNvCxnSpPr/>
      </xdr:nvCxnSpPr>
      <xdr:spPr>
        <a:xfrm>
          <a:off x="14274863" y="949038"/>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212285</xdr:colOff>
      <xdr:row>3</xdr:row>
      <xdr:rowOff>26796</xdr:rowOff>
    </xdr:from>
    <xdr:ext cx="444352" cy="233205"/>
    <xdr:sp macro="" textlink="'1条'!R7">
      <xdr:nvSpPr>
        <xdr:cNvPr id="409" name="テキスト ボックス 408">
          <a:extLst>
            <a:ext uri="{FF2B5EF4-FFF2-40B4-BE49-F238E27FC236}">
              <a16:creationId xmlns:a16="http://schemas.microsoft.com/office/drawing/2014/main" id="{38FE38B3-AAF2-4D59-F1F7-83644CB0FE2D}"/>
            </a:ext>
          </a:extLst>
        </xdr:cNvPr>
        <xdr:cNvSpPr txBox="1"/>
      </xdr:nvSpPr>
      <xdr:spPr>
        <a:xfrm>
          <a:off x="14156885" y="7125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61</xdr:col>
      <xdr:colOff>340</xdr:colOff>
      <xdr:row>18</xdr:row>
      <xdr:rowOff>218440</xdr:rowOff>
    </xdr:from>
    <xdr:to>
      <xdr:col>61</xdr:col>
      <xdr:colOff>340</xdr:colOff>
      <xdr:row>21</xdr:row>
      <xdr:rowOff>14780</xdr:rowOff>
    </xdr:to>
    <xdr:cxnSp macro="">
      <xdr:nvCxnSpPr>
        <xdr:cNvPr id="410" name="直線コネクタ 409">
          <a:extLst>
            <a:ext uri="{FF2B5EF4-FFF2-40B4-BE49-F238E27FC236}">
              <a16:creationId xmlns:a16="http://schemas.microsoft.com/office/drawing/2014/main" id="{2C95561C-423D-C733-0695-9C0741A9C0B2}"/>
            </a:ext>
          </a:extLst>
        </xdr:cNvPr>
        <xdr:cNvCxnSpPr/>
      </xdr:nvCxnSpPr>
      <xdr:spPr>
        <a:xfrm>
          <a:off x="13944940" y="4363720"/>
          <a:ext cx="0" cy="48214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112621</xdr:colOff>
      <xdr:row>18</xdr:row>
      <xdr:rowOff>223520</xdr:rowOff>
    </xdr:from>
    <xdr:to>
      <xdr:col>68</xdr:col>
      <xdr:colOff>112621</xdr:colOff>
      <xdr:row>21</xdr:row>
      <xdr:rowOff>14780</xdr:rowOff>
    </xdr:to>
    <xdr:cxnSp macro="">
      <xdr:nvCxnSpPr>
        <xdr:cNvPr id="411" name="直線コネクタ 410">
          <a:extLst>
            <a:ext uri="{FF2B5EF4-FFF2-40B4-BE49-F238E27FC236}">
              <a16:creationId xmlns:a16="http://schemas.microsoft.com/office/drawing/2014/main" id="{E3E2BB3C-5D07-AFAF-4C8D-14676ECEE1D6}"/>
            </a:ext>
          </a:extLst>
        </xdr:cNvPr>
        <xdr:cNvCxnSpPr/>
      </xdr:nvCxnSpPr>
      <xdr:spPr>
        <a:xfrm>
          <a:off x="15657421" y="4368800"/>
          <a:ext cx="0" cy="47706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409</xdr:colOff>
      <xdr:row>20</xdr:row>
      <xdr:rowOff>189653</xdr:rowOff>
    </xdr:from>
    <xdr:to>
      <xdr:col>68</xdr:col>
      <xdr:colOff>110209</xdr:colOff>
      <xdr:row>20</xdr:row>
      <xdr:rowOff>189653</xdr:rowOff>
    </xdr:to>
    <xdr:cxnSp macro="">
      <xdr:nvCxnSpPr>
        <xdr:cNvPr id="412" name="直線コネクタ 411">
          <a:extLst>
            <a:ext uri="{FF2B5EF4-FFF2-40B4-BE49-F238E27FC236}">
              <a16:creationId xmlns:a16="http://schemas.microsoft.com/office/drawing/2014/main" id="{A3C6868C-CFCB-AC9D-CFF8-E2B4F34AC7D2}"/>
            </a:ext>
          </a:extLst>
        </xdr:cNvPr>
        <xdr:cNvCxnSpPr/>
      </xdr:nvCxnSpPr>
      <xdr:spPr>
        <a:xfrm>
          <a:off x="13945009" y="4792133"/>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156063</xdr:colOff>
      <xdr:row>20</xdr:row>
      <xdr:rowOff>175992</xdr:rowOff>
    </xdr:from>
    <xdr:ext cx="444352" cy="233205"/>
    <xdr:sp macro="" textlink="'1条'!R8">
      <xdr:nvSpPr>
        <xdr:cNvPr id="413" name="テキスト ボックス 412">
          <a:extLst>
            <a:ext uri="{FF2B5EF4-FFF2-40B4-BE49-F238E27FC236}">
              <a16:creationId xmlns:a16="http://schemas.microsoft.com/office/drawing/2014/main" id="{3C683977-749A-1DE5-142F-5D1419D8B75D}"/>
            </a:ext>
          </a:extLst>
        </xdr:cNvPr>
        <xdr:cNvSpPr txBox="1"/>
      </xdr:nvSpPr>
      <xdr:spPr>
        <a:xfrm>
          <a:off x="14557863" y="477847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61</xdr:col>
      <xdr:colOff>1946</xdr:colOff>
      <xdr:row>13</xdr:row>
      <xdr:rowOff>160420</xdr:rowOff>
    </xdr:from>
    <xdr:to>
      <xdr:col>61</xdr:col>
      <xdr:colOff>1946</xdr:colOff>
      <xdr:row>14</xdr:row>
      <xdr:rowOff>93206</xdr:rowOff>
    </xdr:to>
    <xdr:cxnSp macro="">
      <xdr:nvCxnSpPr>
        <xdr:cNvPr id="414" name="直線コネクタ 413">
          <a:extLst>
            <a:ext uri="{FF2B5EF4-FFF2-40B4-BE49-F238E27FC236}">
              <a16:creationId xmlns:a16="http://schemas.microsoft.com/office/drawing/2014/main" id="{65112E4E-B9CB-6EB0-1B1A-8D0EC883019B}"/>
            </a:ext>
          </a:extLst>
        </xdr:cNvPr>
        <xdr:cNvCxnSpPr/>
      </xdr:nvCxnSpPr>
      <xdr:spPr>
        <a:xfrm>
          <a:off x="13946546" y="3147460"/>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227601</xdr:colOff>
      <xdr:row>13</xdr:row>
      <xdr:rowOff>207332</xdr:rowOff>
    </xdr:from>
    <xdr:to>
      <xdr:col>62</xdr:col>
      <xdr:colOff>94401</xdr:colOff>
      <xdr:row>13</xdr:row>
      <xdr:rowOff>207332</xdr:rowOff>
    </xdr:to>
    <xdr:cxnSp macro="">
      <xdr:nvCxnSpPr>
        <xdr:cNvPr id="415" name="直線コネクタ 414">
          <a:extLst>
            <a:ext uri="{FF2B5EF4-FFF2-40B4-BE49-F238E27FC236}">
              <a16:creationId xmlns:a16="http://schemas.microsoft.com/office/drawing/2014/main" id="{74FF3EEC-5FB0-3470-8155-9A36C7202549}"/>
            </a:ext>
          </a:extLst>
        </xdr:cNvPr>
        <xdr:cNvCxnSpPr/>
      </xdr:nvCxnSpPr>
      <xdr:spPr>
        <a:xfrm>
          <a:off x="13943601" y="319437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167184</xdr:colOff>
      <xdr:row>12</xdr:row>
      <xdr:rowOff>223650</xdr:rowOff>
    </xdr:from>
    <xdr:ext cx="444352" cy="233205"/>
    <xdr:sp macro="" textlink="'1条'!R10">
      <xdr:nvSpPr>
        <xdr:cNvPr id="416" name="テキスト ボックス 415">
          <a:extLst>
            <a:ext uri="{FF2B5EF4-FFF2-40B4-BE49-F238E27FC236}">
              <a16:creationId xmlns:a16="http://schemas.microsoft.com/office/drawing/2014/main" id="{60F9123E-5A9C-8839-14E0-2BF645B4C01E}"/>
            </a:ext>
          </a:extLst>
        </xdr:cNvPr>
        <xdr:cNvSpPr txBox="1"/>
      </xdr:nvSpPr>
      <xdr:spPr>
        <a:xfrm>
          <a:off x="13883184" y="298209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65</xdr:col>
      <xdr:colOff>113638</xdr:colOff>
      <xdr:row>11</xdr:row>
      <xdr:rowOff>138303</xdr:rowOff>
    </xdr:from>
    <xdr:ext cx="444352" cy="233205"/>
    <xdr:sp macro="" textlink="'1条'!R11">
      <xdr:nvSpPr>
        <xdr:cNvPr id="417" name="テキスト ボックス 416">
          <a:extLst>
            <a:ext uri="{FF2B5EF4-FFF2-40B4-BE49-F238E27FC236}">
              <a16:creationId xmlns:a16="http://schemas.microsoft.com/office/drawing/2014/main" id="{2BCD68A1-5A66-DE35-83F4-92BC62FD624E}"/>
            </a:ext>
          </a:extLst>
        </xdr:cNvPr>
        <xdr:cNvSpPr txBox="1"/>
      </xdr:nvSpPr>
      <xdr:spPr>
        <a:xfrm>
          <a:off x="15143431" y="269231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63</xdr:col>
      <xdr:colOff>105955</xdr:colOff>
      <xdr:row>12</xdr:row>
      <xdr:rowOff>115772</xdr:rowOff>
    </xdr:from>
    <xdr:to>
      <xdr:col>68</xdr:col>
      <xdr:colOff>114955</xdr:colOff>
      <xdr:row>12</xdr:row>
      <xdr:rowOff>115772</xdr:rowOff>
    </xdr:to>
    <xdr:cxnSp macro="">
      <xdr:nvCxnSpPr>
        <xdr:cNvPr id="418" name="直線コネクタ 417">
          <a:extLst>
            <a:ext uri="{FF2B5EF4-FFF2-40B4-BE49-F238E27FC236}">
              <a16:creationId xmlns:a16="http://schemas.microsoft.com/office/drawing/2014/main" id="{DD1E2FAD-7C1A-21EC-6156-B4BFFB74732B}"/>
            </a:ext>
          </a:extLst>
        </xdr:cNvPr>
        <xdr:cNvCxnSpPr/>
      </xdr:nvCxnSpPr>
      <xdr:spPr>
        <a:xfrm>
          <a:off x="14507755" y="2874212"/>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109640</xdr:colOff>
      <xdr:row>12</xdr:row>
      <xdr:rowOff>61430</xdr:rowOff>
    </xdr:from>
    <xdr:to>
      <xdr:col>68</xdr:col>
      <xdr:colOff>109640</xdr:colOff>
      <xdr:row>14</xdr:row>
      <xdr:rowOff>101600</xdr:rowOff>
    </xdr:to>
    <xdr:cxnSp macro="">
      <xdr:nvCxnSpPr>
        <xdr:cNvPr id="419" name="直線コネクタ 418">
          <a:extLst>
            <a:ext uri="{FF2B5EF4-FFF2-40B4-BE49-F238E27FC236}">
              <a16:creationId xmlns:a16="http://schemas.microsoft.com/office/drawing/2014/main" id="{761A600A-2734-3104-8C4C-46DD0F2E07CD}"/>
            </a:ext>
          </a:extLst>
        </xdr:cNvPr>
        <xdr:cNvCxnSpPr/>
      </xdr:nvCxnSpPr>
      <xdr:spPr>
        <a:xfrm>
          <a:off x="15654440" y="2819870"/>
          <a:ext cx="0" cy="49737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136751</xdr:colOff>
      <xdr:row>14</xdr:row>
      <xdr:rowOff>31767</xdr:rowOff>
    </xdr:from>
    <xdr:to>
      <xdr:col>104</xdr:col>
      <xdr:colOff>16151</xdr:colOff>
      <xdr:row>14</xdr:row>
      <xdr:rowOff>31767</xdr:rowOff>
    </xdr:to>
    <xdr:cxnSp macro="">
      <xdr:nvCxnSpPr>
        <xdr:cNvPr id="2" name="直線コネクタ 1">
          <a:extLst>
            <a:ext uri="{FF2B5EF4-FFF2-40B4-BE49-F238E27FC236}">
              <a16:creationId xmlns:a16="http://schemas.microsoft.com/office/drawing/2014/main" id="{5E576140-1A2E-4174-8FB4-E329DE5E8A05}"/>
            </a:ext>
          </a:extLst>
        </xdr:cNvPr>
        <xdr:cNvCxnSpPr/>
      </xdr:nvCxnSpPr>
      <xdr:spPr>
        <a:xfrm>
          <a:off x="23682551" y="3247407"/>
          <a:ext cx="108000"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208543</xdr:colOff>
      <xdr:row>13</xdr:row>
      <xdr:rowOff>124871</xdr:rowOff>
    </xdr:from>
    <xdr:to>
      <xdr:col>103</xdr:col>
      <xdr:colOff>208543</xdr:colOff>
      <xdr:row>13</xdr:row>
      <xdr:rowOff>219260</xdr:rowOff>
    </xdr:to>
    <xdr:cxnSp macro="">
      <xdr:nvCxnSpPr>
        <xdr:cNvPr id="3" name="直線コネクタ 2">
          <a:extLst>
            <a:ext uri="{FF2B5EF4-FFF2-40B4-BE49-F238E27FC236}">
              <a16:creationId xmlns:a16="http://schemas.microsoft.com/office/drawing/2014/main" id="{ADDBF380-E0E2-4D35-A391-C83426310067}"/>
            </a:ext>
          </a:extLst>
        </xdr:cNvPr>
        <xdr:cNvCxnSpPr/>
      </xdr:nvCxnSpPr>
      <xdr:spPr>
        <a:xfrm flipV="1">
          <a:off x="23754343" y="3111911"/>
          <a:ext cx="0" cy="94389"/>
        </a:xfrm>
        <a:prstGeom prst="line">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136950</xdr:colOff>
      <xdr:row>13</xdr:row>
      <xdr:rowOff>218784</xdr:rowOff>
    </xdr:from>
    <xdr:to>
      <xdr:col>104</xdr:col>
      <xdr:colOff>14491</xdr:colOff>
      <xdr:row>13</xdr:row>
      <xdr:rowOff>218784</xdr:rowOff>
    </xdr:to>
    <xdr:cxnSp macro="">
      <xdr:nvCxnSpPr>
        <xdr:cNvPr id="4" name="直線コネクタ 3">
          <a:extLst>
            <a:ext uri="{FF2B5EF4-FFF2-40B4-BE49-F238E27FC236}">
              <a16:creationId xmlns:a16="http://schemas.microsoft.com/office/drawing/2014/main" id="{A8B2686C-A685-46CA-88EF-D3E01E6C46E0}"/>
            </a:ext>
          </a:extLst>
        </xdr:cNvPr>
        <xdr:cNvCxnSpPr/>
      </xdr:nvCxnSpPr>
      <xdr:spPr>
        <a:xfrm>
          <a:off x="23682750" y="3205824"/>
          <a:ext cx="106141"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55880</xdr:colOff>
      <xdr:row>14</xdr:row>
      <xdr:rowOff>28942</xdr:rowOff>
    </xdr:from>
    <xdr:to>
      <xdr:col>102</xdr:col>
      <xdr:colOff>215176</xdr:colOff>
      <xdr:row>14</xdr:row>
      <xdr:rowOff>28942</xdr:rowOff>
    </xdr:to>
    <xdr:cxnSp macro="">
      <xdr:nvCxnSpPr>
        <xdr:cNvPr id="6" name="直線コネクタ 5">
          <a:extLst>
            <a:ext uri="{FF2B5EF4-FFF2-40B4-BE49-F238E27FC236}">
              <a16:creationId xmlns:a16="http://schemas.microsoft.com/office/drawing/2014/main" id="{246C6735-D1E5-48E8-A031-ECA405E80115}"/>
            </a:ext>
          </a:extLst>
        </xdr:cNvPr>
        <xdr:cNvCxnSpPr/>
      </xdr:nvCxnSpPr>
      <xdr:spPr>
        <a:xfrm>
          <a:off x="22230080" y="3244582"/>
          <a:ext cx="1302296"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103</xdr:col>
      <xdr:colOff>220724</xdr:colOff>
      <xdr:row>14</xdr:row>
      <xdr:rowOff>216748</xdr:rowOff>
    </xdr:from>
    <xdr:ext cx="224998" cy="320280"/>
    <xdr:sp macro="" textlink="">
      <xdr:nvSpPr>
        <xdr:cNvPr id="8" name="テキスト ボックス 7">
          <a:extLst>
            <a:ext uri="{FF2B5EF4-FFF2-40B4-BE49-F238E27FC236}">
              <a16:creationId xmlns:a16="http://schemas.microsoft.com/office/drawing/2014/main" id="{0666EF76-90D4-4F92-B165-EC124104EFD0}"/>
            </a:ext>
          </a:extLst>
        </xdr:cNvPr>
        <xdr:cNvSpPr txBox="1"/>
      </xdr:nvSpPr>
      <xdr:spPr>
        <a:xfrm rot="16200000">
          <a:off x="23551892" y="3458304"/>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twoCellAnchor editAs="oneCell">
    <xdr:from>
      <xdr:col>103</xdr:col>
      <xdr:colOff>208181</xdr:colOff>
      <xdr:row>14</xdr:row>
      <xdr:rowOff>29402</xdr:rowOff>
    </xdr:from>
    <xdr:to>
      <xdr:col>103</xdr:col>
      <xdr:colOff>208181</xdr:colOff>
      <xdr:row>15</xdr:row>
      <xdr:rowOff>9602</xdr:rowOff>
    </xdr:to>
    <xdr:cxnSp macro="">
      <xdr:nvCxnSpPr>
        <xdr:cNvPr id="9" name="直線コネクタ 8">
          <a:extLst>
            <a:ext uri="{FF2B5EF4-FFF2-40B4-BE49-F238E27FC236}">
              <a16:creationId xmlns:a16="http://schemas.microsoft.com/office/drawing/2014/main" id="{6CB4FDAE-E4A6-43BB-99E8-CCACAFFAA3AD}"/>
            </a:ext>
          </a:extLst>
        </xdr:cNvPr>
        <xdr:cNvCxnSpPr/>
      </xdr:nvCxnSpPr>
      <xdr:spPr>
        <a:xfrm>
          <a:off x="23753981" y="3245042"/>
          <a:ext cx="0" cy="2088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21362</xdr:colOff>
      <xdr:row>4</xdr:row>
      <xdr:rowOff>17749</xdr:rowOff>
    </xdr:from>
    <xdr:to>
      <xdr:col>97</xdr:col>
      <xdr:colOff>21362</xdr:colOff>
      <xdr:row>13</xdr:row>
      <xdr:rowOff>213109</xdr:rowOff>
    </xdr:to>
    <xdr:cxnSp macro="">
      <xdr:nvCxnSpPr>
        <xdr:cNvPr id="10" name="直線コネクタ 9">
          <a:extLst>
            <a:ext uri="{FF2B5EF4-FFF2-40B4-BE49-F238E27FC236}">
              <a16:creationId xmlns:a16="http://schemas.microsoft.com/office/drawing/2014/main" id="{301D2BF8-1E41-4718-97D9-C45AB4E68350}"/>
            </a:ext>
          </a:extLst>
        </xdr:cNvPr>
        <xdr:cNvCxnSpPr/>
      </xdr:nvCxnSpPr>
      <xdr:spPr>
        <a:xfrm>
          <a:off x="22195562" y="9321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148556</xdr:colOff>
      <xdr:row>15</xdr:row>
      <xdr:rowOff>12431</xdr:rowOff>
    </xdr:from>
    <xdr:to>
      <xdr:col>103</xdr:col>
      <xdr:colOff>29756</xdr:colOff>
      <xdr:row>15</xdr:row>
      <xdr:rowOff>12431</xdr:rowOff>
    </xdr:to>
    <xdr:cxnSp macro="">
      <xdr:nvCxnSpPr>
        <xdr:cNvPr id="11" name="直線コネクタ 10">
          <a:extLst>
            <a:ext uri="{FF2B5EF4-FFF2-40B4-BE49-F238E27FC236}">
              <a16:creationId xmlns:a16="http://schemas.microsoft.com/office/drawing/2014/main" id="{C1E82EB4-A48F-4A1E-8853-4580D757A975}"/>
            </a:ext>
          </a:extLst>
        </xdr:cNvPr>
        <xdr:cNvCxnSpPr/>
      </xdr:nvCxnSpPr>
      <xdr:spPr>
        <a:xfrm>
          <a:off x="21865556" y="3456671"/>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147652</xdr:colOff>
      <xdr:row>13</xdr:row>
      <xdr:rowOff>214523</xdr:rowOff>
    </xdr:from>
    <xdr:to>
      <xdr:col>97</xdr:col>
      <xdr:colOff>14452</xdr:colOff>
      <xdr:row>13</xdr:row>
      <xdr:rowOff>214523</xdr:rowOff>
    </xdr:to>
    <xdr:cxnSp macro="">
      <xdr:nvCxnSpPr>
        <xdr:cNvPr id="12" name="直線コネクタ 11">
          <a:extLst>
            <a:ext uri="{FF2B5EF4-FFF2-40B4-BE49-F238E27FC236}">
              <a16:creationId xmlns:a16="http://schemas.microsoft.com/office/drawing/2014/main" id="{2B82FB88-D69E-4861-A6E2-C63301CD9646}"/>
            </a:ext>
          </a:extLst>
        </xdr:cNvPr>
        <xdr:cNvCxnSpPr/>
      </xdr:nvCxnSpPr>
      <xdr:spPr>
        <a:xfrm>
          <a:off x="21864652" y="320156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146099</xdr:colOff>
      <xdr:row>13</xdr:row>
      <xdr:rowOff>206020</xdr:rowOff>
    </xdr:from>
    <xdr:to>
      <xdr:col>95</xdr:col>
      <xdr:colOff>146099</xdr:colOff>
      <xdr:row>15</xdr:row>
      <xdr:rowOff>11620</xdr:rowOff>
    </xdr:to>
    <xdr:cxnSp macro="">
      <xdr:nvCxnSpPr>
        <xdr:cNvPr id="13" name="直線コネクタ 12">
          <a:extLst>
            <a:ext uri="{FF2B5EF4-FFF2-40B4-BE49-F238E27FC236}">
              <a16:creationId xmlns:a16="http://schemas.microsoft.com/office/drawing/2014/main" id="{39E29EDC-C486-4C94-9EF0-B8167DF09BF3}"/>
            </a:ext>
          </a:extLst>
        </xdr:cNvPr>
        <xdr:cNvCxnSpPr/>
      </xdr:nvCxnSpPr>
      <xdr:spPr>
        <a:xfrm>
          <a:off x="21863099" y="3193060"/>
          <a:ext cx="0" cy="262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20569</xdr:colOff>
      <xdr:row>4</xdr:row>
      <xdr:rowOff>14781</xdr:rowOff>
    </xdr:from>
    <xdr:to>
      <xdr:col>98</xdr:col>
      <xdr:colOff>25969</xdr:colOff>
      <xdr:row>4</xdr:row>
      <xdr:rowOff>14781</xdr:rowOff>
    </xdr:to>
    <xdr:cxnSp macro="">
      <xdr:nvCxnSpPr>
        <xdr:cNvPr id="14" name="直線コネクタ 13">
          <a:extLst>
            <a:ext uri="{FF2B5EF4-FFF2-40B4-BE49-F238E27FC236}">
              <a16:creationId xmlns:a16="http://schemas.microsoft.com/office/drawing/2014/main" id="{49DCB36F-4388-42EE-9D3B-73CFCB74C36E}"/>
            </a:ext>
          </a:extLst>
        </xdr:cNvPr>
        <xdr:cNvCxnSpPr/>
      </xdr:nvCxnSpPr>
      <xdr:spPr>
        <a:xfrm>
          <a:off x="22194769" y="929181"/>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26704</xdr:colOff>
      <xdr:row>4</xdr:row>
      <xdr:rowOff>17749</xdr:rowOff>
    </xdr:from>
    <xdr:to>
      <xdr:col>98</xdr:col>
      <xdr:colOff>26704</xdr:colOff>
      <xdr:row>13</xdr:row>
      <xdr:rowOff>213109</xdr:rowOff>
    </xdr:to>
    <xdr:cxnSp macro="">
      <xdr:nvCxnSpPr>
        <xdr:cNvPr id="15" name="直線コネクタ 14">
          <a:extLst>
            <a:ext uri="{FF2B5EF4-FFF2-40B4-BE49-F238E27FC236}">
              <a16:creationId xmlns:a16="http://schemas.microsoft.com/office/drawing/2014/main" id="{D511ADBE-21A5-462C-8404-EC85F404921D}"/>
            </a:ext>
          </a:extLst>
        </xdr:cNvPr>
        <xdr:cNvCxnSpPr/>
      </xdr:nvCxnSpPr>
      <xdr:spPr>
        <a:xfrm>
          <a:off x="22429504" y="9321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24796</xdr:colOff>
      <xdr:row>13</xdr:row>
      <xdr:rowOff>211564</xdr:rowOff>
    </xdr:from>
    <xdr:to>
      <xdr:col>103</xdr:col>
      <xdr:colOff>33796</xdr:colOff>
      <xdr:row>13</xdr:row>
      <xdr:rowOff>211564</xdr:rowOff>
    </xdr:to>
    <xdr:cxnSp macro="">
      <xdr:nvCxnSpPr>
        <xdr:cNvPr id="16" name="直線コネクタ 15">
          <a:extLst>
            <a:ext uri="{FF2B5EF4-FFF2-40B4-BE49-F238E27FC236}">
              <a16:creationId xmlns:a16="http://schemas.microsoft.com/office/drawing/2014/main" id="{CAE914ED-5E03-453E-A20A-823F5DA6A47B}"/>
            </a:ext>
          </a:extLst>
        </xdr:cNvPr>
        <xdr:cNvCxnSpPr/>
      </xdr:nvCxnSpPr>
      <xdr:spPr>
        <a:xfrm>
          <a:off x="22427596" y="319860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28992</xdr:colOff>
      <xdr:row>13</xdr:row>
      <xdr:rowOff>214881</xdr:rowOff>
    </xdr:from>
    <xdr:to>
      <xdr:col>103</xdr:col>
      <xdr:colOff>28992</xdr:colOff>
      <xdr:row>15</xdr:row>
      <xdr:rowOff>9681</xdr:rowOff>
    </xdr:to>
    <xdr:cxnSp macro="">
      <xdr:nvCxnSpPr>
        <xdr:cNvPr id="17" name="直線コネクタ 16">
          <a:extLst>
            <a:ext uri="{FF2B5EF4-FFF2-40B4-BE49-F238E27FC236}">
              <a16:creationId xmlns:a16="http://schemas.microsoft.com/office/drawing/2014/main" id="{1B2DF66D-13AA-49E1-BB5C-0E904430ED1A}"/>
            </a:ext>
          </a:extLst>
        </xdr:cNvPr>
        <xdr:cNvCxnSpPr/>
      </xdr:nvCxnSpPr>
      <xdr:spPr>
        <a:xfrm>
          <a:off x="23574792" y="320192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117471</xdr:colOff>
      <xdr:row>4</xdr:row>
      <xdr:rowOff>14706</xdr:rowOff>
    </xdr:from>
    <xdr:to>
      <xdr:col>96</xdr:col>
      <xdr:colOff>137348</xdr:colOff>
      <xdr:row>4</xdr:row>
      <xdr:rowOff>14706</xdr:rowOff>
    </xdr:to>
    <xdr:cxnSp macro="">
      <xdr:nvCxnSpPr>
        <xdr:cNvPr id="18" name="直線コネクタ 17">
          <a:extLst>
            <a:ext uri="{FF2B5EF4-FFF2-40B4-BE49-F238E27FC236}">
              <a16:creationId xmlns:a16="http://schemas.microsoft.com/office/drawing/2014/main" id="{0D3E8DB6-1935-4951-B7C8-1A45A837E519}"/>
            </a:ext>
          </a:extLst>
        </xdr:cNvPr>
        <xdr:cNvCxnSpPr/>
      </xdr:nvCxnSpPr>
      <xdr:spPr>
        <a:xfrm>
          <a:off x="21377271" y="929106"/>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98946</xdr:colOff>
      <xdr:row>13</xdr:row>
      <xdr:rowOff>215387</xdr:rowOff>
    </xdr:from>
    <xdr:to>
      <xdr:col>95</xdr:col>
      <xdr:colOff>32798</xdr:colOff>
      <xdr:row>13</xdr:row>
      <xdr:rowOff>215387</xdr:rowOff>
    </xdr:to>
    <xdr:cxnSp macro="">
      <xdr:nvCxnSpPr>
        <xdr:cNvPr id="19" name="直線コネクタ 18">
          <a:extLst>
            <a:ext uri="{FF2B5EF4-FFF2-40B4-BE49-F238E27FC236}">
              <a16:creationId xmlns:a16="http://schemas.microsoft.com/office/drawing/2014/main" id="{84194EC6-ADA0-4A28-BBE2-CEF949C435E7}"/>
            </a:ext>
          </a:extLst>
        </xdr:cNvPr>
        <xdr:cNvCxnSpPr/>
      </xdr:nvCxnSpPr>
      <xdr:spPr>
        <a:xfrm>
          <a:off x="21587346" y="3202427"/>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152354</xdr:colOff>
      <xdr:row>4</xdr:row>
      <xdr:rowOff>13240</xdr:rowOff>
    </xdr:from>
    <xdr:to>
      <xdr:col>94</xdr:col>
      <xdr:colOff>152354</xdr:colOff>
      <xdr:row>13</xdr:row>
      <xdr:rowOff>208600</xdr:rowOff>
    </xdr:to>
    <xdr:cxnSp macro="">
      <xdr:nvCxnSpPr>
        <xdr:cNvPr id="20" name="直線コネクタ 19">
          <a:extLst>
            <a:ext uri="{FF2B5EF4-FFF2-40B4-BE49-F238E27FC236}">
              <a16:creationId xmlns:a16="http://schemas.microsoft.com/office/drawing/2014/main" id="{6C00D01D-4BCF-49CF-8D04-346E17960BF7}"/>
            </a:ext>
          </a:extLst>
        </xdr:cNvPr>
        <xdr:cNvCxnSpPr/>
      </xdr:nvCxnSpPr>
      <xdr:spPr>
        <a:xfrm>
          <a:off x="21640754" y="92764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192870</xdr:colOff>
      <xdr:row>7</xdr:row>
      <xdr:rowOff>229162</xdr:rowOff>
    </xdr:from>
    <xdr:ext cx="233205" cy="444352"/>
    <xdr:sp macro="" textlink="'1条'!$R$6">
      <xdr:nvSpPr>
        <xdr:cNvPr id="21" name="テキスト ボックス 20">
          <a:extLst>
            <a:ext uri="{FF2B5EF4-FFF2-40B4-BE49-F238E27FC236}">
              <a16:creationId xmlns:a16="http://schemas.microsoft.com/office/drawing/2014/main" id="{D65FDA0D-5A57-4710-BC6D-4E1EEAEBF34C}"/>
            </a:ext>
          </a:extLst>
        </xdr:cNvPr>
        <xdr:cNvSpPr txBox="1"/>
      </xdr:nvSpPr>
      <xdr:spPr>
        <a:xfrm rot="16200000">
          <a:off x="21347097" y="19349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93</xdr:col>
      <xdr:colOff>103799</xdr:colOff>
      <xdr:row>15</xdr:row>
      <xdr:rowOff>11078</xdr:rowOff>
    </xdr:from>
    <xdr:to>
      <xdr:col>95</xdr:col>
      <xdr:colOff>21074</xdr:colOff>
      <xdr:row>15</xdr:row>
      <xdr:rowOff>11078</xdr:rowOff>
    </xdr:to>
    <xdr:cxnSp macro="">
      <xdr:nvCxnSpPr>
        <xdr:cNvPr id="22" name="直線コネクタ 21">
          <a:extLst>
            <a:ext uri="{FF2B5EF4-FFF2-40B4-BE49-F238E27FC236}">
              <a16:creationId xmlns:a16="http://schemas.microsoft.com/office/drawing/2014/main" id="{339C0F19-426A-468D-AEE3-20958859FC67}"/>
            </a:ext>
          </a:extLst>
        </xdr:cNvPr>
        <xdr:cNvCxnSpPr/>
      </xdr:nvCxnSpPr>
      <xdr:spPr>
        <a:xfrm>
          <a:off x="21363599" y="3455318"/>
          <a:ext cx="37447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195942</xdr:colOff>
      <xdr:row>8</xdr:row>
      <xdr:rowOff>41411</xdr:rowOff>
    </xdr:from>
    <xdr:ext cx="233205" cy="444352"/>
    <xdr:sp macro="" textlink="'1条'!R5">
      <xdr:nvSpPr>
        <xdr:cNvPr id="23" name="テキスト ボックス 22">
          <a:extLst>
            <a:ext uri="{FF2B5EF4-FFF2-40B4-BE49-F238E27FC236}">
              <a16:creationId xmlns:a16="http://schemas.microsoft.com/office/drawing/2014/main" id="{4E489ABB-5B41-49E9-9CCE-75AEA7707115}"/>
            </a:ext>
          </a:extLst>
        </xdr:cNvPr>
        <xdr:cNvSpPr txBox="1"/>
      </xdr:nvSpPr>
      <xdr:spPr>
        <a:xfrm rot="16200000">
          <a:off x="21121569" y="19866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93</xdr:col>
      <xdr:colOff>164922</xdr:colOff>
      <xdr:row>4</xdr:row>
      <xdr:rowOff>14022</xdr:rowOff>
    </xdr:from>
    <xdr:to>
      <xdr:col>93</xdr:col>
      <xdr:colOff>164922</xdr:colOff>
      <xdr:row>15</xdr:row>
      <xdr:rowOff>4182</xdr:rowOff>
    </xdr:to>
    <xdr:cxnSp macro="">
      <xdr:nvCxnSpPr>
        <xdr:cNvPr id="24" name="直線コネクタ 23">
          <a:extLst>
            <a:ext uri="{FF2B5EF4-FFF2-40B4-BE49-F238E27FC236}">
              <a16:creationId xmlns:a16="http://schemas.microsoft.com/office/drawing/2014/main" id="{F1E9C3B0-9A27-414A-96F0-9E51FFAE288F}"/>
            </a:ext>
          </a:extLst>
        </xdr:cNvPr>
        <xdr:cNvCxnSpPr/>
      </xdr:nvCxnSpPr>
      <xdr:spPr>
        <a:xfrm>
          <a:off x="21424722" y="928422"/>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154885</xdr:colOff>
      <xdr:row>13</xdr:row>
      <xdr:rowOff>212208</xdr:rowOff>
    </xdr:from>
    <xdr:to>
      <xdr:col>94</xdr:col>
      <xdr:colOff>154885</xdr:colOff>
      <xdr:row>15</xdr:row>
      <xdr:rowOff>7008</xdr:rowOff>
    </xdr:to>
    <xdr:cxnSp macro="">
      <xdr:nvCxnSpPr>
        <xdr:cNvPr id="25" name="直線コネクタ 24">
          <a:extLst>
            <a:ext uri="{FF2B5EF4-FFF2-40B4-BE49-F238E27FC236}">
              <a16:creationId xmlns:a16="http://schemas.microsoft.com/office/drawing/2014/main" id="{2DF656E5-7EA6-4B9E-834C-C3AC35EBB044}"/>
            </a:ext>
          </a:extLst>
        </xdr:cNvPr>
        <xdr:cNvCxnSpPr/>
      </xdr:nvCxnSpPr>
      <xdr:spPr>
        <a:xfrm>
          <a:off x="21643285" y="3199248"/>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206674</xdr:colOff>
      <xdr:row>9</xdr:row>
      <xdr:rowOff>119316</xdr:rowOff>
    </xdr:from>
    <xdr:ext cx="224998" cy="345929"/>
    <xdr:sp macro="" textlink="">
      <xdr:nvSpPr>
        <xdr:cNvPr id="26" name="テキスト ボックス 25">
          <a:extLst>
            <a:ext uri="{FF2B5EF4-FFF2-40B4-BE49-F238E27FC236}">
              <a16:creationId xmlns:a16="http://schemas.microsoft.com/office/drawing/2014/main" id="{A046EE79-829C-4822-940D-6AE8557E57CE}"/>
            </a:ext>
          </a:extLst>
        </xdr:cNvPr>
        <xdr:cNvSpPr txBox="1"/>
      </xdr:nvSpPr>
      <xdr:spPr>
        <a:xfrm rot="16200000">
          <a:off x="21177408" y="224806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93</xdr:col>
      <xdr:colOff>184204</xdr:colOff>
      <xdr:row>13</xdr:row>
      <xdr:rowOff>88150</xdr:rowOff>
    </xdr:from>
    <xdr:ext cx="233205" cy="444352"/>
    <xdr:sp macro="" textlink="'1条'!$R$9">
      <xdr:nvSpPr>
        <xdr:cNvPr id="27" name="テキスト ボックス 26">
          <a:extLst>
            <a:ext uri="{FF2B5EF4-FFF2-40B4-BE49-F238E27FC236}">
              <a16:creationId xmlns:a16="http://schemas.microsoft.com/office/drawing/2014/main" id="{D627031E-2770-4CFC-BBFC-9ED047CAF0E7}"/>
            </a:ext>
          </a:extLst>
        </xdr:cNvPr>
        <xdr:cNvSpPr txBox="1"/>
      </xdr:nvSpPr>
      <xdr:spPr>
        <a:xfrm rot="16200000">
          <a:off x="21338431" y="318076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97</xdr:col>
      <xdr:colOff>22411</xdr:colOff>
      <xdr:row>2</xdr:row>
      <xdr:rowOff>188631</xdr:rowOff>
    </xdr:from>
    <xdr:to>
      <xdr:col>97</xdr:col>
      <xdr:colOff>22411</xdr:colOff>
      <xdr:row>3</xdr:row>
      <xdr:rowOff>95555</xdr:rowOff>
    </xdr:to>
    <xdr:cxnSp macro="">
      <xdr:nvCxnSpPr>
        <xdr:cNvPr id="28" name="直線コネクタ 27">
          <a:extLst>
            <a:ext uri="{FF2B5EF4-FFF2-40B4-BE49-F238E27FC236}">
              <a16:creationId xmlns:a16="http://schemas.microsoft.com/office/drawing/2014/main" id="{89B90BE8-7842-446D-924A-EF296B277C53}"/>
            </a:ext>
          </a:extLst>
        </xdr:cNvPr>
        <xdr:cNvCxnSpPr/>
      </xdr:nvCxnSpPr>
      <xdr:spPr>
        <a:xfrm>
          <a:off x="22196611" y="645831"/>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24035</xdr:colOff>
      <xdr:row>2</xdr:row>
      <xdr:rowOff>185793</xdr:rowOff>
    </xdr:from>
    <xdr:to>
      <xdr:col>98</xdr:col>
      <xdr:colOff>24035</xdr:colOff>
      <xdr:row>3</xdr:row>
      <xdr:rowOff>89693</xdr:rowOff>
    </xdr:to>
    <xdr:cxnSp macro="">
      <xdr:nvCxnSpPr>
        <xdr:cNvPr id="29" name="直線コネクタ 28">
          <a:extLst>
            <a:ext uri="{FF2B5EF4-FFF2-40B4-BE49-F238E27FC236}">
              <a16:creationId xmlns:a16="http://schemas.microsoft.com/office/drawing/2014/main" id="{5AEC230E-414F-4C8C-905D-E7E7FE8EDC58}"/>
            </a:ext>
          </a:extLst>
        </xdr:cNvPr>
        <xdr:cNvCxnSpPr/>
      </xdr:nvCxnSpPr>
      <xdr:spPr>
        <a:xfrm>
          <a:off x="22426835" y="642993"/>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24981</xdr:colOff>
      <xdr:row>3</xdr:row>
      <xdr:rowOff>5214</xdr:rowOff>
    </xdr:from>
    <xdr:to>
      <xdr:col>98</xdr:col>
      <xdr:colOff>30381</xdr:colOff>
      <xdr:row>3</xdr:row>
      <xdr:rowOff>5214</xdr:rowOff>
    </xdr:to>
    <xdr:cxnSp macro="">
      <xdr:nvCxnSpPr>
        <xdr:cNvPr id="30" name="直線コネクタ 29">
          <a:extLst>
            <a:ext uri="{FF2B5EF4-FFF2-40B4-BE49-F238E27FC236}">
              <a16:creationId xmlns:a16="http://schemas.microsoft.com/office/drawing/2014/main" id="{8EC7838F-3293-4E8A-8C91-C1FCD59A47B9}"/>
            </a:ext>
          </a:extLst>
        </xdr:cNvPr>
        <xdr:cNvCxnSpPr/>
      </xdr:nvCxnSpPr>
      <xdr:spPr>
        <a:xfrm>
          <a:off x="22199181" y="691014"/>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96</xdr:col>
      <xdr:colOff>138230</xdr:colOff>
      <xdr:row>2</xdr:row>
      <xdr:rowOff>0</xdr:rowOff>
    </xdr:from>
    <xdr:ext cx="444352" cy="233205"/>
    <xdr:sp macro="" textlink="'1条'!R7">
      <xdr:nvSpPr>
        <xdr:cNvPr id="31" name="テキスト ボックス 30">
          <a:extLst>
            <a:ext uri="{FF2B5EF4-FFF2-40B4-BE49-F238E27FC236}">
              <a16:creationId xmlns:a16="http://schemas.microsoft.com/office/drawing/2014/main" id="{CA15DC85-7486-4FE3-B5B8-2F06FCFD0C7A}"/>
            </a:ext>
          </a:extLst>
        </xdr:cNvPr>
        <xdr:cNvSpPr txBox="1"/>
      </xdr:nvSpPr>
      <xdr:spPr>
        <a:xfrm>
          <a:off x="22083830" y="4572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95</xdr:col>
      <xdr:colOff>147353</xdr:colOff>
      <xdr:row>15</xdr:row>
      <xdr:rowOff>138397</xdr:rowOff>
    </xdr:from>
    <xdr:to>
      <xdr:col>95</xdr:col>
      <xdr:colOff>147353</xdr:colOff>
      <xdr:row>16</xdr:row>
      <xdr:rowOff>51938</xdr:rowOff>
    </xdr:to>
    <xdr:cxnSp macro="">
      <xdr:nvCxnSpPr>
        <xdr:cNvPr id="32" name="直線コネクタ 31">
          <a:extLst>
            <a:ext uri="{FF2B5EF4-FFF2-40B4-BE49-F238E27FC236}">
              <a16:creationId xmlns:a16="http://schemas.microsoft.com/office/drawing/2014/main" id="{17F7384D-4F76-4D8B-8860-93926D9AD88F}"/>
            </a:ext>
          </a:extLst>
        </xdr:cNvPr>
        <xdr:cNvCxnSpPr/>
      </xdr:nvCxnSpPr>
      <xdr:spPr>
        <a:xfrm>
          <a:off x="21864353" y="3582637"/>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30333</xdr:colOff>
      <xdr:row>15</xdr:row>
      <xdr:rowOff>138397</xdr:rowOff>
    </xdr:from>
    <xdr:to>
      <xdr:col>103</xdr:col>
      <xdr:colOff>30333</xdr:colOff>
      <xdr:row>16</xdr:row>
      <xdr:rowOff>51938</xdr:rowOff>
    </xdr:to>
    <xdr:cxnSp macro="">
      <xdr:nvCxnSpPr>
        <xdr:cNvPr id="33" name="直線コネクタ 32">
          <a:extLst>
            <a:ext uri="{FF2B5EF4-FFF2-40B4-BE49-F238E27FC236}">
              <a16:creationId xmlns:a16="http://schemas.microsoft.com/office/drawing/2014/main" id="{649D06F4-F3F7-41B4-8671-D7B2064B48B1}"/>
            </a:ext>
          </a:extLst>
        </xdr:cNvPr>
        <xdr:cNvCxnSpPr/>
      </xdr:nvCxnSpPr>
      <xdr:spPr>
        <a:xfrm>
          <a:off x="23576133" y="3582637"/>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147422</xdr:colOff>
      <xdr:row>16</xdr:row>
      <xdr:rowOff>6001</xdr:rowOff>
    </xdr:from>
    <xdr:to>
      <xdr:col>103</xdr:col>
      <xdr:colOff>28622</xdr:colOff>
      <xdr:row>16</xdr:row>
      <xdr:rowOff>6001</xdr:rowOff>
    </xdr:to>
    <xdr:cxnSp macro="">
      <xdr:nvCxnSpPr>
        <xdr:cNvPr id="35" name="直線コネクタ 34">
          <a:extLst>
            <a:ext uri="{FF2B5EF4-FFF2-40B4-BE49-F238E27FC236}">
              <a16:creationId xmlns:a16="http://schemas.microsoft.com/office/drawing/2014/main" id="{F2F6F799-D48E-40B2-81FC-41B3C2E0D766}"/>
            </a:ext>
          </a:extLst>
        </xdr:cNvPr>
        <xdr:cNvCxnSpPr/>
      </xdr:nvCxnSpPr>
      <xdr:spPr>
        <a:xfrm>
          <a:off x="21864422" y="367884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98</xdr:col>
      <xdr:colOff>76753</xdr:colOff>
      <xdr:row>15</xdr:row>
      <xdr:rowOff>220939</xdr:rowOff>
    </xdr:from>
    <xdr:ext cx="444352" cy="233205"/>
    <xdr:sp macro="" textlink="'1条'!R8">
      <xdr:nvSpPr>
        <xdr:cNvPr id="36" name="テキスト ボックス 35">
          <a:extLst>
            <a:ext uri="{FF2B5EF4-FFF2-40B4-BE49-F238E27FC236}">
              <a16:creationId xmlns:a16="http://schemas.microsoft.com/office/drawing/2014/main" id="{6076BDFB-317A-4884-886E-0D26E581ECBA}"/>
            </a:ext>
          </a:extLst>
        </xdr:cNvPr>
        <xdr:cNvSpPr txBox="1"/>
      </xdr:nvSpPr>
      <xdr:spPr>
        <a:xfrm>
          <a:off x="22479553" y="36608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95</xdr:col>
      <xdr:colOff>148959</xdr:colOff>
      <xdr:row>12</xdr:row>
      <xdr:rowOff>79226</xdr:rowOff>
    </xdr:from>
    <xdr:to>
      <xdr:col>95</xdr:col>
      <xdr:colOff>148959</xdr:colOff>
      <xdr:row>13</xdr:row>
      <xdr:rowOff>35964</xdr:rowOff>
    </xdr:to>
    <xdr:cxnSp macro="">
      <xdr:nvCxnSpPr>
        <xdr:cNvPr id="80" name="直線コネクタ 79">
          <a:extLst>
            <a:ext uri="{FF2B5EF4-FFF2-40B4-BE49-F238E27FC236}">
              <a16:creationId xmlns:a16="http://schemas.microsoft.com/office/drawing/2014/main" id="{56D83F17-0F24-4D17-B1D2-77D812DE8FCF}"/>
            </a:ext>
          </a:extLst>
        </xdr:cNvPr>
        <xdr:cNvCxnSpPr/>
      </xdr:nvCxnSpPr>
      <xdr:spPr>
        <a:xfrm>
          <a:off x="21865959" y="2837666"/>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146014</xdr:colOff>
      <xdr:row>12</xdr:row>
      <xdr:rowOff>155040</xdr:rowOff>
    </xdr:from>
    <xdr:to>
      <xdr:col>97</xdr:col>
      <xdr:colOff>12814</xdr:colOff>
      <xdr:row>12</xdr:row>
      <xdr:rowOff>155040</xdr:rowOff>
    </xdr:to>
    <xdr:cxnSp macro="">
      <xdr:nvCxnSpPr>
        <xdr:cNvPr id="83" name="直線コネクタ 82">
          <a:extLst>
            <a:ext uri="{FF2B5EF4-FFF2-40B4-BE49-F238E27FC236}">
              <a16:creationId xmlns:a16="http://schemas.microsoft.com/office/drawing/2014/main" id="{46C13989-33CC-477E-86AB-F3378628A572}"/>
            </a:ext>
          </a:extLst>
        </xdr:cNvPr>
        <xdr:cNvCxnSpPr/>
      </xdr:nvCxnSpPr>
      <xdr:spPr>
        <a:xfrm>
          <a:off x="21863014" y="2913480"/>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105917</xdr:colOff>
      <xdr:row>11</xdr:row>
      <xdr:rowOff>190560</xdr:rowOff>
    </xdr:from>
    <xdr:ext cx="444352" cy="233205"/>
    <xdr:sp macro="" textlink="'1条'!R10">
      <xdr:nvSpPr>
        <xdr:cNvPr id="84" name="テキスト ボックス 83">
          <a:extLst>
            <a:ext uri="{FF2B5EF4-FFF2-40B4-BE49-F238E27FC236}">
              <a16:creationId xmlns:a16="http://schemas.microsoft.com/office/drawing/2014/main" id="{C405D704-B097-4281-ABAB-270838637E4F}"/>
            </a:ext>
          </a:extLst>
        </xdr:cNvPr>
        <xdr:cNvSpPr txBox="1"/>
      </xdr:nvSpPr>
      <xdr:spPr>
        <a:xfrm>
          <a:off x="21822917" y="27204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99</xdr:col>
      <xdr:colOff>148923</xdr:colOff>
      <xdr:row>11</xdr:row>
      <xdr:rowOff>180200</xdr:rowOff>
    </xdr:from>
    <xdr:ext cx="444352" cy="233205"/>
    <xdr:sp macro="" textlink="'1条'!R11">
      <xdr:nvSpPr>
        <xdr:cNvPr id="85" name="テキスト ボックス 84">
          <a:extLst>
            <a:ext uri="{FF2B5EF4-FFF2-40B4-BE49-F238E27FC236}">
              <a16:creationId xmlns:a16="http://schemas.microsoft.com/office/drawing/2014/main" id="{6B7BF52A-F18B-4C8D-9DE3-3A68F3D2AB4A}"/>
            </a:ext>
          </a:extLst>
        </xdr:cNvPr>
        <xdr:cNvSpPr txBox="1"/>
      </xdr:nvSpPr>
      <xdr:spPr>
        <a:xfrm>
          <a:off x="22780323" y="27056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98</xdr:col>
      <xdr:colOff>26645</xdr:colOff>
      <xdr:row>12</xdr:row>
      <xdr:rowOff>155040</xdr:rowOff>
    </xdr:from>
    <xdr:to>
      <xdr:col>103</xdr:col>
      <xdr:colOff>35645</xdr:colOff>
      <xdr:row>12</xdr:row>
      <xdr:rowOff>155040</xdr:rowOff>
    </xdr:to>
    <xdr:cxnSp macro="">
      <xdr:nvCxnSpPr>
        <xdr:cNvPr id="91" name="直線コネクタ 90">
          <a:extLst>
            <a:ext uri="{FF2B5EF4-FFF2-40B4-BE49-F238E27FC236}">
              <a16:creationId xmlns:a16="http://schemas.microsoft.com/office/drawing/2014/main" id="{A45B5735-E9B4-43D1-8FDA-17E4AE068D63}"/>
            </a:ext>
          </a:extLst>
        </xdr:cNvPr>
        <xdr:cNvCxnSpPr/>
      </xdr:nvCxnSpPr>
      <xdr:spPr>
        <a:xfrm>
          <a:off x="22429445" y="2913480"/>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30333</xdr:colOff>
      <xdr:row>12</xdr:row>
      <xdr:rowOff>90312</xdr:rowOff>
    </xdr:from>
    <xdr:to>
      <xdr:col>103</xdr:col>
      <xdr:colOff>30333</xdr:colOff>
      <xdr:row>13</xdr:row>
      <xdr:rowOff>41712</xdr:rowOff>
    </xdr:to>
    <xdr:cxnSp macro="">
      <xdr:nvCxnSpPr>
        <xdr:cNvPr id="92" name="直線コネクタ 91">
          <a:extLst>
            <a:ext uri="{FF2B5EF4-FFF2-40B4-BE49-F238E27FC236}">
              <a16:creationId xmlns:a16="http://schemas.microsoft.com/office/drawing/2014/main" id="{1EC461BC-682B-4D36-9435-8B48B73E19AE}"/>
            </a:ext>
          </a:extLst>
        </xdr:cNvPr>
        <xdr:cNvCxnSpPr/>
      </xdr:nvCxnSpPr>
      <xdr:spPr>
        <a:xfrm>
          <a:off x="23576133" y="2848752"/>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139415</xdr:colOff>
      <xdr:row>15</xdr:row>
      <xdr:rowOff>10320</xdr:rowOff>
    </xdr:from>
    <xdr:to>
      <xdr:col>104</xdr:col>
      <xdr:colOff>16956</xdr:colOff>
      <xdr:row>15</xdr:row>
      <xdr:rowOff>10320</xdr:rowOff>
    </xdr:to>
    <xdr:cxnSp macro="">
      <xdr:nvCxnSpPr>
        <xdr:cNvPr id="93" name="直線コネクタ 92">
          <a:extLst>
            <a:ext uri="{FF2B5EF4-FFF2-40B4-BE49-F238E27FC236}">
              <a16:creationId xmlns:a16="http://schemas.microsoft.com/office/drawing/2014/main" id="{515ABB82-7C4D-4835-98D6-A4DDF3BA2699}"/>
            </a:ext>
          </a:extLst>
        </xdr:cNvPr>
        <xdr:cNvCxnSpPr/>
      </xdr:nvCxnSpPr>
      <xdr:spPr>
        <a:xfrm>
          <a:off x="23685215" y="3454560"/>
          <a:ext cx="10614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216808</xdr:colOff>
      <xdr:row>14</xdr:row>
      <xdr:rowOff>27940</xdr:rowOff>
    </xdr:from>
    <xdr:to>
      <xdr:col>102</xdr:col>
      <xdr:colOff>216808</xdr:colOff>
      <xdr:row>14</xdr:row>
      <xdr:rowOff>171940</xdr:rowOff>
    </xdr:to>
    <xdr:cxnSp macro="">
      <xdr:nvCxnSpPr>
        <xdr:cNvPr id="61" name="直線コネクタ 60">
          <a:extLst>
            <a:ext uri="{FF2B5EF4-FFF2-40B4-BE49-F238E27FC236}">
              <a16:creationId xmlns:a16="http://schemas.microsoft.com/office/drawing/2014/main" id="{84D9DA60-C6D3-449C-B263-421BE625716A}"/>
            </a:ext>
          </a:extLst>
        </xdr:cNvPr>
        <xdr:cNvCxnSpPr/>
      </xdr:nvCxnSpPr>
      <xdr:spPr>
        <a:xfrm>
          <a:off x="23534008" y="3243580"/>
          <a:ext cx="0" cy="14400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102981</xdr:colOff>
      <xdr:row>18</xdr:row>
      <xdr:rowOff>214205</xdr:rowOff>
    </xdr:from>
    <xdr:to>
      <xdr:col>63</xdr:col>
      <xdr:colOff>102981</xdr:colOff>
      <xdr:row>19</xdr:row>
      <xdr:rowOff>170417</xdr:rowOff>
    </xdr:to>
    <xdr:cxnSp macro="">
      <xdr:nvCxnSpPr>
        <xdr:cNvPr id="7" name="直線コネクタ 6">
          <a:extLst>
            <a:ext uri="{FF2B5EF4-FFF2-40B4-BE49-F238E27FC236}">
              <a16:creationId xmlns:a16="http://schemas.microsoft.com/office/drawing/2014/main" id="{7B04216B-377A-27F8-A345-C378B1AA07A0}"/>
            </a:ext>
          </a:extLst>
        </xdr:cNvPr>
        <xdr:cNvCxnSpPr/>
      </xdr:nvCxnSpPr>
      <xdr:spPr>
        <a:xfrm>
          <a:off x="14504781" y="4359485"/>
          <a:ext cx="0" cy="18481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64</xdr:col>
      <xdr:colOff>51307</xdr:colOff>
      <xdr:row>19</xdr:row>
      <xdr:rowOff>10740</xdr:rowOff>
    </xdr:from>
    <xdr:ext cx="444352" cy="233205"/>
    <xdr:sp macro="" textlink="$AQ$15">
      <xdr:nvSpPr>
        <xdr:cNvPr id="65" name="テキスト ボックス 64">
          <a:extLst>
            <a:ext uri="{FF2B5EF4-FFF2-40B4-BE49-F238E27FC236}">
              <a16:creationId xmlns:a16="http://schemas.microsoft.com/office/drawing/2014/main" id="{85A86F16-7396-44B5-B05D-4B0953DD930B}"/>
            </a:ext>
          </a:extLst>
        </xdr:cNvPr>
        <xdr:cNvSpPr txBox="1"/>
      </xdr:nvSpPr>
      <xdr:spPr>
        <a:xfrm>
          <a:off x="14681707" y="438462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BEE8AD5-D760-4F72-834C-EBB565E5F9FC}" type="TxLink">
            <a:rPr kumimoji="1" lang="en-US" altLang="en-US" sz="900" b="0" i="0" u="none" strike="noStrike">
              <a:solidFill>
                <a:srgbClr val="FF0000"/>
              </a:solidFill>
              <a:latin typeface="Times New Roman"/>
              <a:ea typeface="Yu Gothic"/>
              <a:cs typeface="Times New Roman"/>
            </a:rPr>
            <a:pPr/>
            <a:t>1.280</a:t>
          </a:fld>
          <a:endParaRPr kumimoji="1" lang="ja-JP" altLang="en-US" sz="900">
            <a:solidFill>
              <a:srgbClr val="FF0000"/>
            </a:solidFill>
          </a:endParaRPr>
        </a:p>
      </xdr:txBody>
    </xdr:sp>
    <xdr:clientData/>
  </xdr:oneCellAnchor>
  <xdr:oneCellAnchor>
    <xdr:from>
      <xdr:col>63</xdr:col>
      <xdr:colOff>50846</xdr:colOff>
      <xdr:row>16</xdr:row>
      <xdr:rowOff>152611</xdr:rowOff>
    </xdr:from>
    <xdr:ext cx="354905" cy="224998"/>
    <xdr:sp macro="" textlink="">
      <xdr:nvSpPr>
        <xdr:cNvPr id="87" name="テキスト ボックス 86">
          <a:extLst>
            <a:ext uri="{FF2B5EF4-FFF2-40B4-BE49-F238E27FC236}">
              <a16:creationId xmlns:a16="http://schemas.microsoft.com/office/drawing/2014/main" id="{989CE3CB-A48C-410B-99E7-6B782C2469A1}"/>
            </a:ext>
          </a:extLst>
        </xdr:cNvPr>
        <xdr:cNvSpPr txBox="1"/>
      </xdr:nvSpPr>
      <xdr:spPr>
        <a:xfrm>
          <a:off x="14661368" y="3876472"/>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67</xdr:col>
      <xdr:colOff>181045</xdr:colOff>
      <xdr:row>16</xdr:row>
      <xdr:rowOff>88805</xdr:rowOff>
    </xdr:from>
    <xdr:ext cx="354905" cy="224998"/>
    <xdr:sp macro="" textlink="">
      <xdr:nvSpPr>
        <xdr:cNvPr id="89" name="テキスト ボックス 88">
          <a:extLst>
            <a:ext uri="{FF2B5EF4-FFF2-40B4-BE49-F238E27FC236}">
              <a16:creationId xmlns:a16="http://schemas.microsoft.com/office/drawing/2014/main" id="{96EEE660-32DF-4703-98D1-7DB4C893A990}"/>
            </a:ext>
          </a:extLst>
        </xdr:cNvPr>
        <xdr:cNvSpPr txBox="1"/>
      </xdr:nvSpPr>
      <xdr:spPr>
        <a:xfrm>
          <a:off x="15497245" y="3761645"/>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₂</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63</xdr:col>
      <xdr:colOff>4090</xdr:colOff>
      <xdr:row>17</xdr:row>
      <xdr:rowOff>76135</xdr:rowOff>
    </xdr:from>
    <xdr:ext cx="559769" cy="233205"/>
    <xdr:sp macro="" textlink="$BB$17">
      <xdr:nvSpPr>
        <xdr:cNvPr id="90" name="テキスト ボックス 89">
          <a:extLst>
            <a:ext uri="{FF2B5EF4-FFF2-40B4-BE49-F238E27FC236}">
              <a16:creationId xmlns:a16="http://schemas.microsoft.com/office/drawing/2014/main" id="{E5DDD2F5-6980-47CF-83E2-70EBB5280BC5}"/>
            </a:ext>
          </a:extLst>
        </xdr:cNvPr>
        <xdr:cNvSpPr txBox="1"/>
      </xdr:nvSpPr>
      <xdr:spPr>
        <a:xfrm>
          <a:off x="14614612" y="4031909"/>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2B82253-C191-421A-8BE4-F020ED490F4F}" type="TxLink">
            <a:rPr kumimoji="1" lang="en-US" altLang="en-US" sz="900" b="0" i="0" u="none" strike="noStrike">
              <a:solidFill>
                <a:sysClr val="windowText" lastClr="000000"/>
              </a:solidFill>
              <a:latin typeface="Times New Roman"/>
              <a:ea typeface="Yu Gothic"/>
              <a:cs typeface="Times New Roman"/>
            </a:rPr>
            <a:pPr/>
            <a:t>134.904</a:t>
          </a:fld>
          <a:endParaRPr kumimoji="1" lang="ja-JP" altLang="en-US" sz="900">
            <a:solidFill>
              <a:sysClr val="windowText" lastClr="000000"/>
            </a:solidFill>
          </a:endParaRPr>
        </a:p>
      </xdr:txBody>
    </xdr:sp>
    <xdr:clientData/>
  </xdr:oneCellAnchor>
  <xdr:oneCellAnchor>
    <xdr:from>
      <xdr:col>59</xdr:col>
      <xdr:colOff>114035</xdr:colOff>
      <xdr:row>16</xdr:row>
      <xdr:rowOff>216146</xdr:rowOff>
    </xdr:from>
    <xdr:ext cx="559769" cy="233205"/>
    <xdr:sp macro="" textlink="'3安常'!BB22">
      <xdr:nvSpPr>
        <xdr:cNvPr id="104" name="テキスト ボックス 103">
          <a:extLst>
            <a:ext uri="{FF2B5EF4-FFF2-40B4-BE49-F238E27FC236}">
              <a16:creationId xmlns:a16="http://schemas.microsoft.com/office/drawing/2014/main" id="{03D998F5-5E08-496E-A7DF-AC9DE535B078}"/>
            </a:ext>
          </a:extLst>
        </xdr:cNvPr>
        <xdr:cNvSpPr txBox="1"/>
      </xdr:nvSpPr>
      <xdr:spPr>
        <a:xfrm>
          <a:off x="13601435" y="388898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BF10719-C8EE-4902-90CE-D6AFCE591A20}" type="TxLink">
            <a:rPr kumimoji="1" lang="en-US" altLang="en-US" sz="900" b="0" i="0" u="none" strike="noStrike">
              <a:solidFill>
                <a:srgbClr val="000000"/>
              </a:solidFill>
              <a:latin typeface="Times New Roman"/>
              <a:ea typeface="Yu Gothic"/>
              <a:cs typeface="Times New Roman"/>
            </a:rPr>
            <a:pPr/>
            <a:t>177.047</a:t>
          </a:fld>
          <a:endParaRPr kumimoji="1" lang="ja-JP" altLang="en-US" sz="900">
            <a:solidFill>
              <a:srgbClr val="FF0000"/>
            </a:solidFill>
          </a:endParaRPr>
        </a:p>
      </xdr:txBody>
    </xdr:sp>
    <xdr:clientData/>
  </xdr:oneCellAnchor>
  <xdr:oneCellAnchor>
    <xdr:from>
      <xdr:col>67</xdr:col>
      <xdr:colOff>186421</xdr:colOff>
      <xdr:row>16</xdr:row>
      <xdr:rowOff>225105</xdr:rowOff>
    </xdr:from>
    <xdr:ext cx="502061" cy="233205"/>
    <xdr:sp macro="" textlink="$BB$18">
      <xdr:nvSpPr>
        <xdr:cNvPr id="107" name="テキスト ボックス 106">
          <a:extLst>
            <a:ext uri="{FF2B5EF4-FFF2-40B4-BE49-F238E27FC236}">
              <a16:creationId xmlns:a16="http://schemas.microsoft.com/office/drawing/2014/main" id="{212AA6D9-2A8E-4177-80E1-9A307BDD6555}"/>
            </a:ext>
          </a:extLst>
        </xdr:cNvPr>
        <xdr:cNvSpPr txBox="1"/>
      </xdr:nvSpPr>
      <xdr:spPr>
        <a:xfrm>
          <a:off x="15724595" y="3948966"/>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3B7D4FB-C4BB-41DA-9455-3FAED0BA08FD}" type="TxLink">
            <a:rPr kumimoji="1" lang="en-US" altLang="en-US" sz="900" b="0" i="0" u="none" strike="noStrike">
              <a:solidFill>
                <a:sysClr val="windowText" lastClr="000000"/>
              </a:solidFill>
              <a:latin typeface="Times New Roman"/>
              <a:ea typeface="Yu Gothic"/>
              <a:cs typeface="Times New Roman"/>
            </a:rPr>
            <a:pPr/>
            <a:t>71.690</a:t>
          </a:fld>
          <a:endParaRPr kumimoji="1" lang="ja-JP" altLang="en-US" sz="900">
            <a:solidFill>
              <a:sysClr val="windowText" lastClr="000000"/>
            </a:solidFill>
          </a:endParaRPr>
        </a:p>
      </xdr:txBody>
    </xdr:sp>
    <xdr:clientData/>
  </xdr:oneCellAnchor>
  <xdr:oneCellAnchor>
    <xdr:from>
      <xdr:col>63</xdr:col>
      <xdr:colOff>136694</xdr:colOff>
      <xdr:row>19</xdr:row>
      <xdr:rowOff>5642</xdr:rowOff>
    </xdr:from>
    <xdr:ext cx="313804" cy="224998"/>
    <xdr:sp macro="" textlink="">
      <xdr:nvSpPr>
        <xdr:cNvPr id="108" name="テキスト ボックス 107">
          <a:extLst>
            <a:ext uri="{FF2B5EF4-FFF2-40B4-BE49-F238E27FC236}">
              <a16:creationId xmlns:a16="http://schemas.microsoft.com/office/drawing/2014/main" id="{46C845E7-947B-4206-BD67-4CC50B8FFB77}"/>
            </a:ext>
          </a:extLst>
        </xdr:cNvPr>
        <xdr:cNvSpPr txBox="1"/>
      </xdr:nvSpPr>
      <xdr:spPr>
        <a:xfrm>
          <a:off x="14538494" y="4379522"/>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x</a:t>
          </a:r>
          <a:r>
            <a:rPr kumimoji="1" lang="en-US" altLang="en-US" sz="900" b="0" i="1" u="none" strike="noStrike">
              <a:solidFill>
                <a:srgbClr val="FF0000"/>
              </a:solidFill>
              <a:latin typeface="Times New Roman"/>
              <a:cs typeface="Times New Roman"/>
            </a:rPr>
            <a:t>=</a:t>
          </a:r>
        </a:p>
      </xdr:txBody>
    </xdr:sp>
    <xdr:clientData/>
  </xdr:oneCellAnchor>
  <xdr:twoCellAnchor editAs="oneCell">
    <xdr:from>
      <xdr:col>68</xdr:col>
      <xdr:colOff>168839</xdr:colOff>
      <xdr:row>34</xdr:row>
      <xdr:rowOff>32289</xdr:rowOff>
    </xdr:from>
    <xdr:to>
      <xdr:col>69</xdr:col>
      <xdr:colOff>80117</xdr:colOff>
      <xdr:row>34</xdr:row>
      <xdr:rowOff>32289</xdr:rowOff>
    </xdr:to>
    <xdr:cxnSp macro="">
      <xdr:nvCxnSpPr>
        <xdr:cNvPr id="134" name="直線コネクタ 133">
          <a:extLst>
            <a:ext uri="{FF2B5EF4-FFF2-40B4-BE49-F238E27FC236}">
              <a16:creationId xmlns:a16="http://schemas.microsoft.com/office/drawing/2014/main" id="{30E0B669-4FA6-457B-B808-184254EE8939}"/>
            </a:ext>
          </a:extLst>
        </xdr:cNvPr>
        <xdr:cNvCxnSpPr/>
      </xdr:nvCxnSpPr>
      <xdr:spPr>
        <a:xfrm>
          <a:off x="15713639" y="7835169"/>
          <a:ext cx="139878"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26091</xdr:colOff>
      <xdr:row>33</xdr:row>
      <xdr:rowOff>130839</xdr:rowOff>
    </xdr:from>
    <xdr:to>
      <xdr:col>69</xdr:col>
      <xdr:colOff>26091</xdr:colOff>
      <xdr:row>33</xdr:row>
      <xdr:rowOff>220598</xdr:rowOff>
    </xdr:to>
    <xdr:cxnSp macro="">
      <xdr:nvCxnSpPr>
        <xdr:cNvPr id="144" name="直線コネクタ 143">
          <a:extLst>
            <a:ext uri="{FF2B5EF4-FFF2-40B4-BE49-F238E27FC236}">
              <a16:creationId xmlns:a16="http://schemas.microsoft.com/office/drawing/2014/main" id="{61C0EB34-7F8F-40B4-B0E4-6A6FE4CB8F57}"/>
            </a:ext>
          </a:extLst>
        </xdr:cNvPr>
        <xdr:cNvCxnSpPr/>
      </xdr:nvCxnSpPr>
      <xdr:spPr>
        <a:xfrm>
          <a:off x="15799491" y="7705119"/>
          <a:ext cx="0" cy="89759"/>
        </a:xfrm>
        <a:prstGeom prst="line">
          <a:avLst/>
        </a:prstGeom>
        <a:ln w="3175">
          <a:solidFill>
            <a:schemeClr val="accent1"/>
          </a:solidFill>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168120</xdr:colOff>
      <xdr:row>33</xdr:row>
      <xdr:rowOff>224631</xdr:rowOff>
    </xdr:from>
    <xdr:to>
      <xdr:col>69</xdr:col>
      <xdr:colOff>79123</xdr:colOff>
      <xdr:row>33</xdr:row>
      <xdr:rowOff>224631</xdr:rowOff>
    </xdr:to>
    <xdr:cxnSp macro="">
      <xdr:nvCxnSpPr>
        <xdr:cNvPr id="147" name="直線コネクタ 146">
          <a:extLst>
            <a:ext uri="{FF2B5EF4-FFF2-40B4-BE49-F238E27FC236}">
              <a16:creationId xmlns:a16="http://schemas.microsoft.com/office/drawing/2014/main" id="{3243E44A-38EA-4D7B-B204-69E28B97E216}"/>
            </a:ext>
          </a:extLst>
        </xdr:cNvPr>
        <xdr:cNvCxnSpPr/>
      </xdr:nvCxnSpPr>
      <xdr:spPr>
        <a:xfrm>
          <a:off x="15712920" y="7798911"/>
          <a:ext cx="139603"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145071</xdr:colOff>
      <xdr:row>31</xdr:row>
      <xdr:rowOff>222808</xdr:rowOff>
    </xdr:from>
    <xdr:ext cx="233205" cy="444352"/>
    <xdr:sp macro="" textlink="$AY$35">
      <xdr:nvSpPr>
        <xdr:cNvPr id="148" name="テキスト ボックス 147">
          <a:extLst>
            <a:ext uri="{FF2B5EF4-FFF2-40B4-BE49-F238E27FC236}">
              <a16:creationId xmlns:a16="http://schemas.microsoft.com/office/drawing/2014/main" id="{72D297D7-89FE-4F74-8813-E10C54AD73A3}"/>
            </a:ext>
          </a:extLst>
        </xdr:cNvPr>
        <xdr:cNvSpPr txBox="1"/>
      </xdr:nvSpPr>
      <xdr:spPr>
        <a:xfrm rot="16200000">
          <a:off x="15584298" y="744546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8C960E-8B61-4EDD-B318-2975E567C898}" type="TxLink">
            <a:rPr kumimoji="1" lang="en-US" altLang="en-US" sz="900" b="0" i="0" u="none" strike="noStrike">
              <a:solidFill>
                <a:srgbClr val="FF0000"/>
              </a:solidFill>
              <a:latin typeface="Times New Roman"/>
              <a:ea typeface="Yu Gothic"/>
              <a:cs typeface="Times New Roman"/>
            </a:rPr>
            <a:pPr/>
            <a:t>0.110</a:t>
          </a:fld>
          <a:endParaRPr kumimoji="1" lang="ja-JP" altLang="en-US" sz="900">
            <a:solidFill>
              <a:srgbClr val="FF0000"/>
            </a:solidFill>
          </a:endParaRPr>
        </a:p>
      </xdr:txBody>
    </xdr:sp>
    <xdr:clientData/>
  </xdr:oneCellAnchor>
  <xdr:twoCellAnchor editAs="oneCell">
    <xdr:from>
      <xdr:col>62</xdr:col>
      <xdr:colOff>101600</xdr:colOff>
      <xdr:row>34</xdr:row>
      <xdr:rowOff>32517</xdr:rowOff>
    </xdr:from>
    <xdr:to>
      <xdr:col>68</xdr:col>
      <xdr:colOff>46444</xdr:colOff>
      <xdr:row>34</xdr:row>
      <xdr:rowOff>32517</xdr:rowOff>
    </xdr:to>
    <xdr:cxnSp macro="">
      <xdr:nvCxnSpPr>
        <xdr:cNvPr id="149" name="直線コネクタ 148">
          <a:extLst>
            <a:ext uri="{FF2B5EF4-FFF2-40B4-BE49-F238E27FC236}">
              <a16:creationId xmlns:a16="http://schemas.microsoft.com/office/drawing/2014/main" id="{2E107F51-93E6-4265-8022-69B1EA56E548}"/>
            </a:ext>
          </a:extLst>
        </xdr:cNvPr>
        <xdr:cNvCxnSpPr/>
      </xdr:nvCxnSpPr>
      <xdr:spPr>
        <a:xfrm>
          <a:off x="14274800" y="7835397"/>
          <a:ext cx="1316444"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189729</xdr:colOff>
      <xdr:row>19</xdr:row>
      <xdr:rowOff>9800</xdr:rowOff>
    </xdr:from>
    <xdr:to>
      <xdr:col>65</xdr:col>
      <xdr:colOff>193329</xdr:colOff>
      <xdr:row>19</xdr:row>
      <xdr:rowOff>9800</xdr:rowOff>
    </xdr:to>
    <xdr:cxnSp macro="">
      <xdr:nvCxnSpPr>
        <xdr:cNvPr id="157" name="直線コネクタ 156">
          <a:extLst>
            <a:ext uri="{FF2B5EF4-FFF2-40B4-BE49-F238E27FC236}">
              <a16:creationId xmlns:a16="http://schemas.microsoft.com/office/drawing/2014/main" id="{10E3FCEB-5B32-4A5B-BF0F-B6A93537888C}"/>
            </a:ext>
          </a:extLst>
        </xdr:cNvPr>
        <xdr:cNvCxnSpPr/>
      </xdr:nvCxnSpPr>
      <xdr:spPr>
        <a:xfrm>
          <a:off x="14591529" y="4383680"/>
          <a:ext cx="46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209466</xdr:colOff>
      <xdr:row>33</xdr:row>
      <xdr:rowOff>121904</xdr:rowOff>
    </xdr:from>
    <xdr:ext cx="0" cy="140493"/>
    <xdr:cxnSp macro="">
      <xdr:nvCxnSpPr>
        <xdr:cNvPr id="193" name="直線コネクタ 192">
          <a:extLst>
            <a:ext uri="{FF2B5EF4-FFF2-40B4-BE49-F238E27FC236}">
              <a16:creationId xmlns:a16="http://schemas.microsoft.com/office/drawing/2014/main" id="{0D837122-AECE-42EB-B76B-D77C2FFC3976}"/>
            </a:ext>
          </a:extLst>
        </xdr:cNvPr>
        <xdr:cNvCxnSpPr/>
      </xdr:nvCxnSpPr>
      <xdr:spPr>
        <a:xfrm>
          <a:off x="6610266" y="7696184"/>
          <a:ext cx="0" cy="140493"/>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28</xdr:col>
      <xdr:colOff>208553</xdr:colOff>
      <xdr:row>34</xdr:row>
      <xdr:rowOff>15260</xdr:rowOff>
    </xdr:from>
    <xdr:ext cx="1026000" cy="0"/>
    <xdr:cxnSp macro="">
      <xdr:nvCxnSpPr>
        <xdr:cNvPr id="197" name="直線コネクタ 196">
          <a:extLst>
            <a:ext uri="{FF2B5EF4-FFF2-40B4-BE49-F238E27FC236}">
              <a16:creationId xmlns:a16="http://schemas.microsoft.com/office/drawing/2014/main" id="{6D5D1F47-85E9-43D1-A6A8-619422B35D27}"/>
            </a:ext>
          </a:extLst>
        </xdr:cNvPr>
        <xdr:cNvCxnSpPr/>
      </xdr:nvCxnSpPr>
      <xdr:spPr>
        <a:xfrm>
          <a:off x="6609353" y="7818140"/>
          <a:ext cx="10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28</xdr:col>
      <xdr:colOff>83138</xdr:colOff>
      <xdr:row>33</xdr:row>
      <xdr:rowOff>116625</xdr:rowOff>
    </xdr:from>
    <xdr:ext cx="0" cy="432000"/>
    <xdr:cxnSp macro="">
      <xdr:nvCxnSpPr>
        <xdr:cNvPr id="198" name="直線コネクタ 197">
          <a:extLst>
            <a:ext uri="{FF2B5EF4-FFF2-40B4-BE49-F238E27FC236}">
              <a16:creationId xmlns:a16="http://schemas.microsoft.com/office/drawing/2014/main" id="{6DC9C774-5E48-4F0B-9B1D-BEA1BBF6CE57}"/>
            </a:ext>
          </a:extLst>
        </xdr:cNvPr>
        <xdr:cNvCxnSpPr/>
      </xdr:nvCxnSpPr>
      <xdr:spPr>
        <a:xfrm>
          <a:off x="6483938" y="7690905"/>
          <a:ext cx="0" cy="43200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30</xdr:col>
      <xdr:colOff>126315</xdr:colOff>
      <xdr:row>33</xdr:row>
      <xdr:rowOff>201937</xdr:rowOff>
    </xdr:from>
    <xdr:ext cx="444352" cy="233205"/>
    <xdr:sp macro="" textlink="$G$6">
      <xdr:nvSpPr>
        <xdr:cNvPr id="199" name="テキスト ボックス 198">
          <a:extLst>
            <a:ext uri="{FF2B5EF4-FFF2-40B4-BE49-F238E27FC236}">
              <a16:creationId xmlns:a16="http://schemas.microsoft.com/office/drawing/2014/main" id="{49E3A378-4C4A-44D0-907B-63BBEB78191B}"/>
            </a:ext>
          </a:extLst>
        </xdr:cNvPr>
        <xdr:cNvSpPr txBox="1"/>
      </xdr:nvSpPr>
      <xdr:spPr>
        <a:xfrm>
          <a:off x="6984315" y="777621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576A371-64F0-49EC-9CCF-0955621FDF05}" type="TxLink">
            <a:rPr kumimoji="1" lang="en-US" altLang="en-US" sz="900" b="0" i="0" u="none" strike="noStrike">
              <a:solidFill>
                <a:srgbClr val="FF0000"/>
              </a:solidFill>
              <a:latin typeface="Times New Roman"/>
              <a:ea typeface="Yu Gothic"/>
              <a:cs typeface="Times New Roman"/>
            </a:rPr>
            <a:pPr/>
            <a:t>2.850</a:t>
          </a:fld>
          <a:endParaRPr kumimoji="1" lang="ja-JP" altLang="en-US" sz="900">
            <a:solidFill>
              <a:srgbClr val="FF0000"/>
            </a:solidFill>
          </a:endParaRPr>
        </a:p>
      </xdr:txBody>
    </xdr:sp>
    <xdr:clientData/>
  </xdr:oneCellAnchor>
  <xdr:twoCellAnchor editAs="oneCell">
    <xdr:from>
      <xdr:col>30</xdr:col>
      <xdr:colOff>223417</xdr:colOff>
      <xdr:row>26</xdr:row>
      <xdr:rowOff>132236</xdr:rowOff>
    </xdr:from>
    <xdr:to>
      <xdr:col>31</xdr:col>
      <xdr:colOff>49552</xdr:colOff>
      <xdr:row>26</xdr:row>
      <xdr:rowOff>182218</xdr:rowOff>
    </xdr:to>
    <xdr:sp macro="" textlink="">
      <xdr:nvSpPr>
        <xdr:cNvPr id="206" name="楕円 205">
          <a:extLst>
            <a:ext uri="{FF2B5EF4-FFF2-40B4-BE49-F238E27FC236}">
              <a16:creationId xmlns:a16="http://schemas.microsoft.com/office/drawing/2014/main" id="{9C23A19E-BCCE-4E3F-9C9B-793AA0813848}"/>
            </a:ext>
          </a:extLst>
        </xdr:cNvPr>
        <xdr:cNvSpPr/>
      </xdr:nvSpPr>
      <xdr:spPr>
        <a:xfrm>
          <a:off x="7081417" y="6106316"/>
          <a:ext cx="54735" cy="4998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33</xdr:col>
      <xdr:colOff>89913</xdr:colOff>
      <xdr:row>22</xdr:row>
      <xdr:rowOff>51057</xdr:rowOff>
    </xdr:from>
    <xdr:to>
      <xdr:col>33</xdr:col>
      <xdr:colOff>89913</xdr:colOff>
      <xdr:row>31</xdr:row>
      <xdr:rowOff>225657</xdr:rowOff>
    </xdr:to>
    <xdr:cxnSp macro="">
      <xdr:nvCxnSpPr>
        <xdr:cNvPr id="207" name="直線コネクタ 206">
          <a:extLst>
            <a:ext uri="{FF2B5EF4-FFF2-40B4-BE49-F238E27FC236}">
              <a16:creationId xmlns:a16="http://schemas.microsoft.com/office/drawing/2014/main" id="{D8B57768-3F67-425A-83E2-43B38C9C4C54}"/>
            </a:ext>
          </a:extLst>
        </xdr:cNvPr>
        <xdr:cNvCxnSpPr/>
      </xdr:nvCxnSpPr>
      <xdr:spPr>
        <a:xfrm>
          <a:off x="7633713" y="5110737"/>
          <a:ext cx="0" cy="223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207076</xdr:colOff>
      <xdr:row>22</xdr:row>
      <xdr:rowOff>49558</xdr:rowOff>
    </xdr:from>
    <xdr:to>
      <xdr:col>33</xdr:col>
      <xdr:colOff>90076</xdr:colOff>
      <xdr:row>22</xdr:row>
      <xdr:rowOff>49558</xdr:rowOff>
    </xdr:to>
    <xdr:cxnSp macro="">
      <xdr:nvCxnSpPr>
        <xdr:cNvPr id="208" name="直線コネクタ 207">
          <a:extLst>
            <a:ext uri="{FF2B5EF4-FFF2-40B4-BE49-F238E27FC236}">
              <a16:creationId xmlns:a16="http://schemas.microsoft.com/office/drawing/2014/main" id="{C40D36E2-D07E-4AEF-B838-73569F68EFA7}"/>
            </a:ext>
          </a:extLst>
        </xdr:cNvPr>
        <xdr:cNvCxnSpPr/>
      </xdr:nvCxnSpPr>
      <xdr:spPr>
        <a:xfrm>
          <a:off x="6607876" y="5109238"/>
          <a:ext cx="10260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140128</xdr:colOff>
      <xdr:row>21</xdr:row>
      <xdr:rowOff>134547</xdr:rowOff>
    </xdr:from>
    <xdr:to>
      <xdr:col>31</xdr:col>
      <xdr:colOff>140128</xdr:colOff>
      <xdr:row>22</xdr:row>
      <xdr:rowOff>47036</xdr:rowOff>
    </xdr:to>
    <xdr:cxnSp macro="">
      <xdr:nvCxnSpPr>
        <xdr:cNvPr id="210" name="直線コネクタ 209">
          <a:extLst>
            <a:ext uri="{FF2B5EF4-FFF2-40B4-BE49-F238E27FC236}">
              <a16:creationId xmlns:a16="http://schemas.microsoft.com/office/drawing/2014/main" id="{8BED8A9A-F6BB-4DC8-B907-2371F51E17A9}"/>
            </a:ext>
          </a:extLst>
        </xdr:cNvPr>
        <xdr:cNvCxnSpPr/>
      </xdr:nvCxnSpPr>
      <xdr:spPr>
        <a:xfrm>
          <a:off x="7226728" y="4970316"/>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22120</xdr:colOff>
      <xdr:row>21</xdr:row>
      <xdr:rowOff>134547</xdr:rowOff>
    </xdr:from>
    <xdr:to>
      <xdr:col>31</xdr:col>
      <xdr:colOff>22120</xdr:colOff>
      <xdr:row>22</xdr:row>
      <xdr:rowOff>47036</xdr:rowOff>
    </xdr:to>
    <xdr:cxnSp macro="">
      <xdr:nvCxnSpPr>
        <xdr:cNvPr id="211" name="直線コネクタ 210">
          <a:extLst>
            <a:ext uri="{FF2B5EF4-FFF2-40B4-BE49-F238E27FC236}">
              <a16:creationId xmlns:a16="http://schemas.microsoft.com/office/drawing/2014/main" id="{65FE8BA3-97B4-4931-A71D-E583B86E85F4}"/>
            </a:ext>
          </a:extLst>
        </xdr:cNvPr>
        <xdr:cNvCxnSpPr/>
      </xdr:nvCxnSpPr>
      <xdr:spPr>
        <a:xfrm>
          <a:off x="7108720" y="4970316"/>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126615</xdr:colOff>
      <xdr:row>21</xdr:row>
      <xdr:rowOff>134547</xdr:rowOff>
    </xdr:from>
    <xdr:to>
      <xdr:col>30</xdr:col>
      <xdr:colOff>126615</xdr:colOff>
      <xdr:row>22</xdr:row>
      <xdr:rowOff>47036</xdr:rowOff>
    </xdr:to>
    <xdr:cxnSp macro="">
      <xdr:nvCxnSpPr>
        <xdr:cNvPr id="212" name="直線コネクタ 211">
          <a:extLst>
            <a:ext uri="{FF2B5EF4-FFF2-40B4-BE49-F238E27FC236}">
              <a16:creationId xmlns:a16="http://schemas.microsoft.com/office/drawing/2014/main" id="{5C9407B9-781C-4969-B3F2-B3ADD88D6D40}"/>
            </a:ext>
          </a:extLst>
        </xdr:cNvPr>
        <xdr:cNvCxnSpPr/>
      </xdr:nvCxnSpPr>
      <xdr:spPr>
        <a:xfrm>
          <a:off x="6984615" y="4970316"/>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1549</xdr:colOff>
      <xdr:row>21</xdr:row>
      <xdr:rowOff>134547</xdr:rowOff>
    </xdr:from>
    <xdr:to>
      <xdr:col>30</xdr:col>
      <xdr:colOff>1549</xdr:colOff>
      <xdr:row>22</xdr:row>
      <xdr:rowOff>47036</xdr:rowOff>
    </xdr:to>
    <xdr:cxnSp macro="">
      <xdr:nvCxnSpPr>
        <xdr:cNvPr id="213" name="直線コネクタ 212">
          <a:extLst>
            <a:ext uri="{FF2B5EF4-FFF2-40B4-BE49-F238E27FC236}">
              <a16:creationId xmlns:a16="http://schemas.microsoft.com/office/drawing/2014/main" id="{384B3B90-450E-451F-B575-827865199327}"/>
            </a:ext>
          </a:extLst>
        </xdr:cNvPr>
        <xdr:cNvCxnSpPr/>
      </xdr:nvCxnSpPr>
      <xdr:spPr>
        <a:xfrm>
          <a:off x="6859549" y="4970316"/>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123313</xdr:colOff>
      <xdr:row>21</xdr:row>
      <xdr:rowOff>134547</xdr:rowOff>
    </xdr:from>
    <xdr:to>
      <xdr:col>29</xdr:col>
      <xdr:colOff>123313</xdr:colOff>
      <xdr:row>22</xdr:row>
      <xdr:rowOff>47036</xdr:rowOff>
    </xdr:to>
    <xdr:cxnSp macro="">
      <xdr:nvCxnSpPr>
        <xdr:cNvPr id="214" name="直線コネクタ 213">
          <a:extLst>
            <a:ext uri="{FF2B5EF4-FFF2-40B4-BE49-F238E27FC236}">
              <a16:creationId xmlns:a16="http://schemas.microsoft.com/office/drawing/2014/main" id="{A6ABA4F0-8963-467E-834F-9B2D6670B9B9}"/>
            </a:ext>
          </a:extLst>
        </xdr:cNvPr>
        <xdr:cNvCxnSpPr/>
      </xdr:nvCxnSpPr>
      <xdr:spPr>
        <a:xfrm>
          <a:off x="6752713" y="4970316"/>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325</xdr:colOff>
      <xdr:row>21</xdr:row>
      <xdr:rowOff>134547</xdr:rowOff>
    </xdr:from>
    <xdr:to>
      <xdr:col>29</xdr:col>
      <xdr:colOff>325</xdr:colOff>
      <xdr:row>22</xdr:row>
      <xdr:rowOff>47036</xdr:rowOff>
    </xdr:to>
    <xdr:cxnSp macro="">
      <xdr:nvCxnSpPr>
        <xdr:cNvPr id="215" name="直線コネクタ 214">
          <a:extLst>
            <a:ext uri="{FF2B5EF4-FFF2-40B4-BE49-F238E27FC236}">
              <a16:creationId xmlns:a16="http://schemas.microsoft.com/office/drawing/2014/main" id="{AF60ED2A-20B9-4ABB-9353-4C82DA18AE0D}"/>
            </a:ext>
          </a:extLst>
        </xdr:cNvPr>
        <xdr:cNvCxnSpPr/>
      </xdr:nvCxnSpPr>
      <xdr:spPr>
        <a:xfrm>
          <a:off x="6629725" y="4970316"/>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221736</xdr:colOff>
      <xdr:row>20</xdr:row>
      <xdr:rowOff>69128</xdr:rowOff>
    </xdr:from>
    <xdr:ext cx="336311" cy="233205"/>
    <xdr:sp macro="" textlink="'1条'!R7">
      <xdr:nvSpPr>
        <xdr:cNvPr id="216" name="テキスト ボックス 215">
          <a:extLst>
            <a:ext uri="{FF2B5EF4-FFF2-40B4-BE49-F238E27FC236}">
              <a16:creationId xmlns:a16="http://schemas.microsoft.com/office/drawing/2014/main" id="{B7B333DA-B9C8-4831-8D91-8F763130A8E2}"/>
            </a:ext>
          </a:extLst>
        </xdr:cNvPr>
        <xdr:cNvSpPr txBox="1"/>
      </xdr:nvSpPr>
      <xdr:spPr>
        <a:xfrm>
          <a:off x="6622536" y="4676297"/>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29</xdr:col>
      <xdr:colOff>169985</xdr:colOff>
      <xdr:row>20</xdr:row>
      <xdr:rowOff>76673</xdr:rowOff>
    </xdr:from>
    <xdr:ext cx="300082" cy="233205"/>
    <xdr:sp macro="" textlink="'1条'!X37">
      <xdr:nvSpPr>
        <xdr:cNvPr id="217" name="テキスト ボックス 216">
          <a:extLst>
            <a:ext uri="{FF2B5EF4-FFF2-40B4-BE49-F238E27FC236}">
              <a16:creationId xmlns:a16="http://schemas.microsoft.com/office/drawing/2014/main" id="{8AB9E2B5-4324-4129-8E22-CDD6FC6DE27A}"/>
            </a:ext>
          </a:extLst>
        </xdr:cNvPr>
        <xdr:cNvSpPr txBox="1"/>
      </xdr:nvSpPr>
      <xdr:spPr>
        <a:xfrm>
          <a:off x="6799385" y="4683842"/>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twoCellAnchor editAs="oneCell">
    <xdr:from>
      <xdr:col>28</xdr:col>
      <xdr:colOff>208179</xdr:colOff>
      <xdr:row>22</xdr:row>
      <xdr:rowOff>51057</xdr:rowOff>
    </xdr:from>
    <xdr:to>
      <xdr:col>28</xdr:col>
      <xdr:colOff>208179</xdr:colOff>
      <xdr:row>31</xdr:row>
      <xdr:rowOff>225657</xdr:rowOff>
    </xdr:to>
    <xdr:cxnSp macro="">
      <xdr:nvCxnSpPr>
        <xdr:cNvPr id="218" name="直線コネクタ 217">
          <a:extLst>
            <a:ext uri="{FF2B5EF4-FFF2-40B4-BE49-F238E27FC236}">
              <a16:creationId xmlns:a16="http://schemas.microsoft.com/office/drawing/2014/main" id="{F3D64E88-2D53-B7F1-9091-9681B176F56A}"/>
            </a:ext>
          </a:extLst>
        </xdr:cNvPr>
        <xdr:cNvCxnSpPr/>
      </xdr:nvCxnSpPr>
      <xdr:spPr>
        <a:xfrm>
          <a:off x="6608979" y="5110737"/>
          <a:ext cx="0" cy="223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65256</xdr:colOff>
      <xdr:row>21</xdr:row>
      <xdr:rowOff>134547</xdr:rowOff>
    </xdr:from>
    <xdr:to>
      <xdr:col>33</xdr:col>
      <xdr:colOff>65256</xdr:colOff>
      <xdr:row>22</xdr:row>
      <xdr:rowOff>47036</xdr:rowOff>
    </xdr:to>
    <xdr:cxnSp macro="">
      <xdr:nvCxnSpPr>
        <xdr:cNvPr id="202" name="直線コネクタ 201">
          <a:extLst>
            <a:ext uri="{FF2B5EF4-FFF2-40B4-BE49-F238E27FC236}">
              <a16:creationId xmlns:a16="http://schemas.microsoft.com/office/drawing/2014/main" id="{E3B4FFF2-8DB8-8F35-DB91-4682938513C5}"/>
            </a:ext>
          </a:extLst>
        </xdr:cNvPr>
        <xdr:cNvCxnSpPr/>
      </xdr:nvCxnSpPr>
      <xdr:spPr>
        <a:xfrm>
          <a:off x="7609056" y="4965627"/>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166537</xdr:colOff>
      <xdr:row>21</xdr:row>
      <xdr:rowOff>134547</xdr:rowOff>
    </xdr:from>
    <xdr:to>
      <xdr:col>32</xdr:col>
      <xdr:colOff>166537</xdr:colOff>
      <xdr:row>22</xdr:row>
      <xdr:rowOff>47036</xdr:rowOff>
    </xdr:to>
    <xdr:cxnSp macro="">
      <xdr:nvCxnSpPr>
        <xdr:cNvPr id="203" name="直線コネクタ 202">
          <a:extLst>
            <a:ext uri="{FF2B5EF4-FFF2-40B4-BE49-F238E27FC236}">
              <a16:creationId xmlns:a16="http://schemas.microsoft.com/office/drawing/2014/main" id="{7C5962EE-2D3A-5F08-D845-C5BBB737D217}"/>
            </a:ext>
          </a:extLst>
        </xdr:cNvPr>
        <xdr:cNvCxnSpPr/>
      </xdr:nvCxnSpPr>
      <xdr:spPr>
        <a:xfrm>
          <a:off x="7481737" y="4965627"/>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35718</xdr:colOff>
      <xdr:row>21</xdr:row>
      <xdr:rowOff>134547</xdr:rowOff>
    </xdr:from>
    <xdr:to>
      <xdr:col>32</xdr:col>
      <xdr:colOff>35718</xdr:colOff>
      <xdr:row>22</xdr:row>
      <xdr:rowOff>47036</xdr:rowOff>
    </xdr:to>
    <xdr:cxnSp macro="">
      <xdr:nvCxnSpPr>
        <xdr:cNvPr id="204" name="直線コネクタ 203">
          <a:extLst>
            <a:ext uri="{FF2B5EF4-FFF2-40B4-BE49-F238E27FC236}">
              <a16:creationId xmlns:a16="http://schemas.microsoft.com/office/drawing/2014/main" id="{DD9BBE2A-A8FD-6807-08B6-932AB6E8F6F0}"/>
            </a:ext>
          </a:extLst>
        </xdr:cNvPr>
        <xdr:cNvCxnSpPr/>
      </xdr:nvCxnSpPr>
      <xdr:spPr>
        <a:xfrm>
          <a:off x="7350918" y="4965627"/>
          <a:ext cx="0" cy="141089"/>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177318</xdr:colOff>
      <xdr:row>16</xdr:row>
      <xdr:rowOff>150946</xdr:rowOff>
    </xdr:from>
    <xdr:to>
      <xdr:col>68</xdr:col>
      <xdr:colOff>60960</xdr:colOff>
      <xdr:row>16</xdr:row>
      <xdr:rowOff>204374</xdr:rowOff>
    </xdr:to>
    <xdr:cxnSp macro="">
      <xdr:nvCxnSpPr>
        <xdr:cNvPr id="219" name="直線コネクタ 218">
          <a:extLst>
            <a:ext uri="{FF2B5EF4-FFF2-40B4-BE49-F238E27FC236}">
              <a16:creationId xmlns:a16="http://schemas.microsoft.com/office/drawing/2014/main" id="{D931DBFE-98EB-4451-B2CA-1CB9F9BB1FA9}"/>
            </a:ext>
          </a:extLst>
        </xdr:cNvPr>
        <xdr:cNvCxnSpPr/>
      </xdr:nvCxnSpPr>
      <xdr:spPr>
        <a:xfrm flipH="1">
          <a:off x="14579118" y="3823786"/>
          <a:ext cx="1026642" cy="53428"/>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53675</xdr:colOff>
      <xdr:row>15</xdr:row>
      <xdr:rowOff>210001</xdr:rowOff>
    </xdr:from>
    <xdr:to>
      <xdr:col>68</xdr:col>
      <xdr:colOff>53675</xdr:colOff>
      <xdr:row>16</xdr:row>
      <xdr:rowOff>163620</xdr:rowOff>
    </xdr:to>
    <xdr:cxnSp macro="">
      <xdr:nvCxnSpPr>
        <xdr:cNvPr id="220" name="直線コネクタ 219">
          <a:extLst>
            <a:ext uri="{FF2B5EF4-FFF2-40B4-BE49-F238E27FC236}">
              <a16:creationId xmlns:a16="http://schemas.microsoft.com/office/drawing/2014/main" id="{F14579B5-4DD0-4283-912F-A6540EC23561}"/>
            </a:ext>
          </a:extLst>
        </xdr:cNvPr>
        <xdr:cNvCxnSpPr/>
      </xdr:nvCxnSpPr>
      <xdr:spPr>
        <a:xfrm>
          <a:off x="15598475" y="3654241"/>
          <a:ext cx="0" cy="18221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212017</xdr:colOff>
      <xdr:row>15</xdr:row>
      <xdr:rowOff>205980</xdr:rowOff>
    </xdr:from>
    <xdr:to>
      <xdr:col>60</xdr:col>
      <xdr:colOff>212017</xdr:colOff>
      <xdr:row>17</xdr:row>
      <xdr:rowOff>4440</xdr:rowOff>
    </xdr:to>
    <xdr:cxnSp macro="">
      <xdr:nvCxnSpPr>
        <xdr:cNvPr id="221" name="直線コネクタ 220">
          <a:extLst>
            <a:ext uri="{FF2B5EF4-FFF2-40B4-BE49-F238E27FC236}">
              <a16:creationId xmlns:a16="http://schemas.microsoft.com/office/drawing/2014/main" id="{1848AF16-3817-43A6-8C2E-2BA2CFDAB58D}"/>
            </a:ext>
          </a:extLst>
        </xdr:cNvPr>
        <xdr:cNvCxnSpPr/>
      </xdr:nvCxnSpPr>
      <xdr:spPr>
        <a:xfrm>
          <a:off x="13928017" y="3650220"/>
          <a:ext cx="0" cy="255660"/>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144964</xdr:colOff>
      <xdr:row>15</xdr:row>
      <xdr:rowOff>205980</xdr:rowOff>
    </xdr:from>
    <xdr:to>
      <xdr:col>61</xdr:col>
      <xdr:colOff>144964</xdr:colOff>
      <xdr:row>16</xdr:row>
      <xdr:rowOff>225988</xdr:rowOff>
    </xdr:to>
    <xdr:cxnSp macro="">
      <xdr:nvCxnSpPr>
        <xdr:cNvPr id="222" name="直線コネクタ 221">
          <a:extLst>
            <a:ext uri="{FF2B5EF4-FFF2-40B4-BE49-F238E27FC236}">
              <a16:creationId xmlns:a16="http://schemas.microsoft.com/office/drawing/2014/main" id="{7868CB13-1C17-441A-925B-F45812281EF7}"/>
            </a:ext>
          </a:extLst>
        </xdr:cNvPr>
        <xdr:cNvCxnSpPr/>
      </xdr:nvCxnSpPr>
      <xdr:spPr>
        <a:xfrm>
          <a:off x="14089564" y="3650220"/>
          <a:ext cx="0" cy="248608"/>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76766</xdr:colOff>
      <xdr:row>15</xdr:row>
      <xdr:rowOff>205980</xdr:rowOff>
    </xdr:from>
    <xdr:to>
      <xdr:col>62</xdr:col>
      <xdr:colOff>76766</xdr:colOff>
      <xdr:row>16</xdr:row>
      <xdr:rowOff>224083</xdr:rowOff>
    </xdr:to>
    <xdr:cxnSp macro="">
      <xdr:nvCxnSpPr>
        <xdr:cNvPr id="226" name="直線コネクタ 225">
          <a:extLst>
            <a:ext uri="{FF2B5EF4-FFF2-40B4-BE49-F238E27FC236}">
              <a16:creationId xmlns:a16="http://schemas.microsoft.com/office/drawing/2014/main" id="{8F210405-CE3D-44F3-B187-3300FFF179B3}"/>
            </a:ext>
          </a:extLst>
        </xdr:cNvPr>
        <xdr:cNvCxnSpPr/>
      </xdr:nvCxnSpPr>
      <xdr:spPr>
        <a:xfrm>
          <a:off x="14249966" y="3650220"/>
          <a:ext cx="0" cy="246703"/>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10984</xdr:colOff>
      <xdr:row>15</xdr:row>
      <xdr:rowOff>205980</xdr:rowOff>
    </xdr:from>
    <xdr:to>
      <xdr:col>63</xdr:col>
      <xdr:colOff>10984</xdr:colOff>
      <xdr:row>16</xdr:row>
      <xdr:rowOff>214558</xdr:rowOff>
    </xdr:to>
    <xdr:cxnSp macro="">
      <xdr:nvCxnSpPr>
        <xdr:cNvPr id="227" name="直線コネクタ 226">
          <a:extLst>
            <a:ext uri="{FF2B5EF4-FFF2-40B4-BE49-F238E27FC236}">
              <a16:creationId xmlns:a16="http://schemas.microsoft.com/office/drawing/2014/main" id="{0D13207F-0EE4-463C-8EFC-A3B87908CACF}"/>
            </a:ext>
          </a:extLst>
        </xdr:cNvPr>
        <xdr:cNvCxnSpPr/>
      </xdr:nvCxnSpPr>
      <xdr:spPr>
        <a:xfrm>
          <a:off x="14412784" y="3650220"/>
          <a:ext cx="0" cy="237178"/>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189974</xdr:colOff>
      <xdr:row>15</xdr:row>
      <xdr:rowOff>203397</xdr:rowOff>
    </xdr:from>
    <xdr:to>
      <xdr:col>63</xdr:col>
      <xdr:colOff>189974</xdr:colOff>
      <xdr:row>16</xdr:row>
      <xdr:rowOff>205033</xdr:rowOff>
    </xdr:to>
    <xdr:cxnSp macro="">
      <xdr:nvCxnSpPr>
        <xdr:cNvPr id="228" name="直線コネクタ 227">
          <a:extLst>
            <a:ext uri="{FF2B5EF4-FFF2-40B4-BE49-F238E27FC236}">
              <a16:creationId xmlns:a16="http://schemas.microsoft.com/office/drawing/2014/main" id="{3746E58A-29F7-4F22-A5CB-128EBB498B9F}"/>
            </a:ext>
          </a:extLst>
        </xdr:cNvPr>
        <xdr:cNvCxnSpPr/>
      </xdr:nvCxnSpPr>
      <xdr:spPr>
        <a:xfrm>
          <a:off x="14591774" y="3647637"/>
          <a:ext cx="0" cy="230236"/>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119845</xdr:colOff>
      <xdr:row>15</xdr:row>
      <xdr:rowOff>205894</xdr:rowOff>
    </xdr:from>
    <xdr:to>
      <xdr:col>64</xdr:col>
      <xdr:colOff>119845</xdr:colOff>
      <xdr:row>16</xdr:row>
      <xdr:rowOff>200588</xdr:rowOff>
    </xdr:to>
    <xdr:cxnSp macro="">
      <xdr:nvCxnSpPr>
        <xdr:cNvPr id="229" name="直線コネクタ 228">
          <a:extLst>
            <a:ext uri="{FF2B5EF4-FFF2-40B4-BE49-F238E27FC236}">
              <a16:creationId xmlns:a16="http://schemas.microsoft.com/office/drawing/2014/main" id="{FF0949C5-AF6A-4C56-B132-73AFB8B83C0B}"/>
            </a:ext>
          </a:extLst>
        </xdr:cNvPr>
        <xdr:cNvCxnSpPr/>
      </xdr:nvCxnSpPr>
      <xdr:spPr>
        <a:xfrm>
          <a:off x="14750245" y="3650134"/>
          <a:ext cx="0" cy="223294"/>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58998</xdr:colOff>
      <xdr:row>15</xdr:row>
      <xdr:rowOff>205980</xdr:rowOff>
    </xdr:from>
    <xdr:to>
      <xdr:col>65</xdr:col>
      <xdr:colOff>58998</xdr:colOff>
      <xdr:row>16</xdr:row>
      <xdr:rowOff>183302</xdr:rowOff>
    </xdr:to>
    <xdr:cxnSp macro="">
      <xdr:nvCxnSpPr>
        <xdr:cNvPr id="230" name="直線コネクタ 229">
          <a:extLst>
            <a:ext uri="{FF2B5EF4-FFF2-40B4-BE49-F238E27FC236}">
              <a16:creationId xmlns:a16="http://schemas.microsoft.com/office/drawing/2014/main" id="{9E40D582-1BAD-4730-BC21-EA6466AA4A2B}"/>
            </a:ext>
          </a:extLst>
        </xdr:cNvPr>
        <xdr:cNvCxnSpPr/>
      </xdr:nvCxnSpPr>
      <xdr:spPr>
        <a:xfrm>
          <a:off x="14917998" y="3650220"/>
          <a:ext cx="0" cy="205922"/>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6597</xdr:colOff>
      <xdr:row>15</xdr:row>
      <xdr:rowOff>205980</xdr:rowOff>
    </xdr:from>
    <xdr:to>
      <xdr:col>66</xdr:col>
      <xdr:colOff>6597</xdr:colOff>
      <xdr:row>16</xdr:row>
      <xdr:rowOff>189057</xdr:rowOff>
    </xdr:to>
    <xdr:cxnSp macro="">
      <xdr:nvCxnSpPr>
        <xdr:cNvPr id="231" name="直線コネクタ 230">
          <a:extLst>
            <a:ext uri="{FF2B5EF4-FFF2-40B4-BE49-F238E27FC236}">
              <a16:creationId xmlns:a16="http://schemas.microsoft.com/office/drawing/2014/main" id="{9728C8AB-01B7-404D-BB49-C0311C536BF4}"/>
            </a:ext>
          </a:extLst>
        </xdr:cNvPr>
        <xdr:cNvCxnSpPr/>
      </xdr:nvCxnSpPr>
      <xdr:spPr>
        <a:xfrm>
          <a:off x="15094197" y="3650220"/>
          <a:ext cx="0" cy="211677"/>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173422</xdr:colOff>
      <xdr:row>15</xdr:row>
      <xdr:rowOff>205980</xdr:rowOff>
    </xdr:from>
    <xdr:to>
      <xdr:col>66</xdr:col>
      <xdr:colOff>173422</xdr:colOff>
      <xdr:row>16</xdr:row>
      <xdr:rowOff>178363</xdr:rowOff>
    </xdr:to>
    <xdr:cxnSp macro="">
      <xdr:nvCxnSpPr>
        <xdr:cNvPr id="234" name="直線コネクタ 233">
          <a:extLst>
            <a:ext uri="{FF2B5EF4-FFF2-40B4-BE49-F238E27FC236}">
              <a16:creationId xmlns:a16="http://schemas.microsoft.com/office/drawing/2014/main" id="{CD319FCD-92D0-42E2-A466-A38B51EEB232}"/>
            </a:ext>
          </a:extLst>
        </xdr:cNvPr>
        <xdr:cNvCxnSpPr/>
      </xdr:nvCxnSpPr>
      <xdr:spPr>
        <a:xfrm>
          <a:off x="15261022" y="3650220"/>
          <a:ext cx="0" cy="200983"/>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116779</xdr:colOff>
      <xdr:row>15</xdr:row>
      <xdr:rowOff>203016</xdr:rowOff>
    </xdr:from>
    <xdr:to>
      <xdr:col>67</xdr:col>
      <xdr:colOff>116779</xdr:colOff>
      <xdr:row>16</xdr:row>
      <xdr:rowOff>168065</xdr:rowOff>
    </xdr:to>
    <xdr:cxnSp macro="">
      <xdr:nvCxnSpPr>
        <xdr:cNvPr id="235" name="直線コネクタ 234">
          <a:extLst>
            <a:ext uri="{FF2B5EF4-FFF2-40B4-BE49-F238E27FC236}">
              <a16:creationId xmlns:a16="http://schemas.microsoft.com/office/drawing/2014/main" id="{BE43FCDE-BA60-43FE-8020-31EB67138180}"/>
            </a:ext>
          </a:extLst>
        </xdr:cNvPr>
        <xdr:cNvCxnSpPr/>
      </xdr:nvCxnSpPr>
      <xdr:spPr>
        <a:xfrm>
          <a:off x="15432979" y="3647256"/>
          <a:ext cx="0" cy="19364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218440</xdr:colOff>
      <xdr:row>16</xdr:row>
      <xdr:rowOff>206280</xdr:rowOff>
    </xdr:from>
    <xdr:to>
      <xdr:col>63</xdr:col>
      <xdr:colOff>166077</xdr:colOff>
      <xdr:row>17</xdr:row>
      <xdr:rowOff>6700</xdr:rowOff>
    </xdr:to>
    <xdr:cxnSp macro="">
      <xdr:nvCxnSpPr>
        <xdr:cNvPr id="239" name="直線コネクタ 238">
          <a:extLst>
            <a:ext uri="{FF2B5EF4-FFF2-40B4-BE49-F238E27FC236}">
              <a16:creationId xmlns:a16="http://schemas.microsoft.com/office/drawing/2014/main" id="{AABD287A-D517-48F7-9114-DA5F862FA57F}"/>
            </a:ext>
          </a:extLst>
        </xdr:cNvPr>
        <xdr:cNvCxnSpPr/>
      </xdr:nvCxnSpPr>
      <xdr:spPr>
        <a:xfrm flipH="1">
          <a:off x="13934440" y="3879120"/>
          <a:ext cx="633437" cy="29020"/>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79229</xdr:colOff>
      <xdr:row>12</xdr:row>
      <xdr:rowOff>67507</xdr:rowOff>
    </xdr:from>
    <xdr:ext cx="444352" cy="233205"/>
    <xdr:sp macro="" textlink="'1条'!R9">
      <xdr:nvSpPr>
        <xdr:cNvPr id="94" name="テキスト ボックス 93">
          <a:extLst>
            <a:ext uri="{FF2B5EF4-FFF2-40B4-BE49-F238E27FC236}">
              <a16:creationId xmlns:a16="http://schemas.microsoft.com/office/drawing/2014/main" id="{A8F51796-9190-3B2C-F357-3E900B3ECCD0}"/>
            </a:ext>
          </a:extLst>
        </xdr:cNvPr>
        <xdr:cNvSpPr txBox="1"/>
      </xdr:nvSpPr>
      <xdr:spPr>
        <a:xfrm>
          <a:off x="6251429" y="28259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1F42BEC-A303-4EB3-AB69-61228F9A5282}" type="TxLink">
            <a:rPr kumimoji="1" lang="en-US" altLang="en-US" sz="900" b="0" i="0" u="none" strike="noStrike">
              <a:solidFill>
                <a:srgbClr val="FF0000"/>
              </a:solidFill>
              <a:latin typeface="Times New Roman"/>
              <a:ea typeface="Yu Gothic"/>
              <a:cs typeface="Times New Roman"/>
            </a:rPr>
            <a:pPr/>
            <a:t>0.700</a:t>
          </a:fld>
          <a:endParaRPr kumimoji="1" lang="ja-JP" altLang="en-US" sz="900">
            <a:solidFill>
              <a:srgbClr val="FF0000"/>
            </a:solidFill>
          </a:endParaRPr>
        </a:p>
      </xdr:txBody>
    </xdr:sp>
    <xdr:clientData/>
  </xdr:oneCellAnchor>
  <xdr:oneCellAnchor>
    <xdr:from>
      <xdr:col>28</xdr:col>
      <xdr:colOff>126933</xdr:colOff>
      <xdr:row>12</xdr:row>
      <xdr:rowOff>76215</xdr:rowOff>
    </xdr:from>
    <xdr:ext cx="274434" cy="224998"/>
    <xdr:sp macro="" textlink="">
      <xdr:nvSpPr>
        <xdr:cNvPr id="95" name="テキスト ボックス 94">
          <a:extLst>
            <a:ext uri="{FF2B5EF4-FFF2-40B4-BE49-F238E27FC236}">
              <a16:creationId xmlns:a16="http://schemas.microsoft.com/office/drawing/2014/main" id="{9B30296A-A4A0-0E77-F7BB-3D40C81281DD}"/>
            </a:ext>
          </a:extLst>
        </xdr:cNvPr>
        <xdr:cNvSpPr txBox="1"/>
      </xdr:nvSpPr>
      <xdr:spPr>
        <a:xfrm>
          <a:off x="6527733" y="2834655"/>
          <a:ext cx="2744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0" u="none" strike="noStrike">
              <a:solidFill>
                <a:srgbClr val="FF0000"/>
              </a:solidFill>
              <a:latin typeface="Times New Roman"/>
              <a:cs typeface="Times New Roman"/>
            </a:rPr>
            <a:t>/2</a:t>
          </a:r>
        </a:p>
      </xdr:txBody>
    </xdr:sp>
    <xdr:clientData/>
  </xdr:oneCellAnchor>
  <xdr:twoCellAnchor editAs="oneCell">
    <xdr:from>
      <xdr:col>28</xdr:col>
      <xdr:colOff>201110</xdr:colOff>
      <xdr:row>22</xdr:row>
      <xdr:rowOff>192599</xdr:rowOff>
    </xdr:from>
    <xdr:to>
      <xdr:col>31</xdr:col>
      <xdr:colOff>30110</xdr:colOff>
      <xdr:row>22</xdr:row>
      <xdr:rowOff>192599</xdr:rowOff>
    </xdr:to>
    <xdr:cxnSp macro="">
      <xdr:nvCxnSpPr>
        <xdr:cNvPr id="98" name="直線コネクタ 97">
          <a:extLst>
            <a:ext uri="{FF2B5EF4-FFF2-40B4-BE49-F238E27FC236}">
              <a16:creationId xmlns:a16="http://schemas.microsoft.com/office/drawing/2014/main" id="{A1146D0A-91F2-40C1-BF52-32677F27A6C0}"/>
            </a:ext>
          </a:extLst>
        </xdr:cNvPr>
        <xdr:cNvCxnSpPr/>
      </xdr:nvCxnSpPr>
      <xdr:spPr>
        <a:xfrm>
          <a:off x="6601910" y="5252279"/>
          <a:ext cx="514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33264</xdr:colOff>
      <xdr:row>23</xdr:row>
      <xdr:rowOff>86020</xdr:rowOff>
    </xdr:from>
    <xdr:ext cx="444352" cy="233205"/>
    <xdr:sp macro="" textlink="$P$16">
      <xdr:nvSpPr>
        <xdr:cNvPr id="99" name="テキスト ボックス 98">
          <a:extLst>
            <a:ext uri="{FF2B5EF4-FFF2-40B4-BE49-F238E27FC236}">
              <a16:creationId xmlns:a16="http://schemas.microsoft.com/office/drawing/2014/main" id="{7D7871AF-D985-4FEC-BF8D-ABC8681421ED}"/>
            </a:ext>
          </a:extLst>
        </xdr:cNvPr>
        <xdr:cNvSpPr txBox="1"/>
      </xdr:nvSpPr>
      <xdr:spPr>
        <a:xfrm>
          <a:off x="6662664" y="537898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458A38-8849-4285-AE67-581BA101F3AB}" type="TxLink">
            <a:rPr kumimoji="1" lang="en-US" altLang="en-US" sz="900" b="0" i="0" u="none" strike="noStrike">
              <a:solidFill>
                <a:srgbClr val="FF0000"/>
              </a:solidFill>
              <a:latin typeface="Times New Roman"/>
              <a:ea typeface="Yu Gothic"/>
              <a:cs typeface="Times New Roman"/>
            </a:rPr>
            <a:pPr/>
            <a:t>1.425</a:t>
          </a:fld>
          <a:endParaRPr kumimoji="1" lang="ja-JP" altLang="en-US" sz="900">
            <a:solidFill>
              <a:srgbClr val="FF0000"/>
            </a:solidFill>
          </a:endParaRPr>
        </a:p>
      </xdr:txBody>
    </xdr:sp>
    <xdr:clientData/>
  </xdr:oneCellAnchor>
  <xdr:twoCellAnchor editAs="oneCell">
    <xdr:from>
      <xdr:col>31</xdr:col>
      <xdr:colOff>23746</xdr:colOff>
      <xdr:row>22</xdr:row>
      <xdr:rowOff>77312</xdr:rowOff>
    </xdr:from>
    <xdr:to>
      <xdr:col>31</xdr:col>
      <xdr:colOff>23746</xdr:colOff>
      <xdr:row>23</xdr:row>
      <xdr:rowOff>50665</xdr:rowOff>
    </xdr:to>
    <xdr:cxnSp macro="">
      <xdr:nvCxnSpPr>
        <xdr:cNvPr id="100" name="直線コネクタ 99">
          <a:extLst>
            <a:ext uri="{FF2B5EF4-FFF2-40B4-BE49-F238E27FC236}">
              <a16:creationId xmlns:a16="http://schemas.microsoft.com/office/drawing/2014/main" id="{5364C032-D367-493D-B790-4AAEACC3A080}"/>
            </a:ext>
          </a:extLst>
        </xdr:cNvPr>
        <xdr:cNvCxnSpPr/>
      </xdr:nvCxnSpPr>
      <xdr:spPr>
        <a:xfrm>
          <a:off x="7110346" y="5136992"/>
          <a:ext cx="0" cy="20195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20416</xdr:colOff>
      <xdr:row>26</xdr:row>
      <xdr:rowOff>194658</xdr:rowOff>
    </xdr:from>
    <xdr:to>
      <xdr:col>31</xdr:col>
      <xdr:colOff>20416</xdr:colOff>
      <xdr:row>27</xdr:row>
      <xdr:rowOff>169046</xdr:rowOff>
    </xdr:to>
    <xdr:cxnSp macro="">
      <xdr:nvCxnSpPr>
        <xdr:cNvPr id="101" name="直線コネクタ 100">
          <a:extLst>
            <a:ext uri="{FF2B5EF4-FFF2-40B4-BE49-F238E27FC236}">
              <a16:creationId xmlns:a16="http://schemas.microsoft.com/office/drawing/2014/main" id="{DD5EFDD3-5252-41B8-8F13-1E0BE03B10FF}"/>
            </a:ext>
          </a:extLst>
        </xdr:cNvPr>
        <xdr:cNvCxnSpPr/>
      </xdr:nvCxnSpPr>
      <xdr:spPr>
        <a:xfrm flipV="1">
          <a:off x="7107016" y="6168738"/>
          <a:ext cx="0" cy="202988"/>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212235</xdr:colOff>
      <xdr:row>26</xdr:row>
      <xdr:rowOff>128430</xdr:rowOff>
    </xdr:from>
    <xdr:ext cx="404663" cy="224998"/>
    <xdr:sp macro="" textlink="">
      <xdr:nvSpPr>
        <xdr:cNvPr id="102" name="テキスト ボックス 101">
          <a:extLst>
            <a:ext uri="{FF2B5EF4-FFF2-40B4-BE49-F238E27FC236}">
              <a16:creationId xmlns:a16="http://schemas.microsoft.com/office/drawing/2014/main" id="{A5370574-6D18-42F1-9692-63E01E1DB4B5}"/>
            </a:ext>
          </a:extLst>
        </xdr:cNvPr>
        <xdr:cNvSpPr txBox="1"/>
      </xdr:nvSpPr>
      <xdr:spPr>
        <a:xfrm>
          <a:off x="7070235" y="6102510"/>
          <a:ext cx="40466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30</xdr:col>
      <xdr:colOff>205984</xdr:colOff>
      <xdr:row>27</xdr:row>
      <xdr:rowOff>50186</xdr:rowOff>
    </xdr:from>
    <xdr:ext cx="559769" cy="233205"/>
    <xdr:sp macro="" textlink="$Q$20">
      <xdr:nvSpPr>
        <xdr:cNvPr id="103" name="テキスト ボックス 102">
          <a:extLst>
            <a:ext uri="{FF2B5EF4-FFF2-40B4-BE49-F238E27FC236}">
              <a16:creationId xmlns:a16="http://schemas.microsoft.com/office/drawing/2014/main" id="{882CAE4A-4130-456C-BAEF-24102B497A62}"/>
            </a:ext>
          </a:extLst>
        </xdr:cNvPr>
        <xdr:cNvSpPr txBox="1"/>
      </xdr:nvSpPr>
      <xdr:spPr>
        <a:xfrm>
          <a:off x="7063984" y="625286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3AA82EC-C32A-4632-A5EA-D46E60A5C46A}" type="TxLink">
            <a:rPr kumimoji="1" lang="en-US" altLang="en-US" sz="900" b="0" i="0" u="none" strike="noStrike">
              <a:solidFill>
                <a:srgbClr val="FF0000"/>
              </a:solidFill>
              <a:latin typeface="Times New Roman"/>
              <a:ea typeface="Yu Gothic"/>
              <a:cs typeface="Times New Roman"/>
            </a:rPr>
            <a:pPr/>
            <a:t>335.730</a:t>
          </a:fld>
          <a:endParaRPr kumimoji="1" lang="ja-JP" altLang="en-US" sz="900">
            <a:solidFill>
              <a:srgbClr val="FF0000"/>
            </a:solidFill>
          </a:endParaRPr>
        </a:p>
      </xdr:txBody>
    </xdr:sp>
    <xdr:clientData/>
  </xdr:oneCellAnchor>
  <xdr:twoCellAnchor editAs="oneCell">
    <xdr:from>
      <xdr:col>31</xdr:col>
      <xdr:colOff>20416</xdr:colOff>
      <xdr:row>20</xdr:row>
      <xdr:rowOff>156147</xdr:rowOff>
    </xdr:from>
    <xdr:to>
      <xdr:col>31</xdr:col>
      <xdr:colOff>20416</xdr:colOff>
      <xdr:row>21</xdr:row>
      <xdr:rowOff>130536</xdr:rowOff>
    </xdr:to>
    <xdr:cxnSp macro="">
      <xdr:nvCxnSpPr>
        <xdr:cNvPr id="105" name="直線コネクタ 104">
          <a:extLst>
            <a:ext uri="{FF2B5EF4-FFF2-40B4-BE49-F238E27FC236}">
              <a16:creationId xmlns:a16="http://schemas.microsoft.com/office/drawing/2014/main" id="{7F482E5F-66C7-4AE5-A417-3B3D1824D028}"/>
            </a:ext>
          </a:extLst>
        </xdr:cNvPr>
        <xdr:cNvCxnSpPr/>
      </xdr:nvCxnSpPr>
      <xdr:spPr>
        <a:xfrm flipV="1">
          <a:off x="7107016" y="4758627"/>
          <a:ext cx="0" cy="202989"/>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143870</xdr:colOff>
      <xdr:row>19</xdr:row>
      <xdr:rowOff>209449</xdr:rowOff>
    </xdr:from>
    <xdr:ext cx="355610" cy="224998"/>
    <xdr:sp macro="" textlink="">
      <xdr:nvSpPr>
        <xdr:cNvPr id="106" name="テキスト ボックス 105">
          <a:extLst>
            <a:ext uri="{FF2B5EF4-FFF2-40B4-BE49-F238E27FC236}">
              <a16:creationId xmlns:a16="http://schemas.microsoft.com/office/drawing/2014/main" id="{EC9CB863-ED0F-412D-8EF7-CB9FFF07BA3D}"/>
            </a:ext>
          </a:extLst>
        </xdr:cNvPr>
        <xdr:cNvSpPr txBox="1"/>
      </xdr:nvSpPr>
      <xdr:spPr>
        <a:xfrm>
          <a:off x="7001870" y="4588018"/>
          <a:ext cx="3556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N</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31</xdr:col>
      <xdr:colOff>130325</xdr:colOff>
      <xdr:row>19</xdr:row>
      <xdr:rowOff>209072</xdr:rowOff>
    </xdr:from>
    <xdr:ext cx="502061" cy="233205"/>
    <xdr:sp macro="" textlink="$I$26">
      <xdr:nvSpPr>
        <xdr:cNvPr id="190" name="テキスト ボックス 189">
          <a:extLst>
            <a:ext uri="{FF2B5EF4-FFF2-40B4-BE49-F238E27FC236}">
              <a16:creationId xmlns:a16="http://schemas.microsoft.com/office/drawing/2014/main" id="{87A394C5-A4A0-4057-A84F-35947284BA00}"/>
            </a:ext>
          </a:extLst>
        </xdr:cNvPr>
        <xdr:cNvSpPr txBox="1"/>
      </xdr:nvSpPr>
      <xdr:spPr>
        <a:xfrm>
          <a:off x="7216925" y="4587641"/>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D2D745-5E54-4409-A2C8-E1AFB9B7B693}" type="TxLink">
            <a:rPr kumimoji="1" lang="en-US" altLang="en-US" sz="900" b="0" i="0" u="none" strike="noStrike">
              <a:solidFill>
                <a:srgbClr val="FF0000"/>
              </a:solidFill>
              <a:latin typeface="Times New Roman"/>
              <a:ea typeface="Yu Gothic"/>
              <a:cs typeface="Times New Roman"/>
            </a:rPr>
            <a:pPr/>
            <a:t>28.500</a:t>
          </a:fld>
          <a:endParaRPr kumimoji="1" lang="ja-JP" altLang="en-US" sz="900">
            <a:solidFill>
              <a:srgbClr val="FF0000"/>
            </a:solidFill>
          </a:endParaRPr>
        </a:p>
      </xdr:txBody>
    </xdr:sp>
    <xdr:clientData/>
  </xdr:oneCellAnchor>
  <xdr:oneCellAnchor>
    <xdr:from>
      <xdr:col>29</xdr:col>
      <xdr:colOff>61404</xdr:colOff>
      <xdr:row>22</xdr:row>
      <xdr:rowOff>185767</xdr:rowOff>
    </xdr:from>
    <xdr:ext cx="381130" cy="224998"/>
    <xdr:sp macro="" textlink="">
      <xdr:nvSpPr>
        <xdr:cNvPr id="192" name="テキスト ボックス 191">
          <a:extLst>
            <a:ext uri="{FF2B5EF4-FFF2-40B4-BE49-F238E27FC236}">
              <a16:creationId xmlns:a16="http://schemas.microsoft.com/office/drawing/2014/main" id="{29162F91-350A-40D7-BC55-4F10224AF6D7}"/>
            </a:ext>
          </a:extLst>
        </xdr:cNvPr>
        <xdr:cNvSpPr txBox="1"/>
      </xdr:nvSpPr>
      <xdr:spPr>
        <a:xfrm>
          <a:off x="6690804" y="5250136"/>
          <a:ext cx="38113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N</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29</xdr:col>
      <xdr:colOff>147346</xdr:colOff>
      <xdr:row>33</xdr:row>
      <xdr:rowOff>205692</xdr:rowOff>
    </xdr:from>
    <xdr:ext cx="367280" cy="224998"/>
    <xdr:sp macro="" textlink="">
      <xdr:nvSpPr>
        <xdr:cNvPr id="252" name="テキスト ボックス 251">
          <a:extLst>
            <a:ext uri="{FF2B5EF4-FFF2-40B4-BE49-F238E27FC236}">
              <a16:creationId xmlns:a16="http://schemas.microsoft.com/office/drawing/2014/main" id="{DDC42AFB-D9EC-B2AE-C502-A7ECEC788A5E}"/>
            </a:ext>
          </a:extLst>
        </xdr:cNvPr>
        <xdr:cNvSpPr txBox="1"/>
      </xdr:nvSpPr>
      <xdr:spPr>
        <a:xfrm>
          <a:off x="6776746" y="7779972"/>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B</a:t>
          </a:r>
          <a:r>
            <a:rPr kumimoji="1" lang="en-US" altLang="ja-JP" sz="900" b="0" i="1" u="none" strike="noStrike" baseline="-25000">
              <a:solidFill>
                <a:srgbClr val="FF0000"/>
              </a:solidFill>
              <a:latin typeface="Times New Roman"/>
              <a:cs typeface="Times New Roman"/>
            </a:rPr>
            <a:t>k</a:t>
          </a:r>
          <a:r>
            <a:rPr kumimoji="1" lang="en-US" altLang="en-US" sz="900" b="0" i="1" u="none" strike="noStrike">
              <a:solidFill>
                <a:srgbClr val="FF0000"/>
              </a:solidFill>
              <a:latin typeface="Times New Roman"/>
              <a:cs typeface="Times New Roman"/>
            </a:rPr>
            <a:t>=</a:t>
          </a:r>
        </a:p>
      </xdr:txBody>
    </xdr:sp>
    <xdr:clientData/>
  </xdr:oneCellAnchor>
  <xdr:oneCellAnchor>
    <xdr:from>
      <xdr:col>65</xdr:col>
      <xdr:colOff>129757</xdr:colOff>
      <xdr:row>12</xdr:row>
      <xdr:rowOff>148760</xdr:rowOff>
    </xdr:from>
    <xdr:ext cx="444352" cy="233205"/>
    <xdr:sp macro="" textlink="$G$6">
      <xdr:nvSpPr>
        <xdr:cNvPr id="253" name="テキスト ボックス 252">
          <a:extLst>
            <a:ext uri="{FF2B5EF4-FFF2-40B4-BE49-F238E27FC236}">
              <a16:creationId xmlns:a16="http://schemas.microsoft.com/office/drawing/2014/main" id="{C81BBAA7-F780-E67F-631A-4D32A542F7AB}"/>
            </a:ext>
          </a:extLst>
        </xdr:cNvPr>
        <xdr:cNvSpPr txBox="1"/>
      </xdr:nvSpPr>
      <xdr:spPr>
        <a:xfrm>
          <a:off x="14988757" y="29072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8AF3E58-77DC-4689-B2DF-8E0FA6C7A65A}" type="TxLink">
            <a:rPr kumimoji="1" lang="en-US" altLang="en-US" sz="900" b="0" i="0" u="none" strike="noStrike">
              <a:solidFill>
                <a:sysClr val="windowText" lastClr="000000"/>
              </a:solidFill>
              <a:latin typeface="Times New Roman"/>
              <a:ea typeface="Yu Gothic"/>
              <a:cs typeface="Times New Roman"/>
            </a:rPr>
            <a:pPr/>
            <a:t>2.850</a:t>
          </a:fld>
          <a:endParaRPr kumimoji="1" lang="ja-JP" altLang="en-US" sz="900">
            <a:solidFill>
              <a:sysClr val="windowText" lastClr="000000"/>
            </a:solidFill>
          </a:endParaRPr>
        </a:p>
      </xdr:txBody>
    </xdr:sp>
    <xdr:clientData/>
  </xdr:oneCellAnchor>
  <xdr:oneCellAnchor>
    <xdr:from>
      <xdr:col>64</xdr:col>
      <xdr:colOff>146720</xdr:colOff>
      <xdr:row>12</xdr:row>
      <xdr:rowOff>155591</xdr:rowOff>
    </xdr:from>
    <xdr:ext cx="367280" cy="224998"/>
    <xdr:sp macro="" textlink="">
      <xdr:nvSpPr>
        <xdr:cNvPr id="254" name="テキスト ボックス 253">
          <a:extLst>
            <a:ext uri="{FF2B5EF4-FFF2-40B4-BE49-F238E27FC236}">
              <a16:creationId xmlns:a16="http://schemas.microsoft.com/office/drawing/2014/main" id="{7236DF8E-8DFF-1E13-B524-6A3D4CFC69F8}"/>
            </a:ext>
          </a:extLst>
        </xdr:cNvPr>
        <xdr:cNvSpPr txBox="1"/>
      </xdr:nvSpPr>
      <xdr:spPr>
        <a:xfrm>
          <a:off x="14777120" y="2914031"/>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k</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65</xdr:col>
      <xdr:colOff>189367</xdr:colOff>
      <xdr:row>16</xdr:row>
      <xdr:rowOff>191334</xdr:rowOff>
    </xdr:from>
    <xdr:to>
      <xdr:col>65</xdr:col>
      <xdr:colOff>189367</xdr:colOff>
      <xdr:row>18</xdr:row>
      <xdr:rowOff>58482</xdr:rowOff>
    </xdr:to>
    <xdr:cxnSp macro="">
      <xdr:nvCxnSpPr>
        <xdr:cNvPr id="258" name="直線コネクタ 257">
          <a:extLst>
            <a:ext uri="{FF2B5EF4-FFF2-40B4-BE49-F238E27FC236}">
              <a16:creationId xmlns:a16="http://schemas.microsoft.com/office/drawing/2014/main" id="{9310CCCF-73C6-4505-999C-01C16D321D51}"/>
            </a:ext>
          </a:extLst>
        </xdr:cNvPr>
        <xdr:cNvCxnSpPr/>
      </xdr:nvCxnSpPr>
      <xdr:spPr>
        <a:xfrm>
          <a:off x="15048367" y="3864174"/>
          <a:ext cx="0" cy="339588"/>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65</xdr:col>
      <xdr:colOff>142765</xdr:colOff>
      <xdr:row>17</xdr:row>
      <xdr:rowOff>97474</xdr:rowOff>
    </xdr:from>
    <xdr:ext cx="339580" cy="224998"/>
    <xdr:sp macro="" textlink="">
      <xdr:nvSpPr>
        <xdr:cNvPr id="259" name="テキスト ボックス 258">
          <a:extLst>
            <a:ext uri="{FF2B5EF4-FFF2-40B4-BE49-F238E27FC236}">
              <a16:creationId xmlns:a16="http://schemas.microsoft.com/office/drawing/2014/main" id="{842E5A29-EDB3-4A9F-B6D5-3690531C4E8A}"/>
            </a:ext>
          </a:extLst>
        </xdr:cNvPr>
        <xdr:cNvSpPr txBox="1"/>
      </xdr:nvSpPr>
      <xdr:spPr>
        <a:xfrm>
          <a:off x="15001765" y="3998914"/>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66</xdr:col>
      <xdr:colOff>108597</xdr:colOff>
      <xdr:row>17</xdr:row>
      <xdr:rowOff>96238</xdr:rowOff>
    </xdr:from>
    <xdr:ext cx="559769" cy="233205"/>
    <xdr:sp macro="" textlink="$AQ$9">
      <xdr:nvSpPr>
        <xdr:cNvPr id="260" name="テキスト ボックス 259">
          <a:extLst>
            <a:ext uri="{FF2B5EF4-FFF2-40B4-BE49-F238E27FC236}">
              <a16:creationId xmlns:a16="http://schemas.microsoft.com/office/drawing/2014/main" id="{08F2291D-D3CD-4803-B773-A3CE081CA12B}"/>
            </a:ext>
          </a:extLst>
        </xdr:cNvPr>
        <xdr:cNvSpPr txBox="1"/>
      </xdr:nvSpPr>
      <xdr:spPr>
        <a:xfrm>
          <a:off x="15196197" y="3997678"/>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9935D1-4825-42F4-8C22-9EC00382EF9D}" type="TxLink">
            <a:rPr kumimoji="1" lang="en-US" altLang="en-US" sz="900" b="0" i="0" u="none" strike="noStrike">
              <a:solidFill>
                <a:srgbClr val="FF0000"/>
              </a:solidFill>
              <a:latin typeface="Times New Roman"/>
              <a:ea typeface="Yu Gothic"/>
              <a:cs typeface="Times New Roman"/>
            </a:rPr>
            <a:pPr/>
            <a:t>294.397</a:t>
          </a:fld>
          <a:endParaRPr kumimoji="1" lang="ja-JP" altLang="en-US" sz="900">
            <a:solidFill>
              <a:srgbClr val="FF0000"/>
            </a:solidFill>
          </a:endParaRPr>
        </a:p>
      </xdr:txBody>
    </xdr:sp>
    <xdr:clientData/>
  </xdr:oneCellAnchor>
  <xdr:oneCellAnchor>
    <xdr:from>
      <xdr:col>69</xdr:col>
      <xdr:colOff>49197</xdr:colOff>
      <xdr:row>34</xdr:row>
      <xdr:rowOff>199584</xdr:rowOff>
    </xdr:from>
    <xdr:ext cx="224998" cy="320280"/>
    <xdr:sp macro="" textlink="">
      <xdr:nvSpPr>
        <xdr:cNvPr id="261" name="テキスト ボックス 260">
          <a:extLst>
            <a:ext uri="{FF2B5EF4-FFF2-40B4-BE49-F238E27FC236}">
              <a16:creationId xmlns:a16="http://schemas.microsoft.com/office/drawing/2014/main" id="{0FAF2CB8-F271-40FC-9857-1AE9D195B80F}"/>
            </a:ext>
          </a:extLst>
        </xdr:cNvPr>
        <xdr:cNvSpPr txBox="1"/>
      </xdr:nvSpPr>
      <xdr:spPr>
        <a:xfrm rot="16200000">
          <a:off x="15774956" y="8050105"/>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i="1">
              <a:solidFill>
                <a:srgbClr val="FF0000"/>
              </a:solidFill>
              <a:latin typeface="Times New Roman" panose="02020603050405020304" pitchFamily="18" charset="0"/>
              <a:cs typeface="Times New Roman" panose="02020603050405020304" pitchFamily="18" charset="0"/>
            </a:rPr>
            <a:t>d=</a:t>
          </a:r>
        </a:p>
      </xdr:txBody>
    </xdr:sp>
    <xdr:clientData/>
  </xdr:oneCellAnchor>
  <xdr:oneCellAnchor>
    <xdr:from>
      <xdr:col>69</xdr:col>
      <xdr:colOff>44404</xdr:colOff>
      <xdr:row>33</xdr:row>
      <xdr:rowOff>136454</xdr:rowOff>
    </xdr:from>
    <xdr:ext cx="233205" cy="444352"/>
    <xdr:sp macro="" textlink="$CF$7">
      <xdr:nvSpPr>
        <xdr:cNvPr id="262" name="テキスト ボックス 261">
          <a:extLst>
            <a:ext uri="{FF2B5EF4-FFF2-40B4-BE49-F238E27FC236}">
              <a16:creationId xmlns:a16="http://schemas.microsoft.com/office/drawing/2014/main" id="{FCF8CB5E-BAB1-4DB8-B9DC-F3D91E124227}"/>
            </a:ext>
          </a:extLst>
        </xdr:cNvPr>
        <xdr:cNvSpPr txBox="1"/>
      </xdr:nvSpPr>
      <xdr:spPr>
        <a:xfrm rot="16200000">
          <a:off x="15712231" y="781630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E611BBA-9AAB-49F7-806D-1EFC24BECFD7}" type="TxLink">
            <a:rPr kumimoji="1" lang="en-US" altLang="en-US" sz="900" b="0" i="0" u="none" strike="noStrike">
              <a:solidFill>
                <a:srgbClr val="FF0000"/>
              </a:solidFill>
              <a:latin typeface="Times New Roman"/>
              <a:ea typeface="Yu Gothic"/>
              <a:cs typeface="Times New Roman"/>
            </a:rPr>
            <a:pPr/>
            <a:t>0.590</a:t>
          </a:fld>
          <a:endParaRPr kumimoji="1" lang="ja-JP" altLang="en-US" sz="900">
            <a:solidFill>
              <a:srgbClr val="FF0000"/>
            </a:solidFill>
          </a:endParaRPr>
        </a:p>
      </xdr:txBody>
    </xdr:sp>
    <xdr:clientData/>
  </xdr:oneCellAnchor>
  <xdr:twoCellAnchor editAs="oneCell">
    <xdr:from>
      <xdr:col>69</xdr:col>
      <xdr:colOff>26671</xdr:colOff>
      <xdr:row>34</xdr:row>
      <xdr:rowOff>35441</xdr:rowOff>
    </xdr:from>
    <xdr:to>
      <xdr:col>69</xdr:col>
      <xdr:colOff>26671</xdr:colOff>
      <xdr:row>35</xdr:row>
      <xdr:rowOff>15641</xdr:rowOff>
    </xdr:to>
    <xdr:cxnSp macro="">
      <xdr:nvCxnSpPr>
        <xdr:cNvPr id="263" name="直線コネクタ 262">
          <a:extLst>
            <a:ext uri="{FF2B5EF4-FFF2-40B4-BE49-F238E27FC236}">
              <a16:creationId xmlns:a16="http://schemas.microsoft.com/office/drawing/2014/main" id="{E4DD415A-75F6-1A7E-4921-0D09AA386480}"/>
            </a:ext>
          </a:extLst>
        </xdr:cNvPr>
        <xdr:cNvCxnSpPr/>
      </xdr:nvCxnSpPr>
      <xdr:spPr>
        <a:xfrm>
          <a:off x="15800071" y="7838321"/>
          <a:ext cx="0" cy="2088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151773</xdr:colOff>
      <xdr:row>32</xdr:row>
      <xdr:rowOff>198672</xdr:rowOff>
    </xdr:from>
    <xdr:to>
      <xdr:col>66</xdr:col>
      <xdr:colOff>151773</xdr:colOff>
      <xdr:row>33</xdr:row>
      <xdr:rowOff>211628</xdr:rowOff>
    </xdr:to>
    <xdr:cxnSp macro="">
      <xdr:nvCxnSpPr>
        <xdr:cNvPr id="266" name="直線コネクタ 265">
          <a:extLst>
            <a:ext uri="{FF2B5EF4-FFF2-40B4-BE49-F238E27FC236}">
              <a16:creationId xmlns:a16="http://schemas.microsoft.com/office/drawing/2014/main" id="{ECF772C8-C391-4D43-95F9-91E3012825A5}"/>
            </a:ext>
          </a:extLst>
        </xdr:cNvPr>
        <xdr:cNvCxnSpPr/>
      </xdr:nvCxnSpPr>
      <xdr:spPr>
        <a:xfrm flipV="1">
          <a:off x="15239373" y="7544352"/>
          <a:ext cx="0" cy="241556"/>
        </a:xfrm>
        <a:prstGeom prst="line">
          <a:avLst/>
        </a:prstGeom>
        <a:ln w="25400">
          <a:solidFill>
            <a:srgbClr val="FF000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141594</xdr:colOff>
      <xdr:row>30</xdr:row>
      <xdr:rowOff>47266</xdr:rowOff>
    </xdr:from>
    <xdr:ext cx="349135" cy="224998"/>
    <xdr:sp macro="" textlink="">
      <xdr:nvSpPr>
        <xdr:cNvPr id="268" name="テキスト ボックス 267">
          <a:extLst>
            <a:ext uri="{FF2B5EF4-FFF2-40B4-BE49-F238E27FC236}">
              <a16:creationId xmlns:a16="http://schemas.microsoft.com/office/drawing/2014/main" id="{511FA456-B841-480E-90B4-FCC38DD46B24}"/>
            </a:ext>
          </a:extLst>
        </xdr:cNvPr>
        <xdr:cNvSpPr txBox="1"/>
      </xdr:nvSpPr>
      <xdr:spPr>
        <a:xfrm>
          <a:off x="14543394" y="6933841"/>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a =</a:t>
          </a:r>
        </a:p>
      </xdr:txBody>
    </xdr:sp>
    <xdr:clientData/>
  </xdr:oneCellAnchor>
  <xdr:oneCellAnchor>
    <xdr:from>
      <xdr:col>64</xdr:col>
      <xdr:colOff>103974</xdr:colOff>
      <xdr:row>30</xdr:row>
      <xdr:rowOff>51888</xdr:rowOff>
    </xdr:from>
    <xdr:ext cx="444352" cy="233205"/>
    <xdr:sp macro="" textlink="$CF$6">
      <xdr:nvSpPr>
        <xdr:cNvPr id="269" name="テキスト ボックス 268">
          <a:extLst>
            <a:ext uri="{FF2B5EF4-FFF2-40B4-BE49-F238E27FC236}">
              <a16:creationId xmlns:a16="http://schemas.microsoft.com/office/drawing/2014/main" id="{235C88D9-DBD4-49A1-BAB4-2E16905E9D22}"/>
            </a:ext>
          </a:extLst>
        </xdr:cNvPr>
        <xdr:cNvSpPr txBox="1"/>
      </xdr:nvSpPr>
      <xdr:spPr>
        <a:xfrm>
          <a:off x="14734374" y="693846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427D9BB-4F05-4736-80E5-388FCFDA0BA7}" type="TxLink">
            <a:rPr kumimoji="1" lang="en-US" altLang="en-US" sz="900" b="0" i="0" u="none" strike="noStrike">
              <a:solidFill>
                <a:srgbClr val="FF0000"/>
              </a:solidFill>
              <a:latin typeface="Times New Roman"/>
              <a:ea typeface="Yu Gothic"/>
              <a:cs typeface="Times New Roman"/>
            </a:rPr>
            <a:pPr/>
            <a:t>2.426</a:t>
          </a:fld>
          <a:endParaRPr kumimoji="1" lang="ja-JP" altLang="en-US" sz="900">
            <a:solidFill>
              <a:srgbClr val="FF0000"/>
            </a:solidFill>
          </a:endParaRPr>
        </a:p>
      </xdr:txBody>
    </xdr:sp>
    <xdr:clientData/>
  </xdr:oneCellAnchor>
  <xdr:twoCellAnchor editAs="oneCell">
    <xdr:from>
      <xdr:col>66</xdr:col>
      <xdr:colOff>154718</xdr:colOff>
      <xdr:row>30</xdr:row>
      <xdr:rowOff>211896</xdr:rowOff>
    </xdr:from>
    <xdr:to>
      <xdr:col>66</xdr:col>
      <xdr:colOff>154718</xdr:colOff>
      <xdr:row>32</xdr:row>
      <xdr:rowOff>138113</xdr:rowOff>
    </xdr:to>
    <xdr:cxnSp macro="">
      <xdr:nvCxnSpPr>
        <xdr:cNvPr id="272" name="直線コネクタ 271">
          <a:extLst>
            <a:ext uri="{FF2B5EF4-FFF2-40B4-BE49-F238E27FC236}">
              <a16:creationId xmlns:a16="http://schemas.microsoft.com/office/drawing/2014/main" id="{BFCC1577-032D-7F7F-03AD-1C7DBBA37755}"/>
            </a:ext>
          </a:extLst>
        </xdr:cNvPr>
        <xdr:cNvCxnSpPr/>
      </xdr:nvCxnSpPr>
      <xdr:spPr>
        <a:xfrm>
          <a:off x="15242318" y="7098471"/>
          <a:ext cx="0" cy="38341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180448</xdr:colOff>
      <xdr:row>31</xdr:row>
      <xdr:rowOff>24961</xdr:rowOff>
    </xdr:from>
    <xdr:to>
      <xdr:col>66</xdr:col>
      <xdr:colOff>137248</xdr:colOff>
      <xdr:row>31</xdr:row>
      <xdr:rowOff>24961</xdr:rowOff>
    </xdr:to>
    <xdr:cxnSp macro="">
      <xdr:nvCxnSpPr>
        <xdr:cNvPr id="273" name="直線コネクタ 272">
          <a:extLst>
            <a:ext uri="{FF2B5EF4-FFF2-40B4-BE49-F238E27FC236}">
              <a16:creationId xmlns:a16="http://schemas.microsoft.com/office/drawing/2014/main" id="{2EE8A82C-FBBB-1EEA-138B-486C12759DA8}"/>
            </a:ext>
          </a:extLst>
        </xdr:cNvPr>
        <xdr:cNvCxnSpPr/>
      </xdr:nvCxnSpPr>
      <xdr:spPr>
        <a:xfrm>
          <a:off x="14353648" y="7142041"/>
          <a:ext cx="8712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71682</xdr:colOff>
      <xdr:row>32</xdr:row>
      <xdr:rowOff>41810</xdr:rowOff>
    </xdr:from>
    <xdr:to>
      <xdr:col>66</xdr:col>
      <xdr:colOff>141882</xdr:colOff>
      <xdr:row>32</xdr:row>
      <xdr:rowOff>41810</xdr:rowOff>
    </xdr:to>
    <xdr:cxnSp macro="">
      <xdr:nvCxnSpPr>
        <xdr:cNvPr id="278" name="直線コネクタ 277">
          <a:extLst>
            <a:ext uri="{FF2B5EF4-FFF2-40B4-BE49-F238E27FC236}">
              <a16:creationId xmlns:a16="http://schemas.microsoft.com/office/drawing/2014/main" id="{F1BC8AC5-4F36-9C29-C655-CE820FFF134B}"/>
            </a:ext>
          </a:extLst>
        </xdr:cNvPr>
        <xdr:cNvCxnSpPr/>
      </xdr:nvCxnSpPr>
      <xdr:spPr>
        <a:xfrm>
          <a:off x="14473482" y="7387490"/>
          <a:ext cx="75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100222</xdr:colOff>
      <xdr:row>31</xdr:row>
      <xdr:rowOff>66144</xdr:rowOff>
    </xdr:from>
    <xdr:ext cx="444352" cy="233205"/>
    <xdr:sp macro="" textlink="$CF$5">
      <xdr:nvSpPr>
        <xdr:cNvPr id="280" name="テキスト ボックス 279">
          <a:extLst>
            <a:ext uri="{FF2B5EF4-FFF2-40B4-BE49-F238E27FC236}">
              <a16:creationId xmlns:a16="http://schemas.microsoft.com/office/drawing/2014/main" id="{A4F6CAD4-93BD-6432-C9E2-F3483A69C0D2}"/>
            </a:ext>
          </a:extLst>
        </xdr:cNvPr>
        <xdr:cNvSpPr txBox="1"/>
      </xdr:nvSpPr>
      <xdr:spPr>
        <a:xfrm>
          <a:off x="14730622" y="718131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45B3051-D651-49AC-8AA4-12E4CD045C14}" type="TxLink">
            <a:rPr kumimoji="1" lang="en-US" altLang="en-US" sz="900" b="0" i="0" u="none" strike="noStrike">
              <a:solidFill>
                <a:srgbClr val="000000"/>
              </a:solidFill>
              <a:latin typeface="Times New Roman"/>
              <a:ea typeface="Yu Gothic"/>
              <a:cs typeface="Times New Roman"/>
            </a:rPr>
            <a:pPr/>
            <a:t>2.101</a:t>
          </a:fld>
          <a:endParaRPr kumimoji="1" lang="ja-JP" altLang="en-US" sz="900">
            <a:solidFill>
              <a:srgbClr val="FF0000"/>
            </a:solidFill>
          </a:endParaRPr>
        </a:p>
      </xdr:txBody>
    </xdr:sp>
    <xdr:clientData/>
  </xdr:oneCellAnchor>
  <xdr:oneCellAnchor>
    <xdr:from>
      <xdr:col>63</xdr:col>
      <xdr:colOff>144063</xdr:colOff>
      <xdr:row>31</xdr:row>
      <xdr:rowOff>76707</xdr:rowOff>
    </xdr:from>
    <xdr:ext cx="355610" cy="224998"/>
    <xdr:sp macro="" textlink="">
      <xdr:nvSpPr>
        <xdr:cNvPr id="281" name="テキスト ボックス 280">
          <a:extLst>
            <a:ext uri="{FF2B5EF4-FFF2-40B4-BE49-F238E27FC236}">
              <a16:creationId xmlns:a16="http://schemas.microsoft.com/office/drawing/2014/main" id="{48F70770-263E-2614-B460-BE449E7C2B53}"/>
            </a:ext>
          </a:extLst>
        </xdr:cNvPr>
        <xdr:cNvSpPr txBox="1"/>
      </xdr:nvSpPr>
      <xdr:spPr>
        <a:xfrm>
          <a:off x="14545863" y="7193787"/>
          <a:ext cx="3556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L =</a:t>
          </a:r>
        </a:p>
      </xdr:txBody>
    </xdr:sp>
    <xdr:clientData/>
  </xdr:oneCellAnchor>
  <xdr:twoCellAnchor editAs="oneCell">
    <xdr:from>
      <xdr:col>68</xdr:col>
      <xdr:colOff>46565</xdr:colOff>
      <xdr:row>34</xdr:row>
      <xdr:rowOff>32885</xdr:rowOff>
    </xdr:from>
    <xdr:to>
      <xdr:col>68</xdr:col>
      <xdr:colOff>46565</xdr:colOff>
      <xdr:row>34</xdr:row>
      <xdr:rowOff>175104</xdr:rowOff>
    </xdr:to>
    <xdr:cxnSp macro="">
      <xdr:nvCxnSpPr>
        <xdr:cNvPr id="283" name="直線コネクタ 282">
          <a:extLst>
            <a:ext uri="{FF2B5EF4-FFF2-40B4-BE49-F238E27FC236}">
              <a16:creationId xmlns:a16="http://schemas.microsoft.com/office/drawing/2014/main" id="{92BFEA32-E475-E49B-C67E-27AAD6BF691F}"/>
            </a:ext>
          </a:extLst>
        </xdr:cNvPr>
        <xdr:cNvCxnSpPr/>
      </xdr:nvCxnSpPr>
      <xdr:spPr>
        <a:xfrm>
          <a:off x="15591365" y="7835765"/>
          <a:ext cx="0" cy="142219"/>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208374</xdr:colOff>
      <xdr:row>17</xdr:row>
      <xdr:rowOff>11030</xdr:rowOff>
    </xdr:from>
    <xdr:to>
      <xdr:col>33</xdr:col>
      <xdr:colOff>89574</xdr:colOff>
      <xdr:row>17</xdr:row>
      <xdr:rowOff>11030</xdr:rowOff>
    </xdr:to>
    <xdr:cxnSp macro="">
      <xdr:nvCxnSpPr>
        <xdr:cNvPr id="93" name="直線コネクタ 92">
          <a:extLst>
            <a:ext uri="{FF2B5EF4-FFF2-40B4-BE49-F238E27FC236}">
              <a16:creationId xmlns:a16="http://schemas.microsoft.com/office/drawing/2014/main" id="{36CCAFCA-CFC2-4912-BA58-4706B7440060}"/>
            </a:ext>
          </a:extLst>
        </xdr:cNvPr>
        <xdr:cNvCxnSpPr/>
      </xdr:nvCxnSpPr>
      <xdr:spPr>
        <a:xfrm>
          <a:off x="5923374" y="3912470"/>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183589</xdr:colOff>
      <xdr:row>15</xdr:row>
      <xdr:rowOff>189773</xdr:rowOff>
    </xdr:from>
    <xdr:ext cx="300082" cy="285527"/>
    <xdr:sp macro="" textlink="">
      <xdr:nvSpPr>
        <xdr:cNvPr id="97" name="テキスト ボックス 96">
          <a:extLst>
            <a:ext uri="{FF2B5EF4-FFF2-40B4-BE49-F238E27FC236}">
              <a16:creationId xmlns:a16="http://schemas.microsoft.com/office/drawing/2014/main" id="{079A02D3-0114-4D85-8AC1-709777083980}"/>
            </a:ext>
          </a:extLst>
        </xdr:cNvPr>
        <xdr:cNvSpPr txBox="1"/>
      </xdr:nvSpPr>
      <xdr:spPr>
        <a:xfrm>
          <a:off x="6584389" y="3634013"/>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28</xdr:col>
      <xdr:colOff>203982</xdr:colOff>
      <xdr:row>15</xdr:row>
      <xdr:rowOff>224386</xdr:rowOff>
    </xdr:from>
    <xdr:to>
      <xdr:col>28</xdr:col>
      <xdr:colOff>203982</xdr:colOff>
      <xdr:row>17</xdr:row>
      <xdr:rowOff>19186</xdr:rowOff>
    </xdr:to>
    <xdr:cxnSp macro="">
      <xdr:nvCxnSpPr>
        <xdr:cNvPr id="143" name="直線コネクタ 142">
          <a:extLst>
            <a:ext uri="{FF2B5EF4-FFF2-40B4-BE49-F238E27FC236}">
              <a16:creationId xmlns:a16="http://schemas.microsoft.com/office/drawing/2014/main" id="{E8680FFB-AF95-4958-9678-9FE0E413CB8B}"/>
            </a:ext>
          </a:extLst>
        </xdr:cNvPr>
        <xdr:cNvCxnSpPr/>
      </xdr:nvCxnSpPr>
      <xdr:spPr>
        <a:xfrm>
          <a:off x="6604782" y="3668626"/>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8384</xdr:colOff>
      <xdr:row>16</xdr:row>
      <xdr:rowOff>97272</xdr:rowOff>
    </xdr:from>
    <xdr:to>
      <xdr:col>31</xdr:col>
      <xdr:colOff>54334</xdr:colOff>
      <xdr:row>16</xdr:row>
      <xdr:rowOff>143222</xdr:rowOff>
    </xdr:to>
    <xdr:sp macro="" textlink="">
      <xdr:nvSpPr>
        <xdr:cNvPr id="187" name="楕円 186">
          <a:extLst>
            <a:ext uri="{FF2B5EF4-FFF2-40B4-BE49-F238E27FC236}">
              <a16:creationId xmlns:a16="http://schemas.microsoft.com/office/drawing/2014/main" id="{FEB47682-C83B-4479-B24D-E7CCD4108005}"/>
            </a:ext>
          </a:extLst>
        </xdr:cNvPr>
        <xdr:cNvSpPr/>
      </xdr:nvSpPr>
      <xdr:spPr>
        <a:xfrm>
          <a:off x="7094984" y="3770112"/>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4710</xdr:colOff>
      <xdr:row>13</xdr:row>
      <xdr:rowOff>216307</xdr:rowOff>
    </xdr:from>
    <xdr:ext cx="444352" cy="233205"/>
    <xdr:sp macro="" textlink="$P$6">
      <xdr:nvSpPr>
        <xdr:cNvPr id="188" name="テキスト ボックス 187">
          <a:extLst>
            <a:ext uri="{FF2B5EF4-FFF2-40B4-BE49-F238E27FC236}">
              <a16:creationId xmlns:a16="http://schemas.microsoft.com/office/drawing/2014/main" id="{1DA484D5-07B5-49BA-A9F9-634066971CB9}"/>
            </a:ext>
          </a:extLst>
        </xdr:cNvPr>
        <xdr:cNvSpPr txBox="1"/>
      </xdr:nvSpPr>
      <xdr:spPr>
        <a:xfrm>
          <a:off x="6634110" y="32033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1.425</a:t>
          </a:fld>
          <a:endParaRPr kumimoji="1" lang="ja-JP" altLang="en-US" sz="900">
            <a:solidFill>
              <a:srgbClr val="FF0000"/>
            </a:solidFill>
          </a:endParaRPr>
        </a:p>
      </xdr:txBody>
    </xdr:sp>
    <xdr:clientData/>
  </xdr:oneCellAnchor>
  <xdr:twoCellAnchor editAs="oneCell">
    <xdr:from>
      <xdr:col>28</xdr:col>
      <xdr:colOff>202525</xdr:colOff>
      <xdr:row>14</xdr:row>
      <xdr:rowOff>176794</xdr:rowOff>
    </xdr:from>
    <xdr:to>
      <xdr:col>31</xdr:col>
      <xdr:colOff>31525</xdr:colOff>
      <xdr:row>14</xdr:row>
      <xdr:rowOff>176794</xdr:rowOff>
    </xdr:to>
    <xdr:cxnSp macro="">
      <xdr:nvCxnSpPr>
        <xdr:cNvPr id="200" name="直線コネクタ 199">
          <a:extLst>
            <a:ext uri="{FF2B5EF4-FFF2-40B4-BE49-F238E27FC236}">
              <a16:creationId xmlns:a16="http://schemas.microsoft.com/office/drawing/2014/main" id="{FD76BE42-1A27-42FE-A6EC-7E006DC83930}"/>
            </a:ext>
          </a:extLst>
        </xdr:cNvPr>
        <xdr:cNvCxnSpPr/>
      </xdr:nvCxnSpPr>
      <xdr:spPr>
        <a:xfrm>
          <a:off x="6603325" y="3392434"/>
          <a:ext cx="514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28482</xdr:colOff>
      <xdr:row>14</xdr:row>
      <xdr:rowOff>139859</xdr:rowOff>
    </xdr:from>
    <xdr:to>
      <xdr:col>31</xdr:col>
      <xdr:colOff>28482</xdr:colOff>
      <xdr:row>15</xdr:row>
      <xdr:rowOff>53401</xdr:rowOff>
    </xdr:to>
    <xdr:cxnSp macro="">
      <xdr:nvCxnSpPr>
        <xdr:cNvPr id="201" name="直線コネクタ 200">
          <a:extLst>
            <a:ext uri="{FF2B5EF4-FFF2-40B4-BE49-F238E27FC236}">
              <a16:creationId xmlns:a16="http://schemas.microsoft.com/office/drawing/2014/main" id="{9F63EC80-9081-4B38-A1B3-2F8C67E47E65}"/>
            </a:ext>
          </a:extLst>
        </xdr:cNvPr>
        <xdr:cNvCxnSpPr/>
      </xdr:nvCxnSpPr>
      <xdr:spPr>
        <a:xfrm>
          <a:off x="7115082" y="3355499"/>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32160</xdr:colOff>
      <xdr:row>16</xdr:row>
      <xdr:rowOff>163563</xdr:rowOff>
    </xdr:from>
    <xdr:to>
      <xdr:col>31</xdr:col>
      <xdr:colOff>35706</xdr:colOff>
      <xdr:row>17</xdr:row>
      <xdr:rowOff>204740</xdr:rowOff>
    </xdr:to>
    <xdr:cxnSp macro="">
      <xdr:nvCxnSpPr>
        <xdr:cNvPr id="205" name="直線コネクタ 204">
          <a:extLst>
            <a:ext uri="{FF2B5EF4-FFF2-40B4-BE49-F238E27FC236}">
              <a16:creationId xmlns:a16="http://schemas.microsoft.com/office/drawing/2014/main" id="{1B4520C7-9783-4666-BC64-07FAAC1F0292}"/>
            </a:ext>
          </a:extLst>
        </xdr:cNvPr>
        <xdr:cNvCxnSpPr/>
      </xdr:nvCxnSpPr>
      <xdr:spPr>
        <a:xfrm flipV="1">
          <a:off x="7118760" y="3836403"/>
          <a:ext cx="3546"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224297</xdr:colOff>
      <xdr:row>16</xdr:row>
      <xdr:rowOff>209031</xdr:rowOff>
    </xdr:from>
    <xdr:ext cx="408894" cy="224998"/>
    <xdr:sp macro="" textlink="">
      <xdr:nvSpPr>
        <xdr:cNvPr id="209" name="テキスト ボックス 208">
          <a:extLst>
            <a:ext uri="{FF2B5EF4-FFF2-40B4-BE49-F238E27FC236}">
              <a16:creationId xmlns:a16="http://schemas.microsoft.com/office/drawing/2014/main" id="{EE981E5D-7B1B-4819-9F03-BBAE0489B2BF}"/>
            </a:ext>
          </a:extLst>
        </xdr:cNvPr>
        <xdr:cNvSpPr txBox="1"/>
      </xdr:nvSpPr>
      <xdr:spPr>
        <a:xfrm>
          <a:off x="7082297" y="3881871"/>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32</xdr:col>
      <xdr:colOff>26004</xdr:colOff>
      <xdr:row>16</xdr:row>
      <xdr:rowOff>206643</xdr:rowOff>
    </xdr:from>
    <xdr:ext cx="502061" cy="233205"/>
    <xdr:sp macro="" textlink="$Q$10">
      <xdr:nvSpPr>
        <xdr:cNvPr id="241" name="テキスト ボックス 240">
          <a:extLst>
            <a:ext uri="{FF2B5EF4-FFF2-40B4-BE49-F238E27FC236}">
              <a16:creationId xmlns:a16="http://schemas.microsoft.com/office/drawing/2014/main" id="{CBEC5B01-C995-4649-BF71-9B0B9842D9BC}"/>
            </a:ext>
          </a:extLst>
        </xdr:cNvPr>
        <xdr:cNvSpPr txBox="1"/>
      </xdr:nvSpPr>
      <xdr:spPr>
        <a:xfrm>
          <a:off x="7341204" y="3879483"/>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E969D2-5050-4B2E-BCD5-CE66F1A8D6F1}" type="TxLink">
            <a:rPr kumimoji="1" lang="en-US" altLang="en-US" sz="900" b="0" i="0" u="none" strike="noStrike">
              <a:solidFill>
                <a:srgbClr val="FF0000"/>
              </a:solidFill>
              <a:latin typeface="Times New Roman"/>
              <a:ea typeface="Yu Gothic"/>
              <a:cs typeface="Times New Roman"/>
            </a:rPr>
            <a:pPr/>
            <a:t>48.878</a:t>
          </a:fld>
          <a:endParaRPr kumimoji="1" lang="ja-JP" altLang="en-US" sz="900">
            <a:solidFill>
              <a:srgbClr val="FF0000"/>
            </a:solidFill>
          </a:endParaRPr>
        </a:p>
      </xdr:txBody>
    </xdr:sp>
    <xdr:clientData/>
  </xdr:oneCellAnchor>
  <xdr:twoCellAnchor editAs="oneCell">
    <xdr:from>
      <xdr:col>27</xdr:col>
      <xdr:colOff>76275</xdr:colOff>
      <xdr:row>6</xdr:row>
      <xdr:rowOff>23004</xdr:rowOff>
    </xdr:from>
    <xdr:to>
      <xdr:col>27</xdr:col>
      <xdr:colOff>76275</xdr:colOff>
      <xdr:row>15</xdr:row>
      <xdr:rowOff>218364</xdr:rowOff>
    </xdr:to>
    <xdr:cxnSp macro="">
      <xdr:nvCxnSpPr>
        <xdr:cNvPr id="242" name="直線コネクタ 241">
          <a:extLst>
            <a:ext uri="{FF2B5EF4-FFF2-40B4-BE49-F238E27FC236}">
              <a16:creationId xmlns:a16="http://schemas.microsoft.com/office/drawing/2014/main" id="{4120AAF9-E200-4053-BBE7-477B4BC206C0}"/>
            </a:ext>
          </a:extLst>
        </xdr:cNvPr>
        <xdr:cNvCxnSpPr/>
      </xdr:nvCxnSpPr>
      <xdr:spPr>
        <a:xfrm>
          <a:off x="6248475" y="13946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207470</xdr:colOff>
      <xdr:row>15</xdr:row>
      <xdr:rowOff>220654</xdr:rowOff>
    </xdr:from>
    <xdr:to>
      <xdr:col>27</xdr:col>
      <xdr:colOff>74270</xdr:colOff>
      <xdr:row>15</xdr:row>
      <xdr:rowOff>220654</xdr:rowOff>
    </xdr:to>
    <xdr:cxnSp macro="">
      <xdr:nvCxnSpPr>
        <xdr:cNvPr id="243" name="直線コネクタ 242">
          <a:extLst>
            <a:ext uri="{FF2B5EF4-FFF2-40B4-BE49-F238E27FC236}">
              <a16:creationId xmlns:a16="http://schemas.microsoft.com/office/drawing/2014/main" id="{D4BB9837-C58F-4B00-A7C7-C6E2DE0F055A}"/>
            </a:ext>
          </a:extLst>
        </xdr:cNvPr>
        <xdr:cNvCxnSpPr/>
      </xdr:nvCxnSpPr>
      <xdr:spPr>
        <a:xfrm>
          <a:off x="5922470" y="3664894"/>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205917</xdr:colOff>
      <xdr:row>15</xdr:row>
      <xdr:rowOff>217231</xdr:rowOff>
    </xdr:from>
    <xdr:to>
      <xdr:col>25</xdr:col>
      <xdr:colOff>205917</xdr:colOff>
      <xdr:row>17</xdr:row>
      <xdr:rowOff>12031</xdr:rowOff>
    </xdr:to>
    <xdr:cxnSp macro="">
      <xdr:nvCxnSpPr>
        <xdr:cNvPr id="244" name="直線コネクタ 243">
          <a:extLst>
            <a:ext uri="{FF2B5EF4-FFF2-40B4-BE49-F238E27FC236}">
              <a16:creationId xmlns:a16="http://schemas.microsoft.com/office/drawing/2014/main" id="{B83B5D8A-FF83-4BFB-8CEA-9A6ECFA86EFB}"/>
            </a:ext>
          </a:extLst>
        </xdr:cNvPr>
        <xdr:cNvCxnSpPr/>
      </xdr:nvCxnSpPr>
      <xdr:spPr>
        <a:xfrm>
          <a:off x="5920917" y="366147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75482</xdr:colOff>
      <xdr:row>6</xdr:row>
      <xdr:rowOff>25117</xdr:rowOff>
    </xdr:from>
    <xdr:to>
      <xdr:col>28</xdr:col>
      <xdr:colOff>80882</xdr:colOff>
      <xdr:row>6</xdr:row>
      <xdr:rowOff>25117</xdr:rowOff>
    </xdr:to>
    <xdr:cxnSp macro="">
      <xdr:nvCxnSpPr>
        <xdr:cNvPr id="245" name="直線コネクタ 244">
          <a:extLst>
            <a:ext uri="{FF2B5EF4-FFF2-40B4-BE49-F238E27FC236}">
              <a16:creationId xmlns:a16="http://schemas.microsoft.com/office/drawing/2014/main" id="{F2C0AF12-9D1A-4035-ACEC-8E59086FCB19}"/>
            </a:ext>
          </a:extLst>
        </xdr:cNvPr>
        <xdr:cNvCxnSpPr/>
      </xdr:nvCxnSpPr>
      <xdr:spPr>
        <a:xfrm>
          <a:off x="6247682" y="139671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79165</xdr:colOff>
      <xdr:row>6</xdr:row>
      <xdr:rowOff>23004</xdr:rowOff>
    </xdr:from>
    <xdr:to>
      <xdr:col>28</xdr:col>
      <xdr:colOff>79165</xdr:colOff>
      <xdr:row>15</xdr:row>
      <xdr:rowOff>218364</xdr:rowOff>
    </xdr:to>
    <xdr:cxnSp macro="">
      <xdr:nvCxnSpPr>
        <xdr:cNvPr id="246" name="直線コネクタ 245">
          <a:extLst>
            <a:ext uri="{FF2B5EF4-FFF2-40B4-BE49-F238E27FC236}">
              <a16:creationId xmlns:a16="http://schemas.microsoft.com/office/drawing/2014/main" id="{5E501FA6-4DB9-4442-9A77-8324347657DD}"/>
            </a:ext>
          </a:extLst>
        </xdr:cNvPr>
        <xdr:cNvCxnSpPr/>
      </xdr:nvCxnSpPr>
      <xdr:spPr>
        <a:xfrm>
          <a:off x="6479965" y="13946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82337</xdr:colOff>
      <xdr:row>15</xdr:row>
      <xdr:rowOff>217695</xdr:rowOff>
    </xdr:from>
    <xdr:to>
      <xdr:col>33</xdr:col>
      <xdr:colOff>91337</xdr:colOff>
      <xdr:row>15</xdr:row>
      <xdr:rowOff>217695</xdr:rowOff>
    </xdr:to>
    <xdr:cxnSp macro="">
      <xdr:nvCxnSpPr>
        <xdr:cNvPr id="247" name="直線コネクタ 246">
          <a:extLst>
            <a:ext uri="{FF2B5EF4-FFF2-40B4-BE49-F238E27FC236}">
              <a16:creationId xmlns:a16="http://schemas.microsoft.com/office/drawing/2014/main" id="{DFF87A10-5F54-40EF-BD39-A65FA5C92705}"/>
            </a:ext>
          </a:extLst>
        </xdr:cNvPr>
        <xdr:cNvCxnSpPr/>
      </xdr:nvCxnSpPr>
      <xdr:spPr>
        <a:xfrm>
          <a:off x="6483137" y="3661935"/>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89511</xdr:colOff>
      <xdr:row>15</xdr:row>
      <xdr:rowOff>215932</xdr:rowOff>
    </xdr:from>
    <xdr:to>
      <xdr:col>33</xdr:col>
      <xdr:colOff>89511</xdr:colOff>
      <xdr:row>17</xdr:row>
      <xdr:rowOff>10732</xdr:rowOff>
    </xdr:to>
    <xdr:cxnSp macro="">
      <xdr:nvCxnSpPr>
        <xdr:cNvPr id="248" name="直線コネクタ 247">
          <a:extLst>
            <a:ext uri="{FF2B5EF4-FFF2-40B4-BE49-F238E27FC236}">
              <a16:creationId xmlns:a16="http://schemas.microsoft.com/office/drawing/2014/main" id="{8346E284-B298-4959-93F4-EB51352E8338}"/>
            </a:ext>
          </a:extLst>
        </xdr:cNvPr>
        <xdr:cNvCxnSpPr/>
      </xdr:nvCxnSpPr>
      <xdr:spPr>
        <a:xfrm>
          <a:off x="7633311" y="366017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168437</xdr:colOff>
      <xdr:row>6</xdr:row>
      <xdr:rowOff>25042</xdr:rowOff>
    </xdr:from>
    <xdr:to>
      <xdr:col>26</xdr:col>
      <xdr:colOff>198824</xdr:colOff>
      <xdr:row>6</xdr:row>
      <xdr:rowOff>25042</xdr:rowOff>
    </xdr:to>
    <xdr:cxnSp macro="">
      <xdr:nvCxnSpPr>
        <xdr:cNvPr id="249" name="直線コネクタ 248">
          <a:extLst>
            <a:ext uri="{FF2B5EF4-FFF2-40B4-BE49-F238E27FC236}">
              <a16:creationId xmlns:a16="http://schemas.microsoft.com/office/drawing/2014/main" id="{9E06E50E-49E1-40AB-A92E-8E8BBE85A5F5}"/>
            </a:ext>
          </a:extLst>
        </xdr:cNvPr>
        <xdr:cNvCxnSpPr/>
      </xdr:nvCxnSpPr>
      <xdr:spPr>
        <a:xfrm>
          <a:off x="5426237" y="139664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152539</xdr:colOff>
      <xdr:row>15</xdr:row>
      <xdr:rowOff>216438</xdr:rowOff>
    </xdr:from>
    <xdr:to>
      <xdr:col>25</xdr:col>
      <xdr:colOff>89018</xdr:colOff>
      <xdr:row>15</xdr:row>
      <xdr:rowOff>216438</xdr:rowOff>
    </xdr:to>
    <xdr:cxnSp macro="">
      <xdr:nvCxnSpPr>
        <xdr:cNvPr id="250" name="直線コネクタ 249">
          <a:extLst>
            <a:ext uri="{FF2B5EF4-FFF2-40B4-BE49-F238E27FC236}">
              <a16:creationId xmlns:a16="http://schemas.microsoft.com/office/drawing/2014/main" id="{F958D948-EBD4-4C42-9AA4-5E67C1DBADCC}"/>
            </a:ext>
          </a:extLst>
        </xdr:cNvPr>
        <xdr:cNvCxnSpPr/>
      </xdr:nvCxnSpPr>
      <xdr:spPr>
        <a:xfrm>
          <a:off x="5638939" y="3660678"/>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208575</xdr:colOff>
      <xdr:row>6</xdr:row>
      <xdr:rowOff>23575</xdr:rowOff>
    </xdr:from>
    <xdr:to>
      <xdr:col>24</xdr:col>
      <xdr:colOff>208575</xdr:colOff>
      <xdr:row>15</xdr:row>
      <xdr:rowOff>218935</xdr:rowOff>
    </xdr:to>
    <xdr:cxnSp macro="">
      <xdr:nvCxnSpPr>
        <xdr:cNvPr id="251" name="直線コネクタ 250">
          <a:extLst>
            <a:ext uri="{FF2B5EF4-FFF2-40B4-BE49-F238E27FC236}">
              <a16:creationId xmlns:a16="http://schemas.microsoft.com/office/drawing/2014/main" id="{B51215AA-9E5A-4C64-B9CE-12D18D368725}"/>
            </a:ext>
          </a:extLst>
        </xdr:cNvPr>
        <xdr:cNvCxnSpPr/>
      </xdr:nvCxnSpPr>
      <xdr:spPr>
        <a:xfrm>
          <a:off x="5694975" y="139517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21327</xdr:colOff>
      <xdr:row>10</xdr:row>
      <xdr:rowOff>5442</xdr:rowOff>
    </xdr:from>
    <xdr:ext cx="233205" cy="444352"/>
    <xdr:sp macro="" textlink="'1条'!$R$6">
      <xdr:nvSpPr>
        <xdr:cNvPr id="264" name="テキスト ボックス 263">
          <a:extLst>
            <a:ext uri="{FF2B5EF4-FFF2-40B4-BE49-F238E27FC236}">
              <a16:creationId xmlns:a16="http://schemas.microsoft.com/office/drawing/2014/main" id="{B20F02C7-B8BD-4DD0-B09E-15D77C8A42A2}"/>
            </a:ext>
          </a:extLst>
        </xdr:cNvPr>
        <xdr:cNvSpPr txBox="1"/>
      </xdr:nvSpPr>
      <xdr:spPr>
        <a:xfrm rot="16200000">
          <a:off x="5402154" y="240790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154765</xdr:colOff>
      <xdr:row>17</xdr:row>
      <xdr:rowOff>14757</xdr:rowOff>
    </xdr:from>
    <xdr:to>
      <xdr:col>25</xdr:col>
      <xdr:colOff>77294</xdr:colOff>
      <xdr:row>17</xdr:row>
      <xdr:rowOff>14757</xdr:rowOff>
    </xdr:to>
    <xdr:cxnSp macro="">
      <xdr:nvCxnSpPr>
        <xdr:cNvPr id="265" name="直線コネクタ 264">
          <a:extLst>
            <a:ext uri="{FF2B5EF4-FFF2-40B4-BE49-F238E27FC236}">
              <a16:creationId xmlns:a16="http://schemas.microsoft.com/office/drawing/2014/main" id="{8DBC9206-873F-43AD-882A-B26FE6C7E4A8}"/>
            </a:ext>
          </a:extLst>
        </xdr:cNvPr>
        <xdr:cNvCxnSpPr/>
      </xdr:nvCxnSpPr>
      <xdr:spPr>
        <a:xfrm>
          <a:off x="5412565" y="3916197"/>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21772</xdr:colOff>
      <xdr:row>10</xdr:row>
      <xdr:rowOff>57177</xdr:rowOff>
    </xdr:from>
    <xdr:ext cx="233205" cy="444352"/>
    <xdr:sp macro="" textlink="'1条'!R5">
      <xdr:nvSpPr>
        <xdr:cNvPr id="271" name="テキスト ボックス 270">
          <a:extLst>
            <a:ext uri="{FF2B5EF4-FFF2-40B4-BE49-F238E27FC236}">
              <a16:creationId xmlns:a16="http://schemas.microsoft.com/office/drawing/2014/main" id="{10873DA2-7814-4463-B85F-3CEE4195F107}"/>
            </a:ext>
          </a:extLst>
        </xdr:cNvPr>
        <xdr:cNvSpPr txBox="1"/>
      </xdr:nvSpPr>
      <xdr:spPr>
        <a:xfrm rot="16200000">
          <a:off x="5173999" y="245963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215887</xdr:colOff>
      <xdr:row>6</xdr:row>
      <xdr:rowOff>24358</xdr:rowOff>
    </xdr:from>
    <xdr:to>
      <xdr:col>23</xdr:col>
      <xdr:colOff>215887</xdr:colOff>
      <xdr:row>17</xdr:row>
      <xdr:rowOff>14518</xdr:rowOff>
    </xdr:to>
    <xdr:cxnSp macro="">
      <xdr:nvCxnSpPr>
        <xdr:cNvPr id="274" name="直線コネクタ 273">
          <a:extLst>
            <a:ext uri="{FF2B5EF4-FFF2-40B4-BE49-F238E27FC236}">
              <a16:creationId xmlns:a16="http://schemas.microsoft.com/office/drawing/2014/main" id="{B02E9EC6-724D-4FB6-8820-C06BE838FCBB}"/>
            </a:ext>
          </a:extLst>
        </xdr:cNvPr>
        <xdr:cNvCxnSpPr/>
      </xdr:nvCxnSpPr>
      <xdr:spPr>
        <a:xfrm>
          <a:off x="5473687" y="139595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208478</xdr:colOff>
      <xdr:row>15</xdr:row>
      <xdr:rowOff>218339</xdr:rowOff>
    </xdr:from>
    <xdr:to>
      <xdr:col>24</xdr:col>
      <xdr:colOff>208478</xdr:colOff>
      <xdr:row>17</xdr:row>
      <xdr:rowOff>13139</xdr:rowOff>
    </xdr:to>
    <xdr:cxnSp macro="">
      <xdr:nvCxnSpPr>
        <xdr:cNvPr id="275" name="直線コネクタ 274">
          <a:extLst>
            <a:ext uri="{FF2B5EF4-FFF2-40B4-BE49-F238E27FC236}">
              <a16:creationId xmlns:a16="http://schemas.microsoft.com/office/drawing/2014/main" id="{7075BB5C-397B-47C2-A92E-D89B668C46AD}"/>
            </a:ext>
          </a:extLst>
        </xdr:cNvPr>
        <xdr:cNvCxnSpPr/>
      </xdr:nvCxnSpPr>
      <xdr:spPr>
        <a:xfrm>
          <a:off x="5694878" y="3662579"/>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32504</xdr:colOff>
      <xdr:row>11</xdr:row>
      <xdr:rowOff>137709</xdr:rowOff>
    </xdr:from>
    <xdr:ext cx="224998" cy="345929"/>
    <xdr:sp macro="" textlink="">
      <xdr:nvSpPr>
        <xdr:cNvPr id="276" name="テキスト ボックス 275">
          <a:extLst>
            <a:ext uri="{FF2B5EF4-FFF2-40B4-BE49-F238E27FC236}">
              <a16:creationId xmlns:a16="http://schemas.microsoft.com/office/drawing/2014/main" id="{2F56C74F-ACF6-4FA6-8C34-82BA76A7454E}"/>
            </a:ext>
          </a:extLst>
        </xdr:cNvPr>
        <xdr:cNvSpPr txBox="1"/>
      </xdr:nvSpPr>
      <xdr:spPr>
        <a:xfrm rot="16200000">
          <a:off x="5229838" y="272366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10032</xdr:colOff>
      <xdr:row>15</xdr:row>
      <xdr:rowOff>101815</xdr:rowOff>
    </xdr:from>
    <xdr:ext cx="233205" cy="444352"/>
    <xdr:sp macro="" textlink="'1条'!$R$9">
      <xdr:nvSpPr>
        <xdr:cNvPr id="277" name="テキスト ボックス 276">
          <a:extLst>
            <a:ext uri="{FF2B5EF4-FFF2-40B4-BE49-F238E27FC236}">
              <a16:creationId xmlns:a16="http://schemas.microsoft.com/office/drawing/2014/main" id="{C109A2EC-5230-4A46-B8E2-F52A7541BF45}"/>
            </a:ext>
          </a:extLst>
        </xdr:cNvPr>
        <xdr:cNvSpPr txBox="1"/>
      </xdr:nvSpPr>
      <xdr:spPr>
        <a:xfrm rot="16200000">
          <a:off x="5390859" y="365162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77324</xdr:colOff>
      <xdr:row>4</xdr:row>
      <xdr:rowOff>191259</xdr:rowOff>
    </xdr:from>
    <xdr:to>
      <xdr:col>27</xdr:col>
      <xdr:colOff>77324</xdr:colOff>
      <xdr:row>5</xdr:row>
      <xdr:rowOff>98183</xdr:rowOff>
    </xdr:to>
    <xdr:cxnSp macro="">
      <xdr:nvCxnSpPr>
        <xdr:cNvPr id="279" name="直線コネクタ 278">
          <a:extLst>
            <a:ext uri="{FF2B5EF4-FFF2-40B4-BE49-F238E27FC236}">
              <a16:creationId xmlns:a16="http://schemas.microsoft.com/office/drawing/2014/main" id="{94A8509C-0C93-4F9B-B85A-1E314018FD10}"/>
            </a:ext>
          </a:extLst>
        </xdr:cNvPr>
        <xdr:cNvCxnSpPr/>
      </xdr:nvCxnSpPr>
      <xdr:spPr>
        <a:xfrm>
          <a:off x="6249524" y="110565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76496</xdr:colOff>
      <xdr:row>4</xdr:row>
      <xdr:rowOff>188421</xdr:rowOff>
    </xdr:from>
    <xdr:to>
      <xdr:col>28</xdr:col>
      <xdr:colOff>76496</xdr:colOff>
      <xdr:row>5</xdr:row>
      <xdr:rowOff>92321</xdr:rowOff>
    </xdr:to>
    <xdr:cxnSp macro="">
      <xdr:nvCxnSpPr>
        <xdr:cNvPr id="282" name="直線コネクタ 281">
          <a:extLst>
            <a:ext uri="{FF2B5EF4-FFF2-40B4-BE49-F238E27FC236}">
              <a16:creationId xmlns:a16="http://schemas.microsoft.com/office/drawing/2014/main" id="{38EF0B7B-59C3-4484-8DBE-2CF36A7471D8}"/>
            </a:ext>
          </a:extLst>
        </xdr:cNvPr>
        <xdr:cNvCxnSpPr/>
      </xdr:nvCxnSpPr>
      <xdr:spPr>
        <a:xfrm>
          <a:off x="6477296" y="110282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79894</xdr:colOff>
      <xdr:row>5</xdr:row>
      <xdr:rowOff>7842</xdr:rowOff>
    </xdr:from>
    <xdr:to>
      <xdr:col>28</xdr:col>
      <xdr:colOff>85294</xdr:colOff>
      <xdr:row>5</xdr:row>
      <xdr:rowOff>7842</xdr:rowOff>
    </xdr:to>
    <xdr:cxnSp macro="">
      <xdr:nvCxnSpPr>
        <xdr:cNvPr id="284" name="直線コネクタ 283">
          <a:extLst>
            <a:ext uri="{FF2B5EF4-FFF2-40B4-BE49-F238E27FC236}">
              <a16:creationId xmlns:a16="http://schemas.microsoft.com/office/drawing/2014/main" id="{BC326E23-9DA4-4A7C-B923-3BAB5AC8C9BF}"/>
            </a:ext>
          </a:extLst>
        </xdr:cNvPr>
        <xdr:cNvCxnSpPr/>
      </xdr:nvCxnSpPr>
      <xdr:spPr>
        <a:xfrm>
          <a:off x="6252094" y="11508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220073</xdr:colOff>
      <xdr:row>4</xdr:row>
      <xdr:rowOff>0</xdr:rowOff>
    </xdr:from>
    <xdr:ext cx="444352" cy="233205"/>
    <xdr:sp macro="" textlink="'1条'!R7">
      <xdr:nvSpPr>
        <xdr:cNvPr id="285" name="テキスト ボックス 284">
          <a:extLst>
            <a:ext uri="{FF2B5EF4-FFF2-40B4-BE49-F238E27FC236}">
              <a16:creationId xmlns:a16="http://schemas.microsoft.com/office/drawing/2014/main" id="{DD93DC6A-3BE8-4343-83EB-0A9CA09FE2B8}"/>
            </a:ext>
          </a:extLst>
        </xdr:cNvPr>
        <xdr:cNvSpPr txBox="1"/>
      </xdr:nvSpPr>
      <xdr:spPr>
        <a:xfrm>
          <a:off x="6163673" y="9144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207171</xdr:colOff>
      <xdr:row>17</xdr:row>
      <xdr:rowOff>164936</xdr:rowOff>
    </xdr:from>
    <xdr:to>
      <xdr:col>25</xdr:col>
      <xdr:colOff>207171</xdr:colOff>
      <xdr:row>18</xdr:row>
      <xdr:rowOff>55141</xdr:rowOff>
    </xdr:to>
    <xdr:cxnSp macro="">
      <xdr:nvCxnSpPr>
        <xdr:cNvPr id="286" name="直線コネクタ 285">
          <a:extLst>
            <a:ext uri="{FF2B5EF4-FFF2-40B4-BE49-F238E27FC236}">
              <a16:creationId xmlns:a16="http://schemas.microsoft.com/office/drawing/2014/main" id="{17CB5E0C-39C4-42E5-85F3-828D19F30BEC}"/>
            </a:ext>
          </a:extLst>
        </xdr:cNvPr>
        <xdr:cNvCxnSpPr/>
      </xdr:nvCxnSpPr>
      <xdr:spPr>
        <a:xfrm>
          <a:off x="5922171" y="4066376"/>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90852</xdr:colOff>
      <xdr:row>17</xdr:row>
      <xdr:rowOff>164936</xdr:rowOff>
    </xdr:from>
    <xdr:to>
      <xdr:col>33</xdr:col>
      <xdr:colOff>90852</xdr:colOff>
      <xdr:row>18</xdr:row>
      <xdr:rowOff>55141</xdr:rowOff>
    </xdr:to>
    <xdr:cxnSp macro="">
      <xdr:nvCxnSpPr>
        <xdr:cNvPr id="287" name="直線コネクタ 286">
          <a:extLst>
            <a:ext uri="{FF2B5EF4-FFF2-40B4-BE49-F238E27FC236}">
              <a16:creationId xmlns:a16="http://schemas.microsoft.com/office/drawing/2014/main" id="{28B806D5-7D41-4F30-88B0-A72D0B6D066F}"/>
            </a:ext>
          </a:extLst>
        </xdr:cNvPr>
        <xdr:cNvCxnSpPr/>
      </xdr:nvCxnSpPr>
      <xdr:spPr>
        <a:xfrm>
          <a:off x="7634652" y="4066376"/>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207240</xdr:colOff>
      <xdr:row>18</xdr:row>
      <xdr:rowOff>3758</xdr:rowOff>
    </xdr:from>
    <xdr:to>
      <xdr:col>33</xdr:col>
      <xdr:colOff>88440</xdr:colOff>
      <xdr:row>18</xdr:row>
      <xdr:rowOff>3758</xdr:rowOff>
    </xdr:to>
    <xdr:cxnSp macro="">
      <xdr:nvCxnSpPr>
        <xdr:cNvPr id="288" name="直線コネクタ 287">
          <a:extLst>
            <a:ext uri="{FF2B5EF4-FFF2-40B4-BE49-F238E27FC236}">
              <a16:creationId xmlns:a16="http://schemas.microsoft.com/office/drawing/2014/main" id="{A720C755-7828-4E6D-BA32-14B6C19C90A5}"/>
            </a:ext>
          </a:extLst>
        </xdr:cNvPr>
        <xdr:cNvCxnSpPr/>
      </xdr:nvCxnSpPr>
      <xdr:spPr>
        <a:xfrm>
          <a:off x="5922240" y="4149038"/>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134294</xdr:colOff>
      <xdr:row>17</xdr:row>
      <xdr:rowOff>233936</xdr:rowOff>
    </xdr:from>
    <xdr:ext cx="444352" cy="233205"/>
    <xdr:sp macro="" textlink="'1条'!R8">
      <xdr:nvSpPr>
        <xdr:cNvPr id="289" name="テキスト ボックス 288">
          <a:extLst>
            <a:ext uri="{FF2B5EF4-FFF2-40B4-BE49-F238E27FC236}">
              <a16:creationId xmlns:a16="http://schemas.microsoft.com/office/drawing/2014/main" id="{3383AF37-23DD-4C19-AC80-56A43E7A71CE}"/>
            </a:ext>
          </a:extLst>
        </xdr:cNvPr>
        <xdr:cNvSpPr txBox="1"/>
      </xdr:nvSpPr>
      <xdr:spPr>
        <a:xfrm>
          <a:off x="6535094" y="41353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208777</xdr:colOff>
      <xdr:row>14</xdr:row>
      <xdr:rowOff>126925</xdr:rowOff>
    </xdr:from>
    <xdr:to>
      <xdr:col>25</xdr:col>
      <xdr:colOff>208777</xdr:colOff>
      <xdr:row>15</xdr:row>
      <xdr:rowOff>59711</xdr:rowOff>
    </xdr:to>
    <xdr:cxnSp macro="">
      <xdr:nvCxnSpPr>
        <xdr:cNvPr id="290" name="直線コネクタ 289">
          <a:extLst>
            <a:ext uri="{FF2B5EF4-FFF2-40B4-BE49-F238E27FC236}">
              <a16:creationId xmlns:a16="http://schemas.microsoft.com/office/drawing/2014/main" id="{AFA6B200-8B93-4509-BD88-71F0BB2F3DC0}"/>
            </a:ext>
          </a:extLst>
        </xdr:cNvPr>
        <xdr:cNvCxnSpPr/>
      </xdr:nvCxnSpPr>
      <xdr:spPr>
        <a:xfrm>
          <a:off x="5923777" y="3342565"/>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205832</xdr:colOff>
      <xdr:row>14</xdr:row>
      <xdr:rowOff>173837</xdr:rowOff>
    </xdr:from>
    <xdr:to>
      <xdr:col>27</xdr:col>
      <xdr:colOff>72632</xdr:colOff>
      <xdr:row>14</xdr:row>
      <xdr:rowOff>173837</xdr:rowOff>
    </xdr:to>
    <xdr:cxnSp macro="">
      <xdr:nvCxnSpPr>
        <xdr:cNvPr id="291" name="直線コネクタ 290">
          <a:extLst>
            <a:ext uri="{FF2B5EF4-FFF2-40B4-BE49-F238E27FC236}">
              <a16:creationId xmlns:a16="http://schemas.microsoft.com/office/drawing/2014/main" id="{163D25E5-AD4A-4276-8F8B-EC366AE28A14}"/>
            </a:ext>
          </a:extLst>
        </xdr:cNvPr>
        <xdr:cNvCxnSpPr/>
      </xdr:nvCxnSpPr>
      <xdr:spPr>
        <a:xfrm>
          <a:off x="5920832" y="3389477"/>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155574</xdr:colOff>
      <xdr:row>13</xdr:row>
      <xdr:rowOff>190156</xdr:rowOff>
    </xdr:from>
    <xdr:ext cx="444352" cy="233205"/>
    <xdr:sp macro="" textlink="'1条'!R10">
      <xdr:nvSpPr>
        <xdr:cNvPr id="292" name="テキスト ボックス 291">
          <a:extLst>
            <a:ext uri="{FF2B5EF4-FFF2-40B4-BE49-F238E27FC236}">
              <a16:creationId xmlns:a16="http://schemas.microsoft.com/office/drawing/2014/main" id="{29E8EEE1-105D-4D50-B56A-C4BB10AB194A}"/>
            </a:ext>
          </a:extLst>
        </xdr:cNvPr>
        <xdr:cNvSpPr txBox="1"/>
      </xdr:nvSpPr>
      <xdr:spPr>
        <a:xfrm>
          <a:off x="5870574" y="31771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29</xdr:col>
      <xdr:colOff>204479</xdr:colOff>
      <xdr:row>12</xdr:row>
      <xdr:rowOff>89245</xdr:rowOff>
    </xdr:from>
    <xdr:ext cx="444352" cy="233205"/>
    <xdr:sp macro="" textlink="$G$6">
      <xdr:nvSpPr>
        <xdr:cNvPr id="293" name="テキスト ボックス 292">
          <a:extLst>
            <a:ext uri="{FF2B5EF4-FFF2-40B4-BE49-F238E27FC236}">
              <a16:creationId xmlns:a16="http://schemas.microsoft.com/office/drawing/2014/main" id="{A345FE9D-377D-4C0B-8237-5E2FBD86B6A7}"/>
            </a:ext>
          </a:extLst>
        </xdr:cNvPr>
        <xdr:cNvSpPr txBox="1"/>
      </xdr:nvSpPr>
      <xdr:spPr>
        <a:xfrm>
          <a:off x="6833879" y="284768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CBD296C-CACA-4EA1-9547-D78D506AB392}" type="TxLink">
            <a:rPr kumimoji="1" lang="en-US" altLang="en-US" sz="900" b="0" i="0" u="none" strike="noStrike">
              <a:solidFill>
                <a:srgbClr val="FF0000"/>
              </a:solidFill>
              <a:latin typeface="Times New Roman"/>
              <a:ea typeface="Yu Gothic"/>
              <a:cs typeface="Times New Roman"/>
            </a:rPr>
            <a:pPr/>
            <a:t>2.850</a:t>
          </a:fld>
          <a:endParaRPr kumimoji="1" lang="ja-JP" altLang="en-US" sz="900">
            <a:solidFill>
              <a:srgbClr val="FF0000"/>
            </a:solidFill>
          </a:endParaRPr>
        </a:p>
      </xdr:txBody>
    </xdr:sp>
    <xdr:clientData/>
  </xdr:oneCellAnchor>
  <xdr:twoCellAnchor editAs="oneCell">
    <xdr:from>
      <xdr:col>28</xdr:col>
      <xdr:colOff>209077</xdr:colOff>
      <xdr:row>13</xdr:row>
      <xdr:rowOff>66713</xdr:rowOff>
    </xdr:from>
    <xdr:to>
      <xdr:col>33</xdr:col>
      <xdr:colOff>92077</xdr:colOff>
      <xdr:row>13</xdr:row>
      <xdr:rowOff>66713</xdr:rowOff>
    </xdr:to>
    <xdr:cxnSp macro="">
      <xdr:nvCxnSpPr>
        <xdr:cNvPr id="294" name="直線コネクタ 293">
          <a:extLst>
            <a:ext uri="{FF2B5EF4-FFF2-40B4-BE49-F238E27FC236}">
              <a16:creationId xmlns:a16="http://schemas.microsoft.com/office/drawing/2014/main" id="{5887C02D-6690-423B-8F6E-C8EAABB8185E}"/>
            </a:ext>
          </a:extLst>
        </xdr:cNvPr>
        <xdr:cNvCxnSpPr/>
      </xdr:nvCxnSpPr>
      <xdr:spPr>
        <a:xfrm>
          <a:off x="6609877" y="3053753"/>
          <a:ext cx="10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209091</xdr:colOff>
      <xdr:row>34</xdr:row>
      <xdr:rowOff>217615</xdr:rowOff>
    </xdr:from>
    <xdr:ext cx="444352" cy="233205"/>
    <xdr:sp macro="" textlink="'1条'!R11">
      <xdr:nvSpPr>
        <xdr:cNvPr id="296" name="テキスト ボックス 295">
          <a:extLst>
            <a:ext uri="{FF2B5EF4-FFF2-40B4-BE49-F238E27FC236}">
              <a16:creationId xmlns:a16="http://schemas.microsoft.com/office/drawing/2014/main" id="{0E26D422-F28B-0E9C-C42D-A2E334E5F934}"/>
            </a:ext>
          </a:extLst>
        </xdr:cNvPr>
        <xdr:cNvSpPr txBox="1"/>
      </xdr:nvSpPr>
      <xdr:spPr>
        <a:xfrm>
          <a:off x="6838491" y="802518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79106</xdr:colOff>
      <xdr:row>35</xdr:row>
      <xdr:rowOff>25087</xdr:rowOff>
    </xdr:from>
    <xdr:to>
      <xdr:col>33</xdr:col>
      <xdr:colOff>88106</xdr:colOff>
      <xdr:row>35</xdr:row>
      <xdr:rowOff>25087</xdr:rowOff>
    </xdr:to>
    <xdr:cxnSp macro="">
      <xdr:nvCxnSpPr>
        <xdr:cNvPr id="297" name="直線コネクタ 296">
          <a:extLst>
            <a:ext uri="{FF2B5EF4-FFF2-40B4-BE49-F238E27FC236}">
              <a16:creationId xmlns:a16="http://schemas.microsoft.com/office/drawing/2014/main" id="{4816619A-87DA-64C8-4E85-9DD8AB76E432}"/>
            </a:ext>
          </a:extLst>
        </xdr:cNvPr>
        <xdr:cNvCxnSpPr/>
      </xdr:nvCxnSpPr>
      <xdr:spPr>
        <a:xfrm>
          <a:off x="6479906" y="8053796"/>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92951</xdr:colOff>
      <xdr:row>11</xdr:row>
      <xdr:rowOff>117283</xdr:rowOff>
    </xdr:from>
    <xdr:to>
      <xdr:col>33</xdr:col>
      <xdr:colOff>92951</xdr:colOff>
      <xdr:row>15</xdr:row>
      <xdr:rowOff>83634</xdr:rowOff>
    </xdr:to>
    <xdr:cxnSp macro="">
      <xdr:nvCxnSpPr>
        <xdr:cNvPr id="298" name="直線コネクタ 297">
          <a:extLst>
            <a:ext uri="{FF2B5EF4-FFF2-40B4-BE49-F238E27FC236}">
              <a16:creationId xmlns:a16="http://schemas.microsoft.com/office/drawing/2014/main" id="{3BAE1386-D869-2B07-3CB9-63A9E7DB289F}"/>
            </a:ext>
          </a:extLst>
        </xdr:cNvPr>
        <xdr:cNvCxnSpPr/>
      </xdr:nvCxnSpPr>
      <xdr:spPr>
        <a:xfrm>
          <a:off x="7636751" y="2647123"/>
          <a:ext cx="0" cy="88075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79106</xdr:colOff>
      <xdr:row>13</xdr:row>
      <xdr:rowOff>63580</xdr:rowOff>
    </xdr:from>
    <xdr:to>
      <xdr:col>28</xdr:col>
      <xdr:colOff>205106</xdr:colOff>
      <xdr:row>13</xdr:row>
      <xdr:rowOff>63580</xdr:rowOff>
    </xdr:to>
    <xdr:cxnSp macro="">
      <xdr:nvCxnSpPr>
        <xdr:cNvPr id="299" name="直線コネクタ 298">
          <a:extLst>
            <a:ext uri="{FF2B5EF4-FFF2-40B4-BE49-F238E27FC236}">
              <a16:creationId xmlns:a16="http://schemas.microsoft.com/office/drawing/2014/main" id="{9FDA45B4-DAE5-1F40-70C0-DD56BB6363A2}"/>
            </a:ext>
          </a:extLst>
        </xdr:cNvPr>
        <xdr:cNvCxnSpPr/>
      </xdr:nvCxnSpPr>
      <xdr:spPr>
        <a:xfrm>
          <a:off x="6479906" y="3050620"/>
          <a:ext cx="1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203982</xdr:colOff>
      <xdr:row>13</xdr:row>
      <xdr:rowOff>26694</xdr:rowOff>
    </xdr:from>
    <xdr:to>
      <xdr:col>28</xdr:col>
      <xdr:colOff>203982</xdr:colOff>
      <xdr:row>15</xdr:row>
      <xdr:rowOff>60402</xdr:rowOff>
    </xdr:to>
    <xdr:cxnSp macro="">
      <xdr:nvCxnSpPr>
        <xdr:cNvPr id="301" name="直線コネクタ 300">
          <a:extLst>
            <a:ext uri="{FF2B5EF4-FFF2-40B4-BE49-F238E27FC236}">
              <a16:creationId xmlns:a16="http://schemas.microsoft.com/office/drawing/2014/main" id="{A8773C65-C1FE-C690-6BE5-40F9C2BE05C9}"/>
            </a:ext>
          </a:extLst>
        </xdr:cNvPr>
        <xdr:cNvCxnSpPr/>
      </xdr:nvCxnSpPr>
      <xdr:spPr>
        <a:xfrm>
          <a:off x="6604782" y="3013734"/>
          <a:ext cx="0" cy="490908"/>
        </a:xfrm>
        <a:prstGeom prst="line">
          <a:avLst/>
        </a:prstGeom>
        <a:ln w="3175">
          <a:solidFill>
            <a:schemeClr val="accent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208374</xdr:colOff>
      <xdr:row>33</xdr:row>
      <xdr:rowOff>19891</xdr:rowOff>
    </xdr:from>
    <xdr:to>
      <xdr:col>33</xdr:col>
      <xdr:colOff>89574</xdr:colOff>
      <xdr:row>33</xdr:row>
      <xdr:rowOff>19891</xdr:rowOff>
    </xdr:to>
    <xdr:cxnSp macro="">
      <xdr:nvCxnSpPr>
        <xdr:cNvPr id="306" name="直線コネクタ 305">
          <a:extLst>
            <a:ext uri="{FF2B5EF4-FFF2-40B4-BE49-F238E27FC236}">
              <a16:creationId xmlns:a16="http://schemas.microsoft.com/office/drawing/2014/main" id="{2C59B66A-FCBE-CAD4-3CB2-0DA0DC9DE5C2}"/>
            </a:ext>
          </a:extLst>
        </xdr:cNvPr>
        <xdr:cNvCxnSpPr/>
      </xdr:nvCxnSpPr>
      <xdr:spPr>
        <a:xfrm>
          <a:off x="5923374" y="7594171"/>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209062</xdr:colOff>
      <xdr:row>31</xdr:row>
      <xdr:rowOff>223086</xdr:rowOff>
    </xdr:from>
    <xdr:to>
      <xdr:col>28</xdr:col>
      <xdr:colOff>209062</xdr:colOff>
      <xdr:row>33</xdr:row>
      <xdr:rowOff>17886</xdr:rowOff>
    </xdr:to>
    <xdr:cxnSp macro="">
      <xdr:nvCxnSpPr>
        <xdr:cNvPr id="308" name="直線コネクタ 307">
          <a:extLst>
            <a:ext uri="{FF2B5EF4-FFF2-40B4-BE49-F238E27FC236}">
              <a16:creationId xmlns:a16="http://schemas.microsoft.com/office/drawing/2014/main" id="{61C8F1DF-B30A-8415-1ACF-A91C3441E4A0}"/>
            </a:ext>
          </a:extLst>
        </xdr:cNvPr>
        <xdr:cNvCxnSpPr/>
      </xdr:nvCxnSpPr>
      <xdr:spPr>
        <a:xfrm>
          <a:off x="6609862" y="7340166"/>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76275</xdr:colOff>
      <xdr:row>22</xdr:row>
      <xdr:rowOff>14144</xdr:rowOff>
    </xdr:from>
    <xdr:to>
      <xdr:col>27</xdr:col>
      <xdr:colOff>76275</xdr:colOff>
      <xdr:row>31</xdr:row>
      <xdr:rowOff>224744</xdr:rowOff>
    </xdr:to>
    <xdr:cxnSp macro="">
      <xdr:nvCxnSpPr>
        <xdr:cNvPr id="316" name="直線コネクタ 315">
          <a:extLst>
            <a:ext uri="{FF2B5EF4-FFF2-40B4-BE49-F238E27FC236}">
              <a16:creationId xmlns:a16="http://schemas.microsoft.com/office/drawing/2014/main" id="{BDFE2129-A9C6-9099-68B7-7FFBF7786756}"/>
            </a:ext>
          </a:extLst>
        </xdr:cNvPr>
        <xdr:cNvCxnSpPr/>
      </xdr:nvCxnSpPr>
      <xdr:spPr>
        <a:xfrm>
          <a:off x="6248475" y="507382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207470</xdr:colOff>
      <xdr:row>31</xdr:row>
      <xdr:rowOff>224434</xdr:rowOff>
    </xdr:from>
    <xdr:to>
      <xdr:col>27</xdr:col>
      <xdr:colOff>74270</xdr:colOff>
      <xdr:row>31</xdr:row>
      <xdr:rowOff>224434</xdr:rowOff>
    </xdr:to>
    <xdr:cxnSp macro="">
      <xdr:nvCxnSpPr>
        <xdr:cNvPr id="317" name="直線コネクタ 316">
          <a:extLst>
            <a:ext uri="{FF2B5EF4-FFF2-40B4-BE49-F238E27FC236}">
              <a16:creationId xmlns:a16="http://schemas.microsoft.com/office/drawing/2014/main" id="{36F1A11B-4651-063B-F1C5-32DA33236939}"/>
            </a:ext>
          </a:extLst>
        </xdr:cNvPr>
        <xdr:cNvCxnSpPr/>
      </xdr:nvCxnSpPr>
      <xdr:spPr>
        <a:xfrm>
          <a:off x="5922470" y="7341514"/>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205917</xdr:colOff>
      <xdr:row>31</xdr:row>
      <xdr:rowOff>226091</xdr:rowOff>
    </xdr:from>
    <xdr:to>
      <xdr:col>25</xdr:col>
      <xdr:colOff>205917</xdr:colOff>
      <xdr:row>33</xdr:row>
      <xdr:rowOff>20891</xdr:rowOff>
    </xdr:to>
    <xdr:cxnSp macro="">
      <xdr:nvCxnSpPr>
        <xdr:cNvPr id="318" name="直線コネクタ 317">
          <a:extLst>
            <a:ext uri="{FF2B5EF4-FFF2-40B4-BE49-F238E27FC236}">
              <a16:creationId xmlns:a16="http://schemas.microsoft.com/office/drawing/2014/main" id="{3EACD844-4C84-CE02-F02E-57FD0C381F6E}"/>
            </a:ext>
          </a:extLst>
        </xdr:cNvPr>
        <xdr:cNvCxnSpPr/>
      </xdr:nvCxnSpPr>
      <xdr:spPr>
        <a:xfrm>
          <a:off x="5920917" y="734317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75482</xdr:colOff>
      <xdr:row>22</xdr:row>
      <xdr:rowOff>16257</xdr:rowOff>
    </xdr:from>
    <xdr:to>
      <xdr:col>28</xdr:col>
      <xdr:colOff>80882</xdr:colOff>
      <xdr:row>22</xdr:row>
      <xdr:rowOff>16257</xdr:rowOff>
    </xdr:to>
    <xdr:cxnSp macro="">
      <xdr:nvCxnSpPr>
        <xdr:cNvPr id="319" name="直線コネクタ 318">
          <a:extLst>
            <a:ext uri="{FF2B5EF4-FFF2-40B4-BE49-F238E27FC236}">
              <a16:creationId xmlns:a16="http://schemas.microsoft.com/office/drawing/2014/main" id="{69FFF683-5640-4B74-2C15-FEFA61946FB1}"/>
            </a:ext>
          </a:extLst>
        </xdr:cNvPr>
        <xdr:cNvCxnSpPr/>
      </xdr:nvCxnSpPr>
      <xdr:spPr>
        <a:xfrm>
          <a:off x="6247682" y="507593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79165</xdr:colOff>
      <xdr:row>22</xdr:row>
      <xdr:rowOff>14144</xdr:rowOff>
    </xdr:from>
    <xdr:to>
      <xdr:col>28</xdr:col>
      <xdr:colOff>79165</xdr:colOff>
      <xdr:row>31</xdr:row>
      <xdr:rowOff>224744</xdr:rowOff>
    </xdr:to>
    <xdr:cxnSp macro="">
      <xdr:nvCxnSpPr>
        <xdr:cNvPr id="320" name="直線コネクタ 319">
          <a:extLst>
            <a:ext uri="{FF2B5EF4-FFF2-40B4-BE49-F238E27FC236}">
              <a16:creationId xmlns:a16="http://schemas.microsoft.com/office/drawing/2014/main" id="{73BFE379-EA70-72F5-1FEE-6DB996608AEC}"/>
            </a:ext>
          </a:extLst>
        </xdr:cNvPr>
        <xdr:cNvCxnSpPr/>
      </xdr:nvCxnSpPr>
      <xdr:spPr>
        <a:xfrm>
          <a:off x="6479965" y="5071053"/>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82337</xdr:colOff>
      <xdr:row>31</xdr:row>
      <xdr:rowOff>221475</xdr:rowOff>
    </xdr:from>
    <xdr:to>
      <xdr:col>33</xdr:col>
      <xdr:colOff>91337</xdr:colOff>
      <xdr:row>31</xdr:row>
      <xdr:rowOff>221475</xdr:rowOff>
    </xdr:to>
    <xdr:cxnSp macro="">
      <xdr:nvCxnSpPr>
        <xdr:cNvPr id="321" name="直線コネクタ 320">
          <a:extLst>
            <a:ext uri="{FF2B5EF4-FFF2-40B4-BE49-F238E27FC236}">
              <a16:creationId xmlns:a16="http://schemas.microsoft.com/office/drawing/2014/main" id="{44735AED-D282-FA26-AB50-D20FB2AF0AA3}"/>
            </a:ext>
          </a:extLst>
        </xdr:cNvPr>
        <xdr:cNvCxnSpPr/>
      </xdr:nvCxnSpPr>
      <xdr:spPr>
        <a:xfrm>
          <a:off x="6483137" y="7338555"/>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89511</xdr:colOff>
      <xdr:row>31</xdr:row>
      <xdr:rowOff>224792</xdr:rowOff>
    </xdr:from>
    <xdr:to>
      <xdr:col>33</xdr:col>
      <xdr:colOff>89511</xdr:colOff>
      <xdr:row>33</xdr:row>
      <xdr:rowOff>19592</xdr:rowOff>
    </xdr:to>
    <xdr:cxnSp macro="">
      <xdr:nvCxnSpPr>
        <xdr:cNvPr id="322" name="直線コネクタ 321">
          <a:extLst>
            <a:ext uri="{FF2B5EF4-FFF2-40B4-BE49-F238E27FC236}">
              <a16:creationId xmlns:a16="http://schemas.microsoft.com/office/drawing/2014/main" id="{CFDFA0BF-9AC4-4997-4062-E1368AB41D92}"/>
            </a:ext>
          </a:extLst>
        </xdr:cNvPr>
        <xdr:cNvCxnSpPr/>
      </xdr:nvCxnSpPr>
      <xdr:spPr>
        <a:xfrm>
          <a:off x="7633311" y="734187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168437</xdr:colOff>
      <xdr:row>22</xdr:row>
      <xdr:rowOff>16182</xdr:rowOff>
    </xdr:from>
    <xdr:to>
      <xdr:col>26</xdr:col>
      <xdr:colOff>198824</xdr:colOff>
      <xdr:row>22</xdr:row>
      <xdr:rowOff>16182</xdr:rowOff>
    </xdr:to>
    <xdr:cxnSp macro="">
      <xdr:nvCxnSpPr>
        <xdr:cNvPr id="323" name="直線コネクタ 322">
          <a:extLst>
            <a:ext uri="{FF2B5EF4-FFF2-40B4-BE49-F238E27FC236}">
              <a16:creationId xmlns:a16="http://schemas.microsoft.com/office/drawing/2014/main" id="{DB15C520-308E-87E3-D730-AF57D759974D}"/>
            </a:ext>
          </a:extLst>
        </xdr:cNvPr>
        <xdr:cNvCxnSpPr/>
      </xdr:nvCxnSpPr>
      <xdr:spPr>
        <a:xfrm>
          <a:off x="5426237" y="507586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152539</xdr:colOff>
      <xdr:row>31</xdr:row>
      <xdr:rowOff>225298</xdr:rowOff>
    </xdr:from>
    <xdr:to>
      <xdr:col>25</xdr:col>
      <xdr:colOff>89018</xdr:colOff>
      <xdr:row>31</xdr:row>
      <xdr:rowOff>225298</xdr:rowOff>
    </xdr:to>
    <xdr:cxnSp macro="">
      <xdr:nvCxnSpPr>
        <xdr:cNvPr id="324" name="直線コネクタ 323">
          <a:extLst>
            <a:ext uri="{FF2B5EF4-FFF2-40B4-BE49-F238E27FC236}">
              <a16:creationId xmlns:a16="http://schemas.microsoft.com/office/drawing/2014/main" id="{AD25551F-C721-A5AC-1E36-325944CB2A5A}"/>
            </a:ext>
          </a:extLst>
        </xdr:cNvPr>
        <xdr:cNvCxnSpPr/>
      </xdr:nvCxnSpPr>
      <xdr:spPr>
        <a:xfrm>
          <a:off x="5638939" y="7342378"/>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208575</xdr:colOff>
      <xdr:row>22</xdr:row>
      <xdr:rowOff>14715</xdr:rowOff>
    </xdr:from>
    <xdr:to>
      <xdr:col>24</xdr:col>
      <xdr:colOff>208575</xdr:colOff>
      <xdr:row>31</xdr:row>
      <xdr:rowOff>225315</xdr:rowOff>
    </xdr:to>
    <xdr:cxnSp macro="">
      <xdr:nvCxnSpPr>
        <xdr:cNvPr id="325" name="直線コネクタ 324">
          <a:extLst>
            <a:ext uri="{FF2B5EF4-FFF2-40B4-BE49-F238E27FC236}">
              <a16:creationId xmlns:a16="http://schemas.microsoft.com/office/drawing/2014/main" id="{A1A80D60-A35F-2212-7A62-0BFDE0DE76EE}"/>
            </a:ext>
          </a:extLst>
        </xdr:cNvPr>
        <xdr:cNvCxnSpPr/>
      </xdr:nvCxnSpPr>
      <xdr:spPr>
        <a:xfrm>
          <a:off x="5694975" y="507439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21327</xdr:colOff>
      <xdr:row>26</xdr:row>
      <xdr:rowOff>14303</xdr:rowOff>
    </xdr:from>
    <xdr:ext cx="233205" cy="444352"/>
    <xdr:sp macro="" textlink="'1条'!$R$6">
      <xdr:nvSpPr>
        <xdr:cNvPr id="326" name="テキスト ボックス 325">
          <a:extLst>
            <a:ext uri="{FF2B5EF4-FFF2-40B4-BE49-F238E27FC236}">
              <a16:creationId xmlns:a16="http://schemas.microsoft.com/office/drawing/2014/main" id="{823F686A-E655-7CB2-3FA3-B42C82101E24}"/>
            </a:ext>
          </a:extLst>
        </xdr:cNvPr>
        <xdr:cNvSpPr txBox="1"/>
      </xdr:nvSpPr>
      <xdr:spPr>
        <a:xfrm rot="16200000">
          <a:off x="5444684" y="614499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154765</xdr:colOff>
      <xdr:row>33</xdr:row>
      <xdr:rowOff>18538</xdr:rowOff>
    </xdr:from>
    <xdr:to>
      <xdr:col>25</xdr:col>
      <xdr:colOff>77294</xdr:colOff>
      <xdr:row>33</xdr:row>
      <xdr:rowOff>18538</xdr:rowOff>
    </xdr:to>
    <xdr:cxnSp macro="">
      <xdr:nvCxnSpPr>
        <xdr:cNvPr id="327" name="直線コネクタ 326">
          <a:extLst>
            <a:ext uri="{FF2B5EF4-FFF2-40B4-BE49-F238E27FC236}">
              <a16:creationId xmlns:a16="http://schemas.microsoft.com/office/drawing/2014/main" id="{B7E343DF-8012-D621-C778-C127476D0BE9}"/>
            </a:ext>
          </a:extLst>
        </xdr:cNvPr>
        <xdr:cNvCxnSpPr/>
      </xdr:nvCxnSpPr>
      <xdr:spPr>
        <a:xfrm>
          <a:off x="5412565" y="7592818"/>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21772</xdr:colOff>
      <xdr:row>26</xdr:row>
      <xdr:rowOff>66038</xdr:rowOff>
    </xdr:from>
    <xdr:ext cx="233205" cy="444352"/>
    <xdr:sp macro="" textlink="'1条'!R5">
      <xdr:nvSpPr>
        <xdr:cNvPr id="328" name="テキスト ボックス 327">
          <a:extLst>
            <a:ext uri="{FF2B5EF4-FFF2-40B4-BE49-F238E27FC236}">
              <a16:creationId xmlns:a16="http://schemas.microsoft.com/office/drawing/2014/main" id="{31ECE758-2098-54BC-686C-276EB405ADDE}"/>
            </a:ext>
          </a:extLst>
        </xdr:cNvPr>
        <xdr:cNvSpPr txBox="1"/>
      </xdr:nvSpPr>
      <xdr:spPr>
        <a:xfrm rot="16200000">
          <a:off x="5214757" y="619672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215887</xdr:colOff>
      <xdr:row>22</xdr:row>
      <xdr:rowOff>15498</xdr:rowOff>
    </xdr:from>
    <xdr:to>
      <xdr:col>23</xdr:col>
      <xdr:colOff>215887</xdr:colOff>
      <xdr:row>33</xdr:row>
      <xdr:rowOff>20898</xdr:rowOff>
    </xdr:to>
    <xdr:cxnSp macro="">
      <xdr:nvCxnSpPr>
        <xdr:cNvPr id="329" name="直線コネクタ 328">
          <a:extLst>
            <a:ext uri="{FF2B5EF4-FFF2-40B4-BE49-F238E27FC236}">
              <a16:creationId xmlns:a16="http://schemas.microsoft.com/office/drawing/2014/main" id="{B4C34E58-FC12-8AA6-D74E-FD4BF2957650}"/>
            </a:ext>
          </a:extLst>
        </xdr:cNvPr>
        <xdr:cNvCxnSpPr/>
      </xdr:nvCxnSpPr>
      <xdr:spPr>
        <a:xfrm>
          <a:off x="5473687" y="507517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208478</xdr:colOff>
      <xdr:row>31</xdr:row>
      <xdr:rowOff>222119</xdr:rowOff>
    </xdr:from>
    <xdr:to>
      <xdr:col>24</xdr:col>
      <xdr:colOff>208478</xdr:colOff>
      <xdr:row>33</xdr:row>
      <xdr:rowOff>16919</xdr:rowOff>
    </xdr:to>
    <xdr:cxnSp macro="">
      <xdr:nvCxnSpPr>
        <xdr:cNvPr id="330" name="直線コネクタ 329">
          <a:extLst>
            <a:ext uri="{FF2B5EF4-FFF2-40B4-BE49-F238E27FC236}">
              <a16:creationId xmlns:a16="http://schemas.microsoft.com/office/drawing/2014/main" id="{61D63ED0-E1E1-344B-B487-1D6FCB328535}"/>
            </a:ext>
          </a:extLst>
        </xdr:cNvPr>
        <xdr:cNvCxnSpPr/>
      </xdr:nvCxnSpPr>
      <xdr:spPr>
        <a:xfrm>
          <a:off x="5694878" y="7339199"/>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32504</xdr:colOff>
      <xdr:row>27</xdr:row>
      <xdr:rowOff>146570</xdr:rowOff>
    </xdr:from>
    <xdr:ext cx="224998" cy="345929"/>
    <xdr:sp macro="" textlink="">
      <xdr:nvSpPr>
        <xdr:cNvPr id="331" name="テキスト ボックス 330">
          <a:extLst>
            <a:ext uri="{FF2B5EF4-FFF2-40B4-BE49-F238E27FC236}">
              <a16:creationId xmlns:a16="http://schemas.microsoft.com/office/drawing/2014/main" id="{7241EB26-FEE5-C66F-4780-3DA29A68D9B7}"/>
            </a:ext>
          </a:extLst>
        </xdr:cNvPr>
        <xdr:cNvSpPr txBox="1"/>
      </xdr:nvSpPr>
      <xdr:spPr>
        <a:xfrm rot="16200000">
          <a:off x="5270596" y="6462524"/>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3568</xdr:colOff>
      <xdr:row>31</xdr:row>
      <xdr:rowOff>115754</xdr:rowOff>
    </xdr:from>
    <xdr:ext cx="233205" cy="444352"/>
    <xdr:sp macro="" textlink="'1条'!$R$9">
      <xdr:nvSpPr>
        <xdr:cNvPr id="332" name="テキスト ボックス 331">
          <a:extLst>
            <a:ext uri="{FF2B5EF4-FFF2-40B4-BE49-F238E27FC236}">
              <a16:creationId xmlns:a16="http://schemas.microsoft.com/office/drawing/2014/main" id="{1150BD75-2B4D-EB11-B7E0-8CA67B1E1E58}"/>
            </a:ext>
          </a:extLst>
        </xdr:cNvPr>
        <xdr:cNvSpPr txBox="1"/>
      </xdr:nvSpPr>
      <xdr:spPr>
        <a:xfrm rot="16200000">
          <a:off x="5384395" y="733840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82404</xdr:colOff>
      <xdr:row>20</xdr:row>
      <xdr:rowOff>182398</xdr:rowOff>
    </xdr:from>
    <xdr:to>
      <xdr:col>27</xdr:col>
      <xdr:colOff>82404</xdr:colOff>
      <xdr:row>21</xdr:row>
      <xdr:rowOff>89322</xdr:rowOff>
    </xdr:to>
    <xdr:cxnSp macro="">
      <xdr:nvCxnSpPr>
        <xdr:cNvPr id="333" name="直線コネクタ 332">
          <a:extLst>
            <a:ext uri="{FF2B5EF4-FFF2-40B4-BE49-F238E27FC236}">
              <a16:creationId xmlns:a16="http://schemas.microsoft.com/office/drawing/2014/main" id="{41AB8DCF-7F39-3C8F-6F93-CCF32B337C60}"/>
            </a:ext>
          </a:extLst>
        </xdr:cNvPr>
        <xdr:cNvCxnSpPr/>
      </xdr:nvCxnSpPr>
      <xdr:spPr>
        <a:xfrm>
          <a:off x="6254604" y="4784878"/>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86656</xdr:colOff>
      <xdr:row>20</xdr:row>
      <xdr:rowOff>179560</xdr:rowOff>
    </xdr:from>
    <xdr:to>
      <xdr:col>28</xdr:col>
      <xdr:colOff>86656</xdr:colOff>
      <xdr:row>21</xdr:row>
      <xdr:rowOff>83460</xdr:rowOff>
    </xdr:to>
    <xdr:cxnSp macro="">
      <xdr:nvCxnSpPr>
        <xdr:cNvPr id="334" name="直線コネクタ 333">
          <a:extLst>
            <a:ext uri="{FF2B5EF4-FFF2-40B4-BE49-F238E27FC236}">
              <a16:creationId xmlns:a16="http://schemas.microsoft.com/office/drawing/2014/main" id="{C781D915-BEB1-3DF4-E9F9-FD1ED48C0ED6}"/>
            </a:ext>
          </a:extLst>
        </xdr:cNvPr>
        <xdr:cNvCxnSpPr/>
      </xdr:nvCxnSpPr>
      <xdr:spPr>
        <a:xfrm>
          <a:off x="6487456" y="4782040"/>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79894</xdr:colOff>
      <xdr:row>21</xdr:row>
      <xdr:rowOff>753</xdr:rowOff>
    </xdr:from>
    <xdr:to>
      <xdr:col>28</xdr:col>
      <xdr:colOff>85294</xdr:colOff>
      <xdr:row>21</xdr:row>
      <xdr:rowOff>753</xdr:rowOff>
    </xdr:to>
    <xdr:cxnSp macro="">
      <xdr:nvCxnSpPr>
        <xdr:cNvPr id="335" name="直線コネクタ 334">
          <a:extLst>
            <a:ext uri="{FF2B5EF4-FFF2-40B4-BE49-F238E27FC236}">
              <a16:creationId xmlns:a16="http://schemas.microsoft.com/office/drawing/2014/main" id="{1B152200-CB70-9C71-A71F-8A8309E0E26B}"/>
            </a:ext>
          </a:extLst>
        </xdr:cNvPr>
        <xdr:cNvCxnSpPr/>
      </xdr:nvCxnSpPr>
      <xdr:spPr>
        <a:xfrm>
          <a:off x="6252094" y="4831833"/>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210836</xdr:colOff>
      <xdr:row>19</xdr:row>
      <xdr:rowOff>221511</xdr:rowOff>
    </xdr:from>
    <xdr:ext cx="444352" cy="233205"/>
    <xdr:sp macro="" textlink="'1条'!R7">
      <xdr:nvSpPr>
        <xdr:cNvPr id="336" name="テキスト ボックス 335">
          <a:extLst>
            <a:ext uri="{FF2B5EF4-FFF2-40B4-BE49-F238E27FC236}">
              <a16:creationId xmlns:a16="http://schemas.microsoft.com/office/drawing/2014/main" id="{78C01AC5-A541-C7D2-7DF9-EA53F41F591D}"/>
            </a:ext>
          </a:extLst>
        </xdr:cNvPr>
        <xdr:cNvSpPr txBox="1"/>
      </xdr:nvSpPr>
      <xdr:spPr>
        <a:xfrm>
          <a:off x="6154436" y="459539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207171</xdr:colOff>
      <xdr:row>33</xdr:row>
      <xdr:rowOff>164123</xdr:rowOff>
    </xdr:from>
    <xdr:to>
      <xdr:col>25</xdr:col>
      <xdr:colOff>207171</xdr:colOff>
      <xdr:row>36</xdr:row>
      <xdr:rowOff>71445</xdr:rowOff>
    </xdr:to>
    <xdr:cxnSp macro="">
      <xdr:nvCxnSpPr>
        <xdr:cNvPr id="337" name="直線コネクタ 336">
          <a:extLst>
            <a:ext uri="{FF2B5EF4-FFF2-40B4-BE49-F238E27FC236}">
              <a16:creationId xmlns:a16="http://schemas.microsoft.com/office/drawing/2014/main" id="{88A13123-1BA4-B8F2-1E3D-94AC6E19B15D}"/>
            </a:ext>
          </a:extLst>
        </xdr:cNvPr>
        <xdr:cNvCxnSpPr/>
      </xdr:nvCxnSpPr>
      <xdr:spPr>
        <a:xfrm>
          <a:off x="5922171" y="7738403"/>
          <a:ext cx="0" cy="59312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90852</xdr:colOff>
      <xdr:row>33</xdr:row>
      <xdr:rowOff>146539</xdr:rowOff>
    </xdr:from>
    <xdr:to>
      <xdr:col>33</xdr:col>
      <xdr:colOff>90852</xdr:colOff>
      <xdr:row>36</xdr:row>
      <xdr:rowOff>71445</xdr:rowOff>
    </xdr:to>
    <xdr:cxnSp macro="">
      <xdr:nvCxnSpPr>
        <xdr:cNvPr id="338" name="直線コネクタ 337">
          <a:extLst>
            <a:ext uri="{FF2B5EF4-FFF2-40B4-BE49-F238E27FC236}">
              <a16:creationId xmlns:a16="http://schemas.microsoft.com/office/drawing/2014/main" id="{7037ACF1-3824-4F95-D640-5CB0CF60315A}"/>
            </a:ext>
          </a:extLst>
        </xdr:cNvPr>
        <xdr:cNvCxnSpPr/>
      </xdr:nvCxnSpPr>
      <xdr:spPr>
        <a:xfrm>
          <a:off x="7634652" y="7720819"/>
          <a:ext cx="0" cy="61070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207240</xdr:colOff>
      <xdr:row>36</xdr:row>
      <xdr:rowOff>15809</xdr:rowOff>
    </xdr:from>
    <xdr:to>
      <xdr:col>33</xdr:col>
      <xdr:colOff>88440</xdr:colOff>
      <xdr:row>36</xdr:row>
      <xdr:rowOff>15809</xdr:rowOff>
    </xdr:to>
    <xdr:cxnSp macro="">
      <xdr:nvCxnSpPr>
        <xdr:cNvPr id="339" name="直線コネクタ 338">
          <a:extLst>
            <a:ext uri="{FF2B5EF4-FFF2-40B4-BE49-F238E27FC236}">
              <a16:creationId xmlns:a16="http://schemas.microsoft.com/office/drawing/2014/main" id="{0DB9E5A5-B52D-F240-58C4-E232A6F4F4DB}"/>
            </a:ext>
          </a:extLst>
        </xdr:cNvPr>
        <xdr:cNvCxnSpPr/>
      </xdr:nvCxnSpPr>
      <xdr:spPr>
        <a:xfrm>
          <a:off x="5922240" y="8275889"/>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134294</xdr:colOff>
      <xdr:row>36</xdr:row>
      <xdr:rowOff>2147</xdr:rowOff>
    </xdr:from>
    <xdr:ext cx="444352" cy="233205"/>
    <xdr:sp macro="" textlink="'1条'!R8">
      <xdr:nvSpPr>
        <xdr:cNvPr id="340" name="テキスト ボックス 339">
          <a:extLst>
            <a:ext uri="{FF2B5EF4-FFF2-40B4-BE49-F238E27FC236}">
              <a16:creationId xmlns:a16="http://schemas.microsoft.com/office/drawing/2014/main" id="{A93BC98D-7578-6681-03FC-DF669549DA2B}"/>
            </a:ext>
          </a:extLst>
        </xdr:cNvPr>
        <xdr:cNvSpPr txBox="1"/>
      </xdr:nvSpPr>
      <xdr:spPr>
        <a:xfrm>
          <a:off x="6535094" y="826691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208777</xdr:colOff>
      <xdr:row>30</xdr:row>
      <xdr:rowOff>135785</xdr:rowOff>
    </xdr:from>
    <xdr:to>
      <xdr:col>25</xdr:col>
      <xdr:colOff>208777</xdr:colOff>
      <xdr:row>31</xdr:row>
      <xdr:rowOff>68571</xdr:rowOff>
    </xdr:to>
    <xdr:cxnSp macro="">
      <xdr:nvCxnSpPr>
        <xdr:cNvPr id="341" name="直線コネクタ 340">
          <a:extLst>
            <a:ext uri="{FF2B5EF4-FFF2-40B4-BE49-F238E27FC236}">
              <a16:creationId xmlns:a16="http://schemas.microsoft.com/office/drawing/2014/main" id="{EE73C70F-6702-C12A-969A-D9C95FE1DCBD}"/>
            </a:ext>
          </a:extLst>
        </xdr:cNvPr>
        <xdr:cNvCxnSpPr/>
      </xdr:nvCxnSpPr>
      <xdr:spPr>
        <a:xfrm>
          <a:off x="5923777" y="7024265"/>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205832</xdr:colOff>
      <xdr:row>30</xdr:row>
      <xdr:rowOff>182697</xdr:rowOff>
    </xdr:from>
    <xdr:to>
      <xdr:col>27</xdr:col>
      <xdr:colOff>72632</xdr:colOff>
      <xdr:row>30</xdr:row>
      <xdr:rowOff>182697</xdr:rowOff>
    </xdr:to>
    <xdr:cxnSp macro="">
      <xdr:nvCxnSpPr>
        <xdr:cNvPr id="342" name="直線コネクタ 341">
          <a:extLst>
            <a:ext uri="{FF2B5EF4-FFF2-40B4-BE49-F238E27FC236}">
              <a16:creationId xmlns:a16="http://schemas.microsoft.com/office/drawing/2014/main" id="{E2F58747-A767-E2F9-1859-C76E19AFC2F8}"/>
            </a:ext>
          </a:extLst>
        </xdr:cNvPr>
        <xdr:cNvCxnSpPr/>
      </xdr:nvCxnSpPr>
      <xdr:spPr>
        <a:xfrm>
          <a:off x="5920832" y="7071177"/>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149110</xdr:colOff>
      <xdr:row>29</xdr:row>
      <xdr:rowOff>199015</xdr:rowOff>
    </xdr:from>
    <xdr:ext cx="444352" cy="233205"/>
    <xdr:sp macro="" textlink="'1条'!R10">
      <xdr:nvSpPr>
        <xdr:cNvPr id="343" name="テキスト ボックス 342">
          <a:extLst>
            <a:ext uri="{FF2B5EF4-FFF2-40B4-BE49-F238E27FC236}">
              <a16:creationId xmlns:a16="http://schemas.microsoft.com/office/drawing/2014/main" id="{55E1C7C0-B4AF-F41A-408A-D8DB3575FC8E}"/>
            </a:ext>
          </a:extLst>
        </xdr:cNvPr>
        <xdr:cNvSpPr txBox="1"/>
      </xdr:nvSpPr>
      <xdr:spPr>
        <a:xfrm>
          <a:off x="5864110" y="685889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25</xdr:col>
      <xdr:colOff>139264</xdr:colOff>
      <xdr:row>19</xdr:row>
      <xdr:rowOff>225972</xdr:rowOff>
    </xdr:from>
    <xdr:ext cx="233205" cy="444352"/>
    <xdr:sp macro="" textlink="'1条'!R14">
      <xdr:nvSpPr>
        <xdr:cNvPr id="356" name="テキスト ボックス 355">
          <a:extLst>
            <a:ext uri="{FF2B5EF4-FFF2-40B4-BE49-F238E27FC236}">
              <a16:creationId xmlns:a16="http://schemas.microsoft.com/office/drawing/2014/main" id="{85960B5B-C50A-44FC-A60F-C734921284E6}"/>
            </a:ext>
          </a:extLst>
        </xdr:cNvPr>
        <xdr:cNvSpPr txBox="1"/>
      </xdr:nvSpPr>
      <xdr:spPr>
        <a:xfrm rot="16200000">
          <a:off x="5748691" y="47054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26</xdr:col>
      <xdr:colOff>49221</xdr:colOff>
      <xdr:row>22</xdr:row>
      <xdr:rowOff>49349</xdr:rowOff>
    </xdr:from>
    <xdr:to>
      <xdr:col>26</xdr:col>
      <xdr:colOff>198994</xdr:colOff>
      <xdr:row>22</xdr:row>
      <xdr:rowOff>49349</xdr:rowOff>
    </xdr:to>
    <xdr:cxnSp macro="">
      <xdr:nvCxnSpPr>
        <xdr:cNvPr id="357" name="直線コネクタ 356">
          <a:extLst>
            <a:ext uri="{FF2B5EF4-FFF2-40B4-BE49-F238E27FC236}">
              <a16:creationId xmlns:a16="http://schemas.microsoft.com/office/drawing/2014/main" id="{235CEBC9-FFC0-4E8A-8002-E44F2C179F86}"/>
            </a:ext>
          </a:extLst>
        </xdr:cNvPr>
        <xdr:cNvCxnSpPr/>
      </xdr:nvCxnSpPr>
      <xdr:spPr>
        <a:xfrm flipH="1">
          <a:off x="5992821" y="5109029"/>
          <a:ext cx="14977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94750</xdr:colOff>
      <xdr:row>21</xdr:row>
      <xdr:rowOff>101598</xdr:rowOff>
    </xdr:from>
    <xdr:to>
      <xdr:col>26</xdr:col>
      <xdr:colOff>94750</xdr:colOff>
      <xdr:row>22</xdr:row>
      <xdr:rowOff>14067</xdr:rowOff>
    </xdr:to>
    <xdr:cxnSp macro="">
      <xdr:nvCxnSpPr>
        <xdr:cNvPr id="358" name="直線コネクタ 357">
          <a:extLst>
            <a:ext uri="{FF2B5EF4-FFF2-40B4-BE49-F238E27FC236}">
              <a16:creationId xmlns:a16="http://schemas.microsoft.com/office/drawing/2014/main" id="{10D28AC2-94CF-41A8-84F3-847C6DE48FDB}"/>
            </a:ext>
          </a:extLst>
        </xdr:cNvPr>
        <xdr:cNvCxnSpPr/>
      </xdr:nvCxnSpPr>
      <xdr:spPr>
        <a:xfrm>
          <a:off x="6038350" y="4932678"/>
          <a:ext cx="0" cy="141069"/>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94750</xdr:colOff>
      <xdr:row>22</xdr:row>
      <xdr:rowOff>52085</xdr:rowOff>
    </xdr:from>
    <xdr:to>
      <xdr:col>26</xdr:col>
      <xdr:colOff>94750</xdr:colOff>
      <xdr:row>22</xdr:row>
      <xdr:rowOff>193155</xdr:rowOff>
    </xdr:to>
    <xdr:cxnSp macro="">
      <xdr:nvCxnSpPr>
        <xdr:cNvPr id="359" name="直線コネクタ 358">
          <a:extLst>
            <a:ext uri="{FF2B5EF4-FFF2-40B4-BE49-F238E27FC236}">
              <a16:creationId xmlns:a16="http://schemas.microsoft.com/office/drawing/2014/main" id="{18ECB505-2F2C-4ECC-A2F9-D3CDA8516B91}"/>
            </a:ext>
          </a:extLst>
        </xdr:cNvPr>
        <xdr:cNvCxnSpPr/>
      </xdr:nvCxnSpPr>
      <xdr:spPr>
        <a:xfrm>
          <a:off x="6038350" y="5111765"/>
          <a:ext cx="0" cy="141070"/>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209091</xdr:colOff>
      <xdr:row>10</xdr:row>
      <xdr:rowOff>205040</xdr:rowOff>
    </xdr:from>
    <xdr:ext cx="444352" cy="233205"/>
    <xdr:sp macro="" textlink="'1条'!R11">
      <xdr:nvSpPr>
        <xdr:cNvPr id="364" name="テキスト ボックス 363">
          <a:extLst>
            <a:ext uri="{FF2B5EF4-FFF2-40B4-BE49-F238E27FC236}">
              <a16:creationId xmlns:a16="http://schemas.microsoft.com/office/drawing/2014/main" id="{D1D59C99-D7A5-C1F5-34B7-D665EE193382}"/>
            </a:ext>
          </a:extLst>
        </xdr:cNvPr>
        <xdr:cNvSpPr txBox="1"/>
      </xdr:nvSpPr>
      <xdr:spPr>
        <a:xfrm>
          <a:off x="6838491" y="25086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79106</xdr:colOff>
      <xdr:row>11</xdr:row>
      <xdr:rowOff>164924</xdr:rowOff>
    </xdr:from>
    <xdr:to>
      <xdr:col>33</xdr:col>
      <xdr:colOff>88106</xdr:colOff>
      <xdr:row>11</xdr:row>
      <xdr:rowOff>164924</xdr:rowOff>
    </xdr:to>
    <xdr:cxnSp macro="">
      <xdr:nvCxnSpPr>
        <xdr:cNvPr id="365" name="直線コネクタ 364">
          <a:extLst>
            <a:ext uri="{FF2B5EF4-FFF2-40B4-BE49-F238E27FC236}">
              <a16:creationId xmlns:a16="http://schemas.microsoft.com/office/drawing/2014/main" id="{0F7BAC2E-F3C9-DE8D-5BB7-7BA5215EDA7D}"/>
            </a:ext>
          </a:extLst>
        </xdr:cNvPr>
        <xdr:cNvCxnSpPr/>
      </xdr:nvCxnSpPr>
      <xdr:spPr>
        <a:xfrm>
          <a:off x="6479906" y="2694764"/>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186936</xdr:colOff>
      <xdr:row>13</xdr:row>
      <xdr:rowOff>66261</xdr:rowOff>
    </xdr:from>
    <xdr:ext cx="0" cy="172279"/>
    <xdr:cxnSp macro="">
      <xdr:nvCxnSpPr>
        <xdr:cNvPr id="368" name="直線コネクタ 367">
          <a:extLst>
            <a:ext uri="{FF2B5EF4-FFF2-40B4-BE49-F238E27FC236}">
              <a16:creationId xmlns:a16="http://schemas.microsoft.com/office/drawing/2014/main" id="{7813B750-6856-82AC-D4FC-14F5FDF97162}"/>
            </a:ext>
          </a:extLst>
        </xdr:cNvPr>
        <xdr:cNvCxnSpPr/>
      </xdr:nvCxnSpPr>
      <xdr:spPr>
        <a:xfrm>
          <a:off x="14588736" y="3053301"/>
          <a:ext cx="0" cy="172279"/>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64</xdr:col>
      <xdr:colOff>193760</xdr:colOff>
      <xdr:row>11</xdr:row>
      <xdr:rowOff>109469</xdr:rowOff>
    </xdr:from>
    <xdr:ext cx="444352" cy="233205"/>
    <xdr:sp macro="" textlink="'1条'!R11">
      <xdr:nvSpPr>
        <xdr:cNvPr id="396" name="テキスト ボックス 395">
          <a:extLst>
            <a:ext uri="{FF2B5EF4-FFF2-40B4-BE49-F238E27FC236}">
              <a16:creationId xmlns:a16="http://schemas.microsoft.com/office/drawing/2014/main" id="{C656C4F8-F447-344D-7E72-276BC7463DF1}"/>
            </a:ext>
          </a:extLst>
        </xdr:cNvPr>
        <xdr:cNvSpPr txBox="1"/>
      </xdr:nvSpPr>
      <xdr:spPr>
        <a:xfrm>
          <a:off x="15036195" y="267376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63</xdr:col>
      <xdr:colOff>69581</xdr:colOff>
      <xdr:row>12</xdr:row>
      <xdr:rowOff>77958</xdr:rowOff>
    </xdr:from>
    <xdr:to>
      <xdr:col>68</xdr:col>
      <xdr:colOff>78581</xdr:colOff>
      <xdr:row>12</xdr:row>
      <xdr:rowOff>77958</xdr:rowOff>
    </xdr:to>
    <xdr:cxnSp macro="">
      <xdr:nvCxnSpPr>
        <xdr:cNvPr id="397" name="直線コネクタ 396">
          <a:extLst>
            <a:ext uri="{FF2B5EF4-FFF2-40B4-BE49-F238E27FC236}">
              <a16:creationId xmlns:a16="http://schemas.microsoft.com/office/drawing/2014/main" id="{8AEA3C89-35B6-F230-322E-CFFC76ECDF38}"/>
            </a:ext>
          </a:extLst>
        </xdr:cNvPr>
        <xdr:cNvCxnSpPr/>
      </xdr:nvCxnSpPr>
      <xdr:spPr>
        <a:xfrm>
          <a:off x="14471381" y="2836398"/>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198849</xdr:colOff>
      <xdr:row>15</xdr:row>
      <xdr:rowOff>206775</xdr:rowOff>
    </xdr:from>
    <xdr:to>
      <xdr:col>68</xdr:col>
      <xdr:colOff>80049</xdr:colOff>
      <xdr:row>15</xdr:row>
      <xdr:rowOff>206775</xdr:rowOff>
    </xdr:to>
    <xdr:cxnSp macro="">
      <xdr:nvCxnSpPr>
        <xdr:cNvPr id="398" name="直線コネクタ 397">
          <a:extLst>
            <a:ext uri="{FF2B5EF4-FFF2-40B4-BE49-F238E27FC236}">
              <a16:creationId xmlns:a16="http://schemas.microsoft.com/office/drawing/2014/main" id="{3014E22D-5B44-4AC4-14B7-1E035DB02FB3}"/>
            </a:ext>
          </a:extLst>
        </xdr:cNvPr>
        <xdr:cNvCxnSpPr/>
      </xdr:nvCxnSpPr>
      <xdr:spPr>
        <a:xfrm>
          <a:off x="13914849" y="365101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189377</xdr:colOff>
      <xdr:row>14</xdr:row>
      <xdr:rowOff>201690</xdr:rowOff>
    </xdr:from>
    <xdr:to>
      <xdr:col>63</xdr:col>
      <xdr:colOff>189377</xdr:colOff>
      <xdr:row>15</xdr:row>
      <xdr:rowOff>225090</xdr:rowOff>
    </xdr:to>
    <xdr:cxnSp macro="">
      <xdr:nvCxnSpPr>
        <xdr:cNvPr id="399" name="直線コネクタ 398">
          <a:extLst>
            <a:ext uri="{FF2B5EF4-FFF2-40B4-BE49-F238E27FC236}">
              <a16:creationId xmlns:a16="http://schemas.microsoft.com/office/drawing/2014/main" id="{EB52AC3A-1F89-F7FC-59A5-141802C94816}"/>
            </a:ext>
          </a:extLst>
        </xdr:cNvPr>
        <xdr:cNvCxnSpPr/>
      </xdr:nvCxnSpPr>
      <xdr:spPr>
        <a:xfrm>
          <a:off x="14591177" y="3417330"/>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66750</xdr:colOff>
      <xdr:row>4</xdr:row>
      <xdr:rowOff>214998</xdr:rowOff>
    </xdr:from>
    <xdr:to>
      <xdr:col>62</xdr:col>
      <xdr:colOff>66750</xdr:colOff>
      <xdr:row>14</xdr:row>
      <xdr:rowOff>181758</xdr:rowOff>
    </xdr:to>
    <xdr:cxnSp macro="">
      <xdr:nvCxnSpPr>
        <xdr:cNvPr id="400" name="直線コネクタ 399">
          <a:extLst>
            <a:ext uri="{FF2B5EF4-FFF2-40B4-BE49-F238E27FC236}">
              <a16:creationId xmlns:a16="http://schemas.microsoft.com/office/drawing/2014/main" id="{6175C784-C13F-D2F2-127D-2A5C06667045}"/>
            </a:ext>
          </a:extLst>
        </xdr:cNvPr>
        <xdr:cNvCxnSpPr/>
      </xdr:nvCxnSpPr>
      <xdr:spPr>
        <a:xfrm>
          <a:off x="14239950" y="1129398"/>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197945</xdr:colOff>
      <xdr:row>14</xdr:row>
      <xdr:rowOff>182718</xdr:rowOff>
    </xdr:from>
    <xdr:to>
      <xdr:col>62</xdr:col>
      <xdr:colOff>64745</xdr:colOff>
      <xdr:row>14</xdr:row>
      <xdr:rowOff>182718</xdr:rowOff>
    </xdr:to>
    <xdr:cxnSp macro="">
      <xdr:nvCxnSpPr>
        <xdr:cNvPr id="401" name="直線コネクタ 400">
          <a:extLst>
            <a:ext uri="{FF2B5EF4-FFF2-40B4-BE49-F238E27FC236}">
              <a16:creationId xmlns:a16="http://schemas.microsoft.com/office/drawing/2014/main" id="{0410476F-4C7C-5B22-68B7-0AAB668C4F18}"/>
            </a:ext>
          </a:extLst>
        </xdr:cNvPr>
        <xdr:cNvCxnSpPr/>
      </xdr:nvCxnSpPr>
      <xdr:spPr>
        <a:xfrm>
          <a:off x="13913945" y="3398358"/>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196392</xdr:colOff>
      <xdr:row>14</xdr:row>
      <xdr:rowOff>184375</xdr:rowOff>
    </xdr:from>
    <xdr:to>
      <xdr:col>60</xdr:col>
      <xdr:colOff>196392</xdr:colOff>
      <xdr:row>15</xdr:row>
      <xdr:rowOff>207775</xdr:rowOff>
    </xdr:to>
    <xdr:cxnSp macro="">
      <xdr:nvCxnSpPr>
        <xdr:cNvPr id="402" name="直線コネクタ 401">
          <a:extLst>
            <a:ext uri="{FF2B5EF4-FFF2-40B4-BE49-F238E27FC236}">
              <a16:creationId xmlns:a16="http://schemas.microsoft.com/office/drawing/2014/main" id="{F0442BD0-A342-895D-2325-C8CE9723D95A}"/>
            </a:ext>
          </a:extLst>
        </xdr:cNvPr>
        <xdr:cNvCxnSpPr/>
      </xdr:nvCxnSpPr>
      <xdr:spPr>
        <a:xfrm>
          <a:off x="13912392" y="3400015"/>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65957</xdr:colOff>
      <xdr:row>4</xdr:row>
      <xdr:rowOff>212031</xdr:rowOff>
    </xdr:from>
    <xdr:to>
      <xdr:col>63</xdr:col>
      <xdr:colOff>71357</xdr:colOff>
      <xdr:row>4</xdr:row>
      <xdr:rowOff>212031</xdr:rowOff>
    </xdr:to>
    <xdr:cxnSp macro="">
      <xdr:nvCxnSpPr>
        <xdr:cNvPr id="403" name="直線コネクタ 402">
          <a:extLst>
            <a:ext uri="{FF2B5EF4-FFF2-40B4-BE49-F238E27FC236}">
              <a16:creationId xmlns:a16="http://schemas.microsoft.com/office/drawing/2014/main" id="{B0B691DB-C059-8D99-3BC9-AD4CD500C3CA}"/>
            </a:ext>
          </a:extLst>
        </xdr:cNvPr>
        <xdr:cNvCxnSpPr/>
      </xdr:nvCxnSpPr>
      <xdr:spPr>
        <a:xfrm>
          <a:off x="14444566" y="1139683"/>
          <a:ext cx="23731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69640</xdr:colOff>
      <xdr:row>4</xdr:row>
      <xdr:rowOff>214998</xdr:rowOff>
    </xdr:from>
    <xdr:to>
      <xdr:col>63</xdr:col>
      <xdr:colOff>69640</xdr:colOff>
      <xdr:row>14</xdr:row>
      <xdr:rowOff>181758</xdr:rowOff>
    </xdr:to>
    <xdr:cxnSp macro="">
      <xdr:nvCxnSpPr>
        <xdr:cNvPr id="404" name="直線コネクタ 403">
          <a:extLst>
            <a:ext uri="{FF2B5EF4-FFF2-40B4-BE49-F238E27FC236}">
              <a16:creationId xmlns:a16="http://schemas.microsoft.com/office/drawing/2014/main" id="{DC4C763E-DB24-B3B8-0EA5-8C0CDFFCBBFD}"/>
            </a:ext>
          </a:extLst>
        </xdr:cNvPr>
        <xdr:cNvCxnSpPr/>
      </xdr:nvCxnSpPr>
      <xdr:spPr>
        <a:xfrm>
          <a:off x="14471440" y="1129398"/>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72812</xdr:colOff>
      <xdr:row>14</xdr:row>
      <xdr:rowOff>184839</xdr:rowOff>
    </xdr:from>
    <xdr:to>
      <xdr:col>68</xdr:col>
      <xdr:colOff>81812</xdr:colOff>
      <xdr:row>14</xdr:row>
      <xdr:rowOff>184839</xdr:rowOff>
    </xdr:to>
    <xdr:cxnSp macro="">
      <xdr:nvCxnSpPr>
        <xdr:cNvPr id="405" name="直線コネクタ 404">
          <a:extLst>
            <a:ext uri="{FF2B5EF4-FFF2-40B4-BE49-F238E27FC236}">
              <a16:creationId xmlns:a16="http://schemas.microsoft.com/office/drawing/2014/main" id="{632AC025-41DA-4CC8-3CC5-1BA1135D09F3}"/>
            </a:ext>
          </a:extLst>
        </xdr:cNvPr>
        <xdr:cNvCxnSpPr/>
      </xdr:nvCxnSpPr>
      <xdr:spPr>
        <a:xfrm>
          <a:off x="14474612" y="3400479"/>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79986</xdr:colOff>
      <xdr:row>14</xdr:row>
      <xdr:rowOff>183076</xdr:rowOff>
    </xdr:from>
    <xdr:to>
      <xdr:col>68</xdr:col>
      <xdr:colOff>79986</xdr:colOff>
      <xdr:row>15</xdr:row>
      <xdr:rowOff>206476</xdr:rowOff>
    </xdr:to>
    <xdr:cxnSp macro="">
      <xdr:nvCxnSpPr>
        <xdr:cNvPr id="406" name="直線コネクタ 405">
          <a:extLst>
            <a:ext uri="{FF2B5EF4-FFF2-40B4-BE49-F238E27FC236}">
              <a16:creationId xmlns:a16="http://schemas.microsoft.com/office/drawing/2014/main" id="{5EB3A0B6-3DF0-B3F4-F12E-CED2691A5CCE}"/>
            </a:ext>
          </a:extLst>
        </xdr:cNvPr>
        <xdr:cNvCxnSpPr/>
      </xdr:nvCxnSpPr>
      <xdr:spPr>
        <a:xfrm>
          <a:off x="15624786" y="339871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158912</xdr:colOff>
      <xdr:row>4</xdr:row>
      <xdr:rowOff>211956</xdr:rowOff>
    </xdr:from>
    <xdr:to>
      <xdr:col>61</xdr:col>
      <xdr:colOff>189299</xdr:colOff>
      <xdr:row>4</xdr:row>
      <xdr:rowOff>211956</xdr:rowOff>
    </xdr:to>
    <xdr:cxnSp macro="">
      <xdr:nvCxnSpPr>
        <xdr:cNvPr id="407" name="直線コネクタ 406">
          <a:extLst>
            <a:ext uri="{FF2B5EF4-FFF2-40B4-BE49-F238E27FC236}">
              <a16:creationId xmlns:a16="http://schemas.microsoft.com/office/drawing/2014/main" id="{3CF056C8-14CC-96D9-FCC8-7A61CB718BC6}"/>
            </a:ext>
          </a:extLst>
        </xdr:cNvPr>
        <xdr:cNvCxnSpPr/>
      </xdr:nvCxnSpPr>
      <xdr:spPr>
        <a:xfrm>
          <a:off x="13609869" y="1139608"/>
          <a:ext cx="72612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143014</xdr:colOff>
      <xdr:row>14</xdr:row>
      <xdr:rowOff>183582</xdr:rowOff>
    </xdr:from>
    <xdr:to>
      <xdr:col>60</xdr:col>
      <xdr:colOff>79493</xdr:colOff>
      <xdr:row>14</xdr:row>
      <xdr:rowOff>183582</xdr:rowOff>
    </xdr:to>
    <xdr:cxnSp macro="">
      <xdr:nvCxnSpPr>
        <xdr:cNvPr id="408" name="直線コネクタ 407">
          <a:extLst>
            <a:ext uri="{FF2B5EF4-FFF2-40B4-BE49-F238E27FC236}">
              <a16:creationId xmlns:a16="http://schemas.microsoft.com/office/drawing/2014/main" id="{6CF23875-100E-62D8-FA14-A02BCDA05274}"/>
            </a:ext>
          </a:extLst>
        </xdr:cNvPr>
        <xdr:cNvCxnSpPr/>
      </xdr:nvCxnSpPr>
      <xdr:spPr>
        <a:xfrm>
          <a:off x="13630414" y="3399222"/>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199050</xdr:colOff>
      <xdr:row>4</xdr:row>
      <xdr:rowOff>215569</xdr:rowOff>
    </xdr:from>
    <xdr:to>
      <xdr:col>59</xdr:col>
      <xdr:colOff>199050</xdr:colOff>
      <xdr:row>14</xdr:row>
      <xdr:rowOff>182329</xdr:rowOff>
    </xdr:to>
    <xdr:cxnSp macro="">
      <xdr:nvCxnSpPr>
        <xdr:cNvPr id="409" name="直線コネクタ 408">
          <a:extLst>
            <a:ext uri="{FF2B5EF4-FFF2-40B4-BE49-F238E27FC236}">
              <a16:creationId xmlns:a16="http://schemas.microsoft.com/office/drawing/2014/main" id="{A266EEF2-10DA-5AAB-AD9F-2C2B534E350E}"/>
            </a:ext>
          </a:extLst>
        </xdr:cNvPr>
        <xdr:cNvCxnSpPr/>
      </xdr:nvCxnSpPr>
      <xdr:spPr>
        <a:xfrm>
          <a:off x="13686450" y="1129969"/>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11802</xdr:colOff>
      <xdr:row>8</xdr:row>
      <xdr:rowOff>196107</xdr:rowOff>
    </xdr:from>
    <xdr:ext cx="233205" cy="444352"/>
    <xdr:sp macro="" textlink="'1条'!$R$6">
      <xdr:nvSpPr>
        <xdr:cNvPr id="410" name="テキスト ボックス 409">
          <a:extLst>
            <a:ext uri="{FF2B5EF4-FFF2-40B4-BE49-F238E27FC236}">
              <a16:creationId xmlns:a16="http://schemas.microsoft.com/office/drawing/2014/main" id="{9FBE8A26-82CE-D915-9091-F13CFFCB75DD}"/>
            </a:ext>
          </a:extLst>
        </xdr:cNvPr>
        <xdr:cNvSpPr txBox="1"/>
      </xdr:nvSpPr>
      <xdr:spPr>
        <a:xfrm rot="16200000">
          <a:off x="13589099" y="217023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145240</xdr:colOff>
      <xdr:row>15</xdr:row>
      <xdr:rowOff>205422</xdr:rowOff>
    </xdr:from>
    <xdr:to>
      <xdr:col>60</xdr:col>
      <xdr:colOff>67769</xdr:colOff>
      <xdr:row>15</xdr:row>
      <xdr:rowOff>205422</xdr:rowOff>
    </xdr:to>
    <xdr:cxnSp macro="">
      <xdr:nvCxnSpPr>
        <xdr:cNvPr id="411" name="直線コネクタ 410">
          <a:extLst>
            <a:ext uri="{FF2B5EF4-FFF2-40B4-BE49-F238E27FC236}">
              <a16:creationId xmlns:a16="http://schemas.microsoft.com/office/drawing/2014/main" id="{0F653D10-E34A-B7E4-9467-C69A7E6BC77E}"/>
            </a:ext>
          </a:extLst>
        </xdr:cNvPr>
        <xdr:cNvCxnSpPr/>
      </xdr:nvCxnSpPr>
      <xdr:spPr>
        <a:xfrm>
          <a:off x="13404040" y="3649662"/>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12247</xdr:colOff>
      <xdr:row>9</xdr:row>
      <xdr:rowOff>15929</xdr:rowOff>
    </xdr:from>
    <xdr:ext cx="233205" cy="444352"/>
    <xdr:sp macro="" textlink="'1条'!R5">
      <xdr:nvSpPr>
        <xdr:cNvPr id="412" name="テキスト ボックス 411">
          <a:extLst>
            <a:ext uri="{FF2B5EF4-FFF2-40B4-BE49-F238E27FC236}">
              <a16:creationId xmlns:a16="http://schemas.microsoft.com/office/drawing/2014/main" id="{7D0B9D4B-1599-14D2-D89A-A9E9CAC8ED3B}"/>
            </a:ext>
          </a:extLst>
        </xdr:cNvPr>
        <xdr:cNvSpPr txBox="1"/>
      </xdr:nvSpPr>
      <xdr:spPr>
        <a:xfrm rot="16200000">
          <a:off x="13357631" y="222197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58</xdr:col>
      <xdr:colOff>206362</xdr:colOff>
      <xdr:row>4</xdr:row>
      <xdr:rowOff>211272</xdr:rowOff>
    </xdr:from>
    <xdr:to>
      <xdr:col>58</xdr:col>
      <xdr:colOff>206362</xdr:colOff>
      <xdr:row>15</xdr:row>
      <xdr:rowOff>201432</xdr:rowOff>
    </xdr:to>
    <xdr:cxnSp macro="">
      <xdr:nvCxnSpPr>
        <xdr:cNvPr id="413" name="直線コネクタ 412">
          <a:extLst>
            <a:ext uri="{FF2B5EF4-FFF2-40B4-BE49-F238E27FC236}">
              <a16:creationId xmlns:a16="http://schemas.microsoft.com/office/drawing/2014/main" id="{86DDE9BD-767B-CF65-ACFF-321460E51FF0}"/>
            </a:ext>
          </a:extLst>
        </xdr:cNvPr>
        <xdr:cNvCxnSpPr/>
      </xdr:nvCxnSpPr>
      <xdr:spPr>
        <a:xfrm>
          <a:off x="13465162" y="1125672"/>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198953</xdr:colOff>
      <xdr:row>14</xdr:row>
      <xdr:rowOff>175323</xdr:rowOff>
    </xdr:from>
    <xdr:to>
      <xdr:col>59</xdr:col>
      <xdr:colOff>198953</xdr:colOff>
      <xdr:row>15</xdr:row>
      <xdr:rowOff>198723</xdr:rowOff>
    </xdr:to>
    <xdr:cxnSp macro="">
      <xdr:nvCxnSpPr>
        <xdr:cNvPr id="414" name="直線コネクタ 413">
          <a:extLst>
            <a:ext uri="{FF2B5EF4-FFF2-40B4-BE49-F238E27FC236}">
              <a16:creationId xmlns:a16="http://schemas.microsoft.com/office/drawing/2014/main" id="{C3DBF347-9286-63D4-C1AC-9CD50173B9F1}"/>
            </a:ext>
          </a:extLst>
        </xdr:cNvPr>
        <xdr:cNvCxnSpPr/>
      </xdr:nvCxnSpPr>
      <xdr:spPr>
        <a:xfrm>
          <a:off x="13686353" y="3390963"/>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22979</xdr:colOff>
      <xdr:row>10</xdr:row>
      <xdr:rowOff>96461</xdr:rowOff>
    </xdr:from>
    <xdr:ext cx="224998" cy="345929"/>
    <xdr:sp macro="" textlink="">
      <xdr:nvSpPr>
        <xdr:cNvPr id="415" name="テキスト ボックス 414">
          <a:extLst>
            <a:ext uri="{FF2B5EF4-FFF2-40B4-BE49-F238E27FC236}">
              <a16:creationId xmlns:a16="http://schemas.microsoft.com/office/drawing/2014/main" id="{B9AFEBF2-2415-1844-80BB-60BE30C1E8AB}"/>
            </a:ext>
          </a:extLst>
        </xdr:cNvPr>
        <xdr:cNvSpPr txBox="1"/>
      </xdr:nvSpPr>
      <xdr:spPr>
        <a:xfrm rot="16200000">
          <a:off x="13413470" y="248931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59</xdr:col>
      <xdr:colOff>10667</xdr:colOff>
      <xdr:row>14</xdr:row>
      <xdr:rowOff>75805</xdr:rowOff>
    </xdr:from>
    <xdr:ext cx="233205" cy="444352"/>
    <xdr:sp macro="" textlink="'1条'!$R$9">
      <xdr:nvSpPr>
        <xdr:cNvPr id="416" name="テキスト ボックス 415">
          <a:extLst>
            <a:ext uri="{FF2B5EF4-FFF2-40B4-BE49-F238E27FC236}">
              <a16:creationId xmlns:a16="http://schemas.microsoft.com/office/drawing/2014/main" id="{42D4E039-7906-2CBB-A8DA-7AD63E389358}"/>
            </a:ext>
          </a:extLst>
        </xdr:cNvPr>
        <xdr:cNvSpPr txBox="1"/>
      </xdr:nvSpPr>
      <xdr:spPr>
        <a:xfrm rot="16200000">
          <a:off x="13392494" y="339701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62</xdr:col>
      <xdr:colOff>67799</xdr:colOff>
      <xdr:row>3</xdr:row>
      <xdr:rowOff>210973</xdr:rowOff>
    </xdr:from>
    <xdr:to>
      <xdr:col>62</xdr:col>
      <xdr:colOff>67799</xdr:colOff>
      <xdr:row>4</xdr:row>
      <xdr:rowOff>117897</xdr:rowOff>
    </xdr:to>
    <xdr:cxnSp macro="">
      <xdr:nvCxnSpPr>
        <xdr:cNvPr id="417" name="直線コネクタ 416">
          <a:extLst>
            <a:ext uri="{FF2B5EF4-FFF2-40B4-BE49-F238E27FC236}">
              <a16:creationId xmlns:a16="http://schemas.microsoft.com/office/drawing/2014/main" id="{81ED6DEA-B814-FADE-DEE4-6FED84E60703}"/>
            </a:ext>
          </a:extLst>
        </xdr:cNvPr>
        <xdr:cNvCxnSpPr/>
      </xdr:nvCxnSpPr>
      <xdr:spPr>
        <a:xfrm>
          <a:off x="14240999" y="896773"/>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63437</xdr:colOff>
      <xdr:row>3</xdr:row>
      <xdr:rowOff>208135</xdr:rowOff>
    </xdr:from>
    <xdr:to>
      <xdr:col>63</xdr:col>
      <xdr:colOff>63437</xdr:colOff>
      <xdr:row>4</xdr:row>
      <xdr:rowOff>112035</xdr:rowOff>
    </xdr:to>
    <xdr:cxnSp macro="">
      <xdr:nvCxnSpPr>
        <xdr:cNvPr id="418" name="直線コネクタ 417">
          <a:extLst>
            <a:ext uri="{FF2B5EF4-FFF2-40B4-BE49-F238E27FC236}">
              <a16:creationId xmlns:a16="http://schemas.microsoft.com/office/drawing/2014/main" id="{019B6CF6-1818-6419-A219-036C5D45E9AF}"/>
            </a:ext>
          </a:extLst>
        </xdr:cNvPr>
        <xdr:cNvCxnSpPr/>
      </xdr:nvCxnSpPr>
      <xdr:spPr>
        <a:xfrm>
          <a:off x="14673959" y="903874"/>
          <a:ext cx="0" cy="1358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63743</xdr:colOff>
      <xdr:row>4</xdr:row>
      <xdr:rowOff>29328</xdr:rowOff>
    </xdr:from>
    <xdr:to>
      <xdr:col>63</xdr:col>
      <xdr:colOff>69143</xdr:colOff>
      <xdr:row>4</xdr:row>
      <xdr:rowOff>29538</xdr:rowOff>
    </xdr:to>
    <xdr:cxnSp macro="">
      <xdr:nvCxnSpPr>
        <xdr:cNvPr id="419" name="直線コネクタ 418">
          <a:extLst>
            <a:ext uri="{FF2B5EF4-FFF2-40B4-BE49-F238E27FC236}">
              <a16:creationId xmlns:a16="http://schemas.microsoft.com/office/drawing/2014/main" id="{F9824A79-2E74-52AC-FC97-C10CFA9003DA}"/>
            </a:ext>
          </a:extLst>
        </xdr:cNvPr>
        <xdr:cNvCxnSpPr/>
      </xdr:nvCxnSpPr>
      <xdr:spPr>
        <a:xfrm>
          <a:off x="14442352" y="956980"/>
          <a:ext cx="237313" cy="21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180991</xdr:colOff>
      <xdr:row>3</xdr:row>
      <xdr:rowOff>41364</xdr:rowOff>
    </xdr:from>
    <xdr:ext cx="444352" cy="233205"/>
    <xdr:sp macro="" textlink="'1条'!R7">
      <xdr:nvSpPr>
        <xdr:cNvPr id="420" name="テキスト ボックス 419">
          <a:extLst>
            <a:ext uri="{FF2B5EF4-FFF2-40B4-BE49-F238E27FC236}">
              <a16:creationId xmlns:a16="http://schemas.microsoft.com/office/drawing/2014/main" id="{7BF3468B-7C5C-08CD-C901-62FD0ABE8D80}"/>
            </a:ext>
          </a:extLst>
        </xdr:cNvPr>
        <xdr:cNvSpPr txBox="1"/>
      </xdr:nvSpPr>
      <xdr:spPr>
        <a:xfrm>
          <a:off x="14327687" y="73710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60</xdr:col>
      <xdr:colOff>197646</xdr:colOff>
      <xdr:row>18</xdr:row>
      <xdr:rowOff>119270</xdr:rowOff>
    </xdr:from>
    <xdr:to>
      <xdr:col>60</xdr:col>
      <xdr:colOff>197646</xdr:colOff>
      <xdr:row>20</xdr:row>
      <xdr:rowOff>95165</xdr:rowOff>
    </xdr:to>
    <xdr:cxnSp macro="">
      <xdr:nvCxnSpPr>
        <xdr:cNvPr id="421" name="直線コネクタ 420">
          <a:extLst>
            <a:ext uri="{FF2B5EF4-FFF2-40B4-BE49-F238E27FC236}">
              <a16:creationId xmlns:a16="http://schemas.microsoft.com/office/drawing/2014/main" id="{039AAF61-2B3A-2B3B-6F6C-6D7EF95E8D6B}"/>
            </a:ext>
          </a:extLst>
        </xdr:cNvPr>
        <xdr:cNvCxnSpPr/>
      </xdr:nvCxnSpPr>
      <xdr:spPr>
        <a:xfrm>
          <a:off x="13913646" y="4264550"/>
          <a:ext cx="0" cy="43309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81327</xdr:colOff>
      <xdr:row>18</xdr:row>
      <xdr:rowOff>112644</xdr:rowOff>
    </xdr:from>
    <xdr:to>
      <xdr:col>68</xdr:col>
      <xdr:colOff>81327</xdr:colOff>
      <xdr:row>20</xdr:row>
      <xdr:rowOff>77581</xdr:rowOff>
    </xdr:to>
    <xdr:cxnSp macro="">
      <xdr:nvCxnSpPr>
        <xdr:cNvPr id="422" name="直線コネクタ 421">
          <a:extLst>
            <a:ext uri="{FF2B5EF4-FFF2-40B4-BE49-F238E27FC236}">
              <a16:creationId xmlns:a16="http://schemas.microsoft.com/office/drawing/2014/main" id="{46122E0A-75BC-98A8-7FE4-242DBE6933BD}"/>
            </a:ext>
          </a:extLst>
        </xdr:cNvPr>
        <xdr:cNvCxnSpPr/>
      </xdr:nvCxnSpPr>
      <xdr:spPr>
        <a:xfrm>
          <a:off x="15626127" y="4257924"/>
          <a:ext cx="0" cy="42213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197715</xdr:colOff>
      <xdr:row>20</xdr:row>
      <xdr:rowOff>59292</xdr:rowOff>
    </xdr:from>
    <xdr:to>
      <xdr:col>68</xdr:col>
      <xdr:colOff>78915</xdr:colOff>
      <xdr:row>20</xdr:row>
      <xdr:rowOff>59292</xdr:rowOff>
    </xdr:to>
    <xdr:cxnSp macro="">
      <xdr:nvCxnSpPr>
        <xdr:cNvPr id="423" name="直線コネクタ 422">
          <a:extLst>
            <a:ext uri="{FF2B5EF4-FFF2-40B4-BE49-F238E27FC236}">
              <a16:creationId xmlns:a16="http://schemas.microsoft.com/office/drawing/2014/main" id="{C62A5468-1C5D-7E43-1FC3-36C9897D38BB}"/>
            </a:ext>
          </a:extLst>
        </xdr:cNvPr>
        <xdr:cNvCxnSpPr/>
      </xdr:nvCxnSpPr>
      <xdr:spPr>
        <a:xfrm>
          <a:off x="13913715" y="4661772"/>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124769</xdr:colOff>
      <xdr:row>20</xdr:row>
      <xdr:rowOff>42317</xdr:rowOff>
    </xdr:from>
    <xdr:ext cx="444352" cy="233205"/>
    <xdr:sp macro="" textlink="'1条'!R8">
      <xdr:nvSpPr>
        <xdr:cNvPr id="424" name="テキスト ボックス 423">
          <a:extLst>
            <a:ext uri="{FF2B5EF4-FFF2-40B4-BE49-F238E27FC236}">
              <a16:creationId xmlns:a16="http://schemas.microsoft.com/office/drawing/2014/main" id="{CAB5A69E-6A38-8562-9F7B-B4C04D35636A}"/>
            </a:ext>
          </a:extLst>
        </xdr:cNvPr>
        <xdr:cNvSpPr txBox="1"/>
      </xdr:nvSpPr>
      <xdr:spPr>
        <a:xfrm>
          <a:off x="14735291" y="470708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60</xdr:col>
      <xdr:colOff>199252</xdr:colOff>
      <xdr:row>13</xdr:row>
      <xdr:rowOff>85676</xdr:rowOff>
    </xdr:from>
    <xdr:to>
      <xdr:col>60</xdr:col>
      <xdr:colOff>199252</xdr:colOff>
      <xdr:row>14</xdr:row>
      <xdr:rowOff>18462</xdr:rowOff>
    </xdr:to>
    <xdr:cxnSp macro="">
      <xdr:nvCxnSpPr>
        <xdr:cNvPr id="425" name="直線コネクタ 424">
          <a:extLst>
            <a:ext uri="{FF2B5EF4-FFF2-40B4-BE49-F238E27FC236}">
              <a16:creationId xmlns:a16="http://schemas.microsoft.com/office/drawing/2014/main" id="{E3045B19-E65A-7E70-9702-EBC52C52E8D6}"/>
            </a:ext>
          </a:extLst>
        </xdr:cNvPr>
        <xdr:cNvCxnSpPr/>
      </xdr:nvCxnSpPr>
      <xdr:spPr>
        <a:xfrm>
          <a:off x="13915252" y="3072716"/>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196307</xdr:colOff>
      <xdr:row>13</xdr:row>
      <xdr:rowOff>132588</xdr:rowOff>
    </xdr:from>
    <xdr:to>
      <xdr:col>62</xdr:col>
      <xdr:colOff>63107</xdr:colOff>
      <xdr:row>13</xdr:row>
      <xdr:rowOff>132588</xdr:rowOff>
    </xdr:to>
    <xdr:cxnSp macro="">
      <xdr:nvCxnSpPr>
        <xdr:cNvPr id="426" name="直線コネクタ 425">
          <a:extLst>
            <a:ext uri="{FF2B5EF4-FFF2-40B4-BE49-F238E27FC236}">
              <a16:creationId xmlns:a16="http://schemas.microsoft.com/office/drawing/2014/main" id="{3E78D478-7A3D-9952-8414-E6F302C348C5}"/>
            </a:ext>
          </a:extLst>
        </xdr:cNvPr>
        <xdr:cNvCxnSpPr/>
      </xdr:nvCxnSpPr>
      <xdr:spPr>
        <a:xfrm>
          <a:off x="13912307" y="3119628"/>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151129</xdr:colOff>
      <xdr:row>12</xdr:row>
      <xdr:rowOff>148906</xdr:rowOff>
    </xdr:from>
    <xdr:ext cx="444352" cy="233205"/>
    <xdr:sp macro="" textlink="'1条'!R10">
      <xdr:nvSpPr>
        <xdr:cNvPr id="427" name="テキスト ボックス 426">
          <a:extLst>
            <a:ext uri="{FF2B5EF4-FFF2-40B4-BE49-F238E27FC236}">
              <a16:creationId xmlns:a16="http://schemas.microsoft.com/office/drawing/2014/main" id="{5AB54F91-373E-C495-CC1F-B5BFEFDBA86C}"/>
            </a:ext>
          </a:extLst>
        </xdr:cNvPr>
        <xdr:cNvSpPr txBox="1"/>
      </xdr:nvSpPr>
      <xdr:spPr>
        <a:xfrm>
          <a:off x="13867129" y="290734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65</xdr:col>
      <xdr:colOff>137762</xdr:colOff>
      <xdr:row>3</xdr:row>
      <xdr:rowOff>178173</xdr:rowOff>
    </xdr:from>
    <xdr:ext cx="233205" cy="444352"/>
    <xdr:sp macro="" textlink="'1条'!R14">
      <xdr:nvSpPr>
        <xdr:cNvPr id="429" name="テキスト ボックス 428">
          <a:extLst>
            <a:ext uri="{FF2B5EF4-FFF2-40B4-BE49-F238E27FC236}">
              <a16:creationId xmlns:a16="http://schemas.microsoft.com/office/drawing/2014/main" id="{9B86EE8B-8A41-3836-B97E-F3508A3BCACA}"/>
            </a:ext>
          </a:extLst>
        </xdr:cNvPr>
        <xdr:cNvSpPr txBox="1"/>
      </xdr:nvSpPr>
      <xdr:spPr>
        <a:xfrm rot="16200000">
          <a:off x="15106537" y="97948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64</xdr:col>
      <xdr:colOff>228294</xdr:colOff>
      <xdr:row>4</xdr:row>
      <xdr:rowOff>213035</xdr:rowOff>
    </xdr:from>
    <xdr:to>
      <xdr:col>65</xdr:col>
      <xdr:colOff>149467</xdr:colOff>
      <xdr:row>4</xdr:row>
      <xdr:rowOff>213035</xdr:rowOff>
    </xdr:to>
    <xdr:cxnSp macro="">
      <xdr:nvCxnSpPr>
        <xdr:cNvPr id="430" name="直線コネクタ 429">
          <a:extLst>
            <a:ext uri="{FF2B5EF4-FFF2-40B4-BE49-F238E27FC236}">
              <a16:creationId xmlns:a16="http://schemas.microsoft.com/office/drawing/2014/main" id="{A5A61BEE-128C-5713-A747-35C468043555}"/>
            </a:ext>
          </a:extLst>
        </xdr:cNvPr>
        <xdr:cNvCxnSpPr/>
      </xdr:nvCxnSpPr>
      <xdr:spPr>
        <a:xfrm flipH="1">
          <a:off x="15070729" y="1140687"/>
          <a:ext cx="1530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133351</xdr:colOff>
      <xdr:row>4</xdr:row>
      <xdr:rowOff>65459</xdr:rowOff>
    </xdr:from>
    <xdr:to>
      <xdr:col>65</xdr:col>
      <xdr:colOff>133351</xdr:colOff>
      <xdr:row>4</xdr:row>
      <xdr:rowOff>209841</xdr:rowOff>
    </xdr:to>
    <xdr:cxnSp macro="">
      <xdr:nvCxnSpPr>
        <xdr:cNvPr id="431" name="直線コネクタ 430">
          <a:extLst>
            <a:ext uri="{FF2B5EF4-FFF2-40B4-BE49-F238E27FC236}">
              <a16:creationId xmlns:a16="http://schemas.microsoft.com/office/drawing/2014/main" id="{65568FF4-4BBB-E100-4AB1-6352CF79D3A3}"/>
            </a:ext>
          </a:extLst>
        </xdr:cNvPr>
        <xdr:cNvCxnSpPr/>
      </xdr:nvCxnSpPr>
      <xdr:spPr>
        <a:xfrm>
          <a:off x="15207699" y="993111"/>
          <a:ext cx="0" cy="14438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133351</xdr:colOff>
      <xdr:row>5</xdr:row>
      <xdr:rowOff>26106</xdr:rowOff>
    </xdr:from>
    <xdr:to>
      <xdr:col>65</xdr:col>
      <xdr:colOff>133351</xdr:colOff>
      <xdr:row>5</xdr:row>
      <xdr:rowOff>172752</xdr:rowOff>
    </xdr:to>
    <xdr:cxnSp macro="">
      <xdr:nvCxnSpPr>
        <xdr:cNvPr id="432" name="直線コネクタ 431">
          <a:extLst>
            <a:ext uri="{FF2B5EF4-FFF2-40B4-BE49-F238E27FC236}">
              <a16:creationId xmlns:a16="http://schemas.microsoft.com/office/drawing/2014/main" id="{09EE5C0E-63F2-526F-FE75-D4E156CF22DC}"/>
            </a:ext>
          </a:extLst>
        </xdr:cNvPr>
        <xdr:cNvCxnSpPr/>
      </xdr:nvCxnSpPr>
      <xdr:spPr>
        <a:xfrm>
          <a:off x="15207699" y="1185671"/>
          <a:ext cx="0" cy="146646"/>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76550</xdr:colOff>
      <xdr:row>5</xdr:row>
      <xdr:rowOff>13351</xdr:rowOff>
    </xdr:from>
    <xdr:to>
      <xdr:col>65</xdr:col>
      <xdr:colOff>156538</xdr:colOff>
      <xdr:row>5</xdr:row>
      <xdr:rowOff>13351</xdr:rowOff>
    </xdr:to>
    <xdr:cxnSp macro="">
      <xdr:nvCxnSpPr>
        <xdr:cNvPr id="434" name="直線コネクタ 433">
          <a:extLst>
            <a:ext uri="{FF2B5EF4-FFF2-40B4-BE49-F238E27FC236}">
              <a16:creationId xmlns:a16="http://schemas.microsoft.com/office/drawing/2014/main" id="{D4E72839-8B71-4BF2-97C7-AB0B493590C8}"/>
            </a:ext>
          </a:extLst>
        </xdr:cNvPr>
        <xdr:cNvCxnSpPr/>
      </xdr:nvCxnSpPr>
      <xdr:spPr>
        <a:xfrm>
          <a:off x="14687072" y="1172916"/>
          <a:ext cx="54381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106579</xdr:colOff>
      <xdr:row>4</xdr:row>
      <xdr:rowOff>228512</xdr:rowOff>
    </xdr:from>
    <xdr:to>
      <xdr:col>64</xdr:col>
      <xdr:colOff>112011</xdr:colOff>
      <xdr:row>5</xdr:row>
      <xdr:rowOff>141555</xdr:rowOff>
    </xdr:to>
    <xdr:cxnSp macro="">
      <xdr:nvCxnSpPr>
        <xdr:cNvPr id="436" name="直線コネクタ 435">
          <a:extLst>
            <a:ext uri="{FF2B5EF4-FFF2-40B4-BE49-F238E27FC236}">
              <a16:creationId xmlns:a16="http://schemas.microsoft.com/office/drawing/2014/main" id="{3333A749-7E51-4891-B466-CBE2147566F0}"/>
            </a:ext>
          </a:extLst>
        </xdr:cNvPr>
        <xdr:cNvCxnSpPr/>
      </xdr:nvCxnSpPr>
      <xdr:spPr>
        <a:xfrm rot="2700000">
          <a:off x="14879252" y="1225926"/>
          <a:ext cx="144956" cy="543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129961</xdr:colOff>
      <xdr:row>5</xdr:row>
      <xdr:rowOff>15915</xdr:rowOff>
    </xdr:from>
    <xdr:to>
      <xdr:col>64</xdr:col>
      <xdr:colOff>194948</xdr:colOff>
      <xdr:row>5</xdr:row>
      <xdr:rowOff>80453</xdr:rowOff>
    </xdr:to>
    <xdr:cxnSp macro="">
      <xdr:nvCxnSpPr>
        <xdr:cNvPr id="437" name="直線コネクタ 436">
          <a:extLst>
            <a:ext uri="{FF2B5EF4-FFF2-40B4-BE49-F238E27FC236}">
              <a16:creationId xmlns:a16="http://schemas.microsoft.com/office/drawing/2014/main" id="{B419735C-08B8-4F00-B67B-C84D4D3389AE}"/>
            </a:ext>
          </a:extLst>
        </xdr:cNvPr>
        <xdr:cNvCxnSpPr/>
      </xdr:nvCxnSpPr>
      <xdr:spPr>
        <a:xfrm>
          <a:off x="14972396" y="1175480"/>
          <a:ext cx="64987" cy="6453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207303</xdr:colOff>
      <xdr:row>5</xdr:row>
      <xdr:rowOff>15915</xdr:rowOff>
    </xdr:from>
    <xdr:to>
      <xdr:col>65</xdr:col>
      <xdr:colOff>5586</xdr:colOff>
      <xdr:row>5</xdr:row>
      <xdr:rowOff>40707</xdr:rowOff>
    </xdr:to>
    <xdr:cxnSp macro="">
      <xdr:nvCxnSpPr>
        <xdr:cNvPr id="438" name="直線コネクタ 437">
          <a:extLst>
            <a:ext uri="{FF2B5EF4-FFF2-40B4-BE49-F238E27FC236}">
              <a16:creationId xmlns:a16="http://schemas.microsoft.com/office/drawing/2014/main" id="{8F8347AE-E5DE-46B5-A525-FE005B1F0A50}"/>
            </a:ext>
          </a:extLst>
        </xdr:cNvPr>
        <xdr:cNvCxnSpPr/>
      </xdr:nvCxnSpPr>
      <xdr:spPr>
        <a:xfrm>
          <a:off x="15049738" y="1175480"/>
          <a:ext cx="30196"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133486</xdr:colOff>
      <xdr:row>5</xdr:row>
      <xdr:rowOff>64759</xdr:rowOff>
    </xdr:from>
    <xdr:to>
      <xdr:col>65</xdr:col>
      <xdr:colOff>45572</xdr:colOff>
      <xdr:row>5</xdr:row>
      <xdr:rowOff>64759</xdr:rowOff>
    </xdr:to>
    <xdr:cxnSp macro="">
      <xdr:nvCxnSpPr>
        <xdr:cNvPr id="439" name="直線コネクタ 438">
          <a:extLst>
            <a:ext uri="{FF2B5EF4-FFF2-40B4-BE49-F238E27FC236}">
              <a16:creationId xmlns:a16="http://schemas.microsoft.com/office/drawing/2014/main" id="{D966077D-60F6-41C3-B9B4-D48B07D6A539}"/>
            </a:ext>
          </a:extLst>
        </xdr:cNvPr>
        <xdr:cNvCxnSpPr/>
      </xdr:nvCxnSpPr>
      <xdr:spPr>
        <a:xfrm rot="18900000">
          <a:off x="14975921" y="1224324"/>
          <a:ext cx="143999"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154725</xdr:colOff>
      <xdr:row>5</xdr:row>
      <xdr:rowOff>15915</xdr:rowOff>
    </xdr:from>
    <xdr:to>
      <xdr:col>63</xdr:col>
      <xdr:colOff>218021</xdr:colOff>
      <xdr:row>5</xdr:row>
      <xdr:rowOff>80453</xdr:rowOff>
    </xdr:to>
    <xdr:cxnSp macro="">
      <xdr:nvCxnSpPr>
        <xdr:cNvPr id="440" name="直線コネクタ 439">
          <a:extLst>
            <a:ext uri="{FF2B5EF4-FFF2-40B4-BE49-F238E27FC236}">
              <a16:creationId xmlns:a16="http://schemas.microsoft.com/office/drawing/2014/main" id="{FF393F8B-103F-4357-B91D-F2CF43F96877}"/>
            </a:ext>
          </a:extLst>
        </xdr:cNvPr>
        <xdr:cNvCxnSpPr/>
      </xdr:nvCxnSpPr>
      <xdr:spPr>
        <a:xfrm>
          <a:off x="14765247" y="1175480"/>
          <a:ext cx="63296" cy="6453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1776</xdr:colOff>
      <xdr:row>5</xdr:row>
      <xdr:rowOff>15915</xdr:rowOff>
    </xdr:from>
    <xdr:to>
      <xdr:col>64</xdr:col>
      <xdr:colOff>21899</xdr:colOff>
      <xdr:row>5</xdr:row>
      <xdr:rowOff>40707</xdr:rowOff>
    </xdr:to>
    <xdr:cxnSp macro="">
      <xdr:nvCxnSpPr>
        <xdr:cNvPr id="441" name="直線コネクタ 440">
          <a:extLst>
            <a:ext uri="{FF2B5EF4-FFF2-40B4-BE49-F238E27FC236}">
              <a16:creationId xmlns:a16="http://schemas.microsoft.com/office/drawing/2014/main" id="{1CE3F3D1-3B17-4560-8C61-B459630CBDD1}"/>
            </a:ext>
          </a:extLst>
        </xdr:cNvPr>
        <xdr:cNvCxnSpPr/>
      </xdr:nvCxnSpPr>
      <xdr:spPr>
        <a:xfrm>
          <a:off x="14844211" y="1175480"/>
          <a:ext cx="20123"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148725</xdr:colOff>
      <xdr:row>5</xdr:row>
      <xdr:rowOff>64760</xdr:rowOff>
    </xdr:from>
    <xdr:to>
      <xdr:col>64</xdr:col>
      <xdr:colOff>60813</xdr:colOff>
      <xdr:row>5</xdr:row>
      <xdr:rowOff>64760</xdr:rowOff>
    </xdr:to>
    <xdr:cxnSp macro="">
      <xdr:nvCxnSpPr>
        <xdr:cNvPr id="442" name="直線コネクタ 441">
          <a:extLst>
            <a:ext uri="{FF2B5EF4-FFF2-40B4-BE49-F238E27FC236}">
              <a16:creationId xmlns:a16="http://schemas.microsoft.com/office/drawing/2014/main" id="{F3D5E3B7-086A-456B-9867-0BBBE999F3E8}"/>
            </a:ext>
          </a:extLst>
        </xdr:cNvPr>
        <xdr:cNvCxnSpPr/>
      </xdr:nvCxnSpPr>
      <xdr:spPr>
        <a:xfrm rot="18900000">
          <a:off x="14759247" y="1224325"/>
          <a:ext cx="144001"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19816</xdr:colOff>
      <xdr:row>5</xdr:row>
      <xdr:rowOff>52266</xdr:rowOff>
    </xdr:from>
    <xdr:to>
      <xdr:col>64</xdr:col>
      <xdr:colOff>89583</xdr:colOff>
      <xdr:row>5</xdr:row>
      <xdr:rowOff>117294</xdr:rowOff>
    </xdr:to>
    <xdr:cxnSp macro="">
      <xdr:nvCxnSpPr>
        <xdr:cNvPr id="443" name="直線コネクタ 442">
          <a:extLst>
            <a:ext uri="{FF2B5EF4-FFF2-40B4-BE49-F238E27FC236}">
              <a16:creationId xmlns:a16="http://schemas.microsoft.com/office/drawing/2014/main" id="{1A4143CF-5E66-47BB-8A16-41B732BA27B3}"/>
            </a:ext>
          </a:extLst>
        </xdr:cNvPr>
        <xdr:cNvCxnSpPr/>
      </xdr:nvCxnSpPr>
      <xdr:spPr>
        <a:xfrm flipV="1">
          <a:off x="14862251" y="1211831"/>
          <a:ext cx="69767" cy="6502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103139</xdr:colOff>
      <xdr:row>5</xdr:row>
      <xdr:rowOff>93836</xdr:rowOff>
    </xdr:from>
    <xdr:to>
      <xdr:col>64</xdr:col>
      <xdr:colOff>126596</xdr:colOff>
      <xdr:row>5</xdr:row>
      <xdr:rowOff>117293</xdr:rowOff>
    </xdr:to>
    <xdr:cxnSp macro="">
      <xdr:nvCxnSpPr>
        <xdr:cNvPr id="444" name="直線コネクタ 443">
          <a:extLst>
            <a:ext uri="{FF2B5EF4-FFF2-40B4-BE49-F238E27FC236}">
              <a16:creationId xmlns:a16="http://schemas.microsoft.com/office/drawing/2014/main" id="{93D50264-AF6B-44AC-B2F0-B4E09953A138}"/>
            </a:ext>
          </a:extLst>
        </xdr:cNvPr>
        <xdr:cNvCxnSpPr/>
      </xdr:nvCxnSpPr>
      <xdr:spPr>
        <a:xfrm flipV="1">
          <a:off x="14945574" y="1253401"/>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80235</xdr:colOff>
      <xdr:row>12</xdr:row>
      <xdr:rowOff>0</xdr:rowOff>
    </xdr:from>
    <xdr:to>
      <xdr:col>68</xdr:col>
      <xdr:colOff>80235</xdr:colOff>
      <xdr:row>13</xdr:row>
      <xdr:rowOff>189863</xdr:rowOff>
    </xdr:to>
    <xdr:cxnSp macro="">
      <xdr:nvCxnSpPr>
        <xdr:cNvPr id="447" name="直線コネクタ 446">
          <a:extLst>
            <a:ext uri="{FF2B5EF4-FFF2-40B4-BE49-F238E27FC236}">
              <a16:creationId xmlns:a16="http://schemas.microsoft.com/office/drawing/2014/main" id="{9FA0D9C2-9CA0-53F5-7EF6-8704A558AC39}"/>
            </a:ext>
          </a:extLst>
        </xdr:cNvPr>
        <xdr:cNvCxnSpPr/>
      </xdr:nvCxnSpPr>
      <xdr:spPr>
        <a:xfrm>
          <a:off x="15625035" y="2758440"/>
          <a:ext cx="0" cy="41846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193859</xdr:colOff>
      <xdr:row>13</xdr:row>
      <xdr:rowOff>124385</xdr:rowOff>
    </xdr:from>
    <xdr:to>
      <xdr:col>68</xdr:col>
      <xdr:colOff>76859</xdr:colOff>
      <xdr:row>13</xdr:row>
      <xdr:rowOff>124385</xdr:rowOff>
    </xdr:to>
    <xdr:cxnSp macro="">
      <xdr:nvCxnSpPr>
        <xdr:cNvPr id="448" name="直線コネクタ 447">
          <a:extLst>
            <a:ext uri="{FF2B5EF4-FFF2-40B4-BE49-F238E27FC236}">
              <a16:creationId xmlns:a16="http://schemas.microsoft.com/office/drawing/2014/main" id="{9D218A2F-5719-6CFC-C002-3DAD9652340E}"/>
            </a:ext>
          </a:extLst>
        </xdr:cNvPr>
        <xdr:cNvCxnSpPr/>
      </xdr:nvCxnSpPr>
      <xdr:spPr>
        <a:xfrm>
          <a:off x="14595659" y="3111425"/>
          <a:ext cx="10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65</xdr:col>
      <xdr:colOff>186545</xdr:colOff>
      <xdr:row>18</xdr:row>
      <xdr:rowOff>96843</xdr:rowOff>
    </xdr:from>
    <xdr:ext cx="0" cy="190372"/>
    <xdr:cxnSp macro="">
      <xdr:nvCxnSpPr>
        <xdr:cNvPr id="451" name="直線コネクタ 450">
          <a:extLst>
            <a:ext uri="{FF2B5EF4-FFF2-40B4-BE49-F238E27FC236}">
              <a16:creationId xmlns:a16="http://schemas.microsoft.com/office/drawing/2014/main" id="{D987922F-3EA2-FF8B-C6F7-59397C4E86EC}"/>
            </a:ext>
          </a:extLst>
        </xdr:cNvPr>
        <xdr:cNvCxnSpPr/>
      </xdr:nvCxnSpPr>
      <xdr:spPr>
        <a:xfrm>
          <a:off x="15045545" y="4242123"/>
          <a:ext cx="0" cy="19037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64</xdr:col>
      <xdr:colOff>183600</xdr:colOff>
      <xdr:row>29</xdr:row>
      <xdr:rowOff>5745</xdr:rowOff>
    </xdr:from>
    <xdr:ext cx="444352" cy="233205"/>
    <xdr:sp macro="" textlink="'1条'!R11">
      <xdr:nvSpPr>
        <xdr:cNvPr id="492" name="テキスト ボックス 491">
          <a:extLst>
            <a:ext uri="{FF2B5EF4-FFF2-40B4-BE49-F238E27FC236}">
              <a16:creationId xmlns:a16="http://schemas.microsoft.com/office/drawing/2014/main" id="{C0ED13D5-92D3-F98E-B471-247A11ED342C}"/>
            </a:ext>
          </a:extLst>
        </xdr:cNvPr>
        <xdr:cNvSpPr txBox="1"/>
      </xdr:nvSpPr>
      <xdr:spPr>
        <a:xfrm>
          <a:off x="14814000" y="66656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63</xdr:col>
      <xdr:colOff>69581</xdr:colOff>
      <xdr:row>29</xdr:row>
      <xdr:rowOff>206147</xdr:rowOff>
    </xdr:from>
    <xdr:to>
      <xdr:col>68</xdr:col>
      <xdr:colOff>78581</xdr:colOff>
      <xdr:row>29</xdr:row>
      <xdr:rowOff>206147</xdr:rowOff>
    </xdr:to>
    <xdr:cxnSp macro="">
      <xdr:nvCxnSpPr>
        <xdr:cNvPr id="493" name="直線コネクタ 492">
          <a:extLst>
            <a:ext uri="{FF2B5EF4-FFF2-40B4-BE49-F238E27FC236}">
              <a16:creationId xmlns:a16="http://schemas.microsoft.com/office/drawing/2014/main" id="{9807255F-2ECD-A831-A064-28E3B95B7FE0}"/>
            </a:ext>
          </a:extLst>
        </xdr:cNvPr>
        <xdr:cNvCxnSpPr/>
      </xdr:nvCxnSpPr>
      <xdr:spPr>
        <a:xfrm>
          <a:off x="14471381" y="6866027"/>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193769</xdr:colOff>
      <xdr:row>35</xdr:row>
      <xdr:rowOff>16912</xdr:rowOff>
    </xdr:from>
    <xdr:to>
      <xdr:col>68</xdr:col>
      <xdr:colOff>74969</xdr:colOff>
      <xdr:row>35</xdr:row>
      <xdr:rowOff>16912</xdr:rowOff>
    </xdr:to>
    <xdr:cxnSp macro="">
      <xdr:nvCxnSpPr>
        <xdr:cNvPr id="494" name="直線コネクタ 493">
          <a:extLst>
            <a:ext uri="{FF2B5EF4-FFF2-40B4-BE49-F238E27FC236}">
              <a16:creationId xmlns:a16="http://schemas.microsoft.com/office/drawing/2014/main" id="{CC9DEE05-0B48-02E5-C240-FBEFCF3F0419}"/>
            </a:ext>
          </a:extLst>
        </xdr:cNvPr>
        <xdr:cNvCxnSpPr/>
      </xdr:nvCxnSpPr>
      <xdr:spPr>
        <a:xfrm>
          <a:off x="13909769" y="8048392"/>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66750</xdr:colOff>
      <xdr:row>24</xdr:row>
      <xdr:rowOff>7551</xdr:rowOff>
    </xdr:from>
    <xdr:to>
      <xdr:col>62</xdr:col>
      <xdr:colOff>66750</xdr:colOff>
      <xdr:row>33</xdr:row>
      <xdr:rowOff>218151</xdr:rowOff>
    </xdr:to>
    <xdr:cxnSp macro="">
      <xdr:nvCxnSpPr>
        <xdr:cNvPr id="496" name="直線コネクタ 495">
          <a:extLst>
            <a:ext uri="{FF2B5EF4-FFF2-40B4-BE49-F238E27FC236}">
              <a16:creationId xmlns:a16="http://schemas.microsoft.com/office/drawing/2014/main" id="{799EE1DF-D67F-1A55-F130-CEBE2A4A156B}"/>
            </a:ext>
          </a:extLst>
        </xdr:cNvPr>
        <xdr:cNvCxnSpPr/>
      </xdr:nvCxnSpPr>
      <xdr:spPr>
        <a:xfrm>
          <a:off x="14239950" y="552443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192865</xdr:colOff>
      <xdr:row>33</xdr:row>
      <xdr:rowOff>216375</xdr:rowOff>
    </xdr:from>
    <xdr:to>
      <xdr:col>62</xdr:col>
      <xdr:colOff>59665</xdr:colOff>
      <xdr:row>33</xdr:row>
      <xdr:rowOff>216375</xdr:rowOff>
    </xdr:to>
    <xdr:cxnSp macro="">
      <xdr:nvCxnSpPr>
        <xdr:cNvPr id="497" name="直線コネクタ 496">
          <a:extLst>
            <a:ext uri="{FF2B5EF4-FFF2-40B4-BE49-F238E27FC236}">
              <a16:creationId xmlns:a16="http://schemas.microsoft.com/office/drawing/2014/main" id="{A8F74B0D-71EC-7B61-ED64-D077A3F3A539}"/>
            </a:ext>
          </a:extLst>
        </xdr:cNvPr>
        <xdr:cNvCxnSpPr/>
      </xdr:nvCxnSpPr>
      <xdr:spPr>
        <a:xfrm>
          <a:off x="13908865" y="7790655"/>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191312</xdr:colOff>
      <xdr:row>33</xdr:row>
      <xdr:rowOff>218032</xdr:rowOff>
    </xdr:from>
    <xdr:to>
      <xdr:col>60</xdr:col>
      <xdr:colOff>191312</xdr:colOff>
      <xdr:row>35</xdr:row>
      <xdr:rowOff>12832</xdr:rowOff>
    </xdr:to>
    <xdr:cxnSp macro="">
      <xdr:nvCxnSpPr>
        <xdr:cNvPr id="498" name="直線コネクタ 497">
          <a:extLst>
            <a:ext uri="{FF2B5EF4-FFF2-40B4-BE49-F238E27FC236}">
              <a16:creationId xmlns:a16="http://schemas.microsoft.com/office/drawing/2014/main" id="{051E2855-983E-806C-89FA-A636A8EA4740}"/>
            </a:ext>
          </a:extLst>
        </xdr:cNvPr>
        <xdr:cNvCxnSpPr/>
      </xdr:nvCxnSpPr>
      <xdr:spPr>
        <a:xfrm>
          <a:off x="13907312" y="779231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65957</xdr:colOff>
      <xdr:row>24</xdr:row>
      <xdr:rowOff>4583</xdr:rowOff>
    </xdr:from>
    <xdr:to>
      <xdr:col>63</xdr:col>
      <xdr:colOff>71357</xdr:colOff>
      <xdr:row>24</xdr:row>
      <xdr:rowOff>4583</xdr:rowOff>
    </xdr:to>
    <xdr:cxnSp macro="">
      <xdr:nvCxnSpPr>
        <xdr:cNvPr id="499" name="直線コネクタ 498">
          <a:extLst>
            <a:ext uri="{FF2B5EF4-FFF2-40B4-BE49-F238E27FC236}">
              <a16:creationId xmlns:a16="http://schemas.microsoft.com/office/drawing/2014/main" id="{45DA27B7-5365-70A3-C1DE-082CE5101B34}"/>
            </a:ext>
          </a:extLst>
        </xdr:cNvPr>
        <xdr:cNvCxnSpPr/>
      </xdr:nvCxnSpPr>
      <xdr:spPr>
        <a:xfrm>
          <a:off x="14239157" y="5521463"/>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69640</xdr:colOff>
      <xdr:row>24</xdr:row>
      <xdr:rowOff>7551</xdr:rowOff>
    </xdr:from>
    <xdr:to>
      <xdr:col>63</xdr:col>
      <xdr:colOff>69640</xdr:colOff>
      <xdr:row>33</xdr:row>
      <xdr:rowOff>218151</xdr:rowOff>
    </xdr:to>
    <xdr:cxnSp macro="">
      <xdr:nvCxnSpPr>
        <xdr:cNvPr id="500" name="直線コネクタ 499">
          <a:extLst>
            <a:ext uri="{FF2B5EF4-FFF2-40B4-BE49-F238E27FC236}">
              <a16:creationId xmlns:a16="http://schemas.microsoft.com/office/drawing/2014/main" id="{23B7554F-26DC-B778-EA51-B413E7EEBC87}"/>
            </a:ext>
          </a:extLst>
        </xdr:cNvPr>
        <xdr:cNvCxnSpPr/>
      </xdr:nvCxnSpPr>
      <xdr:spPr>
        <a:xfrm>
          <a:off x="14471440" y="552443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67732</xdr:colOff>
      <xdr:row>33</xdr:row>
      <xdr:rowOff>218496</xdr:rowOff>
    </xdr:from>
    <xdr:to>
      <xdr:col>68</xdr:col>
      <xdr:colOff>76732</xdr:colOff>
      <xdr:row>33</xdr:row>
      <xdr:rowOff>218496</xdr:rowOff>
    </xdr:to>
    <xdr:cxnSp macro="">
      <xdr:nvCxnSpPr>
        <xdr:cNvPr id="501" name="直線コネクタ 500">
          <a:extLst>
            <a:ext uri="{FF2B5EF4-FFF2-40B4-BE49-F238E27FC236}">
              <a16:creationId xmlns:a16="http://schemas.microsoft.com/office/drawing/2014/main" id="{A480B43D-90F5-6FAE-C88D-428CFD081FDE}"/>
            </a:ext>
          </a:extLst>
        </xdr:cNvPr>
        <xdr:cNvCxnSpPr/>
      </xdr:nvCxnSpPr>
      <xdr:spPr>
        <a:xfrm>
          <a:off x="14469532" y="7792776"/>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74906</xdr:colOff>
      <xdr:row>33</xdr:row>
      <xdr:rowOff>218073</xdr:rowOff>
    </xdr:from>
    <xdr:to>
      <xdr:col>68</xdr:col>
      <xdr:colOff>74906</xdr:colOff>
      <xdr:row>35</xdr:row>
      <xdr:rowOff>12873</xdr:rowOff>
    </xdr:to>
    <xdr:cxnSp macro="">
      <xdr:nvCxnSpPr>
        <xdr:cNvPr id="502" name="直線コネクタ 501">
          <a:extLst>
            <a:ext uri="{FF2B5EF4-FFF2-40B4-BE49-F238E27FC236}">
              <a16:creationId xmlns:a16="http://schemas.microsoft.com/office/drawing/2014/main" id="{224A31BE-40A7-3911-417A-A5F14DC3272B}"/>
            </a:ext>
          </a:extLst>
        </xdr:cNvPr>
        <xdr:cNvCxnSpPr/>
      </xdr:nvCxnSpPr>
      <xdr:spPr>
        <a:xfrm>
          <a:off x="15619706" y="779235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158912</xdr:colOff>
      <xdr:row>24</xdr:row>
      <xdr:rowOff>4508</xdr:rowOff>
    </xdr:from>
    <xdr:to>
      <xdr:col>61</xdr:col>
      <xdr:colOff>189299</xdr:colOff>
      <xdr:row>24</xdr:row>
      <xdr:rowOff>4508</xdr:rowOff>
    </xdr:to>
    <xdr:cxnSp macro="">
      <xdr:nvCxnSpPr>
        <xdr:cNvPr id="503" name="直線コネクタ 502">
          <a:extLst>
            <a:ext uri="{FF2B5EF4-FFF2-40B4-BE49-F238E27FC236}">
              <a16:creationId xmlns:a16="http://schemas.microsoft.com/office/drawing/2014/main" id="{F5C07CB7-542F-E3C9-3459-5F1010A8CFCF}"/>
            </a:ext>
          </a:extLst>
        </xdr:cNvPr>
        <xdr:cNvCxnSpPr/>
      </xdr:nvCxnSpPr>
      <xdr:spPr>
        <a:xfrm>
          <a:off x="13417712" y="5526077"/>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143014</xdr:colOff>
      <xdr:row>33</xdr:row>
      <xdr:rowOff>217239</xdr:rowOff>
    </xdr:from>
    <xdr:to>
      <xdr:col>60</xdr:col>
      <xdr:colOff>79493</xdr:colOff>
      <xdr:row>33</xdr:row>
      <xdr:rowOff>217239</xdr:rowOff>
    </xdr:to>
    <xdr:cxnSp macro="">
      <xdr:nvCxnSpPr>
        <xdr:cNvPr id="504" name="直線コネクタ 503">
          <a:extLst>
            <a:ext uri="{FF2B5EF4-FFF2-40B4-BE49-F238E27FC236}">
              <a16:creationId xmlns:a16="http://schemas.microsoft.com/office/drawing/2014/main" id="{E46CB592-E295-E155-3A83-A5947DBD6A28}"/>
            </a:ext>
          </a:extLst>
        </xdr:cNvPr>
        <xdr:cNvCxnSpPr/>
      </xdr:nvCxnSpPr>
      <xdr:spPr>
        <a:xfrm>
          <a:off x="13630414" y="7791519"/>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199050</xdr:colOff>
      <xdr:row>24</xdr:row>
      <xdr:rowOff>3042</xdr:rowOff>
    </xdr:from>
    <xdr:to>
      <xdr:col>59</xdr:col>
      <xdr:colOff>199050</xdr:colOff>
      <xdr:row>33</xdr:row>
      <xdr:rowOff>213642</xdr:rowOff>
    </xdr:to>
    <xdr:cxnSp macro="">
      <xdr:nvCxnSpPr>
        <xdr:cNvPr id="505" name="直線コネクタ 504">
          <a:extLst>
            <a:ext uri="{FF2B5EF4-FFF2-40B4-BE49-F238E27FC236}">
              <a16:creationId xmlns:a16="http://schemas.microsoft.com/office/drawing/2014/main" id="{2EFB1F86-D364-9700-1653-9A48CB63D9CC}"/>
            </a:ext>
          </a:extLst>
        </xdr:cNvPr>
        <xdr:cNvCxnSpPr/>
      </xdr:nvCxnSpPr>
      <xdr:spPr>
        <a:xfrm>
          <a:off x="13686450" y="5519922"/>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11802</xdr:colOff>
      <xdr:row>28</xdr:row>
      <xdr:rowOff>6244</xdr:rowOff>
    </xdr:from>
    <xdr:ext cx="233205" cy="444352"/>
    <xdr:sp macro="" textlink="'1条'!$R$6">
      <xdr:nvSpPr>
        <xdr:cNvPr id="506" name="テキスト ボックス 505">
          <a:extLst>
            <a:ext uri="{FF2B5EF4-FFF2-40B4-BE49-F238E27FC236}">
              <a16:creationId xmlns:a16="http://schemas.microsoft.com/office/drawing/2014/main" id="{FB9B8A85-555C-03A6-A624-2F07D7AB138A}"/>
            </a:ext>
          </a:extLst>
        </xdr:cNvPr>
        <xdr:cNvSpPr txBox="1"/>
      </xdr:nvSpPr>
      <xdr:spPr>
        <a:xfrm rot="16200000">
          <a:off x="13393629" y="65477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145240</xdr:colOff>
      <xdr:row>35</xdr:row>
      <xdr:rowOff>15559</xdr:rowOff>
    </xdr:from>
    <xdr:to>
      <xdr:col>60</xdr:col>
      <xdr:colOff>67769</xdr:colOff>
      <xdr:row>35</xdr:row>
      <xdr:rowOff>15559</xdr:rowOff>
    </xdr:to>
    <xdr:cxnSp macro="">
      <xdr:nvCxnSpPr>
        <xdr:cNvPr id="507" name="直線コネクタ 506">
          <a:extLst>
            <a:ext uri="{FF2B5EF4-FFF2-40B4-BE49-F238E27FC236}">
              <a16:creationId xmlns:a16="http://schemas.microsoft.com/office/drawing/2014/main" id="{6662C6CA-5887-5C54-D29F-EF218492F8CD}"/>
            </a:ext>
          </a:extLst>
        </xdr:cNvPr>
        <xdr:cNvCxnSpPr/>
      </xdr:nvCxnSpPr>
      <xdr:spPr>
        <a:xfrm>
          <a:off x="13404040" y="8047039"/>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12247</xdr:colOff>
      <xdr:row>28</xdr:row>
      <xdr:rowOff>57979</xdr:rowOff>
    </xdr:from>
    <xdr:ext cx="233205" cy="444352"/>
    <xdr:sp macro="" textlink="'1条'!R5">
      <xdr:nvSpPr>
        <xdr:cNvPr id="508" name="テキスト ボックス 507">
          <a:extLst>
            <a:ext uri="{FF2B5EF4-FFF2-40B4-BE49-F238E27FC236}">
              <a16:creationId xmlns:a16="http://schemas.microsoft.com/office/drawing/2014/main" id="{8F5DE181-7B25-8D8D-6766-D128D24C387D}"/>
            </a:ext>
          </a:extLst>
        </xdr:cNvPr>
        <xdr:cNvSpPr txBox="1"/>
      </xdr:nvSpPr>
      <xdr:spPr>
        <a:xfrm rot="16200000">
          <a:off x="13165474" y="659952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58</xdr:col>
      <xdr:colOff>206362</xdr:colOff>
      <xdr:row>24</xdr:row>
      <xdr:rowOff>8904</xdr:rowOff>
    </xdr:from>
    <xdr:to>
      <xdr:col>58</xdr:col>
      <xdr:colOff>206362</xdr:colOff>
      <xdr:row>35</xdr:row>
      <xdr:rowOff>14304</xdr:rowOff>
    </xdr:to>
    <xdr:cxnSp macro="">
      <xdr:nvCxnSpPr>
        <xdr:cNvPr id="509" name="直線コネクタ 508">
          <a:extLst>
            <a:ext uri="{FF2B5EF4-FFF2-40B4-BE49-F238E27FC236}">
              <a16:creationId xmlns:a16="http://schemas.microsoft.com/office/drawing/2014/main" id="{1840D01F-B077-0602-80DD-007AAD8CA72D}"/>
            </a:ext>
          </a:extLst>
        </xdr:cNvPr>
        <xdr:cNvCxnSpPr/>
      </xdr:nvCxnSpPr>
      <xdr:spPr>
        <a:xfrm>
          <a:off x="13465162" y="5525784"/>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198953</xdr:colOff>
      <xdr:row>33</xdr:row>
      <xdr:rowOff>219140</xdr:rowOff>
    </xdr:from>
    <xdr:to>
      <xdr:col>59</xdr:col>
      <xdr:colOff>198953</xdr:colOff>
      <xdr:row>35</xdr:row>
      <xdr:rowOff>13940</xdr:rowOff>
    </xdr:to>
    <xdr:cxnSp macro="">
      <xdr:nvCxnSpPr>
        <xdr:cNvPr id="510" name="直線コネクタ 509">
          <a:extLst>
            <a:ext uri="{FF2B5EF4-FFF2-40B4-BE49-F238E27FC236}">
              <a16:creationId xmlns:a16="http://schemas.microsoft.com/office/drawing/2014/main" id="{881A3454-1EDF-5D32-E019-5F2AF2D97CD6}"/>
            </a:ext>
          </a:extLst>
        </xdr:cNvPr>
        <xdr:cNvCxnSpPr/>
      </xdr:nvCxnSpPr>
      <xdr:spPr>
        <a:xfrm>
          <a:off x="13686353" y="7793420"/>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22979</xdr:colOff>
      <xdr:row>29</xdr:row>
      <xdr:rowOff>138511</xdr:rowOff>
    </xdr:from>
    <xdr:ext cx="224998" cy="345929"/>
    <xdr:sp macro="" textlink="">
      <xdr:nvSpPr>
        <xdr:cNvPr id="511" name="テキスト ボックス 510">
          <a:extLst>
            <a:ext uri="{FF2B5EF4-FFF2-40B4-BE49-F238E27FC236}">
              <a16:creationId xmlns:a16="http://schemas.microsoft.com/office/drawing/2014/main" id="{2D31AC99-C6BA-76EF-764D-C518E0695605}"/>
            </a:ext>
          </a:extLst>
        </xdr:cNvPr>
        <xdr:cNvSpPr txBox="1"/>
      </xdr:nvSpPr>
      <xdr:spPr>
        <a:xfrm rot="16200000">
          <a:off x="13221313" y="6863546"/>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59</xdr:col>
      <xdr:colOff>507</xdr:colOff>
      <xdr:row>33</xdr:row>
      <xdr:rowOff>102615</xdr:rowOff>
    </xdr:from>
    <xdr:ext cx="233205" cy="444352"/>
    <xdr:sp macro="" textlink="'1条'!$R$9">
      <xdr:nvSpPr>
        <xdr:cNvPr id="512" name="テキスト ボックス 511">
          <a:extLst>
            <a:ext uri="{FF2B5EF4-FFF2-40B4-BE49-F238E27FC236}">
              <a16:creationId xmlns:a16="http://schemas.microsoft.com/office/drawing/2014/main" id="{18886800-2FFD-E6E7-FC24-CE1C3A2BEF59}"/>
            </a:ext>
          </a:extLst>
        </xdr:cNvPr>
        <xdr:cNvSpPr txBox="1"/>
      </xdr:nvSpPr>
      <xdr:spPr>
        <a:xfrm rot="16200000">
          <a:off x="13382334" y="778246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62</xdr:col>
      <xdr:colOff>67799</xdr:colOff>
      <xdr:row>22</xdr:row>
      <xdr:rowOff>175804</xdr:rowOff>
    </xdr:from>
    <xdr:to>
      <xdr:col>62</xdr:col>
      <xdr:colOff>67799</xdr:colOff>
      <xdr:row>23</xdr:row>
      <xdr:rowOff>82728</xdr:rowOff>
    </xdr:to>
    <xdr:cxnSp macro="">
      <xdr:nvCxnSpPr>
        <xdr:cNvPr id="513" name="直線コネクタ 512">
          <a:extLst>
            <a:ext uri="{FF2B5EF4-FFF2-40B4-BE49-F238E27FC236}">
              <a16:creationId xmlns:a16="http://schemas.microsoft.com/office/drawing/2014/main" id="{EE69E760-BAFE-5663-CE92-369D84D8843C}"/>
            </a:ext>
          </a:extLst>
        </xdr:cNvPr>
        <xdr:cNvCxnSpPr/>
      </xdr:nvCxnSpPr>
      <xdr:spPr>
        <a:xfrm>
          <a:off x="14240999" y="5235484"/>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72051</xdr:colOff>
      <xdr:row>22</xdr:row>
      <xdr:rowOff>172966</xdr:rowOff>
    </xdr:from>
    <xdr:to>
      <xdr:col>63</xdr:col>
      <xdr:colOff>72051</xdr:colOff>
      <xdr:row>23</xdr:row>
      <xdr:rowOff>76866</xdr:rowOff>
    </xdr:to>
    <xdr:cxnSp macro="">
      <xdr:nvCxnSpPr>
        <xdr:cNvPr id="514" name="直線コネクタ 513">
          <a:extLst>
            <a:ext uri="{FF2B5EF4-FFF2-40B4-BE49-F238E27FC236}">
              <a16:creationId xmlns:a16="http://schemas.microsoft.com/office/drawing/2014/main" id="{E0223D24-8E3F-511C-6DFA-54EA10C0574E}"/>
            </a:ext>
          </a:extLst>
        </xdr:cNvPr>
        <xdr:cNvCxnSpPr/>
      </xdr:nvCxnSpPr>
      <xdr:spPr>
        <a:xfrm>
          <a:off x="14473851" y="5232646"/>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65289</xdr:colOff>
      <xdr:row>22</xdr:row>
      <xdr:rowOff>222759</xdr:rowOff>
    </xdr:from>
    <xdr:to>
      <xdr:col>63</xdr:col>
      <xdr:colOff>70689</xdr:colOff>
      <xdr:row>22</xdr:row>
      <xdr:rowOff>222969</xdr:rowOff>
    </xdr:to>
    <xdr:cxnSp macro="">
      <xdr:nvCxnSpPr>
        <xdr:cNvPr id="515" name="直線コネクタ 514">
          <a:extLst>
            <a:ext uri="{FF2B5EF4-FFF2-40B4-BE49-F238E27FC236}">
              <a16:creationId xmlns:a16="http://schemas.microsoft.com/office/drawing/2014/main" id="{0073CCF7-CAA0-C2CB-27C4-FE14F4FA3760}"/>
            </a:ext>
          </a:extLst>
        </xdr:cNvPr>
        <xdr:cNvCxnSpPr/>
      </xdr:nvCxnSpPr>
      <xdr:spPr>
        <a:xfrm>
          <a:off x="14238489" y="5282439"/>
          <a:ext cx="234000" cy="21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201311</xdr:colOff>
      <xdr:row>21</xdr:row>
      <xdr:rowOff>214917</xdr:rowOff>
    </xdr:from>
    <xdr:ext cx="444352" cy="233205"/>
    <xdr:sp macro="" textlink="'1条'!R7">
      <xdr:nvSpPr>
        <xdr:cNvPr id="516" name="テキスト ボックス 515">
          <a:extLst>
            <a:ext uri="{FF2B5EF4-FFF2-40B4-BE49-F238E27FC236}">
              <a16:creationId xmlns:a16="http://schemas.microsoft.com/office/drawing/2014/main" id="{4F6FB21D-22CB-2319-9CC4-71950A7D0E04}"/>
            </a:ext>
          </a:extLst>
        </xdr:cNvPr>
        <xdr:cNvSpPr txBox="1"/>
      </xdr:nvSpPr>
      <xdr:spPr>
        <a:xfrm>
          <a:off x="14145911" y="504599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60</xdr:col>
      <xdr:colOff>192566</xdr:colOff>
      <xdr:row>35</xdr:row>
      <xdr:rowOff>132619</xdr:rowOff>
    </xdr:from>
    <xdr:to>
      <xdr:col>60</xdr:col>
      <xdr:colOff>192566</xdr:colOff>
      <xdr:row>36</xdr:row>
      <xdr:rowOff>48019</xdr:rowOff>
    </xdr:to>
    <xdr:cxnSp macro="">
      <xdr:nvCxnSpPr>
        <xdr:cNvPr id="517" name="直線コネクタ 516">
          <a:extLst>
            <a:ext uri="{FF2B5EF4-FFF2-40B4-BE49-F238E27FC236}">
              <a16:creationId xmlns:a16="http://schemas.microsoft.com/office/drawing/2014/main" id="{89C825D7-FA80-0675-9FFB-A8F0C6F0EA82}"/>
            </a:ext>
          </a:extLst>
        </xdr:cNvPr>
        <xdr:cNvCxnSpPr/>
      </xdr:nvCxnSpPr>
      <xdr:spPr>
        <a:xfrm>
          <a:off x="13908566" y="8164099"/>
          <a:ext cx="0" cy="144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76247</xdr:colOff>
      <xdr:row>35</xdr:row>
      <xdr:rowOff>115035</xdr:rowOff>
    </xdr:from>
    <xdr:to>
      <xdr:col>68</xdr:col>
      <xdr:colOff>76247</xdr:colOff>
      <xdr:row>36</xdr:row>
      <xdr:rowOff>30435</xdr:rowOff>
    </xdr:to>
    <xdr:cxnSp macro="">
      <xdr:nvCxnSpPr>
        <xdr:cNvPr id="518" name="直線コネクタ 517">
          <a:extLst>
            <a:ext uri="{FF2B5EF4-FFF2-40B4-BE49-F238E27FC236}">
              <a16:creationId xmlns:a16="http://schemas.microsoft.com/office/drawing/2014/main" id="{FD69C48D-6581-34DE-0E89-6B06FF5B18DF}"/>
            </a:ext>
          </a:extLst>
        </xdr:cNvPr>
        <xdr:cNvCxnSpPr/>
      </xdr:nvCxnSpPr>
      <xdr:spPr>
        <a:xfrm>
          <a:off x="15621047" y="8146515"/>
          <a:ext cx="0" cy="144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192635</xdr:colOff>
      <xdr:row>36</xdr:row>
      <xdr:rowOff>12146</xdr:rowOff>
    </xdr:from>
    <xdr:to>
      <xdr:col>68</xdr:col>
      <xdr:colOff>73835</xdr:colOff>
      <xdr:row>36</xdr:row>
      <xdr:rowOff>12146</xdr:rowOff>
    </xdr:to>
    <xdr:cxnSp macro="">
      <xdr:nvCxnSpPr>
        <xdr:cNvPr id="519" name="直線コネクタ 518">
          <a:extLst>
            <a:ext uri="{FF2B5EF4-FFF2-40B4-BE49-F238E27FC236}">
              <a16:creationId xmlns:a16="http://schemas.microsoft.com/office/drawing/2014/main" id="{C59C95CE-DCE4-8800-FC93-20864B903CF5}"/>
            </a:ext>
          </a:extLst>
        </xdr:cNvPr>
        <xdr:cNvCxnSpPr/>
      </xdr:nvCxnSpPr>
      <xdr:spPr>
        <a:xfrm>
          <a:off x="13908635" y="8272226"/>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124769</xdr:colOff>
      <xdr:row>35</xdr:row>
      <xdr:rowOff>227084</xdr:rowOff>
    </xdr:from>
    <xdr:ext cx="444352" cy="233205"/>
    <xdr:sp macro="" textlink="'1条'!R8">
      <xdr:nvSpPr>
        <xdr:cNvPr id="520" name="テキスト ボックス 519">
          <a:extLst>
            <a:ext uri="{FF2B5EF4-FFF2-40B4-BE49-F238E27FC236}">
              <a16:creationId xmlns:a16="http://schemas.microsoft.com/office/drawing/2014/main" id="{D219E400-B882-1CB7-504D-F21A210DD981}"/>
            </a:ext>
          </a:extLst>
        </xdr:cNvPr>
        <xdr:cNvSpPr txBox="1"/>
      </xdr:nvSpPr>
      <xdr:spPr>
        <a:xfrm>
          <a:off x="14526569" y="826325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60</xdr:col>
      <xdr:colOff>194172</xdr:colOff>
      <xdr:row>31</xdr:row>
      <xdr:rowOff>227362</xdr:rowOff>
    </xdr:from>
    <xdr:to>
      <xdr:col>60</xdr:col>
      <xdr:colOff>194172</xdr:colOff>
      <xdr:row>32</xdr:row>
      <xdr:rowOff>160148</xdr:rowOff>
    </xdr:to>
    <xdr:cxnSp macro="">
      <xdr:nvCxnSpPr>
        <xdr:cNvPr id="521" name="直線コネクタ 520">
          <a:extLst>
            <a:ext uri="{FF2B5EF4-FFF2-40B4-BE49-F238E27FC236}">
              <a16:creationId xmlns:a16="http://schemas.microsoft.com/office/drawing/2014/main" id="{C1F3B455-BDA2-71D9-EC17-7DE8CF0A48CA}"/>
            </a:ext>
          </a:extLst>
        </xdr:cNvPr>
        <xdr:cNvCxnSpPr/>
      </xdr:nvCxnSpPr>
      <xdr:spPr>
        <a:xfrm>
          <a:off x="13910172" y="7344442"/>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191227</xdr:colOff>
      <xdr:row>32</xdr:row>
      <xdr:rowOff>45674</xdr:rowOff>
    </xdr:from>
    <xdr:to>
      <xdr:col>62</xdr:col>
      <xdr:colOff>58027</xdr:colOff>
      <xdr:row>32</xdr:row>
      <xdr:rowOff>45674</xdr:rowOff>
    </xdr:to>
    <xdr:cxnSp macro="">
      <xdr:nvCxnSpPr>
        <xdr:cNvPr id="522" name="直線コネクタ 521">
          <a:extLst>
            <a:ext uri="{FF2B5EF4-FFF2-40B4-BE49-F238E27FC236}">
              <a16:creationId xmlns:a16="http://schemas.microsoft.com/office/drawing/2014/main" id="{E243B293-D71F-D1C3-30CC-9B6D12BA4D70}"/>
            </a:ext>
          </a:extLst>
        </xdr:cNvPr>
        <xdr:cNvCxnSpPr/>
      </xdr:nvCxnSpPr>
      <xdr:spPr>
        <a:xfrm>
          <a:off x="13907227" y="7391354"/>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120649</xdr:colOff>
      <xdr:row>31</xdr:row>
      <xdr:rowOff>61992</xdr:rowOff>
    </xdr:from>
    <xdr:ext cx="444352" cy="233205"/>
    <xdr:sp macro="" textlink="'1条'!R10">
      <xdr:nvSpPr>
        <xdr:cNvPr id="523" name="テキスト ボックス 522">
          <a:extLst>
            <a:ext uri="{FF2B5EF4-FFF2-40B4-BE49-F238E27FC236}">
              <a16:creationId xmlns:a16="http://schemas.microsoft.com/office/drawing/2014/main" id="{4EA19ADE-349E-807D-BDA2-3F36DF16CC75}"/>
            </a:ext>
          </a:extLst>
        </xdr:cNvPr>
        <xdr:cNvSpPr txBox="1"/>
      </xdr:nvSpPr>
      <xdr:spPr>
        <a:xfrm>
          <a:off x="13836649" y="717907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65</xdr:col>
      <xdr:colOff>137762</xdr:colOff>
      <xdr:row>22</xdr:row>
      <xdr:rowOff>199325</xdr:rowOff>
    </xdr:from>
    <xdr:ext cx="233205" cy="444352"/>
    <xdr:sp macro="" textlink="'1条'!R14">
      <xdr:nvSpPr>
        <xdr:cNvPr id="524" name="テキスト ボックス 523">
          <a:extLst>
            <a:ext uri="{FF2B5EF4-FFF2-40B4-BE49-F238E27FC236}">
              <a16:creationId xmlns:a16="http://schemas.microsoft.com/office/drawing/2014/main" id="{B2005670-B321-5B17-AB8F-1730B32DFF70}"/>
            </a:ext>
          </a:extLst>
        </xdr:cNvPr>
        <xdr:cNvSpPr txBox="1"/>
      </xdr:nvSpPr>
      <xdr:spPr>
        <a:xfrm rot="16200000">
          <a:off x="14891189" y="536926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64</xdr:col>
      <xdr:colOff>228294</xdr:colOff>
      <xdr:row>24</xdr:row>
      <xdr:rowOff>5587</xdr:rowOff>
    </xdr:from>
    <xdr:to>
      <xdr:col>65</xdr:col>
      <xdr:colOff>149467</xdr:colOff>
      <xdr:row>24</xdr:row>
      <xdr:rowOff>5587</xdr:rowOff>
    </xdr:to>
    <xdr:cxnSp macro="">
      <xdr:nvCxnSpPr>
        <xdr:cNvPr id="525" name="直線コネクタ 524">
          <a:extLst>
            <a:ext uri="{FF2B5EF4-FFF2-40B4-BE49-F238E27FC236}">
              <a16:creationId xmlns:a16="http://schemas.microsoft.com/office/drawing/2014/main" id="{9034D6E7-E0EF-7A61-40AD-29B88F196F3C}"/>
            </a:ext>
          </a:extLst>
        </xdr:cNvPr>
        <xdr:cNvCxnSpPr/>
      </xdr:nvCxnSpPr>
      <xdr:spPr>
        <a:xfrm flipH="1">
          <a:off x="14858694" y="5527156"/>
          <a:ext cx="14977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133351</xdr:colOff>
      <xdr:row>23</xdr:row>
      <xdr:rowOff>89924</xdr:rowOff>
    </xdr:from>
    <xdr:to>
      <xdr:col>65</xdr:col>
      <xdr:colOff>133351</xdr:colOff>
      <xdr:row>24</xdr:row>
      <xdr:rowOff>2393</xdr:rowOff>
    </xdr:to>
    <xdr:cxnSp macro="">
      <xdr:nvCxnSpPr>
        <xdr:cNvPr id="526" name="直線コネクタ 525">
          <a:extLst>
            <a:ext uri="{FF2B5EF4-FFF2-40B4-BE49-F238E27FC236}">
              <a16:creationId xmlns:a16="http://schemas.microsoft.com/office/drawing/2014/main" id="{4232DBB8-ACD2-94A6-CA34-3C198A607DAD}"/>
            </a:ext>
          </a:extLst>
        </xdr:cNvPr>
        <xdr:cNvCxnSpPr/>
      </xdr:nvCxnSpPr>
      <xdr:spPr>
        <a:xfrm>
          <a:off x="14992351" y="5382893"/>
          <a:ext cx="0" cy="141069"/>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133351</xdr:colOff>
      <xdr:row>24</xdr:row>
      <xdr:rowOff>50571</xdr:rowOff>
    </xdr:from>
    <xdr:to>
      <xdr:col>65</xdr:col>
      <xdr:colOff>133351</xdr:colOff>
      <xdr:row>24</xdr:row>
      <xdr:rowOff>193904</xdr:rowOff>
    </xdr:to>
    <xdr:cxnSp macro="">
      <xdr:nvCxnSpPr>
        <xdr:cNvPr id="527" name="直線コネクタ 526">
          <a:extLst>
            <a:ext uri="{FF2B5EF4-FFF2-40B4-BE49-F238E27FC236}">
              <a16:creationId xmlns:a16="http://schemas.microsoft.com/office/drawing/2014/main" id="{D8AE5D82-97EB-0D6F-18CA-94DBC15BBB26}"/>
            </a:ext>
          </a:extLst>
        </xdr:cNvPr>
        <xdr:cNvCxnSpPr/>
      </xdr:nvCxnSpPr>
      <xdr:spPr>
        <a:xfrm>
          <a:off x="14992351" y="5572140"/>
          <a:ext cx="0" cy="143333"/>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76550</xdr:colOff>
      <xdr:row>24</xdr:row>
      <xdr:rowOff>37816</xdr:rowOff>
    </xdr:from>
    <xdr:to>
      <xdr:col>65</xdr:col>
      <xdr:colOff>156538</xdr:colOff>
      <xdr:row>24</xdr:row>
      <xdr:rowOff>37816</xdr:rowOff>
    </xdr:to>
    <xdr:cxnSp macro="">
      <xdr:nvCxnSpPr>
        <xdr:cNvPr id="528" name="直線コネクタ 527">
          <a:extLst>
            <a:ext uri="{FF2B5EF4-FFF2-40B4-BE49-F238E27FC236}">
              <a16:creationId xmlns:a16="http://schemas.microsoft.com/office/drawing/2014/main" id="{1CDF8893-FF93-85E8-B556-BBD6320AC115}"/>
            </a:ext>
          </a:extLst>
        </xdr:cNvPr>
        <xdr:cNvCxnSpPr/>
      </xdr:nvCxnSpPr>
      <xdr:spPr>
        <a:xfrm>
          <a:off x="14478350" y="5554696"/>
          <a:ext cx="537188"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106579</xdr:colOff>
      <xdr:row>24</xdr:row>
      <xdr:rowOff>21064</xdr:rowOff>
    </xdr:from>
    <xdr:to>
      <xdr:col>64</xdr:col>
      <xdr:colOff>112011</xdr:colOff>
      <xdr:row>24</xdr:row>
      <xdr:rowOff>166020</xdr:rowOff>
    </xdr:to>
    <xdr:cxnSp macro="">
      <xdr:nvCxnSpPr>
        <xdr:cNvPr id="529" name="直線コネクタ 528">
          <a:extLst>
            <a:ext uri="{FF2B5EF4-FFF2-40B4-BE49-F238E27FC236}">
              <a16:creationId xmlns:a16="http://schemas.microsoft.com/office/drawing/2014/main" id="{ED03587D-B537-3DC7-FCB8-AF0E2A84AE9F}"/>
            </a:ext>
          </a:extLst>
        </xdr:cNvPr>
        <xdr:cNvCxnSpPr/>
      </xdr:nvCxnSpPr>
      <xdr:spPr>
        <a:xfrm rot="2700000">
          <a:off x="14667217" y="5612395"/>
          <a:ext cx="144956" cy="543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129961</xdr:colOff>
      <xdr:row>24</xdr:row>
      <xdr:rowOff>40380</xdr:rowOff>
    </xdr:from>
    <xdr:to>
      <xdr:col>64</xdr:col>
      <xdr:colOff>194948</xdr:colOff>
      <xdr:row>24</xdr:row>
      <xdr:rowOff>104918</xdr:rowOff>
    </xdr:to>
    <xdr:cxnSp macro="">
      <xdr:nvCxnSpPr>
        <xdr:cNvPr id="530" name="直線コネクタ 529">
          <a:extLst>
            <a:ext uri="{FF2B5EF4-FFF2-40B4-BE49-F238E27FC236}">
              <a16:creationId xmlns:a16="http://schemas.microsoft.com/office/drawing/2014/main" id="{E117C1D6-AFFB-3562-ADAE-466126D57EFD}"/>
            </a:ext>
          </a:extLst>
        </xdr:cNvPr>
        <xdr:cNvCxnSpPr/>
      </xdr:nvCxnSpPr>
      <xdr:spPr>
        <a:xfrm>
          <a:off x="14760361" y="5561949"/>
          <a:ext cx="64987" cy="6453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207303</xdr:colOff>
      <xdr:row>24</xdr:row>
      <xdr:rowOff>40380</xdr:rowOff>
    </xdr:from>
    <xdr:to>
      <xdr:col>65</xdr:col>
      <xdr:colOff>5586</xdr:colOff>
      <xdr:row>24</xdr:row>
      <xdr:rowOff>65172</xdr:rowOff>
    </xdr:to>
    <xdr:cxnSp macro="">
      <xdr:nvCxnSpPr>
        <xdr:cNvPr id="531" name="直線コネクタ 530">
          <a:extLst>
            <a:ext uri="{FF2B5EF4-FFF2-40B4-BE49-F238E27FC236}">
              <a16:creationId xmlns:a16="http://schemas.microsoft.com/office/drawing/2014/main" id="{8DF6E1F9-1DFE-77CE-C9BB-6E2F86842CBA}"/>
            </a:ext>
          </a:extLst>
        </xdr:cNvPr>
        <xdr:cNvCxnSpPr/>
      </xdr:nvCxnSpPr>
      <xdr:spPr>
        <a:xfrm>
          <a:off x="14837703" y="5561949"/>
          <a:ext cx="26883"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133486</xdr:colOff>
      <xdr:row>24</xdr:row>
      <xdr:rowOff>89224</xdr:rowOff>
    </xdr:from>
    <xdr:to>
      <xdr:col>65</xdr:col>
      <xdr:colOff>45572</xdr:colOff>
      <xdr:row>24</xdr:row>
      <xdr:rowOff>89224</xdr:rowOff>
    </xdr:to>
    <xdr:cxnSp macro="">
      <xdr:nvCxnSpPr>
        <xdr:cNvPr id="532" name="直線コネクタ 531">
          <a:extLst>
            <a:ext uri="{FF2B5EF4-FFF2-40B4-BE49-F238E27FC236}">
              <a16:creationId xmlns:a16="http://schemas.microsoft.com/office/drawing/2014/main" id="{4860FC5A-505E-FA17-588F-6B6475D576DF}"/>
            </a:ext>
          </a:extLst>
        </xdr:cNvPr>
        <xdr:cNvCxnSpPr/>
      </xdr:nvCxnSpPr>
      <xdr:spPr>
        <a:xfrm rot="18900000">
          <a:off x="14763886" y="5610793"/>
          <a:ext cx="14068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154725</xdr:colOff>
      <xdr:row>24</xdr:row>
      <xdr:rowOff>40380</xdr:rowOff>
    </xdr:from>
    <xdr:to>
      <xdr:col>63</xdr:col>
      <xdr:colOff>218021</xdr:colOff>
      <xdr:row>24</xdr:row>
      <xdr:rowOff>104918</xdr:rowOff>
    </xdr:to>
    <xdr:cxnSp macro="">
      <xdr:nvCxnSpPr>
        <xdr:cNvPr id="533" name="直線コネクタ 532">
          <a:extLst>
            <a:ext uri="{FF2B5EF4-FFF2-40B4-BE49-F238E27FC236}">
              <a16:creationId xmlns:a16="http://schemas.microsoft.com/office/drawing/2014/main" id="{3F2B9290-65D2-0CE4-4714-43E43DE38415}"/>
            </a:ext>
          </a:extLst>
        </xdr:cNvPr>
        <xdr:cNvCxnSpPr/>
      </xdr:nvCxnSpPr>
      <xdr:spPr>
        <a:xfrm>
          <a:off x="14556525" y="5561949"/>
          <a:ext cx="63296" cy="6453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1776</xdr:colOff>
      <xdr:row>24</xdr:row>
      <xdr:rowOff>40380</xdr:rowOff>
    </xdr:from>
    <xdr:to>
      <xdr:col>64</xdr:col>
      <xdr:colOff>21899</xdr:colOff>
      <xdr:row>24</xdr:row>
      <xdr:rowOff>65172</xdr:rowOff>
    </xdr:to>
    <xdr:cxnSp macro="">
      <xdr:nvCxnSpPr>
        <xdr:cNvPr id="534" name="直線コネクタ 533">
          <a:extLst>
            <a:ext uri="{FF2B5EF4-FFF2-40B4-BE49-F238E27FC236}">
              <a16:creationId xmlns:a16="http://schemas.microsoft.com/office/drawing/2014/main" id="{958A8264-3CBB-B2F5-C4F6-E640FA337641}"/>
            </a:ext>
          </a:extLst>
        </xdr:cNvPr>
        <xdr:cNvCxnSpPr/>
      </xdr:nvCxnSpPr>
      <xdr:spPr>
        <a:xfrm>
          <a:off x="14632176" y="5561949"/>
          <a:ext cx="20123"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148725</xdr:colOff>
      <xdr:row>24</xdr:row>
      <xdr:rowOff>89225</xdr:rowOff>
    </xdr:from>
    <xdr:to>
      <xdr:col>64</xdr:col>
      <xdr:colOff>60813</xdr:colOff>
      <xdr:row>24</xdr:row>
      <xdr:rowOff>89225</xdr:rowOff>
    </xdr:to>
    <xdr:cxnSp macro="">
      <xdr:nvCxnSpPr>
        <xdr:cNvPr id="535" name="直線コネクタ 534">
          <a:extLst>
            <a:ext uri="{FF2B5EF4-FFF2-40B4-BE49-F238E27FC236}">
              <a16:creationId xmlns:a16="http://schemas.microsoft.com/office/drawing/2014/main" id="{7A14E822-3B4F-8C2B-E96B-995AFFDD3C71}"/>
            </a:ext>
          </a:extLst>
        </xdr:cNvPr>
        <xdr:cNvCxnSpPr/>
      </xdr:nvCxnSpPr>
      <xdr:spPr>
        <a:xfrm rot="18900000">
          <a:off x="14550525" y="5610794"/>
          <a:ext cx="140688"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19816</xdr:colOff>
      <xdr:row>24</xdr:row>
      <xdr:rowOff>76731</xdr:rowOff>
    </xdr:from>
    <xdr:to>
      <xdr:col>64</xdr:col>
      <xdr:colOff>89583</xdr:colOff>
      <xdr:row>24</xdr:row>
      <xdr:rowOff>141759</xdr:rowOff>
    </xdr:to>
    <xdr:cxnSp macro="">
      <xdr:nvCxnSpPr>
        <xdr:cNvPr id="536" name="直線コネクタ 535">
          <a:extLst>
            <a:ext uri="{FF2B5EF4-FFF2-40B4-BE49-F238E27FC236}">
              <a16:creationId xmlns:a16="http://schemas.microsoft.com/office/drawing/2014/main" id="{B2FB2D38-D206-63A2-79A9-9051778D8DB5}"/>
            </a:ext>
          </a:extLst>
        </xdr:cNvPr>
        <xdr:cNvCxnSpPr/>
      </xdr:nvCxnSpPr>
      <xdr:spPr>
        <a:xfrm flipV="1">
          <a:off x="14650216" y="5598300"/>
          <a:ext cx="69767" cy="6502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103139</xdr:colOff>
      <xdr:row>24</xdr:row>
      <xdr:rowOff>118301</xdr:rowOff>
    </xdr:from>
    <xdr:to>
      <xdr:col>64</xdr:col>
      <xdr:colOff>126596</xdr:colOff>
      <xdr:row>24</xdr:row>
      <xdr:rowOff>141758</xdr:rowOff>
    </xdr:to>
    <xdr:cxnSp macro="">
      <xdr:nvCxnSpPr>
        <xdr:cNvPr id="537" name="直線コネクタ 536">
          <a:extLst>
            <a:ext uri="{FF2B5EF4-FFF2-40B4-BE49-F238E27FC236}">
              <a16:creationId xmlns:a16="http://schemas.microsoft.com/office/drawing/2014/main" id="{5914954A-ECA0-8C1A-AD93-41C250007B55}"/>
            </a:ext>
          </a:extLst>
        </xdr:cNvPr>
        <xdr:cNvCxnSpPr/>
      </xdr:nvCxnSpPr>
      <xdr:spPr>
        <a:xfrm flipV="1">
          <a:off x="14733539" y="5639870"/>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75155</xdr:colOff>
      <xdr:row>29</xdr:row>
      <xdr:rowOff>175486</xdr:rowOff>
    </xdr:from>
    <xdr:to>
      <xdr:col>68</xdr:col>
      <xdr:colOff>75155</xdr:colOff>
      <xdr:row>33</xdr:row>
      <xdr:rowOff>52393</xdr:rowOff>
    </xdr:to>
    <xdr:cxnSp macro="">
      <xdr:nvCxnSpPr>
        <xdr:cNvPr id="538" name="直線コネクタ 537">
          <a:extLst>
            <a:ext uri="{FF2B5EF4-FFF2-40B4-BE49-F238E27FC236}">
              <a16:creationId xmlns:a16="http://schemas.microsoft.com/office/drawing/2014/main" id="{843E6E14-9729-7047-C164-84B68AA94BD2}"/>
            </a:ext>
          </a:extLst>
        </xdr:cNvPr>
        <xdr:cNvCxnSpPr/>
      </xdr:nvCxnSpPr>
      <xdr:spPr>
        <a:xfrm>
          <a:off x="15619955" y="6835366"/>
          <a:ext cx="0" cy="79130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186130</xdr:colOff>
      <xdr:row>23</xdr:row>
      <xdr:rowOff>172260</xdr:rowOff>
    </xdr:from>
    <xdr:to>
      <xdr:col>62</xdr:col>
      <xdr:colOff>186130</xdr:colOff>
      <xdr:row>35</xdr:row>
      <xdr:rowOff>87862</xdr:rowOff>
    </xdr:to>
    <xdr:cxnSp macro="">
      <xdr:nvCxnSpPr>
        <xdr:cNvPr id="541" name="直線コネクタ 540">
          <a:extLst>
            <a:ext uri="{FF2B5EF4-FFF2-40B4-BE49-F238E27FC236}">
              <a16:creationId xmlns:a16="http://schemas.microsoft.com/office/drawing/2014/main" id="{7A4BEEEA-2FEF-4B34-98C6-10FEE5C5A10D}"/>
            </a:ext>
          </a:extLst>
        </xdr:cNvPr>
        <xdr:cNvCxnSpPr/>
      </xdr:nvCxnSpPr>
      <xdr:spPr>
        <a:xfrm>
          <a:off x="14359330" y="5460540"/>
          <a:ext cx="0" cy="2658802"/>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170995</xdr:colOff>
      <xdr:row>35</xdr:row>
      <xdr:rowOff>15081</xdr:rowOff>
    </xdr:from>
    <xdr:to>
      <xdr:col>69</xdr:col>
      <xdr:colOff>81998</xdr:colOff>
      <xdr:row>35</xdr:row>
      <xdr:rowOff>15081</xdr:rowOff>
    </xdr:to>
    <xdr:cxnSp macro="">
      <xdr:nvCxnSpPr>
        <xdr:cNvPr id="544" name="直線コネクタ 543">
          <a:extLst>
            <a:ext uri="{FF2B5EF4-FFF2-40B4-BE49-F238E27FC236}">
              <a16:creationId xmlns:a16="http://schemas.microsoft.com/office/drawing/2014/main" id="{DC4BB34D-F1D4-BFAC-1307-0DA97D39ED65}"/>
            </a:ext>
          </a:extLst>
        </xdr:cNvPr>
        <xdr:cNvCxnSpPr/>
      </xdr:nvCxnSpPr>
      <xdr:spPr>
        <a:xfrm>
          <a:off x="15715795" y="8046561"/>
          <a:ext cx="139603"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186936</xdr:colOff>
      <xdr:row>18</xdr:row>
      <xdr:rowOff>112643</xdr:rowOff>
    </xdr:from>
    <xdr:ext cx="0" cy="205409"/>
    <xdr:cxnSp macro="">
      <xdr:nvCxnSpPr>
        <xdr:cNvPr id="4" name="直線コネクタ 3">
          <a:extLst>
            <a:ext uri="{FF2B5EF4-FFF2-40B4-BE49-F238E27FC236}">
              <a16:creationId xmlns:a16="http://schemas.microsoft.com/office/drawing/2014/main" id="{F64748C3-02B5-7BD6-B50D-B251250C6D9D}"/>
            </a:ext>
          </a:extLst>
        </xdr:cNvPr>
        <xdr:cNvCxnSpPr/>
      </xdr:nvCxnSpPr>
      <xdr:spPr>
        <a:xfrm>
          <a:off x="14588736" y="4257923"/>
          <a:ext cx="0" cy="205409"/>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oneCellAnchor>
</xdr:wsDr>
</file>

<file path=xl/drawings/drawing13.xml><?xml version="1.0" encoding="utf-8"?>
<xdr:wsDr xmlns:xdr="http://schemas.openxmlformats.org/drawingml/2006/spreadsheetDrawing" xmlns:a="http://schemas.openxmlformats.org/drawingml/2006/main">
  <xdr:oneCellAnchor>
    <xdr:from>
      <xdr:col>27</xdr:col>
      <xdr:colOff>193816</xdr:colOff>
      <xdr:row>9</xdr:row>
      <xdr:rowOff>152495</xdr:rowOff>
    </xdr:from>
    <xdr:ext cx="300082" cy="285527"/>
    <xdr:sp macro="" textlink="">
      <xdr:nvSpPr>
        <xdr:cNvPr id="78" name="テキスト ボックス 77">
          <a:extLst>
            <a:ext uri="{FF2B5EF4-FFF2-40B4-BE49-F238E27FC236}">
              <a16:creationId xmlns:a16="http://schemas.microsoft.com/office/drawing/2014/main" id="{C2F0AE27-AF02-4480-9AE4-397A25B1BD2D}"/>
            </a:ext>
          </a:extLst>
        </xdr:cNvPr>
        <xdr:cNvSpPr txBox="1"/>
      </xdr:nvSpPr>
      <xdr:spPr>
        <a:xfrm>
          <a:off x="6366016" y="2209895"/>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28</xdr:col>
      <xdr:colOff>104910</xdr:colOff>
      <xdr:row>11</xdr:row>
      <xdr:rowOff>199311</xdr:rowOff>
    </xdr:from>
    <xdr:to>
      <xdr:col>28</xdr:col>
      <xdr:colOff>149239</xdr:colOff>
      <xdr:row>12</xdr:row>
      <xdr:rowOff>16661</xdr:rowOff>
    </xdr:to>
    <xdr:sp macro="" textlink="">
      <xdr:nvSpPr>
        <xdr:cNvPr id="79" name="楕円 78">
          <a:extLst>
            <a:ext uri="{FF2B5EF4-FFF2-40B4-BE49-F238E27FC236}">
              <a16:creationId xmlns:a16="http://schemas.microsoft.com/office/drawing/2014/main" id="{E3D58704-C08B-4332-893E-41942EA78692}"/>
            </a:ext>
          </a:extLst>
        </xdr:cNvPr>
        <xdr:cNvSpPr/>
      </xdr:nvSpPr>
      <xdr:spPr>
        <a:xfrm>
          <a:off x="6505710" y="2729151"/>
          <a:ext cx="44329"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134546</xdr:colOff>
      <xdr:row>11</xdr:row>
      <xdr:rowOff>224779</xdr:rowOff>
    </xdr:from>
    <xdr:to>
      <xdr:col>25</xdr:col>
      <xdr:colOff>134546</xdr:colOff>
      <xdr:row>16</xdr:row>
      <xdr:rowOff>215779</xdr:rowOff>
    </xdr:to>
    <xdr:cxnSp macro="">
      <xdr:nvCxnSpPr>
        <xdr:cNvPr id="80" name="直線コネクタ 79">
          <a:extLst>
            <a:ext uri="{FF2B5EF4-FFF2-40B4-BE49-F238E27FC236}">
              <a16:creationId xmlns:a16="http://schemas.microsoft.com/office/drawing/2014/main" id="{328B03C8-C6C1-4FEE-A904-35343955012F}"/>
            </a:ext>
          </a:extLst>
        </xdr:cNvPr>
        <xdr:cNvCxnSpPr/>
      </xdr:nvCxnSpPr>
      <xdr:spPr>
        <a:xfrm>
          <a:off x="5849546" y="2754619"/>
          <a:ext cx="0" cy="1134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115524</xdr:colOff>
      <xdr:row>11</xdr:row>
      <xdr:rowOff>221342</xdr:rowOff>
    </xdr:from>
    <xdr:to>
      <xdr:col>26</xdr:col>
      <xdr:colOff>30924</xdr:colOff>
      <xdr:row>11</xdr:row>
      <xdr:rowOff>221342</xdr:rowOff>
    </xdr:to>
    <xdr:cxnSp macro="">
      <xdr:nvCxnSpPr>
        <xdr:cNvPr id="81" name="直線コネクタ 80">
          <a:extLst>
            <a:ext uri="{FF2B5EF4-FFF2-40B4-BE49-F238E27FC236}">
              <a16:creationId xmlns:a16="http://schemas.microsoft.com/office/drawing/2014/main" id="{BAD7439C-EDA9-4153-81F2-046CFC341F2A}"/>
            </a:ext>
          </a:extLst>
        </xdr:cNvPr>
        <xdr:cNvCxnSpPr/>
      </xdr:nvCxnSpPr>
      <xdr:spPr>
        <a:xfrm>
          <a:off x="5830524" y="2751182"/>
          <a:ext cx="144000"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187134</xdr:colOff>
      <xdr:row>13</xdr:row>
      <xdr:rowOff>105541</xdr:rowOff>
    </xdr:from>
    <xdr:ext cx="233205" cy="444352"/>
    <xdr:sp macro="" textlink="$S$8">
      <xdr:nvSpPr>
        <xdr:cNvPr id="82" name="テキスト ボックス 81">
          <a:extLst>
            <a:ext uri="{FF2B5EF4-FFF2-40B4-BE49-F238E27FC236}">
              <a16:creationId xmlns:a16="http://schemas.microsoft.com/office/drawing/2014/main" id="{9479A029-0321-4CDC-A6E5-C41594467C00}"/>
            </a:ext>
          </a:extLst>
        </xdr:cNvPr>
        <xdr:cNvSpPr txBox="1"/>
      </xdr:nvSpPr>
      <xdr:spPr>
        <a:xfrm rot="16200000">
          <a:off x="5567961" y="319815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2C2B595-D4CF-41B7-95ED-39E527E28917}" type="TxLink">
            <a:rPr kumimoji="1" lang="en-US" altLang="en-US" sz="900" b="0" i="0" u="none" strike="noStrike">
              <a:solidFill>
                <a:srgbClr val="FF0000"/>
              </a:solidFill>
              <a:latin typeface="Times New Roman"/>
              <a:ea typeface="Yu Gothic"/>
              <a:cs typeface="Times New Roman"/>
            </a:rPr>
            <a:pPr/>
            <a:t>3.150</a:t>
          </a:fld>
          <a:endParaRPr kumimoji="1" lang="ja-JP" altLang="en-US" sz="900">
            <a:solidFill>
              <a:srgbClr val="FF0000"/>
            </a:solidFill>
          </a:endParaRPr>
        </a:p>
      </xdr:txBody>
    </xdr:sp>
    <xdr:clientData/>
  </xdr:oneCellAnchor>
  <xdr:twoCellAnchor editAs="oneCell">
    <xdr:from>
      <xdr:col>24</xdr:col>
      <xdr:colOff>127000</xdr:colOff>
      <xdr:row>16</xdr:row>
      <xdr:rowOff>215906</xdr:rowOff>
    </xdr:from>
    <xdr:to>
      <xdr:col>26</xdr:col>
      <xdr:colOff>30924</xdr:colOff>
      <xdr:row>16</xdr:row>
      <xdr:rowOff>215906</xdr:rowOff>
    </xdr:to>
    <xdr:cxnSp macro="">
      <xdr:nvCxnSpPr>
        <xdr:cNvPr id="83" name="直線コネクタ 82">
          <a:extLst>
            <a:ext uri="{FF2B5EF4-FFF2-40B4-BE49-F238E27FC236}">
              <a16:creationId xmlns:a16="http://schemas.microsoft.com/office/drawing/2014/main" id="{BE993FF4-8B78-4171-BB0C-A2EA0E41E84D}"/>
            </a:ext>
          </a:extLst>
        </xdr:cNvPr>
        <xdr:cNvCxnSpPr/>
      </xdr:nvCxnSpPr>
      <xdr:spPr>
        <a:xfrm>
          <a:off x="5613400" y="3888746"/>
          <a:ext cx="361124"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129348</xdr:colOff>
      <xdr:row>12</xdr:row>
      <xdr:rowOff>31836</xdr:rowOff>
    </xdr:from>
    <xdr:to>
      <xdr:col>28</xdr:col>
      <xdr:colOff>129348</xdr:colOff>
      <xdr:row>13</xdr:row>
      <xdr:rowOff>74645</xdr:rowOff>
    </xdr:to>
    <xdr:cxnSp macro="">
      <xdr:nvCxnSpPr>
        <xdr:cNvPr id="84" name="直線コネクタ 83">
          <a:extLst>
            <a:ext uri="{FF2B5EF4-FFF2-40B4-BE49-F238E27FC236}">
              <a16:creationId xmlns:a16="http://schemas.microsoft.com/office/drawing/2014/main" id="{C6D26426-ECEE-4795-AF20-248A697002F6}"/>
            </a:ext>
          </a:extLst>
        </xdr:cNvPr>
        <xdr:cNvCxnSpPr/>
      </xdr:nvCxnSpPr>
      <xdr:spPr>
        <a:xfrm flipV="1">
          <a:off x="6530148" y="2790276"/>
          <a:ext cx="0" cy="271409"/>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160575</xdr:colOff>
      <xdr:row>11</xdr:row>
      <xdr:rowOff>202314</xdr:rowOff>
    </xdr:from>
    <xdr:ext cx="408894" cy="224998"/>
    <xdr:sp macro="" textlink="">
      <xdr:nvSpPr>
        <xdr:cNvPr id="85" name="テキスト ボックス 84">
          <a:extLst>
            <a:ext uri="{FF2B5EF4-FFF2-40B4-BE49-F238E27FC236}">
              <a16:creationId xmlns:a16="http://schemas.microsoft.com/office/drawing/2014/main" id="{8A4E6C94-4CC8-4D27-BC36-14795E0D9DD2}"/>
            </a:ext>
          </a:extLst>
        </xdr:cNvPr>
        <xdr:cNvSpPr txBox="1"/>
      </xdr:nvSpPr>
      <xdr:spPr>
        <a:xfrm>
          <a:off x="6561375" y="2727800"/>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29</xdr:col>
      <xdr:colOff>186860</xdr:colOff>
      <xdr:row>11</xdr:row>
      <xdr:rowOff>203501</xdr:rowOff>
    </xdr:from>
    <xdr:ext cx="559769" cy="233205"/>
    <xdr:sp macro="" textlink="$Q$13">
      <xdr:nvSpPr>
        <xdr:cNvPr id="86" name="テキスト ボックス 85">
          <a:extLst>
            <a:ext uri="{FF2B5EF4-FFF2-40B4-BE49-F238E27FC236}">
              <a16:creationId xmlns:a16="http://schemas.microsoft.com/office/drawing/2014/main" id="{2D9BBE2B-028A-4AC4-8A49-6A99252D2B83}"/>
            </a:ext>
          </a:extLst>
        </xdr:cNvPr>
        <xdr:cNvSpPr txBox="1"/>
      </xdr:nvSpPr>
      <xdr:spPr>
        <a:xfrm>
          <a:off x="6722888" y="2704149"/>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6A8DC39-829F-4143-9CA1-22AA839B9B8B}" type="TxLink">
            <a:rPr kumimoji="1" lang="en-US" altLang="en-US" sz="900" b="0" i="0" u="none" strike="noStrike">
              <a:solidFill>
                <a:srgbClr val="FF0000"/>
              </a:solidFill>
              <a:latin typeface="Times New Roman"/>
              <a:ea typeface="Yu Gothic"/>
              <a:cs typeface="Times New Roman"/>
            </a:rPr>
            <a:pPr/>
            <a:t>100.328</a:t>
          </a:fld>
          <a:endParaRPr kumimoji="1" lang="ja-JP" altLang="en-US" sz="900">
            <a:solidFill>
              <a:srgbClr val="FF0000"/>
            </a:solidFill>
          </a:endParaRPr>
        </a:p>
      </xdr:txBody>
    </xdr:sp>
    <xdr:clientData/>
  </xdr:oneCellAnchor>
  <xdr:twoCellAnchor editAs="oneCell">
    <xdr:from>
      <xdr:col>28</xdr:col>
      <xdr:colOff>12456</xdr:colOff>
      <xdr:row>7</xdr:row>
      <xdr:rowOff>17749</xdr:rowOff>
    </xdr:from>
    <xdr:to>
      <xdr:col>28</xdr:col>
      <xdr:colOff>12456</xdr:colOff>
      <xdr:row>16</xdr:row>
      <xdr:rowOff>213109</xdr:rowOff>
    </xdr:to>
    <xdr:cxnSp macro="">
      <xdr:nvCxnSpPr>
        <xdr:cNvPr id="87" name="直線コネクタ 86">
          <a:extLst>
            <a:ext uri="{FF2B5EF4-FFF2-40B4-BE49-F238E27FC236}">
              <a16:creationId xmlns:a16="http://schemas.microsoft.com/office/drawing/2014/main" id="{06BB7F57-E0C1-4A32-B68A-FF220D57CD92}"/>
            </a:ext>
          </a:extLst>
        </xdr:cNvPr>
        <xdr:cNvCxnSpPr/>
      </xdr:nvCxnSpPr>
      <xdr:spPr>
        <a:xfrm>
          <a:off x="6413256" y="16179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144730</xdr:colOff>
      <xdr:row>18</xdr:row>
      <xdr:rowOff>12431</xdr:rowOff>
    </xdr:from>
    <xdr:to>
      <xdr:col>34</xdr:col>
      <xdr:colOff>25930</xdr:colOff>
      <xdr:row>18</xdr:row>
      <xdr:rowOff>12431</xdr:rowOff>
    </xdr:to>
    <xdr:cxnSp macro="">
      <xdr:nvCxnSpPr>
        <xdr:cNvPr id="88" name="直線コネクタ 87">
          <a:extLst>
            <a:ext uri="{FF2B5EF4-FFF2-40B4-BE49-F238E27FC236}">
              <a16:creationId xmlns:a16="http://schemas.microsoft.com/office/drawing/2014/main" id="{525D2A13-B044-41C8-9775-0BFB7239D933}"/>
            </a:ext>
          </a:extLst>
        </xdr:cNvPr>
        <xdr:cNvCxnSpPr/>
      </xdr:nvCxnSpPr>
      <xdr:spPr>
        <a:xfrm>
          <a:off x="6088330" y="4142471"/>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143826</xdr:colOff>
      <xdr:row>16</xdr:row>
      <xdr:rowOff>219603</xdr:rowOff>
    </xdr:from>
    <xdr:to>
      <xdr:col>28</xdr:col>
      <xdr:colOff>10626</xdr:colOff>
      <xdr:row>16</xdr:row>
      <xdr:rowOff>219603</xdr:rowOff>
    </xdr:to>
    <xdr:cxnSp macro="">
      <xdr:nvCxnSpPr>
        <xdr:cNvPr id="143" name="直線コネクタ 142">
          <a:extLst>
            <a:ext uri="{FF2B5EF4-FFF2-40B4-BE49-F238E27FC236}">
              <a16:creationId xmlns:a16="http://schemas.microsoft.com/office/drawing/2014/main" id="{8E1D69E7-B2B2-45E1-BE48-5F556BDEC95B}"/>
            </a:ext>
          </a:extLst>
        </xdr:cNvPr>
        <xdr:cNvCxnSpPr/>
      </xdr:nvCxnSpPr>
      <xdr:spPr>
        <a:xfrm>
          <a:off x="6087426" y="389244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142273</xdr:colOff>
      <xdr:row>16</xdr:row>
      <xdr:rowOff>216180</xdr:rowOff>
    </xdr:from>
    <xdr:to>
      <xdr:col>26</xdr:col>
      <xdr:colOff>142273</xdr:colOff>
      <xdr:row>18</xdr:row>
      <xdr:rowOff>10980</xdr:rowOff>
    </xdr:to>
    <xdr:cxnSp macro="">
      <xdr:nvCxnSpPr>
        <xdr:cNvPr id="144" name="直線コネクタ 143">
          <a:extLst>
            <a:ext uri="{FF2B5EF4-FFF2-40B4-BE49-F238E27FC236}">
              <a16:creationId xmlns:a16="http://schemas.microsoft.com/office/drawing/2014/main" id="{9CDE9F12-A543-4501-A55B-4C0AD13B3E1F}"/>
            </a:ext>
          </a:extLst>
        </xdr:cNvPr>
        <xdr:cNvCxnSpPr/>
      </xdr:nvCxnSpPr>
      <xdr:spPr>
        <a:xfrm>
          <a:off x="6085873" y="388902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11663</xdr:colOff>
      <xdr:row>7</xdr:row>
      <xdr:rowOff>14781</xdr:rowOff>
    </xdr:from>
    <xdr:to>
      <xdr:col>29</xdr:col>
      <xdr:colOff>17063</xdr:colOff>
      <xdr:row>7</xdr:row>
      <xdr:rowOff>14781</xdr:rowOff>
    </xdr:to>
    <xdr:cxnSp macro="">
      <xdr:nvCxnSpPr>
        <xdr:cNvPr id="145" name="直線コネクタ 144">
          <a:extLst>
            <a:ext uri="{FF2B5EF4-FFF2-40B4-BE49-F238E27FC236}">
              <a16:creationId xmlns:a16="http://schemas.microsoft.com/office/drawing/2014/main" id="{DDBDC6EC-0ECF-4B4D-9928-A2F76C1C3140}"/>
            </a:ext>
          </a:extLst>
        </xdr:cNvPr>
        <xdr:cNvCxnSpPr/>
      </xdr:nvCxnSpPr>
      <xdr:spPr>
        <a:xfrm>
          <a:off x="6412463" y="1614981"/>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12718</xdr:colOff>
      <xdr:row>7</xdr:row>
      <xdr:rowOff>17749</xdr:rowOff>
    </xdr:from>
    <xdr:to>
      <xdr:col>29</xdr:col>
      <xdr:colOff>12718</xdr:colOff>
      <xdr:row>16</xdr:row>
      <xdr:rowOff>213109</xdr:rowOff>
    </xdr:to>
    <xdr:cxnSp macro="">
      <xdr:nvCxnSpPr>
        <xdr:cNvPr id="146" name="直線コネクタ 145">
          <a:extLst>
            <a:ext uri="{FF2B5EF4-FFF2-40B4-BE49-F238E27FC236}">
              <a16:creationId xmlns:a16="http://schemas.microsoft.com/office/drawing/2014/main" id="{83CD0DFB-26C6-452E-87A6-5C726A5563DB}"/>
            </a:ext>
          </a:extLst>
        </xdr:cNvPr>
        <xdr:cNvCxnSpPr/>
      </xdr:nvCxnSpPr>
      <xdr:spPr>
        <a:xfrm>
          <a:off x="6642118" y="16179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15890</xdr:colOff>
      <xdr:row>16</xdr:row>
      <xdr:rowOff>211564</xdr:rowOff>
    </xdr:from>
    <xdr:to>
      <xdr:col>34</xdr:col>
      <xdr:colOff>24890</xdr:colOff>
      <xdr:row>16</xdr:row>
      <xdr:rowOff>211564</xdr:rowOff>
    </xdr:to>
    <xdr:cxnSp macro="">
      <xdr:nvCxnSpPr>
        <xdr:cNvPr id="147" name="直線コネクタ 146">
          <a:extLst>
            <a:ext uri="{FF2B5EF4-FFF2-40B4-BE49-F238E27FC236}">
              <a16:creationId xmlns:a16="http://schemas.microsoft.com/office/drawing/2014/main" id="{22FF0B2C-A6B0-4D83-AD7E-90E8E1E4E170}"/>
            </a:ext>
          </a:extLst>
        </xdr:cNvPr>
        <xdr:cNvCxnSpPr/>
      </xdr:nvCxnSpPr>
      <xdr:spPr>
        <a:xfrm>
          <a:off x="6645290" y="388440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34</xdr:col>
      <xdr:colOff>25166</xdr:colOff>
      <xdr:row>16</xdr:row>
      <xdr:rowOff>214881</xdr:rowOff>
    </xdr:from>
    <xdr:to>
      <xdr:col>34</xdr:col>
      <xdr:colOff>25166</xdr:colOff>
      <xdr:row>18</xdr:row>
      <xdr:rowOff>9681</xdr:rowOff>
    </xdr:to>
    <xdr:cxnSp macro="">
      <xdr:nvCxnSpPr>
        <xdr:cNvPr id="148" name="直線コネクタ 147">
          <a:extLst>
            <a:ext uri="{FF2B5EF4-FFF2-40B4-BE49-F238E27FC236}">
              <a16:creationId xmlns:a16="http://schemas.microsoft.com/office/drawing/2014/main" id="{406FAE18-7316-4D50-AA84-4B00397BCC15}"/>
            </a:ext>
          </a:extLst>
        </xdr:cNvPr>
        <xdr:cNvCxnSpPr/>
      </xdr:nvCxnSpPr>
      <xdr:spPr>
        <a:xfrm>
          <a:off x="7797566" y="388772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146665</xdr:colOff>
      <xdr:row>7</xdr:row>
      <xdr:rowOff>14706</xdr:rowOff>
    </xdr:from>
    <xdr:to>
      <xdr:col>26</xdr:col>
      <xdr:colOff>166542</xdr:colOff>
      <xdr:row>7</xdr:row>
      <xdr:rowOff>14706</xdr:rowOff>
    </xdr:to>
    <xdr:cxnSp macro="">
      <xdr:nvCxnSpPr>
        <xdr:cNvPr id="149" name="直線コネクタ 148">
          <a:extLst>
            <a:ext uri="{FF2B5EF4-FFF2-40B4-BE49-F238E27FC236}">
              <a16:creationId xmlns:a16="http://schemas.microsoft.com/office/drawing/2014/main" id="{EF853A2C-C809-4C13-A0C1-54FEC850E10F}"/>
            </a:ext>
          </a:extLst>
        </xdr:cNvPr>
        <xdr:cNvCxnSpPr/>
      </xdr:nvCxnSpPr>
      <xdr:spPr>
        <a:xfrm>
          <a:off x="5404465" y="1614906"/>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181548</xdr:colOff>
      <xdr:row>7</xdr:row>
      <xdr:rowOff>18320</xdr:rowOff>
    </xdr:from>
    <xdr:to>
      <xdr:col>24</xdr:col>
      <xdr:colOff>181548</xdr:colOff>
      <xdr:row>16</xdr:row>
      <xdr:rowOff>213680</xdr:rowOff>
    </xdr:to>
    <xdr:cxnSp macro="">
      <xdr:nvCxnSpPr>
        <xdr:cNvPr id="151" name="直線コネクタ 150">
          <a:extLst>
            <a:ext uri="{FF2B5EF4-FFF2-40B4-BE49-F238E27FC236}">
              <a16:creationId xmlns:a16="http://schemas.microsoft.com/office/drawing/2014/main" id="{613C8794-864B-4B95-BCEB-075AFB41FF75}"/>
            </a:ext>
          </a:extLst>
        </xdr:cNvPr>
        <xdr:cNvCxnSpPr/>
      </xdr:nvCxnSpPr>
      <xdr:spPr>
        <a:xfrm>
          <a:off x="5667948" y="161852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225528</xdr:colOff>
      <xdr:row>10</xdr:row>
      <xdr:rowOff>229162</xdr:rowOff>
    </xdr:from>
    <xdr:ext cx="233205" cy="444352"/>
    <xdr:sp macro="" textlink="'1条'!$R$6">
      <xdr:nvSpPr>
        <xdr:cNvPr id="152" name="テキスト ボックス 151">
          <a:extLst>
            <a:ext uri="{FF2B5EF4-FFF2-40B4-BE49-F238E27FC236}">
              <a16:creationId xmlns:a16="http://schemas.microsoft.com/office/drawing/2014/main" id="{B774C905-E7B5-43F9-BA93-0C067C5F3548}"/>
            </a:ext>
          </a:extLst>
        </xdr:cNvPr>
        <xdr:cNvSpPr txBox="1"/>
      </xdr:nvSpPr>
      <xdr:spPr>
        <a:xfrm rot="16200000">
          <a:off x="5377755" y="26207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132993</xdr:colOff>
      <xdr:row>18</xdr:row>
      <xdr:rowOff>11078</xdr:rowOff>
    </xdr:from>
    <xdr:to>
      <xdr:col>26</xdr:col>
      <xdr:colOff>50800</xdr:colOff>
      <xdr:row>18</xdr:row>
      <xdr:rowOff>11078</xdr:rowOff>
    </xdr:to>
    <xdr:cxnSp macro="">
      <xdr:nvCxnSpPr>
        <xdr:cNvPr id="153" name="直線コネクタ 152">
          <a:extLst>
            <a:ext uri="{FF2B5EF4-FFF2-40B4-BE49-F238E27FC236}">
              <a16:creationId xmlns:a16="http://schemas.microsoft.com/office/drawing/2014/main" id="{5CA751B6-EC33-46CF-9C62-57462FC4F566}"/>
            </a:ext>
          </a:extLst>
        </xdr:cNvPr>
        <xdr:cNvCxnSpPr/>
      </xdr:nvCxnSpPr>
      <xdr:spPr>
        <a:xfrm>
          <a:off x="5390793" y="4141118"/>
          <a:ext cx="60360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11</xdr:row>
      <xdr:rowOff>41411</xdr:rowOff>
    </xdr:from>
    <xdr:ext cx="233205" cy="444352"/>
    <xdr:sp macro="" textlink="'1条'!R5">
      <xdr:nvSpPr>
        <xdr:cNvPr id="154" name="テキスト ボックス 153">
          <a:extLst>
            <a:ext uri="{FF2B5EF4-FFF2-40B4-BE49-F238E27FC236}">
              <a16:creationId xmlns:a16="http://schemas.microsoft.com/office/drawing/2014/main" id="{AF78D30D-79B2-435D-87EB-F754CF40323C}"/>
            </a:ext>
          </a:extLst>
        </xdr:cNvPr>
        <xdr:cNvSpPr txBox="1"/>
      </xdr:nvSpPr>
      <xdr:spPr>
        <a:xfrm rot="16200000">
          <a:off x="5152227" y="26724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194116</xdr:colOff>
      <xdr:row>7</xdr:row>
      <xdr:rowOff>14022</xdr:rowOff>
    </xdr:from>
    <xdr:to>
      <xdr:col>23</xdr:col>
      <xdr:colOff>194116</xdr:colOff>
      <xdr:row>18</xdr:row>
      <xdr:rowOff>4182</xdr:rowOff>
    </xdr:to>
    <xdr:cxnSp macro="">
      <xdr:nvCxnSpPr>
        <xdr:cNvPr id="155" name="直線コネクタ 154">
          <a:extLst>
            <a:ext uri="{FF2B5EF4-FFF2-40B4-BE49-F238E27FC236}">
              <a16:creationId xmlns:a16="http://schemas.microsoft.com/office/drawing/2014/main" id="{1AB76CFD-6752-422B-9458-70F11B81D4F8}"/>
            </a:ext>
          </a:extLst>
        </xdr:cNvPr>
        <xdr:cNvCxnSpPr/>
      </xdr:nvCxnSpPr>
      <xdr:spPr>
        <a:xfrm>
          <a:off x="5451916" y="1614222"/>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184079</xdr:colOff>
      <xdr:row>16</xdr:row>
      <xdr:rowOff>212208</xdr:rowOff>
    </xdr:from>
    <xdr:to>
      <xdr:col>24</xdr:col>
      <xdr:colOff>184079</xdr:colOff>
      <xdr:row>18</xdr:row>
      <xdr:rowOff>7008</xdr:rowOff>
    </xdr:to>
    <xdr:cxnSp macro="">
      <xdr:nvCxnSpPr>
        <xdr:cNvPr id="156" name="直線コネクタ 155">
          <a:extLst>
            <a:ext uri="{FF2B5EF4-FFF2-40B4-BE49-F238E27FC236}">
              <a16:creationId xmlns:a16="http://schemas.microsoft.com/office/drawing/2014/main" id="{61EB0567-FCA1-41FE-81E7-52B330001596}"/>
            </a:ext>
          </a:extLst>
        </xdr:cNvPr>
        <xdr:cNvCxnSpPr/>
      </xdr:nvCxnSpPr>
      <xdr:spPr>
        <a:xfrm>
          <a:off x="5670479" y="3885048"/>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10732</xdr:colOff>
      <xdr:row>12</xdr:row>
      <xdr:rowOff>119316</xdr:rowOff>
    </xdr:from>
    <xdr:ext cx="224998" cy="345929"/>
    <xdr:sp macro="" textlink="">
      <xdr:nvSpPr>
        <xdr:cNvPr id="197" name="テキスト ボックス 196">
          <a:extLst>
            <a:ext uri="{FF2B5EF4-FFF2-40B4-BE49-F238E27FC236}">
              <a16:creationId xmlns:a16="http://schemas.microsoft.com/office/drawing/2014/main" id="{4D41A588-2BD5-4E4C-8BF8-78615D26AF4A}"/>
            </a:ext>
          </a:extLst>
        </xdr:cNvPr>
        <xdr:cNvSpPr txBox="1"/>
      </xdr:nvSpPr>
      <xdr:spPr>
        <a:xfrm rot="16200000">
          <a:off x="5208066" y="293386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206701</xdr:colOff>
      <xdr:row>16</xdr:row>
      <xdr:rowOff>88150</xdr:rowOff>
    </xdr:from>
    <xdr:ext cx="233205" cy="444352"/>
    <xdr:sp macro="" textlink="'1条'!$R$9">
      <xdr:nvSpPr>
        <xdr:cNvPr id="198" name="テキスト ボックス 197">
          <a:extLst>
            <a:ext uri="{FF2B5EF4-FFF2-40B4-BE49-F238E27FC236}">
              <a16:creationId xmlns:a16="http://schemas.microsoft.com/office/drawing/2014/main" id="{30F83ACA-12E4-4F4D-A219-4E2FDA708BE4}"/>
            </a:ext>
          </a:extLst>
        </xdr:cNvPr>
        <xdr:cNvSpPr txBox="1"/>
      </xdr:nvSpPr>
      <xdr:spPr>
        <a:xfrm rot="16200000">
          <a:off x="5358928" y="386656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28</xdr:col>
      <xdr:colOff>13505</xdr:colOff>
      <xdr:row>5</xdr:row>
      <xdr:rowOff>188631</xdr:rowOff>
    </xdr:from>
    <xdr:to>
      <xdr:col>28</xdr:col>
      <xdr:colOff>13505</xdr:colOff>
      <xdr:row>6</xdr:row>
      <xdr:rowOff>95555</xdr:rowOff>
    </xdr:to>
    <xdr:cxnSp macro="">
      <xdr:nvCxnSpPr>
        <xdr:cNvPr id="199" name="直線コネクタ 198">
          <a:extLst>
            <a:ext uri="{FF2B5EF4-FFF2-40B4-BE49-F238E27FC236}">
              <a16:creationId xmlns:a16="http://schemas.microsoft.com/office/drawing/2014/main" id="{176288A5-CF6A-4BCA-8E96-156E2742E479}"/>
            </a:ext>
          </a:extLst>
        </xdr:cNvPr>
        <xdr:cNvCxnSpPr/>
      </xdr:nvCxnSpPr>
      <xdr:spPr>
        <a:xfrm>
          <a:off x="6414305" y="1331631"/>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15129</xdr:colOff>
      <xdr:row>5</xdr:row>
      <xdr:rowOff>185793</xdr:rowOff>
    </xdr:from>
    <xdr:to>
      <xdr:col>29</xdr:col>
      <xdr:colOff>15129</xdr:colOff>
      <xdr:row>6</xdr:row>
      <xdr:rowOff>89693</xdr:rowOff>
    </xdr:to>
    <xdr:cxnSp macro="">
      <xdr:nvCxnSpPr>
        <xdr:cNvPr id="200" name="直線コネクタ 199">
          <a:extLst>
            <a:ext uri="{FF2B5EF4-FFF2-40B4-BE49-F238E27FC236}">
              <a16:creationId xmlns:a16="http://schemas.microsoft.com/office/drawing/2014/main" id="{E35A1236-4D96-45A5-8C39-CA6397FE37B3}"/>
            </a:ext>
          </a:extLst>
        </xdr:cNvPr>
        <xdr:cNvCxnSpPr/>
      </xdr:nvCxnSpPr>
      <xdr:spPr>
        <a:xfrm>
          <a:off x="6644529" y="1328793"/>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16075</xdr:colOff>
      <xdr:row>6</xdr:row>
      <xdr:rowOff>5214</xdr:rowOff>
    </xdr:from>
    <xdr:to>
      <xdr:col>29</xdr:col>
      <xdr:colOff>21475</xdr:colOff>
      <xdr:row>6</xdr:row>
      <xdr:rowOff>5214</xdr:rowOff>
    </xdr:to>
    <xdr:cxnSp macro="">
      <xdr:nvCxnSpPr>
        <xdr:cNvPr id="201" name="直線コネクタ 200">
          <a:extLst>
            <a:ext uri="{FF2B5EF4-FFF2-40B4-BE49-F238E27FC236}">
              <a16:creationId xmlns:a16="http://schemas.microsoft.com/office/drawing/2014/main" id="{488F5F28-ADFC-4F88-8085-0A5EE3FA74C7}"/>
            </a:ext>
          </a:extLst>
        </xdr:cNvPr>
        <xdr:cNvCxnSpPr/>
      </xdr:nvCxnSpPr>
      <xdr:spPr>
        <a:xfrm>
          <a:off x="6416875" y="1376814"/>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149644</xdr:colOff>
      <xdr:row>5</xdr:row>
      <xdr:rowOff>0</xdr:rowOff>
    </xdr:from>
    <xdr:ext cx="444352" cy="233205"/>
    <xdr:sp macro="" textlink="'1条'!R7">
      <xdr:nvSpPr>
        <xdr:cNvPr id="202" name="テキスト ボックス 201">
          <a:extLst>
            <a:ext uri="{FF2B5EF4-FFF2-40B4-BE49-F238E27FC236}">
              <a16:creationId xmlns:a16="http://schemas.microsoft.com/office/drawing/2014/main" id="{9CA93E64-D907-448C-A68E-9DB991A693B3}"/>
            </a:ext>
          </a:extLst>
        </xdr:cNvPr>
        <xdr:cNvSpPr txBox="1"/>
      </xdr:nvSpPr>
      <xdr:spPr>
        <a:xfrm>
          <a:off x="6321844" y="11430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143527</xdr:colOff>
      <xdr:row>18</xdr:row>
      <xdr:rowOff>85057</xdr:rowOff>
    </xdr:from>
    <xdr:to>
      <xdr:col>26</xdr:col>
      <xdr:colOff>143527</xdr:colOff>
      <xdr:row>18</xdr:row>
      <xdr:rowOff>212119</xdr:rowOff>
    </xdr:to>
    <xdr:cxnSp macro="">
      <xdr:nvCxnSpPr>
        <xdr:cNvPr id="203" name="直線コネクタ 202">
          <a:extLst>
            <a:ext uri="{FF2B5EF4-FFF2-40B4-BE49-F238E27FC236}">
              <a16:creationId xmlns:a16="http://schemas.microsoft.com/office/drawing/2014/main" id="{DC4B7108-55BF-444C-922E-50FBA239996C}"/>
            </a:ext>
          </a:extLst>
        </xdr:cNvPr>
        <xdr:cNvCxnSpPr/>
      </xdr:nvCxnSpPr>
      <xdr:spPr>
        <a:xfrm>
          <a:off x="6087127" y="4215097"/>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34</xdr:col>
      <xdr:colOff>26507</xdr:colOff>
      <xdr:row>18</xdr:row>
      <xdr:rowOff>85057</xdr:rowOff>
    </xdr:from>
    <xdr:to>
      <xdr:col>34</xdr:col>
      <xdr:colOff>26507</xdr:colOff>
      <xdr:row>18</xdr:row>
      <xdr:rowOff>212119</xdr:rowOff>
    </xdr:to>
    <xdr:cxnSp macro="">
      <xdr:nvCxnSpPr>
        <xdr:cNvPr id="204" name="直線コネクタ 203">
          <a:extLst>
            <a:ext uri="{FF2B5EF4-FFF2-40B4-BE49-F238E27FC236}">
              <a16:creationId xmlns:a16="http://schemas.microsoft.com/office/drawing/2014/main" id="{FE2AF18C-B606-48BF-99BA-76DA38C9C108}"/>
            </a:ext>
          </a:extLst>
        </xdr:cNvPr>
        <xdr:cNvCxnSpPr/>
      </xdr:nvCxnSpPr>
      <xdr:spPr>
        <a:xfrm>
          <a:off x="7798907" y="4215097"/>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143596</xdr:colOff>
      <xdr:row>18</xdr:row>
      <xdr:rowOff>165091</xdr:rowOff>
    </xdr:from>
    <xdr:to>
      <xdr:col>34</xdr:col>
      <xdr:colOff>24796</xdr:colOff>
      <xdr:row>18</xdr:row>
      <xdr:rowOff>165091</xdr:rowOff>
    </xdr:to>
    <xdr:cxnSp macro="">
      <xdr:nvCxnSpPr>
        <xdr:cNvPr id="205" name="直線コネクタ 204">
          <a:extLst>
            <a:ext uri="{FF2B5EF4-FFF2-40B4-BE49-F238E27FC236}">
              <a16:creationId xmlns:a16="http://schemas.microsoft.com/office/drawing/2014/main" id="{7C0FCF77-C78E-4314-9B36-59214D195990}"/>
            </a:ext>
          </a:extLst>
        </xdr:cNvPr>
        <xdr:cNvCxnSpPr/>
      </xdr:nvCxnSpPr>
      <xdr:spPr>
        <a:xfrm>
          <a:off x="6087196" y="429513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67847</xdr:colOff>
      <xdr:row>18</xdr:row>
      <xdr:rowOff>151429</xdr:rowOff>
    </xdr:from>
    <xdr:ext cx="444352" cy="233205"/>
    <xdr:sp macro="" textlink="'1条'!R8">
      <xdr:nvSpPr>
        <xdr:cNvPr id="206" name="テキスト ボックス 205">
          <a:extLst>
            <a:ext uri="{FF2B5EF4-FFF2-40B4-BE49-F238E27FC236}">
              <a16:creationId xmlns:a16="http://schemas.microsoft.com/office/drawing/2014/main" id="{FAE036F9-9F5E-40F5-8C57-73EC027A377B}"/>
            </a:ext>
          </a:extLst>
        </xdr:cNvPr>
        <xdr:cNvSpPr txBox="1"/>
      </xdr:nvSpPr>
      <xdr:spPr>
        <a:xfrm>
          <a:off x="6697247" y="427711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140053</xdr:colOff>
      <xdr:row>15</xdr:row>
      <xdr:rowOff>94466</xdr:rowOff>
    </xdr:from>
    <xdr:to>
      <xdr:col>26</xdr:col>
      <xdr:colOff>140053</xdr:colOff>
      <xdr:row>16</xdr:row>
      <xdr:rowOff>51204</xdr:rowOff>
    </xdr:to>
    <xdr:cxnSp macro="">
      <xdr:nvCxnSpPr>
        <xdr:cNvPr id="207" name="直線コネクタ 206">
          <a:extLst>
            <a:ext uri="{FF2B5EF4-FFF2-40B4-BE49-F238E27FC236}">
              <a16:creationId xmlns:a16="http://schemas.microsoft.com/office/drawing/2014/main" id="{9C89725C-B413-41F6-83E6-D163BB53AEF2}"/>
            </a:ext>
          </a:extLst>
        </xdr:cNvPr>
        <xdr:cNvCxnSpPr/>
      </xdr:nvCxnSpPr>
      <xdr:spPr>
        <a:xfrm>
          <a:off x="6083653" y="3538706"/>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137108</xdr:colOff>
      <xdr:row>15</xdr:row>
      <xdr:rowOff>155040</xdr:rowOff>
    </xdr:from>
    <xdr:to>
      <xdr:col>28</xdr:col>
      <xdr:colOff>3908</xdr:colOff>
      <xdr:row>15</xdr:row>
      <xdr:rowOff>155040</xdr:rowOff>
    </xdr:to>
    <xdr:cxnSp macro="">
      <xdr:nvCxnSpPr>
        <xdr:cNvPr id="208" name="直線コネクタ 207">
          <a:extLst>
            <a:ext uri="{FF2B5EF4-FFF2-40B4-BE49-F238E27FC236}">
              <a16:creationId xmlns:a16="http://schemas.microsoft.com/office/drawing/2014/main" id="{053083E0-3704-4A3E-AFF9-80B13F4612F8}"/>
            </a:ext>
          </a:extLst>
        </xdr:cNvPr>
        <xdr:cNvCxnSpPr/>
      </xdr:nvCxnSpPr>
      <xdr:spPr>
        <a:xfrm>
          <a:off x="6080708" y="3599280"/>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91930</xdr:colOff>
      <xdr:row>14</xdr:row>
      <xdr:rowOff>190560</xdr:rowOff>
    </xdr:from>
    <xdr:ext cx="444352" cy="233205"/>
    <xdr:sp macro="" textlink="'1条'!R10">
      <xdr:nvSpPr>
        <xdr:cNvPr id="209" name="テキスト ボックス 208">
          <a:extLst>
            <a:ext uri="{FF2B5EF4-FFF2-40B4-BE49-F238E27FC236}">
              <a16:creationId xmlns:a16="http://schemas.microsoft.com/office/drawing/2014/main" id="{43652400-1EB6-4E81-AB00-73230496DF31}"/>
            </a:ext>
          </a:extLst>
        </xdr:cNvPr>
        <xdr:cNvSpPr txBox="1"/>
      </xdr:nvSpPr>
      <xdr:spPr>
        <a:xfrm>
          <a:off x="6035530" y="34062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140017</xdr:colOff>
      <xdr:row>14</xdr:row>
      <xdr:rowOff>180200</xdr:rowOff>
    </xdr:from>
    <xdr:ext cx="444352" cy="233205"/>
    <xdr:sp macro="" textlink="'1条'!R11">
      <xdr:nvSpPr>
        <xdr:cNvPr id="210" name="テキスト ボックス 209">
          <a:extLst>
            <a:ext uri="{FF2B5EF4-FFF2-40B4-BE49-F238E27FC236}">
              <a16:creationId xmlns:a16="http://schemas.microsoft.com/office/drawing/2014/main" id="{14F36349-D048-4A18-B638-5C95D9B3883D}"/>
            </a:ext>
          </a:extLst>
        </xdr:cNvPr>
        <xdr:cNvSpPr txBox="1"/>
      </xdr:nvSpPr>
      <xdr:spPr>
        <a:xfrm>
          <a:off x="6998017" y="33914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29</xdr:col>
      <xdr:colOff>17739</xdr:colOff>
      <xdr:row>15</xdr:row>
      <xdr:rowOff>155040</xdr:rowOff>
    </xdr:from>
    <xdr:to>
      <xdr:col>34</xdr:col>
      <xdr:colOff>26739</xdr:colOff>
      <xdr:row>15</xdr:row>
      <xdr:rowOff>155040</xdr:rowOff>
    </xdr:to>
    <xdr:cxnSp macro="">
      <xdr:nvCxnSpPr>
        <xdr:cNvPr id="211" name="直線コネクタ 210">
          <a:extLst>
            <a:ext uri="{FF2B5EF4-FFF2-40B4-BE49-F238E27FC236}">
              <a16:creationId xmlns:a16="http://schemas.microsoft.com/office/drawing/2014/main" id="{F30184B2-5244-420D-83C9-85A4B90820BA}"/>
            </a:ext>
          </a:extLst>
        </xdr:cNvPr>
        <xdr:cNvCxnSpPr/>
      </xdr:nvCxnSpPr>
      <xdr:spPr>
        <a:xfrm>
          <a:off x="6647139" y="3599280"/>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34</xdr:col>
      <xdr:colOff>26507</xdr:colOff>
      <xdr:row>15</xdr:row>
      <xdr:rowOff>90312</xdr:rowOff>
    </xdr:from>
    <xdr:to>
      <xdr:col>34</xdr:col>
      <xdr:colOff>26507</xdr:colOff>
      <xdr:row>16</xdr:row>
      <xdr:rowOff>41712</xdr:rowOff>
    </xdr:to>
    <xdr:cxnSp macro="">
      <xdr:nvCxnSpPr>
        <xdr:cNvPr id="212" name="直線コネクタ 211">
          <a:extLst>
            <a:ext uri="{FF2B5EF4-FFF2-40B4-BE49-F238E27FC236}">
              <a16:creationId xmlns:a16="http://schemas.microsoft.com/office/drawing/2014/main" id="{4599399A-DE5B-4C9A-906A-B7AA8DF3CD83}"/>
            </a:ext>
          </a:extLst>
        </xdr:cNvPr>
        <xdr:cNvCxnSpPr/>
      </xdr:nvCxnSpPr>
      <xdr:spPr>
        <a:xfrm>
          <a:off x="7798907" y="3534552"/>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8300</xdr:colOff>
      <xdr:row>16</xdr:row>
      <xdr:rowOff>210826</xdr:rowOff>
    </xdr:from>
    <xdr:to>
      <xdr:col>29</xdr:col>
      <xdr:colOff>13700</xdr:colOff>
      <xdr:row>16</xdr:row>
      <xdr:rowOff>214045</xdr:rowOff>
    </xdr:to>
    <xdr:cxnSp macro="">
      <xdr:nvCxnSpPr>
        <xdr:cNvPr id="213" name="直線コネクタ 212">
          <a:extLst>
            <a:ext uri="{FF2B5EF4-FFF2-40B4-BE49-F238E27FC236}">
              <a16:creationId xmlns:a16="http://schemas.microsoft.com/office/drawing/2014/main" id="{D9B3B97A-8CBC-45C2-AA85-8A1CD519468F}"/>
            </a:ext>
          </a:extLst>
        </xdr:cNvPr>
        <xdr:cNvCxnSpPr/>
      </xdr:nvCxnSpPr>
      <xdr:spPr>
        <a:xfrm>
          <a:off x="6409100" y="3883666"/>
          <a:ext cx="234000" cy="3219"/>
        </a:xfrm>
        <a:prstGeom prst="line">
          <a:avLst/>
        </a:prstGeom>
        <a:ln w="12700">
          <a:solidFill>
            <a:srgbClr val="FF0000"/>
          </a:solidFill>
          <a:prstDash val="sysDot"/>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83102</xdr:colOff>
      <xdr:row>24</xdr:row>
      <xdr:rowOff>151672</xdr:rowOff>
    </xdr:from>
    <xdr:to>
      <xdr:col>34</xdr:col>
      <xdr:colOff>104274</xdr:colOff>
      <xdr:row>24</xdr:row>
      <xdr:rowOff>151672</xdr:rowOff>
    </xdr:to>
    <xdr:cxnSp macro="">
      <xdr:nvCxnSpPr>
        <xdr:cNvPr id="214" name="直線コネクタ 213">
          <a:extLst>
            <a:ext uri="{FF2B5EF4-FFF2-40B4-BE49-F238E27FC236}">
              <a16:creationId xmlns:a16="http://schemas.microsoft.com/office/drawing/2014/main" id="{BA7FBE2E-45C5-416C-8563-2E523F9B5BB4}"/>
            </a:ext>
          </a:extLst>
        </xdr:cNvPr>
        <xdr:cNvCxnSpPr/>
      </xdr:nvCxnSpPr>
      <xdr:spPr>
        <a:xfrm>
          <a:off x="5798102" y="5654114"/>
          <a:ext cx="2078572"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87818</xdr:colOff>
      <xdr:row>24</xdr:row>
      <xdr:rowOff>167640</xdr:rowOff>
    </xdr:from>
    <xdr:to>
      <xdr:col>33</xdr:col>
      <xdr:colOff>94178</xdr:colOff>
      <xdr:row>34</xdr:row>
      <xdr:rowOff>96697</xdr:rowOff>
    </xdr:to>
    <xdr:cxnSp macro="">
      <xdr:nvCxnSpPr>
        <xdr:cNvPr id="215" name="直線コネクタ 214">
          <a:extLst>
            <a:ext uri="{FF2B5EF4-FFF2-40B4-BE49-F238E27FC236}">
              <a16:creationId xmlns:a16="http://schemas.microsoft.com/office/drawing/2014/main" id="{939976C5-1F54-4B4D-969D-F92C63313A1D}"/>
            </a:ext>
          </a:extLst>
        </xdr:cNvPr>
        <xdr:cNvCxnSpPr/>
      </xdr:nvCxnSpPr>
      <xdr:spPr>
        <a:xfrm flipH="1">
          <a:off x="5802818" y="5669280"/>
          <a:ext cx="1835160" cy="2215057"/>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48096</xdr:colOff>
      <xdr:row>33</xdr:row>
      <xdr:rowOff>187955</xdr:rowOff>
    </xdr:from>
    <xdr:to>
      <xdr:col>26</xdr:col>
      <xdr:colOff>55986</xdr:colOff>
      <xdr:row>34</xdr:row>
      <xdr:rowOff>186880</xdr:rowOff>
    </xdr:to>
    <xdr:sp macro="" textlink="">
      <xdr:nvSpPr>
        <xdr:cNvPr id="230" name="円弧 229">
          <a:extLst>
            <a:ext uri="{FF2B5EF4-FFF2-40B4-BE49-F238E27FC236}">
              <a16:creationId xmlns:a16="http://schemas.microsoft.com/office/drawing/2014/main" id="{312D0F08-1E0F-4D47-AA73-04B779C8BC86}"/>
            </a:ext>
          </a:extLst>
        </xdr:cNvPr>
        <xdr:cNvSpPr/>
      </xdr:nvSpPr>
      <xdr:spPr>
        <a:xfrm rot="1800000">
          <a:off x="5763096" y="7746995"/>
          <a:ext cx="236490" cy="227525"/>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26</xdr:col>
      <xdr:colOff>14237</xdr:colOff>
      <xdr:row>33</xdr:row>
      <xdr:rowOff>83455</xdr:rowOff>
    </xdr:from>
    <xdr:ext cx="300082" cy="242374"/>
    <xdr:sp macro="" textlink="">
      <xdr:nvSpPr>
        <xdr:cNvPr id="231" name="テキスト ボックス 230">
          <a:extLst>
            <a:ext uri="{FF2B5EF4-FFF2-40B4-BE49-F238E27FC236}">
              <a16:creationId xmlns:a16="http://schemas.microsoft.com/office/drawing/2014/main" id="{7CCCDE31-A0C7-49AF-8A3A-C81235B90FE8}"/>
            </a:ext>
          </a:extLst>
        </xdr:cNvPr>
        <xdr:cNvSpPr txBox="1"/>
      </xdr:nvSpPr>
      <xdr:spPr>
        <a:xfrm>
          <a:off x="5957837" y="7642495"/>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29</xdr:col>
      <xdr:colOff>102822</xdr:colOff>
      <xdr:row>29</xdr:row>
      <xdr:rowOff>213723</xdr:rowOff>
    </xdr:from>
    <xdr:to>
      <xdr:col>31</xdr:col>
      <xdr:colOff>95682</xdr:colOff>
      <xdr:row>29</xdr:row>
      <xdr:rowOff>213723</xdr:rowOff>
    </xdr:to>
    <xdr:cxnSp macro="">
      <xdr:nvCxnSpPr>
        <xdr:cNvPr id="232" name="直線コネクタ 231">
          <a:extLst>
            <a:ext uri="{FF2B5EF4-FFF2-40B4-BE49-F238E27FC236}">
              <a16:creationId xmlns:a16="http://schemas.microsoft.com/office/drawing/2014/main" id="{BEC8E40F-BBFD-4954-A84B-A14C045D8607}"/>
            </a:ext>
          </a:extLst>
        </xdr:cNvPr>
        <xdr:cNvCxnSpPr/>
      </xdr:nvCxnSpPr>
      <xdr:spPr>
        <a:xfrm rot="2400000">
          <a:off x="6732222" y="6858363"/>
          <a:ext cx="450060"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13765</xdr:colOff>
      <xdr:row>29</xdr:row>
      <xdr:rowOff>48347</xdr:rowOff>
    </xdr:from>
    <xdr:to>
      <xdr:col>30</xdr:col>
      <xdr:colOff>16323</xdr:colOff>
      <xdr:row>31</xdr:row>
      <xdr:rowOff>168855</xdr:rowOff>
    </xdr:to>
    <xdr:cxnSp macro="">
      <xdr:nvCxnSpPr>
        <xdr:cNvPr id="233" name="直線コネクタ 232">
          <a:extLst>
            <a:ext uri="{FF2B5EF4-FFF2-40B4-BE49-F238E27FC236}">
              <a16:creationId xmlns:a16="http://schemas.microsoft.com/office/drawing/2014/main" id="{25D108FC-A40E-4755-AC03-068B062FB39B}"/>
            </a:ext>
          </a:extLst>
        </xdr:cNvPr>
        <xdr:cNvCxnSpPr/>
      </xdr:nvCxnSpPr>
      <xdr:spPr>
        <a:xfrm rot="4200000">
          <a:off x="6584190" y="6980562"/>
          <a:ext cx="577708" cy="2558"/>
        </a:xfrm>
        <a:prstGeom prst="line">
          <a:avLst/>
        </a:prstGeom>
        <a:ln w="25400">
          <a:solidFill>
            <a:srgbClr val="FF0000"/>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141541</xdr:colOff>
      <xdr:row>29</xdr:row>
      <xdr:rowOff>117062</xdr:rowOff>
    </xdr:from>
    <xdr:to>
      <xdr:col>30</xdr:col>
      <xdr:colOff>147657</xdr:colOff>
      <xdr:row>30</xdr:row>
      <xdr:rowOff>118797</xdr:rowOff>
    </xdr:to>
    <xdr:sp macro="" textlink="">
      <xdr:nvSpPr>
        <xdr:cNvPr id="234" name="円弧 233">
          <a:extLst>
            <a:ext uri="{FF2B5EF4-FFF2-40B4-BE49-F238E27FC236}">
              <a16:creationId xmlns:a16="http://schemas.microsoft.com/office/drawing/2014/main" id="{EE04877C-2860-4E71-8EB8-45144444D17E}"/>
            </a:ext>
          </a:extLst>
        </xdr:cNvPr>
        <xdr:cNvSpPr/>
      </xdr:nvSpPr>
      <xdr:spPr>
        <a:xfrm rot="6474052">
          <a:off x="6773131" y="6759512"/>
          <a:ext cx="230335" cy="234716"/>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15530</xdr:colOff>
      <xdr:row>30</xdr:row>
      <xdr:rowOff>69839</xdr:rowOff>
    </xdr:from>
    <xdr:ext cx="300082" cy="242374"/>
    <xdr:sp macro="" textlink="">
      <xdr:nvSpPr>
        <xdr:cNvPr id="235" name="テキスト ボックス 234">
          <a:extLst>
            <a:ext uri="{FF2B5EF4-FFF2-40B4-BE49-F238E27FC236}">
              <a16:creationId xmlns:a16="http://schemas.microsoft.com/office/drawing/2014/main" id="{5516B824-AE50-4141-899B-29A44943F916}"/>
            </a:ext>
          </a:extLst>
        </xdr:cNvPr>
        <xdr:cNvSpPr txBox="1"/>
      </xdr:nvSpPr>
      <xdr:spPr>
        <a:xfrm>
          <a:off x="6873530" y="6943079"/>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29</xdr:col>
      <xdr:colOff>192187</xdr:colOff>
      <xdr:row>29</xdr:row>
      <xdr:rowOff>38180</xdr:rowOff>
    </xdr:from>
    <xdr:to>
      <xdr:col>30</xdr:col>
      <xdr:colOff>35587</xdr:colOff>
      <xdr:row>29</xdr:row>
      <xdr:rowOff>38180</xdr:rowOff>
    </xdr:to>
    <xdr:cxnSp macro="">
      <xdr:nvCxnSpPr>
        <xdr:cNvPr id="237" name="直線コネクタ 236">
          <a:extLst>
            <a:ext uri="{FF2B5EF4-FFF2-40B4-BE49-F238E27FC236}">
              <a16:creationId xmlns:a16="http://schemas.microsoft.com/office/drawing/2014/main" id="{83DFC553-CB85-4B1B-9664-474CF13F7BF1}"/>
            </a:ext>
          </a:extLst>
        </xdr:cNvPr>
        <xdr:cNvCxnSpPr/>
      </xdr:nvCxnSpPr>
      <xdr:spPr>
        <a:xfrm rot="7800000" flipH="1">
          <a:off x="6857587" y="6646820"/>
          <a:ext cx="0" cy="72000"/>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25886</xdr:colOff>
      <xdr:row>26</xdr:row>
      <xdr:rowOff>79593</xdr:rowOff>
    </xdr:from>
    <xdr:to>
      <xdr:col>28</xdr:col>
      <xdr:colOff>25886</xdr:colOff>
      <xdr:row>28</xdr:row>
      <xdr:rowOff>213073</xdr:rowOff>
    </xdr:to>
    <xdr:cxnSp macro="">
      <xdr:nvCxnSpPr>
        <xdr:cNvPr id="238" name="直線コネクタ 237">
          <a:extLst>
            <a:ext uri="{FF2B5EF4-FFF2-40B4-BE49-F238E27FC236}">
              <a16:creationId xmlns:a16="http://schemas.microsoft.com/office/drawing/2014/main" id="{57DE8665-2021-4094-836C-1AE25EE65CF5}"/>
            </a:ext>
          </a:extLst>
        </xdr:cNvPr>
        <xdr:cNvCxnSpPr/>
      </xdr:nvCxnSpPr>
      <xdr:spPr>
        <a:xfrm>
          <a:off x="6426686" y="6039522"/>
          <a:ext cx="0" cy="590680"/>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40509</xdr:colOff>
      <xdr:row>26</xdr:row>
      <xdr:rowOff>162440</xdr:rowOff>
    </xdr:from>
    <xdr:ext cx="309637" cy="224998"/>
    <xdr:sp macro="" textlink="">
      <xdr:nvSpPr>
        <xdr:cNvPr id="239" name="テキスト ボックス 238">
          <a:extLst>
            <a:ext uri="{FF2B5EF4-FFF2-40B4-BE49-F238E27FC236}">
              <a16:creationId xmlns:a16="http://schemas.microsoft.com/office/drawing/2014/main" id="{B3A6B5C2-7903-413E-A862-B98E162D649C}"/>
            </a:ext>
          </a:extLst>
        </xdr:cNvPr>
        <xdr:cNvSpPr txBox="1"/>
      </xdr:nvSpPr>
      <xdr:spPr>
        <a:xfrm>
          <a:off x="6441309" y="6122369"/>
          <a:ext cx="3096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23</xdr:col>
      <xdr:colOff>31254</xdr:colOff>
      <xdr:row>31</xdr:row>
      <xdr:rowOff>42078</xdr:rowOff>
    </xdr:from>
    <xdr:ext cx="284052" cy="224998"/>
    <xdr:sp macro="" textlink="">
      <xdr:nvSpPr>
        <xdr:cNvPr id="241" name="テキスト ボックス 240">
          <a:extLst>
            <a:ext uri="{FF2B5EF4-FFF2-40B4-BE49-F238E27FC236}">
              <a16:creationId xmlns:a16="http://schemas.microsoft.com/office/drawing/2014/main" id="{86391AD0-9B19-4DAF-8CC3-B3F979FBD847}"/>
            </a:ext>
          </a:extLst>
        </xdr:cNvPr>
        <xdr:cNvSpPr txBox="1"/>
      </xdr:nvSpPr>
      <xdr:spPr>
        <a:xfrm>
          <a:off x="5289054" y="7145007"/>
          <a:ext cx="2840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25</xdr:col>
      <xdr:colOff>85919</xdr:colOff>
      <xdr:row>23</xdr:row>
      <xdr:rowOff>163842</xdr:rowOff>
    </xdr:from>
    <xdr:to>
      <xdr:col>33</xdr:col>
      <xdr:colOff>116305</xdr:colOff>
      <xdr:row>23</xdr:row>
      <xdr:rowOff>163842</xdr:rowOff>
    </xdr:to>
    <xdr:cxnSp macro="">
      <xdr:nvCxnSpPr>
        <xdr:cNvPr id="242" name="直線コネクタ 241">
          <a:extLst>
            <a:ext uri="{FF2B5EF4-FFF2-40B4-BE49-F238E27FC236}">
              <a16:creationId xmlns:a16="http://schemas.microsoft.com/office/drawing/2014/main" id="{5B4039EB-0BD7-4115-B6B6-D6444DC45176}"/>
            </a:ext>
          </a:extLst>
        </xdr:cNvPr>
        <xdr:cNvCxnSpPr/>
      </xdr:nvCxnSpPr>
      <xdr:spPr>
        <a:xfrm>
          <a:off x="5800919" y="5434342"/>
          <a:ext cx="1859186"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213073</xdr:colOff>
      <xdr:row>22</xdr:row>
      <xdr:rowOff>174527</xdr:rowOff>
    </xdr:from>
    <xdr:ext cx="309700" cy="224998"/>
    <xdr:sp macro="" textlink="">
      <xdr:nvSpPr>
        <xdr:cNvPr id="244" name="テキスト ボックス 243">
          <a:extLst>
            <a:ext uri="{FF2B5EF4-FFF2-40B4-BE49-F238E27FC236}">
              <a16:creationId xmlns:a16="http://schemas.microsoft.com/office/drawing/2014/main" id="{E8F25D00-DED8-466A-9241-36FA70EA0926}"/>
            </a:ext>
          </a:extLst>
        </xdr:cNvPr>
        <xdr:cNvSpPr txBox="1"/>
      </xdr:nvSpPr>
      <xdr:spPr>
        <a:xfrm>
          <a:off x="6613873" y="5216427"/>
          <a:ext cx="30970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b</a:t>
          </a:r>
          <a:r>
            <a:rPr kumimoji="1" lang="en-US" altLang="ja-JP" sz="900" i="1" baseline="-25000">
              <a:solidFill>
                <a:srgbClr val="FF0000"/>
              </a:solidFill>
              <a:latin typeface="Times New Roman" panose="02020603050405020304" pitchFamily="18" charset="0"/>
              <a:cs typeface="Times New Roman" panose="02020603050405020304" pitchFamily="18" charset="0"/>
            </a:rPr>
            <a:t>u</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33</xdr:col>
      <xdr:colOff>211803</xdr:colOff>
      <xdr:row>28</xdr:row>
      <xdr:rowOff>181423</xdr:rowOff>
    </xdr:from>
    <xdr:ext cx="224998" cy="390813"/>
    <xdr:sp macro="" textlink="">
      <xdr:nvSpPr>
        <xdr:cNvPr id="245" name="テキスト ボックス 244">
          <a:extLst>
            <a:ext uri="{FF2B5EF4-FFF2-40B4-BE49-F238E27FC236}">
              <a16:creationId xmlns:a16="http://schemas.microsoft.com/office/drawing/2014/main" id="{34166945-3D64-4D00-A6C3-4994C5606352}"/>
            </a:ext>
          </a:extLst>
        </xdr:cNvPr>
        <xdr:cNvSpPr txBox="1"/>
      </xdr:nvSpPr>
      <xdr:spPr>
        <a:xfrm rot="16200000">
          <a:off x="7672695" y="6681173"/>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twoCellAnchor editAs="oneCell">
    <xdr:from>
      <xdr:col>33</xdr:col>
      <xdr:colOff>207817</xdr:colOff>
      <xdr:row>24</xdr:row>
      <xdr:rowOff>150776</xdr:rowOff>
    </xdr:from>
    <xdr:to>
      <xdr:col>33</xdr:col>
      <xdr:colOff>207817</xdr:colOff>
      <xdr:row>34</xdr:row>
      <xdr:rowOff>96776</xdr:rowOff>
    </xdr:to>
    <xdr:cxnSp macro="">
      <xdr:nvCxnSpPr>
        <xdr:cNvPr id="246" name="直線コネクタ 245">
          <a:extLst>
            <a:ext uri="{FF2B5EF4-FFF2-40B4-BE49-F238E27FC236}">
              <a16:creationId xmlns:a16="http://schemas.microsoft.com/office/drawing/2014/main" id="{94FD4B51-F7E1-4063-9AE0-3030DC9B55A7}"/>
            </a:ext>
          </a:extLst>
        </xdr:cNvPr>
        <xdr:cNvCxnSpPr/>
      </xdr:nvCxnSpPr>
      <xdr:spPr>
        <a:xfrm>
          <a:off x="7751617" y="5652416"/>
          <a:ext cx="0" cy="223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213360</xdr:colOff>
      <xdr:row>34</xdr:row>
      <xdr:rowOff>97451</xdr:rowOff>
    </xdr:from>
    <xdr:to>
      <xdr:col>34</xdr:col>
      <xdr:colOff>58734</xdr:colOff>
      <xdr:row>34</xdr:row>
      <xdr:rowOff>97451</xdr:rowOff>
    </xdr:to>
    <xdr:cxnSp macro="">
      <xdr:nvCxnSpPr>
        <xdr:cNvPr id="247" name="直線コネクタ 246">
          <a:extLst>
            <a:ext uri="{FF2B5EF4-FFF2-40B4-BE49-F238E27FC236}">
              <a16:creationId xmlns:a16="http://schemas.microsoft.com/office/drawing/2014/main" id="{CE9B72FE-8D5F-4397-9DD7-9B400FB7DA92}"/>
            </a:ext>
          </a:extLst>
        </xdr:cNvPr>
        <xdr:cNvCxnSpPr/>
      </xdr:nvCxnSpPr>
      <xdr:spPr>
        <a:xfrm>
          <a:off x="7071360" y="7885091"/>
          <a:ext cx="75977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195560</xdr:colOff>
      <xdr:row>27</xdr:row>
      <xdr:rowOff>104125</xdr:rowOff>
    </xdr:from>
    <xdr:ext cx="233205" cy="444352"/>
    <xdr:sp macro="" textlink="$AS$25">
      <xdr:nvSpPr>
        <xdr:cNvPr id="248" name="テキスト ボックス 247">
          <a:extLst>
            <a:ext uri="{FF2B5EF4-FFF2-40B4-BE49-F238E27FC236}">
              <a16:creationId xmlns:a16="http://schemas.microsoft.com/office/drawing/2014/main" id="{8AF33EEE-F8DC-4A6D-9CCE-C279EEE09936}"/>
            </a:ext>
          </a:extLst>
        </xdr:cNvPr>
        <xdr:cNvSpPr txBox="1"/>
      </xdr:nvSpPr>
      <xdr:spPr>
        <a:xfrm rot="16200000">
          <a:off x="7633787" y="639794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D2695E-0B84-44AA-9EBD-4AA5FDDF40C1}" type="TxLink">
            <a:rPr kumimoji="1" lang="en-US" altLang="en-US" sz="900" b="0" i="0" u="none" strike="noStrike">
              <a:solidFill>
                <a:srgbClr val="000000"/>
              </a:solidFill>
              <a:latin typeface="Times New Roman"/>
              <a:cs typeface="Times New Roman"/>
            </a:rPr>
            <a:pPr/>
            <a:t>6.200</a:t>
          </a:fld>
          <a:endParaRPr kumimoji="1" lang="ja-JP" altLang="en-US" sz="900"/>
        </a:p>
      </xdr:txBody>
    </xdr:sp>
    <xdr:clientData/>
  </xdr:oneCellAnchor>
  <xdr:twoCellAnchor editAs="oneCell">
    <xdr:from>
      <xdr:col>24</xdr:col>
      <xdr:colOff>77781</xdr:colOff>
      <xdr:row>24</xdr:row>
      <xdr:rowOff>115971</xdr:rowOff>
    </xdr:from>
    <xdr:to>
      <xdr:col>24</xdr:col>
      <xdr:colOff>77781</xdr:colOff>
      <xdr:row>34</xdr:row>
      <xdr:rowOff>97971</xdr:rowOff>
    </xdr:to>
    <xdr:cxnSp macro="">
      <xdr:nvCxnSpPr>
        <xdr:cNvPr id="249" name="直線コネクタ 248">
          <a:extLst>
            <a:ext uri="{FF2B5EF4-FFF2-40B4-BE49-F238E27FC236}">
              <a16:creationId xmlns:a16="http://schemas.microsoft.com/office/drawing/2014/main" id="{1992D6FB-C5B9-4D24-839C-5EDD5959B3B3}"/>
            </a:ext>
          </a:extLst>
        </xdr:cNvPr>
        <xdr:cNvCxnSpPr/>
      </xdr:nvCxnSpPr>
      <xdr:spPr>
        <a:xfrm>
          <a:off x="5564181" y="561761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210054</xdr:colOff>
      <xdr:row>35</xdr:row>
      <xdr:rowOff>121539</xdr:rowOff>
    </xdr:from>
    <xdr:to>
      <xdr:col>30</xdr:col>
      <xdr:colOff>91254</xdr:colOff>
      <xdr:row>35</xdr:row>
      <xdr:rowOff>121539</xdr:rowOff>
    </xdr:to>
    <xdr:cxnSp macro="">
      <xdr:nvCxnSpPr>
        <xdr:cNvPr id="250" name="直線コネクタ 249">
          <a:extLst>
            <a:ext uri="{FF2B5EF4-FFF2-40B4-BE49-F238E27FC236}">
              <a16:creationId xmlns:a16="http://schemas.microsoft.com/office/drawing/2014/main" id="{EE507F8B-71CC-4F65-8B73-776A3AA1D5FF}"/>
            </a:ext>
          </a:extLst>
        </xdr:cNvPr>
        <xdr:cNvCxnSpPr/>
      </xdr:nvCxnSpPr>
      <xdr:spPr>
        <a:xfrm>
          <a:off x="5239254" y="813777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209150</xdr:colOff>
      <xdr:row>34</xdr:row>
      <xdr:rowOff>97483</xdr:rowOff>
    </xdr:from>
    <xdr:to>
      <xdr:col>24</xdr:col>
      <xdr:colOff>75950</xdr:colOff>
      <xdr:row>34</xdr:row>
      <xdr:rowOff>97483</xdr:rowOff>
    </xdr:to>
    <xdr:cxnSp macro="">
      <xdr:nvCxnSpPr>
        <xdr:cNvPr id="251" name="直線コネクタ 250">
          <a:extLst>
            <a:ext uri="{FF2B5EF4-FFF2-40B4-BE49-F238E27FC236}">
              <a16:creationId xmlns:a16="http://schemas.microsoft.com/office/drawing/2014/main" id="{1E8AD4DC-A0A9-4325-80B4-09EEFC7B18BD}"/>
            </a:ext>
          </a:extLst>
        </xdr:cNvPr>
        <xdr:cNvCxnSpPr/>
      </xdr:nvCxnSpPr>
      <xdr:spPr>
        <a:xfrm>
          <a:off x="5238350" y="788512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207597</xdr:colOff>
      <xdr:row>34</xdr:row>
      <xdr:rowOff>99140</xdr:rowOff>
    </xdr:from>
    <xdr:to>
      <xdr:col>22</xdr:col>
      <xdr:colOff>207597</xdr:colOff>
      <xdr:row>35</xdr:row>
      <xdr:rowOff>122540</xdr:rowOff>
    </xdr:to>
    <xdr:cxnSp macro="">
      <xdr:nvCxnSpPr>
        <xdr:cNvPr id="252" name="直線コネクタ 251">
          <a:extLst>
            <a:ext uri="{FF2B5EF4-FFF2-40B4-BE49-F238E27FC236}">
              <a16:creationId xmlns:a16="http://schemas.microsoft.com/office/drawing/2014/main" id="{4386A4ED-F733-45D8-A077-25C51F9E9CFC}"/>
            </a:ext>
          </a:extLst>
        </xdr:cNvPr>
        <xdr:cNvCxnSpPr/>
      </xdr:nvCxnSpPr>
      <xdr:spPr>
        <a:xfrm>
          <a:off x="5236797" y="788678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76989</xdr:colOff>
      <xdr:row>24</xdr:row>
      <xdr:rowOff>118083</xdr:rowOff>
    </xdr:from>
    <xdr:to>
      <xdr:col>25</xdr:col>
      <xdr:colOff>82389</xdr:colOff>
      <xdr:row>24</xdr:row>
      <xdr:rowOff>118083</xdr:rowOff>
    </xdr:to>
    <xdr:cxnSp macro="">
      <xdr:nvCxnSpPr>
        <xdr:cNvPr id="253" name="直線コネクタ 252">
          <a:extLst>
            <a:ext uri="{FF2B5EF4-FFF2-40B4-BE49-F238E27FC236}">
              <a16:creationId xmlns:a16="http://schemas.microsoft.com/office/drawing/2014/main" id="{D0064F4D-98F0-4F05-8878-C280F503C9FF}"/>
            </a:ext>
          </a:extLst>
        </xdr:cNvPr>
        <xdr:cNvCxnSpPr/>
      </xdr:nvCxnSpPr>
      <xdr:spPr>
        <a:xfrm>
          <a:off x="6020589" y="5619723"/>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83122</xdr:colOff>
      <xdr:row>24</xdr:row>
      <xdr:rowOff>115971</xdr:rowOff>
    </xdr:from>
    <xdr:to>
      <xdr:col>25</xdr:col>
      <xdr:colOff>83122</xdr:colOff>
      <xdr:row>34</xdr:row>
      <xdr:rowOff>97971</xdr:rowOff>
    </xdr:to>
    <xdr:cxnSp macro="">
      <xdr:nvCxnSpPr>
        <xdr:cNvPr id="254" name="直線コネクタ 253">
          <a:extLst>
            <a:ext uri="{FF2B5EF4-FFF2-40B4-BE49-F238E27FC236}">
              <a16:creationId xmlns:a16="http://schemas.microsoft.com/office/drawing/2014/main" id="{5FA101CE-2EA6-4923-9DED-F0C6D440ADB0}"/>
            </a:ext>
          </a:extLst>
        </xdr:cNvPr>
        <xdr:cNvCxnSpPr/>
      </xdr:nvCxnSpPr>
      <xdr:spPr>
        <a:xfrm>
          <a:off x="5798122" y="561761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81214</xdr:colOff>
      <xdr:row>34</xdr:row>
      <xdr:rowOff>94524</xdr:rowOff>
    </xdr:from>
    <xdr:to>
      <xdr:col>30</xdr:col>
      <xdr:colOff>90214</xdr:colOff>
      <xdr:row>34</xdr:row>
      <xdr:rowOff>94524</xdr:rowOff>
    </xdr:to>
    <xdr:cxnSp macro="">
      <xdr:nvCxnSpPr>
        <xdr:cNvPr id="255" name="直線コネクタ 254">
          <a:extLst>
            <a:ext uri="{FF2B5EF4-FFF2-40B4-BE49-F238E27FC236}">
              <a16:creationId xmlns:a16="http://schemas.microsoft.com/office/drawing/2014/main" id="{D1D47825-350B-4872-BF3A-021D51248036}"/>
            </a:ext>
          </a:extLst>
        </xdr:cNvPr>
        <xdr:cNvCxnSpPr/>
      </xdr:nvCxnSpPr>
      <xdr:spPr>
        <a:xfrm>
          <a:off x="5796214" y="788216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90490</xdr:colOff>
      <xdr:row>34</xdr:row>
      <xdr:rowOff>97841</xdr:rowOff>
    </xdr:from>
    <xdr:to>
      <xdr:col>30</xdr:col>
      <xdr:colOff>90490</xdr:colOff>
      <xdr:row>35</xdr:row>
      <xdr:rowOff>121241</xdr:rowOff>
    </xdr:to>
    <xdr:cxnSp macro="">
      <xdr:nvCxnSpPr>
        <xdr:cNvPr id="256" name="直線コネクタ 255">
          <a:extLst>
            <a:ext uri="{FF2B5EF4-FFF2-40B4-BE49-F238E27FC236}">
              <a16:creationId xmlns:a16="http://schemas.microsoft.com/office/drawing/2014/main" id="{3231B869-FA80-44C5-9B3F-01582AF8DD7B}"/>
            </a:ext>
          </a:extLst>
        </xdr:cNvPr>
        <xdr:cNvCxnSpPr/>
      </xdr:nvCxnSpPr>
      <xdr:spPr>
        <a:xfrm>
          <a:off x="6948490" y="788548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133157</xdr:colOff>
      <xdr:row>24</xdr:row>
      <xdr:rowOff>118008</xdr:rowOff>
    </xdr:from>
    <xdr:to>
      <xdr:col>23</xdr:col>
      <xdr:colOff>153033</xdr:colOff>
      <xdr:row>24</xdr:row>
      <xdr:rowOff>118008</xdr:rowOff>
    </xdr:to>
    <xdr:cxnSp macro="">
      <xdr:nvCxnSpPr>
        <xdr:cNvPr id="257" name="直線コネクタ 256">
          <a:extLst>
            <a:ext uri="{FF2B5EF4-FFF2-40B4-BE49-F238E27FC236}">
              <a16:creationId xmlns:a16="http://schemas.microsoft.com/office/drawing/2014/main" id="{05654BB8-262C-4BDF-B57F-3EDC55864577}"/>
            </a:ext>
          </a:extLst>
        </xdr:cNvPr>
        <xdr:cNvCxnSpPr/>
      </xdr:nvCxnSpPr>
      <xdr:spPr>
        <a:xfrm>
          <a:off x="5162357" y="5619648"/>
          <a:ext cx="7056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114632</xdr:colOff>
      <xdr:row>34</xdr:row>
      <xdr:rowOff>98347</xdr:rowOff>
    </xdr:from>
    <xdr:to>
      <xdr:col>22</xdr:col>
      <xdr:colOff>48484</xdr:colOff>
      <xdr:row>34</xdr:row>
      <xdr:rowOff>98347</xdr:rowOff>
    </xdr:to>
    <xdr:cxnSp macro="">
      <xdr:nvCxnSpPr>
        <xdr:cNvPr id="258" name="直線コネクタ 257">
          <a:extLst>
            <a:ext uri="{FF2B5EF4-FFF2-40B4-BE49-F238E27FC236}">
              <a16:creationId xmlns:a16="http://schemas.microsoft.com/office/drawing/2014/main" id="{4CBBEF64-2818-4888-970B-01FFF2E9E84E}"/>
            </a:ext>
          </a:extLst>
        </xdr:cNvPr>
        <xdr:cNvCxnSpPr/>
      </xdr:nvCxnSpPr>
      <xdr:spPr>
        <a:xfrm>
          <a:off x="4915232" y="7885987"/>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162597</xdr:colOff>
      <xdr:row>24</xdr:row>
      <xdr:rowOff>116905</xdr:rowOff>
    </xdr:from>
    <xdr:to>
      <xdr:col>21</xdr:col>
      <xdr:colOff>162597</xdr:colOff>
      <xdr:row>34</xdr:row>
      <xdr:rowOff>98905</xdr:rowOff>
    </xdr:to>
    <xdr:cxnSp macro="">
      <xdr:nvCxnSpPr>
        <xdr:cNvPr id="259" name="直線コネクタ 258">
          <a:extLst>
            <a:ext uri="{FF2B5EF4-FFF2-40B4-BE49-F238E27FC236}">
              <a16:creationId xmlns:a16="http://schemas.microsoft.com/office/drawing/2014/main" id="{6107B001-D2FA-4522-95F2-452097ABBCA0}"/>
            </a:ext>
          </a:extLst>
        </xdr:cNvPr>
        <xdr:cNvCxnSpPr/>
      </xdr:nvCxnSpPr>
      <xdr:spPr>
        <a:xfrm>
          <a:off x="4963197" y="561854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214647</xdr:colOff>
      <xdr:row>28</xdr:row>
      <xdr:rowOff>98784</xdr:rowOff>
    </xdr:from>
    <xdr:ext cx="233205" cy="444352"/>
    <xdr:sp macro="" textlink="'1条'!$R$6">
      <xdr:nvSpPr>
        <xdr:cNvPr id="260" name="テキスト ボックス 259">
          <a:extLst>
            <a:ext uri="{FF2B5EF4-FFF2-40B4-BE49-F238E27FC236}">
              <a16:creationId xmlns:a16="http://schemas.microsoft.com/office/drawing/2014/main" id="{E3EFD7A7-1AD7-45E2-8712-4D94BE7811AB}"/>
            </a:ext>
          </a:extLst>
        </xdr:cNvPr>
        <xdr:cNvSpPr txBox="1"/>
      </xdr:nvSpPr>
      <xdr:spPr>
        <a:xfrm rot="16200000">
          <a:off x="5138274" y="661604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20</xdr:col>
      <xdr:colOff>119485</xdr:colOff>
      <xdr:row>35</xdr:row>
      <xdr:rowOff>120186</xdr:rowOff>
    </xdr:from>
    <xdr:to>
      <xdr:col>22</xdr:col>
      <xdr:colOff>36760</xdr:colOff>
      <xdr:row>35</xdr:row>
      <xdr:rowOff>120186</xdr:rowOff>
    </xdr:to>
    <xdr:cxnSp macro="">
      <xdr:nvCxnSpPr>
        <xdr:cNvPr id="261" name="直線コネクタ 260">
          <a:extLst>
            <a:ext uri="{FF2B5EF4-FFF2-40B4-BE49-F238E27FC236}">
              <a16:creationId xmlns:a16="http://schemas.microsoft.com/office/drawing/2014/main" id="{9268CCFB-85F6-4D5C-9473-3DB9A22AA5B4}"/>
            </a:ext>
          </a:extLst>
        </xdr:cNvPr>
        <xdr:cNvCxnSpPr/>
      </xdr:nvCxnSpPr>
      <xdr:spPr>
        <a:xfrm>
          <a:off x="5148685" y="8132072"/>
          <a:ext cx="37447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217720</xdr:colOff>
      <xdr:row>28</xdr:row>
      <xdr:rowOff>150519</xdr:rowOff>
    </xdr:from>
    <xdr:ext cx="233205" cy="444352"/>
    <xdr:sp macro="" textlink="'1条'!R5">
      <xdr:nvSpPr>
        <xdr:cNvPr id="262" name="テキスト ボックス 261">
          <a:extLst>
            <a:ext uri="{FF2B5EF4-FFF2-40B4-BE49-F238E27FC236}">
              <a16:creationId xmlns:a16="http://schemas.microsoft.com/office/drawing/2014/main" id="{93691D0C-AFED-44A3-8B4E-60B1B1BB8811}"/>
            </a:ext>
          </a:extLst>
        </xdr:cNvPr>
        <xdr:cNvSpPr txBox="1"/>
      </xdr:nvSpPr>
      <xdr:spPr>
        <a:xfrm rot="16200000">
          <a:off x="4912747" y="66677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20</xdr:col>
      <xdr:colOff>180608</xdr:colOff>
      <xdr:row>24</xdr:row>
      <xdr:rowOff>117324</xdr:rowOff>
    </xdr:from>
    <xdr:to>
      <xdr:col>20</xdr:col>
      <xdr:colOff>180608</xdr:colOff>
      <xdr:row>35</xdr:row>
      <xdr:rowOff>122724</xdr:rowOff>
    </xdr:to>
    <xdr:cxnSp macro="">
      <xdr:nvCxnSpPr>
        <xdr:cNvPr id="263" name="直線コネクタ 262">
          <a:extLst>
            <a:ext uri="{FF2B5EF4-FFF2-40B4-BE49-F238E27FC236}">
              <a16:creationId xmlns:a16="http://schemas.microsoft.com/office/drawing/2014/main" id="{6CE3D494-2F1F-4477-A6A7-1F6B8C4B3667}"/>
            </a:ext>
          </a:extLst>
        </xdr:cNvPr>
        <xdr:cNvCxnSpPr/>
      </xdr:nvCxnSpPr>
      <xdr:spPr>
        <a:xfrm>
          <a:off x="5209808" y="5614610"/>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160411</xdr:colOff>
      <xdr:row>34</xdr:row>
      <xdr:rowOff>95168</xdr:rowOff>
    </xdr:from>
    <xdr:to>
      <xdr:col>21</xdr:col>
      <xdr:colOff>160411</xdr:colOff>
      <xdr:row>35</xdr:row>
      <xdr:rowOff>118568</xdr:rowOff>
    </xdr:to>
    <xdr:cxnSp macro="">
      <xdr:nvCxnSpPr>
        <xdr:cNvPr id="264" name="直線コネクタ 263">
          <a:extLst>
            <a:ext uri="{FF2B5EF4-FFF2-40B4-BE49-F238E27FC236}">
              <a16:creationId xmlns:a16="http://schemas.microsoft.com/office/drawing/2014/main" id="{32D3EDF2-E682-42E8-B9F6-BBAD525976C1}"/>
            </a:ext>
          </a:extLst>
        </xdr:cNvPr>
        <xdr:cNvCxnSpPr/>
      </xdr:nvCxnSpPr>
      <xdr:spPr>
        <a:xfrm>
          <a:off x="4961011" y="7882808"/>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228452</xdr:colOff>
      <xdr:row>29</xdr:row>
      <xdr:rowOff>225796</xdr:rowOff>
    </xdr:from>
    <xdr:ext cx="224998" cy="345929"/>
    <xdr:sp macro="" textlink="">
      <xdr:nvSpPr>
        <xdr:cNvPr id="265" name="テキスト ボックス 264">
          <a:extLst>
            <a:ext uri="{FF2B5EF4-FFF2-40B4-BE49-F238E27FC236}">
              <a16:creationId xmlns:a16="http://schemas.microsoft.com/office/drawing/2014/main" id="{FCA7B102-5A26-41E3-9FCF-89A7034C3294}"/>
            </a:ext>
          </a:extLst>
        </xdr:cNvPr>
        <xdr:cNvSpPr txBox="1"/>
      </xdr:nvSpPr>
      <xdr:spPr>
        <a:xfrm rot="16200000">
          <a:off x="4968586" y="692654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20</xdr:col>
      <xdr:colOff>167793</xdr:colOff>
      <xdr:row>33</xdr:row>
      <xdr:rowOff>197258</xdr:rowOff>
    </xdr:from>
    <xdr:ext cx="233205" cy="444352"/>
    <xdr:sp macro="" textlink="'1条'!$R$9">
      <xdr:nvSpPr>
        <xdr:cNvPr id="266" name="テキスト ボックス 265">
          <a:extLst>
            <a:ext uri="{FF2B5EF4-FFF2-40B4-BE49-F238E27FC236}">
              <a16:creationId xmlns:a16="http://schemas.microsoft.com/office/drawing/2014/main" id="{FE538F7D-3FD7-4C01-B449-B1E0611A94A3}"/>
            </a:ext>
          </a:extLst>
        </xdr:cNvPr>
        <xdr:cNvSpPr txBox="1"/>
      </xdr:nvSpPr>
      <xdr:spPr>
        <a:xfrm rot="16200000">
          <a:off x="4634220" y="786187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24</xdr:col>
      <xdr:colOff>78830</xdr:colOff>
      <xdr:row>23</xdr:row>
      <xdr:rowOff>119687</xdr:rowOff>
    </xdr:from>
    <xdr:to>
      <xdr:col>24</xdr:col>
      <xdr:colOff>78830</xdr:colOff>
      <xdr:row>24</xdr:row>
      <xdr:rowOff>25173</xdr:rowOff>
    </xdr:to>
    <xdr:cxnSp macro="">
      <xdr:nvCxnSpPr>
        <xdr:cNvPr id="267" name="直線コネクタ 266">
          <a:extLst>
            <a:ext uri="{FF2B5EF4-FFF2-40B4-BE49-F238E27FC236}">
              <a16:creationId xmlns:a16="http://schemas.microsoft.com/office/drawing/2014/main" id="{AA15DC5A-8FD6-4974-9825-A04C0ACBBF6B}"/>
            </a:ext>
          </a:extLst>
        </xdr:cNvPr>
        <xdr:cNvCxnSpPr/>
      </xdr:nvCxnSpPr>
      <xdr:spPr>
        <a:xfrm>
          <a:off x="5565230" y="5390187"/>
          <a:ext cx="0" cy="1340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80453</xdr:colOff>
      <xdr:row>23</xdr:row>
      <xdr:rowOff>116849</xdr:rowOff>
    </xdr:from>
    <xdr:to>
      <xdr:col>25</xdr:col>
      <xdr:colOff>80453</xdr:colOff>
      <xdr:row>24</xdr:row>
      <xdr:rowOff>19311</xdr:rowOff>
    </xdr:to>
    <xdr:cxnSp macro="">
      <xdr:nvCxnSpPr>
        <xdr:cNvPr id="268" name="直線コネクタ 267">
          <a:extLst>
            <a:ext uri="{FF2B5EF4-FFF2-40B4-BE49-F238E27FC236}">
              <a16:creationId xmlns:a16="http://schemas.microsoft.com/office/drawing/2014/main" id="{64997817-B0D7-4F05-9DD8-0B62B463436F}"/>
            </a:ext>
          </a:extLst>
        </xdr:cNvPr>
        <xdr:cNvCxnSpPr/>
      </xdr:nvCxnSpPr>
      <xdr:spPr>
        <a:xfrm>
          <a:off x="5795453" y="5387349"/>
          <a:ext cx="0" cy="131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81399</xdr:colOff>
      <xdr:row>23</xdr:row>
      <xdr:rowOff>164870</xdr:rowOff>
    </xdr:from>
    <xdr:to>
      <xdr:col>25</xdr:col>
      <xdr:colOff>86799</xdr:colOff>
      <xdr:row>23</xdr:row>
      <xdr:rowOff>164870</xdr:rowOff>
    </xdr:to>
    <xdr:cxnSp macro="">
      <xdr:nvCxnSpPr>
        <xdr:cNvPr id="269" name="直線コネクタ 268">
          <a:extLst>
            <a:ext uri="{FF2B5EF4-FFF2-40B4-BE49-F238E27FC236}">
              <a16:creationId xmlns:a16="http://schemas.microsoft.com/office/drawing/2014/main" id="{54A0AEAD-FA4E-4BD0-89D3-FC900C3AB61A}"/>
            </a:ext>
          </a:extLst>
        </xdr:cNvPr>
        <xdr:cNvCxnSpPr/>
      </xdr:nvCxnSpPr>
      <xdr:spPr>
        <a:xfrm>
          <a:off x="5567799" y="5435370"/>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209888</xdr:colOff>
      <xdr:row>22</xdr:row>
      <xdr:rowOff>159656</xdr:rowOff>
    </xdr:from>
    <xdr:ext cx="444352" cy="233205"/>
    <xdr:sp macro="" textlink="'1条'!R7">
      <xdr:nvSpPr>
        <xdr:cNvPr id="270" name="テキスト ボックス 269">
          <a:extLst>
            <a:ext uri="{FF2B5EF4-FFF2-40B4-BE49-F238E27FC236}">
              <a16:creationId xmlns:a16="http://schemas.microsoft.com/office/drawing/2014/main" id="{6F9421EF-6F30-42CA-B5FF-5F75094429C3}"/>
            </a:ext>
          </a:extLst>
        </xdr:cNvPr>
        <xdr:cNvSpPr txBox="1"/>
      </xdr:nvSpPr>
      <xdr:spPr>
        <a:xfrm>
          <a:off x="5467688" y="52015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22</xdr:col>
      <xdr:colOff>208851</xdr:colOff>
      <xdr:row>35</xdr:row>
      <xdr:rowOff>194165</xdr:rowOff>
    </xdr:from>
    <xdr:to>
      <xdr:col>22</xdr:col>
      <xdr:colOff>208851</xdr:colOff>
      <xdr:row>36</xdr:row>
      <xdr:rowOff>92627</xdr:rowOff>
    </xdr:to>
    <xdr:cxnSp macro="">
      <xdr:nvCxnSpPr>
        <xdr:cNvPr id="271" name="直線コネクタ 270">
          <a:extLst>
            <a:ext uri="{FF2B5EF4-FFF2-40B4-BE49-F238E27FC236}">
              <a16:creationId xmlns:a16="http://schemas.microsoft.com/office/drawing/2014/main" id="{E6BE2912-D12C-43C5-8887-2C0157FB78BA}"/>
            </a:ext>
          </a:extLst>
        </xdr:cNvPr>
        <xdr:cNvCxnSpPr/>
      </xdr:nvCxnSpPr>
      <xdr:spPr>
        <a:xfrm>
          <a:off x="5238051" y="8210405"/>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91831</xdr:colOff>
      <xdr:row>35</xdr:row>
      <xdr:rowOff>194165</xdr:rowOff>
    </xdr:from>
    <xdr:to>
      <xdr:col>30</xdr:col>
      <xdr:colOff>91831</xdr:colOff>
      <xdr:row>36</xdr:row>
      <xdr:rowOff>92627</xdr:rowOff>
    </xdr:to>
    <xdr:cxnSp macro="">
      <xdr:nvCxnSpPr>
        <xdr:cNvPr id="272" name="直線コネクタ 271">
          <a:extLst>
            <a:ext uri="{FF2B5EF4-FFF2-40B4-BE49-F238E27FC236}">
              <a16:creationId xmlns:a16="http://schemas.microsoft.com/office/drawing/2014/main" id="{F76DD899-AD52-440D-9A85-A211A0506545}"/>
            </a:ext>
          </a:extLst>
        </xdr:cNvPr>
        <xdr:cNvCxnSpPr/>
      </xdr:nvCxnSpPr>
      <xdr:spPr>
        <a:xfrm>
          <a:off x="6949831" y="8210405"/>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208920</xdr:colOff>
      <xdr:row>36</xdr:row>
      <xdr:rowOff>45599</xdr:rowOff>
    </xdr:from>
    <xdr:to>
      <xdr:col>30</xdr:col>
      <xdr:colOff>90120</xdr:colOff>
      <xdr:row>36</xdr:row>
      <xdr:rowOff>45599</xdr:rowOff>
    </xdr:to>
    <xdr:cxnSp macro="">
      <xdr:nvCxnSpPr>
        <xdr:cNvPr id="273" name="直線コネクタ 272">
          <a:extLst>
            <a:ext uri="{FF2B5EF4-FFF2-40B4-BE49-F238E27FC236}">
              <a16:creationId xmlns:a16="http://schemas.microsoft.com/office/drawing/2014/main" id="{FB0607E8-A24C-4E5F-9A1B-377294B739D4}"/>
            </a:ext>
          </a:extLst>
        </xdr:cNvPr>
        <xdr:cNvCxnSpPr/>
      </xdr:nvCxnSpPr>
      <xdr:spPr>
        <a:xfrm>
          <a:off x="5238120" y="8290439"/>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133171</xdr:colOff>
      <xdr:row>36</xdr:row>
      <xdr:rowOff>29310</xdr:rowOff>
    </xdr:from>
    <xdr:ext cx="444352" cy="233205"/>
    <xdr:sp macro="" textlink="'1条'!R8">
      <xdr:nvSpPr>
        <xdr:cNvPr id="274" name="テキスト ボックス 273">
          <a:extLst>
            <a:ext uri="{FF2B5EF4-FFF2-40B4-BE49-F238E27FC236}">
              <a16:creationId xmlns:a16="http://schemas.microsoft.com/office/drawing/2014/main" id="{6B585F02-C95F-4771-BB5A-B9978079490E}"/>
            </a:ext>
          </a:extLst>
        </xdr:cNvPr>
        <xdr:cNvSpPr txBox="1"/>
      </xdr:nvSpPr>
      <xdr:spPr>
        <a:xfrm>
          <a:off x="6305371" y="82697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22</xdr:col>
      <xdr:colOff>210457</xdr:colOff>
      <xdr:row>32</xdr:row>
      <xdr:rowOff>188334</xdr:rowOff>
    </xdr:from>
    <xdr:to>
      <xdr:col>22</xdr:col>
      <xdr:colOff>210457</xdr:colOff>
      <xdr:row>33</xdr:row>
      <xdr:rowOff>145072</xdr:rowOff>
    </xdr:to>
    <xdr:cxnSp macro="">
      <xdr:nvCxnSpPr>
        <xdr:cNvPr id="275" name="直線コネクタ 274">
          <a:extLst>
            <a:ext uri="{FF2B5EF4-FFF2-40B4-BE49-F238E27FC236}">
              <a16:creationId xmlns:a16="http://schemas.microsoft.com/office/drawing/2014/main" id="{7BF555BD-87F1-4CF4-B970-499596FDA17A}"/>
            </a:ext>
          </a:extLst>
        </xdr:cNvPr>
        <xdr:cNvCxnSpPr/>
      </xdr:nvCxnSpPr>
      <xdr:spPr>
        <a:xfrm>
          <a:off x="5239657" y="7518774"/>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207512</xdr:colOff>
      <xdr:row>33</xdr:row>
      <xdr:rowOff>32921</xdr:rowOff>
    </xdr:from>
    <xdr:to>
      <xdr:col>24</xdr:col>
      <xdr:colOff>74312</xdr:colOff>
      <xdr:row>33</xdr:row>
      <xdr:rowOff>32921</xdr:rowOff>
    </xdr:to>
    <xdr:cxnSp macro="">
      <xdr:nvCxnSpPr>
        <xdr:cNvPr id="276" name="直線コネクタ 275">
          <a:extLst>
            <a:ext uri="{FF2B5EF4-FFF2-40B4-BE49-F238E27FC236}">
              <a16:creationId xmlns:a16="http://schemas.microsoft.com/office/drawing/2014/main" id="{C46BFBF5-AF33-4BCE-AC9D-B34F9E225DF4}"/>
            </a:ext>
          </a:extLst>
        </xdr:cNvPr>
        <xdr:cNvCxnSpPr/>
      </xdr:nvCxnSpPr>
      <xdr:spPr>
        <a:xfrm>
          <a:off x="5236712" y="7591961"/>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152174</xdr:colOff>
      <xdr:row>32</xdr:row>
      <xdr:rowOff>71068</xdr:rowOff>
    </xdr:from>
    <xdr:ext cx="444352" cy="233205"/>
    <xdr:sp macro="" textlink="'1条'!R10">
      <xdr:nvSpPr>
        <xdr:cNvPr id="277" name="テキスト ボックス 276">
          <a:extLst>
            <a:ext uri="{FF2B5EF4-FFF2-40B4-BE49-F238E27FC236}">
              <a16:creationId xmlns:a16="http://schemas.microsoft.com/office/drawing/2014/main" id="{3698256F-F61A-415F-B49D-E2D8D6F63368}"/>
            </a:ext>
          </a:extLst>
        </xdr:cNvPr>
        <xdr:cNvSpPr txBox="1"/>
      </xdr:nvSpPr>
      <xdr:spPr>
        <a:xfrm>
          <a:off x="5181374" y="740150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26</xdr:col>
      <xdr:colOff>205342</xdr:colOff>
      <xdr:row>32</xdr:row>
      <xdr:rowOff>60708</xdr:rowOff>
    </xdr:from>
    <xdr:ext cx="444352" cy="233205"/>
    <xdr:sp macro="" textlink="'1条'!R11">
      <xdr:nvSpPr>
        <xdr:cNvPr id="278" name="テキスト ボックス 277">
          <a:extLst>
            <a:ext uri="{FF2B5EF4-FFF2-40B4-BE49-F238E27FC236}">
              <a16:creationId xmlns:a16="http://schemas.microsoft.com/office/drawing/2014/main" id="{59CF49F0-C6F9-47E7-BEB1-076101337655}"/>
            </a:ext>
          </a:extLst>
        </xdr:cNvPr>
        <xdr:cNvSpPr txBox="1"/>
      </xdr:nvSpPr>
      <xdr:spPr>
        <a:xfrm>
          <a:off x="6606142" y="738679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25</xdr:col>
      <xdr:colOff>83063</xdr:colOff>
      <xdr:row>33</xdr:row>
      <xdr:rowOff>32921</xdr:rowOff>
    </xdr:from>
    <xdr:to>
      <xdr:col>30</xdr:col>
      <xdr:colOff>92063</xdr:colOff>
      <xdr:row>33</xdr:row>
      <xdr:rowOff>32921</xdr:rowOff>
    </xdr:to>
    <xdr:cxnSp macro="">
      <xdr:nvCxnSpPr>
        <xdr:cNvPr id="279" name="直線コネクタ 278">
          <a:extLst>
            <a:ext uri="{FF2B5EF4-FFF2-40B4-BE49-F238E27FC236}">
              <a16:creationId xmlns:a16="http://schemas.microsoft.com/office/drawing/2014/main" id="{662B7ED3-F4ED-47A0-AA12-FF12E08989A1}"/>
            </a:ext>
          </a:extLst>
        </xdr:cNvPr>
        <xdr:cNvCxnSpPr/>
      </xdr:nvCxnSpPr>
      <xdr:spPr>
        <a:xfrm>
          <a:off x="5798063" y="7591961"/>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74862</xdr:colOff>
      <xdr:row>22</xdr:row>
      <xdr:rowOff>186987</xdr:rowOff>
    </xdr:from>
    <xdr:ext cx="233205" cy="444352"/>
    <xdr:sp macro="" textlink="'1条'!R14">
      <xdr:nvSpPr>
        <xdr:cNvPr id="280" name="テキスト ボックス 279">
          <a:extLst>
            <a:ext uri="{FF2B5EF4-FFF2-40B4-BE49-F238E27FC236}">
              <a16:creationId xmlns:a16="http://schemas.microsoft.com/office/drawing/2014/main" id="{445AD9DB-3D53-4A9A-A13E-21F45137E4B3}"/>
            </a:ext>
          </a:extLst>
        </xdr:cNvPr>
        <xdr:cNvSpPr txBox="1"/>
      </xdr:nvSpPr>
      <xdr:spPr>
        <a:xfrm rot="16200000">
          <a:off x="5455689" y="53370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23</xdr:col>
      <xdr:colOff>3249</xdr:colOff>
      <xdr:row>24</xdr:row>
      <xdr:rowOff>151320</xdr:rowOff>
    </xdr:from>
    <xdr:to>
      <xdr:col>23</xdr:col>
      <xdr:colOff>153022</xdr:colOff>
      <xdr:row>24</xdr:row>
      <xdr:rowOff>151320</xdr:rowOff>
    </xdr:to>
    <xdr:cxnSp macro="">
      <xdr:nvCxnSpPr>
        <xdr:cNvPr id="281" name="直線コネクタ 280">
          <a:extLst>
            <a:ext uri="{FF2B5EF4-FFF2-40B4-BE49-F238E27FC236}">
              <a16:creationId xmlns:a16="http://schemas.microsoft.com/office/drawing/2014/main" id="{151613B8-1637-4FC2-B25B-4968BEDA904E}"/>
            </a:ext>
          </a:extLst>
        </xdr:cNvPr>
        <xdr:cNvCxnSpPr/>
      </xdr:nvCxnSpPr>
      <xdr:spPr>
        <a:xfrm flipH="1">
          <a:off x="5718249" y="5652960"/>
          <a:ext cx="14977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48778</xdr:colOff>
      <xdr:row>23</xdr:row>
      <xdr:rowOff>203684</xdr:rowOff>
    </xdr:from>
    <xdr:to>
      <xdr:col>23</xdr:col>
      <xdr:colOff>48778</xdr:colOff>
      <xdr:row>24</xdr:row>
      <xdr:rowOff>115686</xdr:rowOff>
    </xdr:to>
    <xdr:cxnSp macro="">
      <xdr:nvCxnSpPr>
        <xdr:cNvPr id="282" name="直線コネクタ 281">
          <a:extLst>
            <a:ext uri="{FF2B5EF4-FFF2-40B4-BE49-F238E27FC236}">
              <a16:creationId xmlns:a16="http://schemas.microsoft.com/office/drawing/2014/main" id="{5707FEA3-D5A2-4835-BE05-2B33C53F814E}"/>
            </a:ext>
          </a:extLst>
        </xdr:cNvPr>
        <xdr:cNvCxnSpPr/>
      </xdr:nvCxnSpPr>
      <xdr:spPr>
        <a:xfrm>
          <a:off x="5763778" y="5476724"/>
          <a:ext cx="0" cy="14060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48778</xdr:colOff>
      <xdr:row>24</xdr:row>
      <xdr:rowOff>154056</xdr:rowOff>
    </xdr:from>
    <xdr:to>
      <xdr:col>23</xdr:col>
      <xdr:colOff>48778</xdr:colOff>
      <xdr:row>25</xdr:row>
      <xdr:rowOff>66058</xdr:rowOff>
    </xdr:to>
    <xdr:cxnSp macro="">
      <xdr:nvCxnSpPr>
        <xdr:cNvPr id="283" name="直線コネクタ 282">
          <a:extLst>
            <a:ext uri="{FF2B5EF4-FFF2-40B4-BE49-F238E27FC236}">
              <a16:creationId xmlns:a16="http://schemas.microsoft.com/office/drawing/2014/main" id="{C1AAD44C-EC54-4727-8B4F-FF87152E3844}"/>
            </a:ext>
          </a:extLst>
        </xdr:cNvPr>
        <xdr:cNvCxnSpPr/>
      </xdr:nvCxnSpPr>
      <xdr:spPr>
        <a:xfrm>
          <a:off x="5763778" y="5655696"/>
          <a:ext cx="0" cy="140602"/>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91831</xdr:colOff>
      <xdr:row>32</xdr:row>
      <xdr:rowOff>199420</xdr:rowOff>
    </xdr:from>
    <xdr:to>
      <xdr:col>30</xdr:col>
      <xdr:colOff>91831</xdr:colOff>
      <xdr:row>33</xdr:row>
      <xdr:rowOff>150820</xdr:rowOff>
    </xdr:to>
    <xdr:cxnSp macro="">
      <xdr:nvCxnSpPr>
        <xdr:cNvPr id="284" name="直線コネクタ 283">
          <a:extLst>
            <a:ext uri="{FF2B5EF4-FFF2-40B4-BE49-F238E27FC236}">
              <a16:creationId xmlns:a16="http://schemas.microsoft.com/office/drawing/2014/main" id="{96DB3720-A0D2-4742-8249-29A6F75B4C62}"/>
            </a:ext>
          </a:extLst>
        </xdr:cNvPr>
        <xdr:cNvCxnSpPr/>
      </xdr:nvCxnSpPr>
      <xdr:spPr>
        <a:xfrm>
          <a:off x="6949831" y="7529860"/>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86094</xdr:colOff>
      <xdr:row>11</xdr:row>
      <xdr:rowOff>171444</xdr:rowOff>
    </xdr:from>
    <xdr:to>
      <xdr:col>95</xdr:col>
      <xdr:colOff>86094</xdr:colOff>
      <xdr:row>21</xdr:row>
      <xdr:rowOff>153444</xdr:rowOff>
    </xdr:to>
    <xdr:cxnSp macro="">
      <xdr:nvCxnSpPr>
        <xdr:cNvPr id="287" name="直線コネクタ 286">
          <a:extLst>
            <a:ext uri="{FF2B5EF4-FFF2-40B4-BE49-F238E27FC236}">
              <a16:creationId xmlns:a16="http://schemas.microsoft.com/office/drawing/2014/main" id="{450FFC0E-3E2E-4D47-B503-8525AE4E75E2}"/>
            </a:ext>
          </a:extLst>
        </xdr:cNvPr>
        <xdr:cNvCxnSpPr/>
      </xdr:nvCxnSpPr>
      <xdr:spPr>
        <a:xfrm>
          <a:off x="21803094" y="270128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200556</xdr:colOff>
      <xdr:row>11</xdr:row>
      <xdr:rowOff>48490</xdr:rowOff>
    </xdr:from>
    <xdr:to>
      <xdr:col>94</xdr:col>
      <xdr:colOff>200556</xdr:colOff>
      <xdr:row>23</xdr:row>
      <xdr:rowOff>65230</xdr:rowOff>
    </xdr:to>
    <xdr:cxnSp macro="">
      <xdr:nvCxnSpPr>
        <xdr:cNvPr id="288" name="直線コネクタ 287">
          <a:extLst>
            <a:ext uri="{FF2B5EF4-FFF2-40B4-BE49-F238E27FC236}">
              <a16:creationId xmlns:a16="http://schemas.microsoft.com/office/drawing/2014/main" id="{F96B8DC8-05BC-44AB-AF57-6FAFDD340054}"/>
            </a:ext>
          </a:extLst>
        </xdr:cNvPr>
        <xdr:cNvCxnSpPr/>
      </xdr:nvCxnSpPr>
      <xdr:spPr>
        <a:xfrm>
          <a:off x="21688956" y="2578330"/>
          <a:ext cx="0" cy="275994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216136</xdr:colOff>
      <xdr:row>20</xdr:row>
      <xdr:rowOff>171987</xdr:rowOff>
    </xdr:from>
    <xdr:ext cx="355097" cy="242374"/>
    <xdr:sp macro="" textlink="">
      <xdr:nvSpPr>
        <xdr:cNvPr id="289" name="テキスト ボックス 288">
          <a:extLst>
            <a:ext uri="{FF2B5EF4-FFF2-40B4-BE49-F238E27FC236}">
              <a16:creationId xmlns:a16="http://schemas.microsoft.com/office/drawing/2014/main" id="{C4FDAAC8-E52B-4B31-B6B1-6D84645606B0}"/>
            </a:ext>
          </a:extLst>
        </xdr:cNvPr>
        <xdr:cNvSpPr txBox="1"/>
      </xdr:nvSpPr>
      <xdr:spPr>
        <a:xfrm>
          <a:off x="21933136" y="4759227"/>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100</xdr:col>
      <xdr:colOff>16333</xdr:colOff>
      <xdr:row>17</xdr:row>
      <xdr:rowOff>161868</xdr:rowOff>
    </xdr:from>
    <xdr:ext cx="355097" cy="242374"/>
    <xdr:sp macro="" textlink="">
      <xdr:nvSpPr>
        <xdr:cNvPr id="290" name="テキスト ボックス 289">
          <a:extLst>
            <a:ext uri="{FF2B5EF4-FFF2-40B4-BE49-F238E27FC236}">
              <a16:creationId xmlns:a16="http://schemas.microsoft.com/office/drawing/2014/main" id="{428029B1-C821-47F6-AA80-9704E1A98209}"/>
            </a:ext>
          </a:extLst>
        </xdr:cNvPr>
        <xdr:cNvSpPr txBox="1"/>
      </xdr:nvSpPr>
      <xdr:spPr>
        <a:xfrm>
          <a:off x="22876333" y="4061923"/>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91</xdr:col>
      <xdr:colOff>228173</xdr:colOff>
      <xdr:row>18</xdr:row>
      <xdr:rowOff>37439</xdr:rowOff>
    </xdr:from>
    <xdr:ext cx="349135" cy="224998"/>
    <xdr:sp macro="" textlink="">
      <xdr:nvSpPr>
        <xdr:cNvPr id="291" name="テキスト ボックス 290">
          <a:extLst>
            <a:ext uri="{FF2B5EF4-FFF2-40B4-BE49-F238E27FC236}">
              <a16:creationId xmlns:a16="http://schemas.microsoft.com/office/drawing/2014/main" id="{B06B73DB-D287-41D9-93A5-B607C60D6C11}"/>
            </a:ext>
          </a:extLst>
        </xdr:cNvPr>
        <xdr:cNvSpPr txBox="1"/>
      </xdr:nvSpPr>
      <xdr:spPr>
        <a:xfrm>
          <a:off x="21030773" y="4166094"/>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P</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94</xdr:col>
      <xdr:colOff>3333</xdr:colOff>
      <xdr:row>9</xdr:row>
      <xdr:rowOff>80303</xdr:rowOff>
    </xdr:from>
    <xdr:ext cx="336311" cy="224998"/>
    <xdr:sp macro="" textlink="">
      <xdr:nvSpPr>
        <xdr:cNvPr id="292" name="テキスト ボックス 291">
          <a:extLst>
            <a:ext uri="{FF2B5EF4-FFF2-40B4-BE49-F238E27FC236}">
              <a16:creationId xmlns:a16="http://schemas.microsoft.com/office/drawing/2014/main" id="{4558BF40-043E-4552-8328-A71EAF49F39B}"/>
            </a:ext>
          </a:extLst>
        </xdr:cNvPr>
        <xdr:cNvSpPr txBox="1"/>
      </xdr:nvSpPr>
      <xdr:spPr>
        <a:xfrm>
          <a:off x="21491733" y="2137703"/>
          <a:ext cx="33631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b</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100</xdr:col>
      <xdr:colOff>201201</xdr:colOff>
      <xdr:row>17</xdr:row>
      <xdr:rowOff>165645</xdr:rowOff>
    </xdr:from>
    <xdr:ext cx="300082" cy="233205"/>
    <xdr:sp macro="" textlink="$R$38">
      <xdr:nvSpPr>
        <xdr:cNvPr id="293" name="テキスト ボックス 292">
          <a:extLst>
            <a:ext uri="{FF2B5EF4-FFF2-40B4-BE49-F238E27FC236}">
              <a16:creationId xmlns:a16="http://schemas.microsoft.com/office/drawing/2014/main" id="{BD20951F-CB82-4E42-8E91-7712B2FCBFDB}"/>
            </a:ext>
          </a:extLst>
        </xdr:cNvPr>
        <xdr:cNvSpPr txBox="1"/>
      </xdr:nvSpPr>
      <xdr:spPr>
        <a:xfrm>
          <a:off x="23061201" y="4065700"/>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D9B2AD8-294A-4FB8-B5F3-07AAA166C38A}" type="TxLink">
            <a:rPr kumimoji="1" lang="en-US" altLang="en-US" sz="900" b="0" i="0" u="none" strike="noStrike">
              <a:solidFill>
                <a:srgbClr val="000000"/>
              </a:solidFill>
              <a:latin typeface="Times New Roman"/>
              <a:ea typeface="Yu Gothic"/>
              <a:cs typeface="Times New Roman"/>
            </a:rPr>
            <a:pPr/>
            <a:t>30</a:t>
          </a:fld>
          <a:endParaRPr kumimoji="1" lang="ja-JP" altLang="en-US" sz="900">
            <a:solidFill>
              <a:sysClr val="windowText" lastClr="000000"/>
            </a:solidFill>
          </a:endParaRPr>
        </a:p>
      </xdr:txBody>
    </xdr:sp>
    <xdr:clientData/>
  </xdr:oneCellAnchor>
  <xdr:oneCellAnchor>
    <xdr:from>
      <xdr:col>92</xdr:col>
      <xdr:colOff>22244</xdr:colOff>
      <xdr:row>18</xdr:row>
      <xdr:rowOff>162610</xdr:rowOff>
    </xdr:from>
    <xdr:ext cx="559769" cy="233205"/>
    <xdr:sp macro="" textlink="$CW$6">
      <xdr:nvSpPr>
        <xdr:cNvPr id="294" name="テキスト ボックス 293">
          <a:extLst>
            <a:ext uri="{FF2B5EF4-FFF2-40B4-BE49-F238E27FC236}">
              <a16:creationId xmlns:a16="http://schemas.microsoft.com/office/drawing/2014/main" id="{2C636B75-F69C-4EAF-A96B-DEB0460F7B85}"/>
            </a:ext>
          </a:extLst>
        </xdr:cNvPr>
        <xdr:cNvSpPr txBox="1"/>
      </xdr:nvSpPr>
      <xdr:spPr>
        <a:xfrm>
          <a:off x="21053444" y="4291265"/>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4B4E5B1-9621-42B3-84B9-AA5C0104252C}" type="TxLink">
            <a:rPr kumimoji="1" lang="en-US" altLang="en-US" sz="900" b="0" i="0" u="none" strike="noStrike">
              <a:solidFill>
                <a:srgbClr val="000000"/>
              </a:solidFill>
              <a:latin typeface="Times New Roman"/>
              <a:ea typeface="Yu Gothic"/>
              <a:cs typeface="Times New Roman"/>
            </a:rPr>
            <a:pPr/>
            <a:t>165.063</a:t>
          </a:fld>
          <a:endParaRPr kumimoji="1" lang="ja-JP" altLang="en-US" sz="900">
            <a:solidFill>
              <a:sysClr val="windowText" lastClr="000000"/>
            </a:solidFill>
          </a:endParaRPr>
        </a:p>
      </xdr:txBody>
    </xdr:sp>
    <xdr:clientData/>
  </xdr:oneCellAnchor>
  <xdr:twoCellAnchor editAs="oneCell">
    <xdr:from>
      <xdr:col>95</xdr:col>
      <xdr:colOff>83061</xdr:colOff>
      <xdr:row>18</xdr:row>
      <xdr:rowOff>101800</xdr:rowOff>
    </xdr:from>
    <xdr:to>
      <xdr:col>96</xdr:col>
      <xdr:colOff>63676</xdr:colOff>
      <xdr:row>18</xdr:row>
      <xdr:rowOff>101800</xdr:rowOff>
    </xdr:to>
    <xdr:cxnSp macro="">
      <xdr:nvCxnSpPr>
        <xdr:cNvPr id="295" name="直線コネクタ 294">
          <a:extLst>
            <a:ext uri="{FF2B5EF4-FFF2-40B4-BE49-F238E27FC236}">
              <a16:creationId xmlns:a16="http://schemas.microsoft.com/office/drawing/2014/main" id="{FB5597A0-7949-4E63-8530-0C0B2A309EE0}"/>
            </a:ext>
          </a:extLst>
        </xdr:cNvPr>
        <xdr:cNvCxnSpPr/>
      </xdr:nvCxnSpPr>
      <xdr:spPr>
        <a:xfrm>
          <a:off x="21800061" y="4231840"/>
          <a:ext cx="209215" cy="0"/>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96</xdr:col>
      <xdr:colOff>27164</xdr:colOff>
      <xdr:row>17</xdr:row>
      <xdr:rowOff>193580</xdr:rowOff>
    </xdr:from>
    <xdr:ext cx="404726" cy="224998"/>
    <xdr:sp macro="" textlink="">
      <xdr:nvSpPr>
        <xdr:cNvPr id="296" name="テキスト ボックス 295">
          <a:extLst>
            <a:ext uri="{FF2B5EF4-FFF2-40B4-BE49-F238E27FC236}">
              <a16:creationId xmlns:a16="http://schemas.microsoft.com/office/drawing/2014/main" id="{1A12C14B-6372-44E7-8369-CF2670A6AAE0}"/>
            </a:ext>
          </a:extLst>
        </xdr:cNvPr>
        <xdr:cNvSpPr txBox="1"/>
      </xdr:nvSpPr>
      <xdr:spPr>
        <a:xfrm>
          <a:off x="21972764" y="4095020"/>
          <a:ext cx="40472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95</xdr:col>
      <xdr:colOff>104196</xdr:colOff>
      <xdr:row>18</xdr:row>
      <xdr:rowOff>118056</xdr:rowOff>
    </xdr:from>
    <xdr:ext cx="559769" cy="233205"/>
    <xdr:sp macro="" textlink="$BZ$13">
      <xdr:nvSpPr>
        <xdr:cNvPr id="297" name="テキスト ボックス 296">
          <a:extLst>
            <a:ext uri="{FF2B5EF4-FFF2-40B4-BE49-F238E27FC236}">
              <a16:creationId xmlns:a16="http://schemas.microsoft.com/office/drawing/2014/main" id="{27B9003D-4BB7-42B5-B55E-5B13510C819A}"/>
            </a:ext>
          </a:extLst>
        </xdr:cNvPr>
        <xdr:cNvSpPr txBox="1"/>
      </xdr:nvSpPr>
      <xdr:spPr>
        <a:xfrm>
          <a:off x="21821196" y="424809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A595541-A58F-4B62-8AEB-A4FADD606E1B}" type="TxLink">
            <a:rPr kumimoji="1" lang="en-US" altLang="en-US" sz="900" b="0" i="0" u="none" strike="noStrike">
              <a:solidFill>
                <a:srgbClr val="FF0000"/>
              </a:solidFill>
              <a:latin typeface="Times New Roman"/>
              <a:ea typeface="Yu Gothic"/>
              <a:cs typeface="Times New Roman"/>
            </a:rPr>
            <a:pPr/>
            <a:t>159.439</a:t>
          </a:fld>
          <a:endParaRPr kumimoji="1" lang="ja-JP" altLang="en-US" sz="900">
            <a:solidFill>
              <a:srgbClr val="FF0000"/>
            </a:solidFill>
          </a:endParaRPr>
        </a:p>
      </xdr:txBody>
    </xdr:sp>
    <xdr:clientData/>
  </xdr:oneCellAnchor>
  <xdr:oneCellAnchor>
    <xdr:from>
      <xdr:col>96</xdr:col>
      <xdr:colOff>192403</xdr:colOff>
      <xdr:row>20</xdr:row>
      <xdr:rowOff>168320</xdr:rowOff>
    </xdr:from>
    <xdr:ext cx="300082" cy="233205"/>
    <xdr:sp macro="" textlink="$CW$3">
      <xdr:nvSpPr>
        <xdr:cNvPr id="298" name="テキスト ボックス 297">
          <a:extLst>
            <a:ext uri="{FF2B5EF4-FFF2-40B4-BE49-F238E27FC236}">
              <a16:creationId xmlns:a16="http://schemas.microsoft.com/office/drawing/2014/main" id="{8C9CED50-4B36-4334-AD3C-730238E62FD8}"/>
            </a:ext>
          </a:extLst>
        </xdr:cNvPr>
        <xdr:cNvSpPr txBox="1"/>
      </xdr:nvSpPr>
      <xdr:spPr>
        <a:xfrm>
          <a:off x="22138003" y="4754175"/>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AF61C99-1810-46BF-AA04-2F3ED6E68372}" type="TxLink">
            <a:rPr kumimoji="1" lang="en-US" altLang="en-US" sz="900" b="0" i="0" u="none" strike="noStrike">
              <a:solidFill>
                <a:srgbClr val="000000"/>
              </a:solidFill>
              <a:latin typeface="Times New Roman"/>
              <a:ea typeface="Yu Gothic"/>
              <a:cs typeface="Times New Roman"/>
            </a:rPr>
            <a:pPr/>
            <a:t>45</a:t>
          </a:fld>
          <a:endParaRPr kumimoji="1" lang="ja-JP" altLang="en-US" sz="900">
            <a:solidFill>
              <a:sysClr val="windowText" lastClr="000000"/>
            </a:solidFill>
          </a:endParaRPr>
        </a:p>
      </xdr:txBody>
    </xdr:sp>
    <xdr:clientData/>
  </xdr:oneCellAnchor>
  <xdr:twoCellAnchor editAs="oneCell">
    <xdr:from>
      <xdr:col>94</xdr:col>
      <xdr:colOff>194836</xdr:colOff>
      <xdr:row>23</xdr:row>
      <xdr:rowOff>102933</xdr:rowOff>
    </xdr:from>
    <xdr:to>
      <xdr:col>94</xdr:col>
      <xdr:colOff>194836</xdr:colOff>
      <xdr:row>24</xdr:row>
      <xdr:rowOff>1395</xdr:rowOff>
    </xdr:to>
    <xdr:cxnSp macro="">
      <xdr:nvCxnSpPr>
        <xdr:cNvPr id="299" name="直線コネクタ 298">
          <a:extLst>
            <a:ext uri="{FF2B5EF4-FFF2-40B4-BE49-F238E27FC236}">
              <a16:creationId xmlns:a16="http://schemas.microsoft.com/office/drawing/2014/main" id="{779E06D9-4B77-4918-993C-FD22AA493D04}"/>
            </a:ext>
          </a:extLst>
        </xdr:cNvPr>
        <xdr:cNvCxnSpPr/>
      </xdr:nvCxnSpPr>
      <xdr:spPr>
        <a:xfrm>
          <a:off x="21683236" y="5374588"/>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82499</xdr:colOff>
      <xdr:row>23</xdr:row>
      <xdr:rowOff>102933</xdr:rowOff>
    </xdr:from>
    <xdr:to>
      <xdr:col>95</xdr:col>
      <xdr:colOff>82499</xdr:colOff>
      <xdr:row>24</xdr:row>
      <xdr:rowOff>1395</xdr:rowOff>
    </xdr:to>
    <xdr:cxnSp macro="">
      <xdr:nvCxnSpPr>
        <xdr:cNvPr id="300" name="直線コネクタ 299">
          <a:extLst>
            <a:ext uri="{FF2B5EF4-FFF2-40B4-BE49-F238E27FC236}">
              <a16:creationId xmlns:a16="http://schemas.microsoft.com/office/drawing/2014/main" id="{36FE4AAC-55D7-4691-894E-3F7C551ACCD9}"/>
            </a:ext>
          </a:extLst>
        </xdr:cNvPr>
        <xdr:cNvCxnSpPr/>
      </xdr:nvCxnSpPr>
      <xdr:spPr>
        <a:xfrm>
          <a:off x="21799499" y="5374588"/>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192877</xdr:colOff>
      <xdr:row>23</xdr:row>
      <xdr:rowOff>193391</xdr:rowOff>
    </xdr:from>
    <xdr:to>
      <xdr:col>95</xdr:col>
      <xdr:colOff>83077</xdr:colOff>
      <xdr:row>23</xdr:row>
      <xdr:rowOff>193391</xdr:rowOff>
    </xdr:to>
    <xdr:cxnSp macro="">
      <xdr:nvCxnSpPr>
        <xdr:cNvPr id="301" name="直線コネクタ 300">
          <a:extLst>
            <a:ext uri="{FF2B5EF4-FFF2-40B4-BE49-F238E27FC236}">
              <a16:creationId xmlns:a16="http://schemas.microsoft.com/office/drawing/2014/main" id="{9F958B36-8D58-471E-B976-32E0674B2A58}"/>
            </a:ext>
          </a:extLst>
        </xdr:cNvPr>
        <xdr:cNvCxnSpPr/>
      </xdr:nvCxnSpPr>
      <xdr:spPr>
        <a:xfrm>
          <a:off x="21681277" y="5465046"/>
          <a:ext cx="118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1756</xdr:colOff>
      <xdr:row>23</xdr:row>
      <xdr:rowOff>207336</xdr:rowOff>
    </xdr:from>
    <xdr:ext cx="444352" cy="233205"/>
    <xdr:sp macro="" textlink="$BZ$22">
      <xdr:nvSpPr>
        <xdr:cNvPr id="302" name="テキスト ボックス 301">
          <a:extLst>
            <a:ext uri="{FF2B5EF4-FFF2-40B4-BE49-F238E27FC236}">
              <a16:creationId xmlns:a16="http://schemas.microsoft.com/office/drawing/2014/main" id="{08C48FA4-19EA-41B1-A79F-9AE850191300}"/>
            </a:ext>
          </a:extLst>
        </xdr:cNvPr>
        <xdr:cNvSpPr txBox="1"/>
      </xdr:nvSpPr>
      <xdr:spPr>
        <a:xfrm>
          <a:off x="21490156" y="547899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C4BF457-D3DA-48F5-872B-7CB60A93708A}" type="TxLink">
            <a:rPr kumimoji="1" lang="en-US" altLang="en-US" sz="900" b="0" i="0" u="none" strike="noStrike">
              <a:solidFill>
                <a:srgbClr val="FF0000"/>
              </a:solidFill>
              <a:latin typeface="Times New Roman"/>
              <a:ea typeface="Yu Gothic"/>
              <a:cs typeface="Times New Roman"/>
            </a:rPr>
            <a:pPr/>
            <a:t>0.325</a:t>
          </a:fld>
          <a:endParaRPr kumimoji="1" lang="ja-JP" altLang="en-US" sz="900">
            <a:solidFill>
              <a:srgbClr val="FF0000"/>
            </a:solidFill>
          </a:endParaRPr>
        </a:p>
      </xdr:txBody>
    </xdr:sp>
    <xdr:clientData/>
  </xdr:oneCellAnchor>
  <xdr:oneCellAnchor>
    <xdr:from>
      <xdr:col>92</xdr:col>
      <xdr:colOff>226300</xdr:colOff>
      <xdr:row>23</xdr:row>
      <xdr:rowOff>196905</xdr:rowOff>
    </xdr:from>
    <xdr:ext cx="376834" cy="224998"/>
    <xdr:sp macro="" textlink="">
      <xdr:nvSpPr>
        <xdr:cNvPr id="303" name="テキスト ボックス 302">
          <a:extLst>
            <a:ext uri="{FF2B5EF4-FFF2-40B4-BE49-F238E27FC236}">
              <a16:creationId xmlns:a16="http://schemas.microsoft.com/office/drawing/2014/main" id="{176E01FE-735B-4B79-AD41-D207C7CE0888}"/>
            </a:ext>
          </a:extLst>
        </xdr:cNvPr>
        <xdr:cNvSpPr txBox="1"/>
      </xdr:nvSpPr>
      <xdr:spPr>
        <a:xfrm>
          <a:off x="21257500" y="5468560"/>
          <a:ext cx="3768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A</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98</xdr:col>
      <xdr:colOff>177013</xdr:colOff>
      <xdr:row>18</xdr:row>
      <xdr:rowOff>90194</xdr:rowOff>
    </xdr:from>
    <xdr:to>
      <xdr:col>98</xdr:col>
      <xdr:colOff>177013</xdr:colOff>
      <xdr:row>21</xdr:row>
      <xdr:rowOff>149594</xdr:rowOff>
    </xdr:to>
    <xdr:cxnSp macro="">
      <xdr:nvCxnSpPr>
        <xdr:cNvPr id="304" name="直線コネクタ 303">
          <a:extLst>
            <a:ext uri="{FF2B5EF4-FFF2-40B4-BE49-F238E27FC236}">
              <a16:creationId xmlns:a16="http://schemas.microsoft.com/office/drawing/2014/main" id="{CC446E2E-3ADB-4326-8BBC-5A7E670AEADB}"/>
            </a:ext>
          </a:extLst>
        </xdr:cNvPr>
        <xdr:cNvCxnSpPr/>
      </xdr:nvCxnSpPr>
      <xdr:spPr>
        <a:xfrm>
          <a:off x="22579813" y="4220234"/>
          <a:ext cx="0" cy="7452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55417</xdr:colOff>
      <xdr:row>18</xdr:row>
      <xdr:rowOff>97132</xdr:rowOff>
    </xdr:from>
    <xdr:to>
      <xdr:col>98</xdr:col>
      <xdr:colOff>212460</xdr:colOff>
      <xdr:row>18</xdr:row>
      <xdr:rowOff>97132</xdr:rowOff>
    </xdr:to>
    <xdr:cxnSp macro="">
      <xdr:nvCxnSpPr>
        <xdr:cNvPr id="305" name="直線コネクタ 304">
          <a:extLst>
            <a:ext uri="{FF2B5EF4-FFF2-40B4-BE49-F238E27FC236}">
              <a16:creationId xmlns:a16="http://schemas.microsoft.com/office/drawing/2014/main" id="{777715D5-B69B-41E8-96F8-7B976CE6AFC9}"/>
            </a:ext>
          </a:extLst>
        </xdr:cNvPr>
        <xdr:cNvCxnSpPr/>
      </xdr:nvCxnSpPr>
      <xdr:spPr>
        <a:xfrm>
          <a:off x="22458217" y="4227172"/>
          <a:ext cx="15704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98</xdr:col>
      <xdr:colOff>161240</xdr:colOff>
      <xdr:row>19</xdr:row>
      <xdr:rowOff>228069</xdr:rowOff>
    </xdr:from>
    <xdr:ext cx="224998" cy="360804"/>
    <xdr:sp macro="" textlink="">
      <xdr:nvSpPr>
        <xdr:cNvPr id="306" name="テキスト ボックス 305">
          <a:extLst>
            <a:ext uri="{FF2B5EF4-FFF2-40B4-BE49-F238E27FC236}">
              <a16:creationId xmlns:a16="http://schemas.microsoft.com/office/drawing/2014/main" id="{5C599567-6535-476D-B428-9694CEC0C290}"/>
            </a:ext>
          </a:extLst>
        </xdr:cNvPr>
        <xdr:cNvSpPr txBox="1"/>
      </xdr:nvSpPr>
      <xdr:spPr>
        <a:xfrm rot="16200000">
          <a:off x="22496137" y="4654612"/>
          <a:ext cx="360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y</a:t>
          </a:r>
          <a:r>
            <a:rPr kumimoji="1" lang="en-US" altLang="en-US" sz="900" b="0" i="1" u="none" strike="noStrike" baseline="-25000">
              <a:solidFill>
                <a:srgbClr val="FF0000"/>
              </a:solidFill>
              <a:latin typeface="Times New Roman"/>
              <a:cs typeface="Times New Roman"/>
            </a:rPr>
            <a:t>A</a:t>
          </a:r>
          <a:r>
            <a:rPr kumimoji="1" lang="en-US" altLang="en-US" sz="900" b="0" i="1" u="none" strike="noStrike">
              <a:solidFill>
                <a:srgbClr val="FF0000"/>
              </a:solidFill>
              <a:latin typeface="Times New Roman"/>
              <a:cs typeface="Times New Roman"/>
            </a:rPr>
            <a:t>=</a:t>
          </a:r>
        </a:p>
      </xdr:txBody>
    </xdr:sp>
    <xdr:clientData/>
  </xdr:oneCellAnchor>
  <xdr:oneCellAnchor>
    <xdr:from>
      <xdr:col>98</xdr:col>
      <xdr:colOff>160171</xdr:colOff>
      <xdr:row>18</xdr:row>
      <xdr:rowOff>167885</xdr:rowOff>
    </xdr:from>
    <xdr:ext cx="233205" cy="444352"/>
    <xdr:sp macro="" textlink="$BZ$25">
      <xdr:nvSpPr>
        <xdr:cNvPr id="307" name="テキスト ボックス 306">
          <a:extLst>
            <a:ext uri="{FF2B5EF4-FFF2-40B4-BE49-F238E27FC236}">
              <a16:creationId xmlns:a16="http://schemas.microsoft.com/office/drawing/2014/main" id="{B5470775-ACB6-4960-BADC-16FF275C016E}"/>
            </a:ext>
          </a:extLst>
        </xdr:cNvPr>
        <xdr:cNvSpPr txBox="1"/>
      </xdr:nvSpPr>
      <xdr:spPr>
        <a:xfrm rot="16200000">
          <a:off x="22457398" y="440211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555F9CD-E792-4A98-AE02-16DFC69D2715}" type="TxLink">
            <a:rPr kumimoji="1" lang="en-US" altLang="en-US" sz="900" b="0" i="0" u="none" strike="noStrike">
              <a:solidFill>
                <a:srgbClr val="FF0000"/>
              </a:solidFill>
              <a:latin typeface="Times New Roman"/>
              <a:ea typeface="Yu Gothic"/>
              <a:cs typeface="Times New Roman"/>
            </a:rPr>
            <a:pPr/>
            <a:t>2.067</a:t>
          </a:fld>
          <a:endParaRPr kumimoji="1" lang="ja-JP" altLang="en-US" sz="900">
            <a:solidFill>
              <a:srgbClr val="FF0000"/>
            </a:solidFill>
          </a:endParaRPr>
        </a:p>
      </xdr:txBody>
    </xdr:sp>
    <xdr:clientData/>
  </xdr:oneCellAnchor>
  <xdr:oneCellAnchor>
    <xdr:from>
      <xdr:col>98</xdr:col>
      <xdr:colOff>169630</xdr:colOff>
      <xdr:row>10</xdr:row>
      <xdr:rowOff>19666</xdr:rowOff>
    </xdr:from>
    <xdr:ext cx="444352" cy="233205"/>
    <xdr:sp macro="" textlink="$CW$4">
      <xdr:nvSpPr>
        <xdr:cNvPr id="308" name="テキスト ボックス 307">
          <a:extLst>
            <a:ext uri="{FF2B5EF4-FFF2-40B4-BE49-F238E27FC236}">
              <a16:creationId xmlns:a16="http://schemas.microsoft.com/office/drawing/2014/main" id="{567BF8E4-6186-4A30-8EB2-82068B4FF6A0}"/>
            </a:ext>
          </a:extLst>
        </xdr:cNvPr>
        <xdr:cNvSpPr txBox="1"/>
      </xdr:nvSpPr>
      <xdr:spPr>
        <a:xfrm>
          <a:off x="22572430" y="230566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8B4270F-7E5F-4F10-9D60-27E2B9206F3E}" type="TxLink">
            <a:rPr kumimoji="1" lang="en-US" altLang="en-US" sz="900" b="0" i="0" u="none" strike="noStrike">
              <a:solidFill>
                <a:srgbClr val="000000"/>
              </a:solidFill>
              <a:latin typeface="Times New Roman"/>
              <a:ea typeface="Yu Gothic"/>
              <a:cs typeface="Times New Roman"/>
            </a:rPr>
            <a:pPr/>
            <a:t>6.200</a:t>
          </a:fld>
          <a:endParaRPr kumimoji="1" lang="ja-JP" altLang="en-US" sz="900">
            <a:solidFill>
              <a:sysClr val="windowText" lastClr="000000"/>
            </a:solidFill>
          </a:endParaRPr>
        </a:p>
      </xdr:txBody>
    </xdr:sp>
    <xdr:clientData/>
  </xdr:oneCellAnchor>
  <xdr:oneCellAnchor>
    <xdr:from>
      <xdr:col>95</xdr:col>
      <xdr:colOff>69162</xdr:colOff>
      <xdr:row>16</xdr:row>
      <xdr:rowOff>105048</xdr:rowOff>
    </xdr:from>
    <xdr:ext cx="396134" cy="224998"/>
    <xdr:sp macro="" textlink="">
      <xdr:nvSpPr>
        <xdr:cNvPr id="309" name="テキスト ボックス 308">
          <a:extLst>
            <a:ext uri="{FF2B5EF4-FFF2-40B4-BE49-F238E27FC236}">
              <a16:creationId xmlns:a16="http://schemas.microsoft.com/office/drawing/2014/main" id="{49E17726-0F0D-4754-ACCE-39C95250B0C3}"/>
            </a:ext>
          </a:extLst>
        </xdr:cNvPr>
        <xdr:cNvSpPr txBox="1"/>
      </xdr:nvSpPr>
      <xdr:spPr>
        <a:xfrm>
          <a:off x="21786162" y="3777888"/>
          <a:ext cx="3961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1" baseline="-25000">
              <a:solidFill>
                <a:srgbClr val="FF0000"/>
              </a:solidFill>
              <a:latin typeface="Times New Roman" panose="02020603050405020304" pitchFamily="18" charset="0"/>
              <a:cs typeface="Times New Roman" panose="02020603050405020304" pitchFamily="18" charset="0"/>
            </a:rPr>
            <a:t>V</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95</xdr:col>
      <xdr:colOff>67175</xdr:colOff>
      <xdr:row>17</xdr:row>
      <xdr:rowOff>15634</xdr:rowOff>
    </xdr:from>
    <xdr:ext cx="502061" cy="233205"/>
    <xdr:sp macro="" textlink="$BZ$17">
      <xdr:nvSpPr>
        <xdr:cNvPr id="310" name="テキスト ボックス 309">
          <a:extLst>
            <a:ext uri="{FF2B5EF4-FFF2-40B4-BE49-F238E27FC236}">
              <a16:creationId xmlns:a16="http://schemas.microsoft.com/office/drawing/2014/main" id="{30CA1341-5FBF-4533-AB59-801622EF5AE2}"/>
            </a:ext>
          </a:extLst>
        </xdr:cNvPr>
        <xdr:cNvSpPr txBox="1"/>
      </xdr:nvSpPr>
      <xdr:spPr>
        <a:xfrm>
          <a:off x="21784175" y="3917074"/>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719DEEB-022F-40ED-8276-5E161E2146F9}" type="TxLink">
            <a:rPr kumimoji="1" lang="en-US" altLang="en-US" sz="900" b="0" i="0" u="none" strike="noStrike">
              <a:solidFill>
                <a:srgbClr val="FF0000"/>
              </a:solidFill>
              <a:latin typeface="Times New Roman"/>
              <a:ea typeface="Yu Gothic"/>
              <a:cs typeface="Times New Roman"/>
            </a:rPr>
            <a:pPr/>
            <a:t>42.722</a:t>
          </a:fld>
          <a:endParaRPr kumimoji="1" lang="ja-JP" altLang="en-US" sz="900">
            <a:solidFill>
              <a:srgbClr val="FF0000"/>
            </a:solidFill>
          </a:endParaRPr>
        </a:p>
      </xdr:txBody>
    </xdr:sp>
    <xdr:clientData/>
  </xdr:oneCellAnchor>
  <xdr:twoCellAnchor editAs="oneCell">
    <xdr:from>
      <xdr:col>95</xdr:col>
      <xdr:colOff>88240</xdr:colOff>
      <xdr:row>17</xdr:row>
      <xdr:rowOff>179111</xdr:rowOff>
    </xdr:from>
    <xdr:to>
      <xdr:col>95</xdr:col>
      <xdr:colOff>88240</xdr:colOff>
      <xdr:row>18</xdr:row>
      <xdr:rowOff>96989</xdr:rowOff>
    </xdr:to>
    <xdr:cxnSp macro="">
      <xdr:nvCxnSpPr>
        <xdr:cNvPr id="311" name="直線コネクタ 310">
          <a:extLst>
            <a:ext uri="{FF2B5EF4-FFF2-40B4-BE49-F238E27FC236}">
              <a16:creationId xmlns:a16="http://schemas.microsoft.com/office/drawing/2014/main" id="{58A59C93-2C7F-4CD2-87E6-CB4CE230E4B9}"/>
            </a:ext>
          </a:extLst>
        </xdr:cNvPr>
        <xdr:cNvCxnSpPr/>
      </xdr:nvCxnSpPr>
      <xdr:spPr>
        <a:xfrm flipV="1">
          <a:off x="21805240" y="4080551"/>
          <a:ext cx="0" cy="146478"/>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97</xdr:col>
      <xdr:colOff>129017</xdr:colOff>
      <xdr:row>10</xdr:row>
      <xdr:rowOff>18617</xdr:rowOff>
    </xdr:from>
    <xdr:ext cx="374783" cy="224998"/>
    <xdr:sp macro="" textlink="">
      <xdr:nvSpPr>
        <xdr:cNvPr id="312" name="テキスト ボックス 311">
          <a:extLst>
            <a:ext uri="{FF2B5EF4-FFF2-40B4-BE49-F238E27FC236}">
              <a16:creationId xmlns:a16="http://schemas.microsoft.com/office/drawing/2014/main" id="{F01812E7-E7B1-43E3-A6ED-AC5DC6B898FD}"/>
            </a:ext>
          </a:extLst>
        </xdr:cNvPr>
        <xdr:cNvSpPr txBox="1"/>
      </xdr:nvSpPr>
      <xdr:spPr>
        <a:xfrm>
          <a:off x="22303217" y="2304617"/>
          <a:ext cx="37478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b</a:t>
          </a:r>
          <a:r>
            <a:rPr kumimoji="1" lang="en-US" altLang="ja-JP" sz="900" i="1" baseline="-25000">
              <a:latin typeface="Times New Roman" panose="02020603050405020304" pitchFamily="18" charset="0"/>
              <a:cs typeface="Times New Roman" panose="02020603050405020304" pitchFamily="18" charset="0"/>
            </a:rPr>
            <a:t>u</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twoCellAnchor editAs="oneCell">
    <xdr:from>
      <xdr:col>95</xdr:col>
      <xdr:colOff>96234</xdr:colOff>
      <xdr:row>11</xdr:row>
      <xdr:rowOff>207146</xdr:rowOff>
    </xdr:from>
    <xdr:to>
      <xdr:col>104</xdr:col>
      <xdr:colOff>13853</xdr:colOff>
      <xdr:row>11</xdr:row>
      <xdr:rowOff>207146</xdr:rowOff>
    </xdr:to>
    <xdr:cxnSp macro="">
      <xdr:nvCxnSpPr>
        <xdr:cNvPr id="313" name="直線コネクタ 312">
          <a:extLst>
            <a:ext uri="{FF2B5EF4-FFF2-40B4-BE49-F238E27FC236}">
              <a16:creationId xmlns:a16="http://schemas.microsoft.com/office/drawing/2014/main" id="{90B766DE-73E1-432A-A181-49AA38121603}"/>
            </a:ext>
          </a:extLst>
        </xdr:cNvPr>
        <xdr:cNvCxnSpPr/>
      </xdr:nvCxnSpPr>
      <xdr:spPr>
        <a:xfrm>
          <a:off x="21813234" y="2735601"/>
          <a:ext cx="1975019"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85710</xdr:colOff>
      <xdr:row>11</xdr:row>
      <xdr:rowOff>206432</xdr:rowOff>
    </xdr:from>
    <xdr:to>
      <xdr:col>103</xdr:col>
      <xdr:colOff>124689</xdr:colOff>
      <xdr:row>21</xdr:row>
      <xdr:rowOff>152170</xdr:rowOff>
    </xdr:to>
    <xdr:cxnSp macro="">
      <xdr:nvCxnSpPr>
        <xdr:cNvPr id="314" name="直線コネクタ 313">
          <a:extLst>
            <a:ext uri="{FF2B5EF4-FFF2-40B4-BE49-F238E27FC236}">
              <a16:creationId xmlns:a16="http://schemas.microsoft.com/office/drawing/2014/main" id="{B6A5D8E9-4DB8-43FB-B198-3AB7B532539A}"/>
            </a:ext>
          </a:extLst>
        </xdr:cNvPr>
        <xdr:cNvCxnSpPr/>
      </xdr:nvCxnSpPr>
      <xdr:spPr>
        <a:xfrm flipH="1">
          <a:off x="21802710" y="2736272"/>
          <a:ext cx="1867779" cy="2231738"/>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36191</xdr:colOff>
      <xdr:row>21</xdr:row>
      <xdr:rowOff>13440</xdr:rowOff>
    </xdr:from>
    <xdr:to>
      <xdr:col>96</xdr:col>
      <xdr:colOff>44081</xdr:colOff>
      <xdr:row>22</xdr:row>
      <xdr:rowOff>12364</xdr:rowOff>
    </xdr:to>
    <xdr:sp macro="" textlink="">
      <xdr:nvSpPr>
        <xdr:cNvPr id="329" name="円弧 328">
          <a:extLst>
            <a:ext uri="{FF2B5EF4-FFF2-40B4-BE49-F238E27FC236}">
              <a16:creationId xmlns:a16="http://schemas.microsoft.com/office/drawing/2014/main" id="{BC92FA8B-B3CB-4C91-A8B8-A94CE325BB41}"/>
            </a:ext>
          </a:extLst>
        </xdr:cNvPr>
        <xdr:cNvSpPr/>
      </xdr:nvSpPr>
      <xdr:spPr>
        <a:xfrm rot="1800000">
          <a:off x="21753191" y="4829280"/>
          <a:ext cx="236490" cy="227524"/>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99</xdr:col>
      <xdr:colOff>79470</xdr:colOff>
      <xdr:row>17</xdr:row>
      <xdr:rowOff>90934</xdr:rowOff>
    </xdr:from>
    <xdr:to>
      <xdr:col>101</xdr:col>
      <xdr:colOff>72330</xdr:colOff>
      <xdr:row>17</xdr:row>
      <xdr:rowOff>90934</xdr:rowOff>
    </xdr:to>
    <xdr:cxnSp macro="">
      <xdr:nvCxnSpPr>
        <xdr:cNvPr id="330" name="直線コネクタ 329">
          <a:extLst>
            <a:ext uri="{FF2B5EF4-FFF2-40B4-BE49-F238E27FC236}">
              <a16:creationId xmlns:a16="http://schemas.microsoft.com/office/drawing/2014/main" id="{A17B156D-898B-4BB2-A64A-2546A968645E}"/>
            </a:ext>
          </a:extLst>
        </xdr:cNvPr>
        <xdr:cNvCxnSpPr/>
      </xdr:nvCxnSpPr>
      <xdr:spPr>
        <a:xfrm rot="2400000">
          <a:off x="22710870" y="3990989"/>
          <a:ext cx="450060"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99</xdr:col>
      <xdr:colOff>214194</xdr:colOff>
      <xdr:row>16</xdr:row>
      <xdr:rowOff>145287</xdr:rowOff>
    </xdr:from>
    <xdr:to>
      <xdr:col>99</xdr:col>
      <xdr:colOff>216752</xdr:colOff>
      <xdr:row>19</xdr:row>
      <xdr:rowOff>38239</xdr:rowOff>
    </xdr:to>
    <xdr:cxnSp macro="">
      <xdr:nvCxnSpPr>
        <xdr:cNvPr id="331" name="直線コネクタ 330">
          <a:extLst>
            <a:ext uri="{FF2B5EF4-FFF2-40B4-BE49-F238E27FC236}">
              <a16:creationId xmlns:a16="http://schemas.microsoft.com/office/drawing/2014/main" id="{10AE8074-2F0F-4C37-9412-5D5434223861}"/>
            </a:ext>
          </a:extLst>
        </xdr:cNvPr>
        <xdr:cNvCxnSpPr/>
      </xdr:nvCxnSpPr>
      <xdr:spPr>
        <a:xfrm rot="4200000">
          <a:off x="22557497" y="4104839"/>
          <a:ext cx="578752" cy="2558"/>
        </a:xfrm>
        <a:prstGeom prst="line">
          <a:avLst/>
        </a:prstGeom>
        <a:ln w="25400">
          <a:solidFill>
            <a:schemeClr val="tx1"/>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99</xdr:col>
      <xdr:colOff>108647</xdr:colOff>
      <xdr:row>17</xdr:row>
      <xdr:rowOff>16909</xdr:rowOff>
    </xdr:from>
    <xdr:to>
      <xdr:col>100</xdr:col>
      <xdr:colOff>114763</xdr:colOff>
      <xdr:row>18</xdr:row>
      <xdr:rowOff>18644</xdr:rowOff>
    </xdr:to>
    <xdr:sp macro="" textlink="">
      <xdr:nvSpPr>
        <xdr:cNvPr id="332" name="円弧 331">
          <a:extLst>
            <a:ext uri="{FF2B5EF4-FFF2-40B4-BE49-F238E27FC236}">
              <a16:creationId xmlns:a16="http://schemas.microsoft.com/office/drawing/2014/main" id="{78E901BA-1C35-4DAA-A942-2AA3E9B87B5B}"/>
            </a:ext>
          </a:extLst>
        </xdr:cNvPr>
        <xdr:cNvSpPr/>
      </xdr:nvSpPr>
      <xdr:spPr>
        <a:xfrm rot="5940764">
          <a:off x="22742237" y="3914774"/>
          <a:ext cx="230335" cy="234716"/>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99</xdr:col>
      <xdr:colOff>212916</xdr:colOff>
      <xdr:row>16</xdr:row>
      <xdr:rowOff>155382</xdr:rowOff>
    </xdr:from>
    <xdr:to>
      <xdr:col>99</xdr:col>
      <xdr:colOff>212916</xdr:colOff>
      <xdr:row>17</xdr:row>
      <xdr:rowOff>1045</xdr:rowOff>
    </xdr:to>
    <xdr:cxnSp macro="">
      <xdr:nvCxnSpPr>
        <xdr:cNvPr id="334" name="直線コネクタ 333">
          <a:extLst>
            <a:ext uri="{FF2B5EF4-FFF2-40B4-BE49-F238E27FC236}">
              <a16:creationId xmlns:a16="http://schemas.microsoft.com/office/drawing/2014/main" id="{93B961CE-1475-46C0-9B4F-72F4A433C028}"/>
            </a:ext>
          </a:extLst>
        </xdr:cNvPr>
        <xdr:cNvCxnSpPr/>
      </xdr:nvCxnSpPr>
      <xdr:spPr>
        <a:xfrm rot="2400000" flipH="1">
          <a:off x="22844316" y="3826837"/>
          <a:ext cx="0" cy="72000"/>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133735</xdr:colOff>
      <xdr:row>13</xdr:row>
      <xdr:rowOff>106390</xdr:rowOff>
    </xdr:from>
    <xdr:to>
      <xdr:col>97</xdr:col>
      <xdr:colOff>133735</xdr:colOff>
      <xdr:row>16</xdr:row>
      <xdr:rowOff>10226</xdr:rowOff>
    </xdr:to>
    <xdr:cxnSp macro="">
      <xdr:nvCxnSpPr>
        <xdr:cNvPr id="335" name="直線コネクタ 334">
          <a:extLst>
            <a:ext uri="{FF2B5EF4-FFF2-40B4-BE49-F238E27FC236}">
              <a16:creationId xmlns:a16="http://schemas.microsoft.com/office/drawing/2014/main" id="{088CF2E3-39D9-40F7-B84E-6BA8FF5D7355}"/>
            </a:ext>
          </a:extLst>
        </xdr:cNvPr>
        <xdr:cNvCxnSpPr/>
      </xdr:nvCxnSpPr>
      <xdr:spPr>
        <a:xfrm>
          <a:off x="22307935" y="3092045"/>
          <a:ext cx="0" cy="589636"/>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33852</xdr:colOff>
      <xdr:row>18</xdr:row>
      <xdr:rowOff>95369</xdr:rowOff>
    </xdr:from>
    <xdr:to>
      <xdr:col>95</xdr:col>
      <xdr:colOff>82393</xdr:colOff>
      <xdr:row>18</xdr:row>
      <xdr:rowOff>195886</xdr:rowOff>
    </xdr:to>
    <xdr:cxnSp macro="">
      <xdr:nvCxnSpPr>
        <xdr:cNvPr id="336" name="直線コネクタ 335">
          <a:extLst>
            <a:ext uri="{FF2B5EF4-FFF2-40B4-BE49-F238E27FC236}">
              <a16:creationId xmlns:a16="http://schemas.microsoft.com/office/drawing/2014/main" id="{E292EB07-5648-4EF3-BD26-B147D6257F08}"/>
            </a:ext>
          </a:extLst>
        </xdr:cNvPr>
        <xdr:cNvCxnSpPr/>
      </xdr:nvCxnSpPr>
      <xdr:spPr>
        <a:xfrm flipV="1">
          <a:off x="21522252" y="4225409"/>
          <a:ext cx="277141" cy="100517"/>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84436</xdr:colOff>
      <xdr:row>10</xdr:row>
      <xdr:rowOff>218272</xdr:rowOff>
    </xdr:from>
    <xdr:to>
      <xdr:col>103</xdr:col>
      <xdr:colOff>113236</xdr:colOff>
      <xdr:row>10</xdr:row>
      <xdr:rowOff>218272</xdr:rowOff>
    </xdr:to>
    <xdr:cxnSp macro="">
      <xdr:nvCxnSpPr>
        <xdr:cNvPr id="337" name="直線コネクタ 336">
          <a:extLst>
            <a:ext uri="{FF2B5EF4-FFF2-40B4-BE49-F238E27FC236}">
              <a16:creationId xmlns:a16="http://schemas.microsoft.com/office/drawing/2014/main" id="{F64022DA-7D5F-489D-9A64-D5C13F7CBA97}"/>
            </a:ext>
          </a:extLst>
        </xdr:cNvPr>
        <xdr:cNvCxnSpPr/>
      </xdr:nvCxnSpPr>
      <xdr:spPr>
        <a:xfrm>
          <a:off x="21801436" y="2504272"/>
          <a:ext cx="18576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113032</xdr:colOff>
      <xdr:row>10</xdr:row>
      <xdr:rowOff>190936</xdr:rowOff>
    </xdr:from>
    <xdr:to>
      <xdr:col>103</xdr:col>
      <xdr:colOff>113032</xdr:colOff>
      <xdr:row>11</xdr:row>
      <xdr:rowOff>89145</xdr:rowOff>
    </xdr:to>
    <xdr:cxnSp macro="">
      <xdr:nvCxnSpPr>
        <xdr:cNvPr id="338" name="直線コネクタ 337">
          <a:extLst>
            <a:ext uri="{FF2B5EF4-FFF2-40B4-BE49-F238E27FC236}">
              <a16:creationId xmlns:a16="http://schemas.microsoft.com/office/drawing/2014/main" id="{D6153826-25F7-4792-A25B-BE9C808B0E71}"/>
            </a:ext>
          </a:extLst>
        </xdr:cNvPr>
        <xdr:cNvCxnSpPr/>
      </xdr:nvCxnSpPr>
      <xdr:spPr>
        <a:xfrm>
          <a:off x="23658832" y="2476936"/>
          <a:ext cx="0" cy="13950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103</xdr:col>
      <xdr:colOff>214046</xdr:colOff>
      <xdr:row>16</xdr:row>
      <xdr:rowOff>7253</xdr:rowOff>
    </xdr:from>
    <xdr:ext cx="224998" cy="390813"/>
    <xdr:sp macro="" textlink="">
      <xdr:nvSpPr>
        <xdr:cNvPr id="339" name="テキスト ボックス 338">
          <a:extLst>
            <a:ext uri="{FF2B5EF4-FFF2-40B4-BE49-F238E27FC236}">
              <a16:creationId xmlns:a16="http://schemas.microsoft.com/office/drawing/2014/main" id="{C4DB45AF-8D51-467E-AA70-E1317C98EA4E}"/>
            </a:ext>
          </a:extLst>
        </xdr:cNvPr>
        <xdr:cNvSpPr txBox="1"/>
      </xdr:nvSpPr>
      <xdr:spPr>
        <a:xfrm rot="16200000">
          <a:off x="23676938" y="3761616"/>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twoCellAnchor editAs="oneCell">
    <xdr:from>
      <xdr:col>103</xdr:col>
      <xdr:colOff>210060</xdr:colOff>
      <xdr:row>11</xdr:row>
      <xdr:rowOff>201169</xdr:rowOff>
    </xdr:from>
    <xdr:to>
      <xdr:col>103</xdr:col>
      <xdr:colOff>210060</xdr:colOff>
      <xdr:row>21</xdr:row>
      <xdr:rowOff>147169</xdr:rowOff>
    </xdr:to>
    <xdr:cxnSp macro="">
      <xdr:nvCxnSpPr>
        <xdr:cNvPr id="340" name="直線コネクタ 339">
          <a:extLst>
            <a:ext uri="{FF2B5EF4-FFF2-40B4-BE49-F238E27FC236}">
              <a16:creationId xmlns:a16="http://schemas.microsoft.com/office/drawing/2014/main" id="{242CC60F-AF8C-4276-944A-49B68638DE72}"/>
            </a:ext>
          </a:extLst>
        </xdr:cNvPr>
        <xdr:cNvCxnSpPr/>
      </xdr:nvCxnSpPr>
      <xdr:spPr>
        <a:xfrm>
          <a:off x="23755860" y="2731009"/>
          <a:ext cx="0" cy="223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101</xdr:col>
      <xdr:colOff>93699</xdr:colOff>
      <xdr:row>21</xdr:row>
      <xdr:rowOff>147844</xdr:rowOff>
    </xdr:from>
    <xdr:to>
      <xdr:col>104</xdr:col>
      <xdr:colOff>41562</xdr:colOff>
      <xdr:row>21</xdr:row>
      <xdr:rowOff>147844</xdr:rowOff>
    </xdr:to>
    <xdr:cxnSp macro="">
      <xdr:nvCxnSpPr>
        <xdr:cNvPr id="341" name="直線コネクタ 340">
          <a:extLst>
            <a:ext uri="{FF2B5EF4-FFF2-40B4-BE49-F238E27FC236}">
              <a16:creationId xmlns:a16="http://schemas.microsoft.com/office/drawing/2014/main" id="{11ED644A-50ED-48A0-83DD-453BBE9649FD}"/>
            </a:ext>
          </a:extLst>
        </xdr:cNvPr>
        <xdr:cNvCxnSpPr/>
      </xdr:nvCxnSpPr>
      <xdr:spPr>
        <a:xfrm>
          <a:off x="23182299" y="4963684"/>
          <a:ext cx="63366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103</xdr:col>
      <xdr:colOff>197803</xdr:colOff>
      <xdr:row>14</xdr:row>
      <xdr:rowOff>159599</xdr:rowOff>
    </xdr:from>
    <xdr:ext cx="233205" cy="444352"/>
    <xdr:sp macro="" textlink="$AS$25">
      <xdr:nvSpPr>
        <xdr:cNvPr id="342" name="テキスト ボックス 341">
          <a:extLst>
            <a:ext uri="{FF2B5EF4-FFF2-40B4-BE49-F238E27FC236}">
              <a16:creationId xmlns:a16="http://schemas.microsoft.com/office/drawing/2014/main" id="{D9214589-05AD-44B6-89DF-6EDEEA0AD163}"/>
            </a:ext>
          </a:extLst>
        </xdr:cNvPr>
        <xdr:cNvSpPr txBox="1"/>
      </xdr:nvSpPr>
      <xdr:spPr>
        <a:xfrm rot="16200000">
          <a:off x="23638030" y="347942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D2695E-0B84-44AA-9EBD-4AA5FDDF40C1}" type="TxLink">
            <a:rPr kumimoji="1" lang="en-US" altLang="en-US" sz="900" b="0" i="0" u="none" strike="noStrike">
              <a:solidFill>
                <a:srgbClr val="000000"/>
              </a:solidFill>
              <a:latin typeface="Times New Roman"/>
              <a:cs typeface="Times New Roman"/>
            </a:rPr>
            <a:pPr/>
            <a:t>6.200</a:t>
          </a:fld>
          <a:endParaRPr kumimoji="1" lang="ja-JP" altLang="en-US" sz="900"/>
        </a:p>
      </xdr:txBody>
    </xdr:sp>
    <xdr:clientData/>
  </xdr:oneCellAnchor>
  <xdr:twoCellAnchor editAs="oneCell">
    <xdr:from>
      <xdr:col>94</xdr:col>
      <xdr:colOff>80753</xdr:colOff>
      <xdr:row>11</xdr:row>
      <xdr:rowOff>171444</xdr:rowOff>
    </xdr:from>
    <xdr:to>
      <xdr:col>94</xdr:col>
      <xdr:colOff>80753</xdr:colOff>
      <xdr:row>21</xdr:row>
      <xdr:rowOff>153444</xdr:rowOff>
    </xdr:to>
    <xdr:cxnSp macro="">
      <xdr:nvCxnSpPr>
        <xdr:cNvPr id="343" name="直線コネクタ 342">
          <a:extLst>
            <a:ext uri="{FF2B5EF4-FFF2-40B4-BE49-F238E27FC236}">
              <a16:creationId xmlns:a16="http://schemas.microsoft.com/office/drawing/2014/main" id="{D3C6228F-7417-4403-8850-89A96D1E2398}"/>
            </a:ext>
          </a:extLst>
        </xdr:cNvPr>
        <xdr:cNvCxnSpPr/>
      </xdr:nvCxnSpPr>
      <xdr:spPr>
        <a:xfrm>
          <a:off x="21569153" y="270128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207946</xdr:colOff>
      <xdr:row>22</xdr:row>
      <xdr:rowOff>177013</xdr:rowOff>
    </xdr:from>
    <xdr:to>
      <xdr:col>100</xdr:col>
      <xdr:colOff>89146</xdr:colOff>
      <xdr:row>22</xdr:row>
      <xdr:rowOff>177013</xdr:rowOff>
    </xdr:to>
    <xdr:cxnSp macro="">
      <xdr:nvCxnSpPr>
        <xdr:cNvPr id="344" name="直線コネクタ 343">
          <a:extLst>
            <a:ext uri="{FF2B5EF4-FFF2-40B4-BE49-F238E27FC236}">
              <a16:creationId xmlns:a16="http://schemas.microsoft.com/office/drawing/2014/main" id="{0DC977F2-1C11-43DA-9A34-D40B5BC87CD8}"/>
            </a:ext>
          </a:extLst>
        </xdr:cNvPr>
        <xdr:cNvCxnSpPr/>
      </xdr:nvCxnSpPr>
      <xdr:spPr>
        <a:xfrm>
          <a:off x="21239146" y="5221453"/>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207042</xdr:colOff>
      <xdr:row>21</xdr:row>
      <xdr:rowOff>152956</xdr:rowOff>
    </xdr:from>
    <xdr:to>
      <xdr:col>94</xdr:col>
      <xdr:colOff>73842</xdr:colOff>
      <xdr:row>21</xdr:row>
      <xdr:rowOff>152956</xdr:rowOff>
    </xdr:to>
    <xdr:cxnSp macro="">
      <xdr:nvCxnSpPr>
        <xdr:cNvPr id="345" name="直線コネクタ 344">
          <a:extLst>
            <a:ext uri="{FF2B5EF4-FFF2-40B4-BE49-F238E27FC236}">
              <a16:creationId xmlns:a16="http://schemas.microsoft.com/office/drawing/2014/main" id="{101ED862-0448-44F7-93C2-A502ECAF3373}"/>
            </a:ext>
          </a:extLst>
        </xdr:cNvPr>
        <xdr:cNvCxnSpPr/>
      </xdr:nvCxnSpPr>
      <xdr:spPr>
        <a:xfrm>
          <a:off x="21238242" y="4968796"/>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210569</xdr:colOff>
      <xdr:row>21</xdr:row>
      <xdr:rowOff>154613</xdr:rowOff>
    </xdr:from>
    <xdr:to>
      <xdr:col>92</xdr:col>
      <xdr:colOff>210569</xdr:colOff>
      <xdr:row>22</xdr:row>
      <xdr:rowOff>178013</xdr:rowOff>
    </xdr:to>
    <xdr:cxnSp macro="">
      <xdr:nvCxnSpPr>
        <xdr:cNvPr id="346" name="直線コネクタ 345">
          <a:extLst>
            <a:ext uri="{FF2B5EF4-FFF2-40B4-BE49-F238E27FC236}">
              <a16:creationId xmlns:a16="http://schemas.microsoft.com/office/drawing/2014/main" id="{32BC1451-4471-475C-9E38-CDE165D8B58D}"/>
            </a:ext>
          </a:extLst>
        </xdr:cNvPr>
        <xdr:cNvCxnSpPr/>
      </xdr:nvCxnSpPr>
      <xdr:spPr>
        <a:xfrm>
          <a:off x="21241769" y="497045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79961</xdr:colOff>
      <xdr:row>11</xdr:row>
      <xdr:rowOff>173557</xdr:rowOff>
    </xdr:from>
    <xdr:to>
      <xdr:col>95</xdr:col>
      <xdr:colOff>85361</xdr:colOff>
      <xdr:row>11</xdr:row>
      <xdr:rowOff>173557</xdr:rowOff>
    </xdr:to>
    <xdr:cxnSp macro="">
      <xdr:nvCxnSpPr>
        <xdr:cNvPr id="347" name="直線コネクタ 346">
          <a:extLst>
            <a:ext uri="{FF2B5EF4-FFF2-40B4-BE49-F238E27FC236}">
              <a16:creationId xmlns:a16="http://schemas.microsoft.com/office/drawing/2014/main" id="{A5344058-84CE-4D31-B51D-40E3819F8315}"/>
            </a:ext>
          </a:extLst>
        </xdr:cNvPr>
        <xdr:cNvCxnSpPr/>
      </xdr:nvCxnSpPr>
      <xdr:spPr>
        <a:xfrm>
          <a:off x="21568361" y="2702012"/>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84186</xdr:colOff>
      <xdr:row>21</xdr:row>
      <xdr:rowOff>149997</xdr:rowOff>
    </xdr:from>
    <xdr:to>
      <xdr:col>100</xdr:col>
      <xdr:colOff>93186</xdr:colOff>
      <xdr:row>21</xdr:row>
      <xdr:rowOff>149997</xdr:rowOff>
    </xdr:to>
    <xdr:cxnSp macro="">
      <xdr:nvCxnSpPr>
        <xdr:cNvPr id="348" name="直線コネクタ 347">
          <a:extLst>
            <a:ext uri="{FF2B5EF4-FFF2-40B4-BE49-F238E27FC236}">
              <a16:creationId xmlns:a16="http://schemas.microsoft.com/office/drawing/2014/main" id="{D56B81AC-41BC-4BF6-ABA8-D42D96F71113}"/>
            </a:ext>
          </a:extLst>
        </xdr:cNvPr>
        <xdr:cNvCxnSpPr/>
      </xdr:nvCxnSpPr>
      <xdr:spPr>
        <a:xfrm>
          <a:off x="21801186" y="4965837"/>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100</xdr:col>
      <xdr:colOff>93462</xdr:colOff>
      <xdr:row>21</xdr:row>
      <xdr:rowOff>153314</xdr:rowOff>
    </xdr:from>
    <xdr:to>
      <xdr:col>100</xdr:col>
      <xdr:colOff>93462</xdr:colOff>
      <xdr:row>22</xdr:row>
      <xdr:rowOff>176714</xdr:rowOff>
    </xdr:to>
    <xdr:cxnSp macro="">
      <xdr:nvCxnSpPr>
        <xdr:cNvPr id="349" name="直線コネクタ 348">
          <a:extLst>
            <a:ext uri="{FF2B5EF4-FFF2-40B4-BE49-F238E27FC236}">
              <a16:creationId xmlns:a16="http://schemas.microsoft.com/office/drawing/2014/main" id="{18E169B8-819B-479C-99E0-1AAE4AEFCB4E}"/>
            </a:ext>
          </a:extLst>
        </xdr:cNvPr>
        <xdr:cNvCxnSpPr/>
      </xdr:nvCxnSpPr>
      <xdr:spPr>
        <a:xfrm>
          <a:off x="22953462" y="496915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90</xdr:col>
      <xdr:colOff>136129</xdr:colOff>
      <xdr:row>11</xdr:row>
      <xdr:rowOff>173482</xdr:rowOff>
    </xdr:from>
    <xdr:to>
      <xdr:col>93</xdr:col>
      <xdr:colOff>156005</xdr:colOff>
      <xdr:row>11</xdr:row>
      <xdr:rowOff>173482</xdr:rowOff>
    </xdr:to>
    <xdr:cxnSp macro="">
      <xdr:nvCxnSpPr>
        <xdr:cNvPr id="350" name="直線コネクタ 349">
          <a:extLst>
            <a:ext uri="{FF2B5EF4-FFF2-40B4-BE49-F238E27FC236}">
              <a16:creationId xmlns:a16="http://schemas.microsoft.com/office/drawing/2014/main" id="{F121B175-C128-4BFE-A44D-C4FEAFE37CAA}"/>
            </a:ext>
          </a:extLst>
        </xdr:cNvPr>
        <xdr:cNvCxnSpPr/>
      </xdr:nvCxnSpPr>
      <xdr:spPr>
        <a:xfrm>
          <a:off x="20710129" y="2701937"/>
          <a:ext cx="7056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91</xdr:col>
      <xdr:colOff>117604</xdr:colOff>
      <xdr:row>21</xdr:row>
      <xdr:rowOff>153820</xdr:rowOff>
    </xdr:from>
    <xdr:to>
      <xdr:col>92</xdr:col>
      <xdr:colOff>51456</xdr:colOff>
      <xdr:row>21</xdr:row>
      <xdr:rowOff>153820</xdr:rowOff>
    </xdr:to>
    <xdr:cxnSp macro="">
      <xdr:nvCxnSpPr>
        <xdr:cNvPr id="351" name="直線コネクタ 350">
          <a:extLst>
            <a:ext uri="{FF2B5EF4-FFF2-40B4-BE49-F238E27FC236}">
              <a16:creationId xmlns:a16="http://schemas.microsoft.com/office/drawing/2014/main" id="{974EB46E-6258-4215-9EEC-44986515B858}"/>
            </a:ext>
          </a:extLst>
        </xdr:cNvPr>
        <xdr:cNvCxnSpPr/>
      </xdr:nvCxnSpPr>
      <xdr:spPr>
        <a:xfrm>
          <a:off x="20920204" y="4969660"/>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91</xdr:col>
      <xdr:colOff>171012</xdr:colOff>
      <xdr:row>11</xdr:row>
      <xdr:rowOff>172015</xdr:rowOff>
    </xdr:from>
    <xdr:to>
      <xdr:col>91</xdr:col>
      <xdr:colOff>171012</xdr:colOff>
      <xdr:row>21</xdr:row>
      <xdr:rowOff>154015</xdr:rowOff>
    </xdr:to>
    <xdr:cxnSp macro="">
      <xdr:nvCxnSpPr>
        <xdr:cNvPr id="352" name="直線コネクタ 351">
          <a:extLst>
            <a:ext uri="{FF2B5EF4-FFF2-40B4-BE49-F238E27FC236}">
              <a16:creationId xmlns:a16="http://schemas.microsoft.com/office/drawing/2014/main" id="{57CEBBB6-8C02-4EBB-90CD-9CF0657D29DD}"/>
            </a:ext>
          </a:extLst>
        </xdr:cNvPr>
        <xdr:cNvCxnSpPr/>
      </xdr:nvCxnSpPr>
      <xdr:spPr>
        <a:xfrm>
          <a:off x="20973612" y="270185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90</xdr:col>
      <xdr:colOff>217619</xdr:colOff>
      <xdr:row>15</xdr:row>
      <xdr:rowOff>154257</xdr:rowOff>
    </xdr:from>
    <xdr:ext cx="233205" cy="444352"/>
    <xdr:sp macro="" textlink="'1条'!$R$6">
      <xdr:nvSpPr>
        <xdr:cNvPr id="353" name="テキスト ボックス 352">
          <a:extLst>
            <a:ext uri="{FF2B5EF4-FFF2-40B4-BE49-F238E27FC236}">
              <a16:creationId xmlns:a16="http://schemas.microsoft.com/office/drawing/2014/main" id="{98959850-524B-4274-9232-16E88902683A}"/>
            </a:ext>
          </a:extLst>
        </xdr:cNvPr>
        <xdr:cNvSpPr txBox="1"/>
      </xdr:nvSpPr>
      <xdr:spPr>
        <a:xfrm rot="16200000">
          <a:off x="20686046" y="370268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90</xdr:col>
      <xdr:colOff>122457</xdr:colOff>
      <xdr:row>22</xdr:row>
      <xdr:rowOff>175660</xdr:rowOff>
    </xdr:from>
    <xdr:to>
      <xdr:col>92</xdr:col>
      <xdr:colOff>39732</xdr:colOff>
      <xdr:row>22</xdr:row>
      <xdr:rowOff>175660</xdr:rowOff>
    </xdr:to>
    <xdr:cxnSp macro="">
      <xdr:nvCxnSpPr>
        <xdr:cNvPr id="354" name="直線コネクタ 353">
          <a:extLst>
            <a:ext uri="{FF2B5EF4-FFF2-40B4-BE49-F238E27FC236}">
              <a16:creationId xmlns:a16="http://schemas.microsoft.com/office/drawing/2014/main" id="{348AEC04-9541-47ED-894A-94970551725D}"/>
            </a:ext>
          </a:extLst>
        </xdr:cNvPr>
        <xdr:cNvCxnSpPr/>
      </xdr:nvCxnSpPr>
      <xdr:spPr>
        <a:xfrm>
          <a:off x="20696457" y="5218715"/>
          <a:ext cx="37447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89</xdr:col>
      <xdr:colOff>220692</xdr:colOff>
      <xdr:row>15</xdr:row>
      <xdr:rowOff>205992</xdr:rowOff>
    </xdr:from>
    <xdr:ext cx="233205" cy="444352"/>
    <xdr:sp macro="" textlink="'1条'!R5">
      <xdr:nvSpPr>
        <xdr:cNvPr id="355" name="テキスト ボックス 354">
          <a:extLst>
            <a:ext uri="{FF2B5EF4-FFF2-40B4-BE49-F238E27FC236}">
              <a16:creationId xmlns:a16="http://schemas.microsoft.com/office/drawing/2014/main" id="{FA209B04-E2A0-4BCE-A35F-76C16DC038D3}"/>
            </a:ext>
          </a:extLst>
        </xdr:cNvPr>
        <xdr:cNvSpPr txBox="1"/>
      </xdr:nvSpPr>
      <xdr:spPr>
        <a:xfrm rot="16200000">
          <a:off x="20460519" y="375442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90</xdr:col>
      <xdr:colOff>183580</xdr:colOff>
      <xdr:row>11</xdr:row>
      <xdr:rowOff>172798</xdr:rowOff>
    </xdr:from>
    <xdr:to>
      <xdr:col>90</xdr:col>
      <xdr:colOff>183580</xdr:colOff>
      <xdr:row>22</xdr:row>
      <xdr:rowOff>178198</xdr:rowOff>
    </xdr:to>
    <xdr:cxnSp macro="">
      <xdr:nvCxnSpPr>
        <xdr:cNvPr id="356" name="直線コネクタ 355">
          <a:extLst>
            <a:ext uri="{FF2B5EF4-FFF2-40B4-BE49-F238E27FC236}">
              <a16:creationId xmlns:a16="http://schemas.microsoft.com/office/drawing/2014/main" id="{889B485C-298F-44D3-AE11-31EF8B4908C8}"/>
            </a:ext>
          </a:extLst>
        </xdr:cNvPr>
        <xdr:cNvCxnSpPr/>
      </xdr:nvCxnSpPr>
      <xdr:spPr>
        <a:xfrm>
          <a:off x="20757580" y="2701253"/>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91</xdr:col>
      <xdr:colOff>173543</xdr:colOff>
      <xdr:row>21</xdr:row>
      <xdr:rowOff>150641</xdr:rowOff>
    </xdr:from>
    <xdr:to>
      <xdr:col>91</xdr:col>
      <xdr:colOff>173543</xdr:colOff>
      <xdr:row>22</xdr:row>
      <xdr:rowOff>174041</xdr:rowOff>
    </xdr:to>
    <xdr:cxnSp macro="">
      <xdr:nvCxnSpPr>
        <xdr:cNvPr id="357" name="直線コネクタ 356">
          <a:extLst>
            <a:ext uri="{FF2B5EF4-FFF2-40B4-BE49-F238E27FC236}">
              <a16:creationId xmlns:a16="http://schemas.microsoft.com/office/drawing/2014/main" id="{FFD08686-11AA-477B-9F41-985A8973313B}"/>
            </a:ext>
          </a:extLst>
        </xdr:cNvPr>
        <xdr:cNvCxnSpPr/>
      </xdr:nvCxnSpPr>
      <xdr:spPr>
        <a:xfrm>
          <a:off x="20976143" y="4966481"/>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90</xdr:col>
      <xdr:colOff>2824</xdr:colOff>
      <xdr:row>17</xdr:row>
      <xdr:rowOff>52670</xdr:rowOff>
    </xdr:from>
    <xdr:ext cx="224998" cy="345929"/>
    <xdr:sp macro="" textlink="">
      <xdr:nvSpPr>
        <xdr:cNvPr id="358" name="テキスト ボックス 357">
          <a:extLst>
            <a:ext uri="{FF2B5EF4-FFF2-40B4-BE49-F238E27FC236}">
              <a16:creationId xmlns:a16="http://schemas.microsoft.com/office/drawing/2014/main" id="{EC4F6B41-B22C-4873-9265-6FF2B44BC922}"/>
            </a:ext>
          </a:extLst>
        </xdr:cNvPr>
        <xdr:cNvSpPr txBox="1"/>
      </xdr:nvSpPr>
      <xdr:spPr>
        <a:xfrm rot="16200000">
          <a:off x="20516358" y="401319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90</xdr:col>
      <xdr:colOff>201243</xdr:colOff>
      <xdr:row>21</xdr:row>
      <xdr:rowOff>48488</xdr:rowOff>
    </xdr:from>
    <xdr:ext cx="233205" cy="444352"/>
    <xdr:sp macro="" textlink="'1条'!$R$9">
      <xdr:nvSpPr>
        <xdr:cNvPr id="359" name="テキスト ボックス 358">
          <a:extLst>
            <a:ext uri="{FF2B5EF4-FFF2-40B4-BE49-F238E27FC236}">
              <a16:creationId xmlns:a16="http://schemas.microsoft.com/office/drawing/2014/main" id="{64604DEE-10A3-4FE5-9E87-E1559940DCB6}"/>
            </a:ext>
          </a:extLst>
        </xdr:cNvPr>
        <xdr:cNvSpPr txBox="1"/>
      </xdr:nvSpPr>
      <xdr:spPr>
        <a:xfrm rot="16200000">
          <a:off x="20669670" y="496990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94</xdr:col>
      <xdr:colOff>81802</xdr:colOff>
      <xdr:row>10</xdr:row>
      <xdr:rowOff>175160</xdr:rowOff>
    </xdr:from>
    <xdr:to>
      <xdr:col>94</xdr:col>
      <xdr:colOff>82548</xdr:colOff>
      <xdr:row>11</xdr:row>
      <xdr:rowOff>67947</xdr:rowOff>
    </xdr:to>
    <xdr:cxnSp macro="">
      <xdr:nvCxnSpPr>
        <xdr:cNvPr id="360" name="直線コネクタ 359">
          <a:extLst>
            <a:ext uri="{FF2B5EF4-FFF2-40B4-BE49-F238E27FC236}">
              <a16:creationId xmlns:a16="http://schemas.microsoft.com/office/drawing/2014/main" id="{F7C28000-5A22-4A9E-8BD3-F8E30A055CE0}"/>
            </a:ext>
          </a:extLst>
        </xdr:cNvPr>
        <xdr:cNvCxnSpPr/>
      </xdr:nvCxnSpPr>
      <xdr:spPr>
        <a:xfrm>
          <a:off x="21570202" y="2461160"/>
          <a:ext cx="746" cy="13408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83425</xdr:colOff>
      <xdr:row>10</xdr:row>
      <xdr:rowOff>172322</xdr:rowOff>
    </xdr:from>
    <xdr:to>
      <xdr:col>95</xdr:col>
      <xdr:colOff>83425</xdr:colOff>
      <xdr:row>11</xdr:row>
      <xdr:rowOff>62085</xdr:rowOff>
    </xdr:to>
    <xdr:cxnSp macro="">
      <xdr:nvCxnSpPr>
        <xdr:cNvPr id="361" name="直線コネクタ 360">
          <a:extLst>
            <a:ext uri="{FF2B5EF4-FFF2-40B4-BE49-F238E27FC236}">
              <a16:creationId xmlns:a16="http://schemas.microsoft.com/office/drawing/2014/main" id="{684389CF-2CA2-4ED9-9B40-67B421ECF3C5}"/>
            </a:ext>
          </a:extLst>
        </xdr:cNvPr>
        <xdr:cNvCxnSpPr/>
      </xdr:nvCxnSpPr>
      <xdr:spPr>
        <a:xfrm>
          <a:off x="21800425" y="2458322"/>
          <a:ext cx="0" cy="13106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84371</xdr:colOff>
      <xdr:row>10</xdr:row>
      <xdr:rowOff>219300</xdr:rowOff>
    </xdr:from>
    <xdr:to>
      <xdr:col>95</xdr:col>
      <xdr:colOff>90067</xdr:colOff>
      <xdr:row>10</xdr:row>
      <xdr:rowOff>219300</xdr:rowOff>
    </xdr:to>
    <xdr:cxnSp macro="">
      <xdr:nvCxnSpPr>
        <xdr:cNvPr id="362" name="直線コネクタ 361">
          <a:extLst>
            <a:ext uri="{FF2B5EF4-FFF2-40B4-BE49-F238E27FC236}">
              <a16:creationId xmlns:a16="http://schemas.microsoft.com/office/drawing/2014/main" id="{C9A81A28-E5C7-423D-BB8A-B07EDC9B0EB9}"/>
            </a:ext>
          </a:extLst>
        </xdr:cNvPr>
        <xdr:cNvCxnSpPr/>
      </xdr:nvCxnSpPr>
      <xdr:spPr>
        <a:xfrm>
          <a:off x="21572771" y="2505300"/>
          <a:ext cx="234296"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204547</xdr:colOff>
      <xdr:row>9</xdr:row>
      <xdr:rowOff>203926</xdr:rowOff>
    </xdr:from>
    <xdr:ext cx="444352" cy="233205"/>
    <xdr:sp macro="" textlink="'1条'!R7">
      <xdr:nvSpPr>
        <xdr:cNvPr id="363" name="テキスト ボックス 362">
          <a:extLst>
            <a:ext uri="{FF2B5EF4-FFF2-40B4-BE49-F238E27FC236}">
              <a16:creationId xmlns:a16="http://schemas.microsoft.com/office/drawing/2014/main" id="{6A28C4B9-5DB8-4E36-9823-7B54CF6CC4C3}"/>
            </a:ext>
          </a:extLst>
        </xdr:cNvPr>
        <xdr:cNvSpPr txBox="1"/>
      </xdr:nvSpPr>
      <xdr:spPr>
        <a:xfrm>
          <a:off x="21464347" y="226132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92</xdr:col>
      <xdr:colOff>208890</xdr:colOff>
      <xdr:row>23</xdr:row>
      <xdr:rowOff>136358</xdr:rowOff>
    </xdr:from>
    <xdr:to>
      <xdr:col>92</xdr:col>
      <xdr:colOff>208890</xdr:colOff>
      <xdr:row>24</xdr:row>
      <xdr:rowOff>212960</xdr:rowOff>
    </xdr:to>
    <xdr:cxnSp macro="">
      <xdr:nvCxnSpPr>
        <xdr:cNvPr id="364" name="直線コネクタ 363">
          <a:extLst>
            <a:ext uri="{FF2B5EF4-FFF2-40B4-BE49-F238E27FC236}">
              <a16:creationId xmlns:a16="http://schemas.microsoft.com/office/drawing/2014/main" id="{8C0DDA1C-9A0F-42CF-A4B1-1DD8ADB823BD}"/>
            </a:ext>
          </a:extLst>
        </xdr:cNvPr>
        <xdr:cNvCxnSpPr/>
      </xdr:nvCxnSpPr>
      <xdr:spPr>
        <a:xfrm>
          <a:off x="21240090" y="5409398"/>
          <a:ext cx="0" cy="30520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100</xdr:col>
      <xdr:colOff>93198</xdr:colOff>
      <xdr:row>23</xdr:row>
      <xdr:rowOff>124326</xdr:rowOff>
    </xdr:from>
    <xdr:to>
      <xdr:col>100</xdr:col>
      <xdr:colOff>93198</xdr:colOff>
      <xdr:row>24</xdr:row>
      <xdr:rowOff>212960</xdr:rowOff>
    </xdr:to>
    <xdr:cxnSp macro="">
      <xdr:nvCxnSpPr>
        <xdr:cNvPr id="365" name="直線コネクタ 364">
          <a:extLst>
            <a:ext uri="{FF2B5EF4-FFF2-40B4-BE49-F238E27FC236}">
              <a16:creationId xmlns:a16="http://schemas.microsoft.com/office/drawing/2014/main" id="{F9176E9A-76AC-4BE7-A34C-DA1F39DEFC68}"/>
            </a:ext>
          </a:extLst>
        </xdr:cNvPr>
        <xdr:cNvCxnSpPr/>
      </xdr:nvCxnSpPr>
      <xdr:spPr>
        <a:xfrm>
          <a:off x="22953198" y="5397366"/>
          <a:ext cx="0" cy="31723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208959</xdr:colOff>
      <xdr:row>24</xdr:row>
      <xdr:rowOff>165932</xdr:rowOff>
    </xdr:from>
    <xdr:to>
      <xdr:col>100</xdr:col>
      <xdr:colOff>90159</xdr:colOff>
      <xdr:row>24</xdr:row>
      <xdr:rowOff>165932</xdr:rowOff>
    </xdr:to>
    <xdr:cxnSp macro="">
      <xdr:nvCxnSpPr>
        <xdr:cNvPr id="366" name="直線コネクタ 365">
          <a:extLst>
            <a:ext uri="{FF2B5EF4-FFF2-40B4-BE49-F238E27FC236}">
              <a16:creationId xmlns:a16="http://schemas.microsoft.com/office/drawing/2014/main" id="{F3C815EE-57D2-4FDB-A29B-F91F5E13FF5A}"/>
            </a:ext>
          </a:extLst>
        </xdr:cNvPr>
        <xdr:cNvCxnSpPr/>
      </xdr:nvCxnSpPr>
      <xdr:spPr>
        <a:xfrm>
          <a:off x="21240159" y="5667572"/>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136143</xdr:colOff>
      <xdr:row>24</xdr:row>
      <xdr:rowOff>149643</xdr:rowOff>
    </xdr:from>
    <xdr:ext cx="444352" cy="233205"/>
    <xdr:sp macro="" textlink="'1条'!R8">
      <xdr:nvSpPr>
        <xdr:cNvPr id="367" name="テキスト ボックス 366">
          <a:extLst>
            <a:ext uri="{FF2B5EF4-FFF2-40B4-BE49-F238E27FC236}">
              <a16:creationId xmlns:a16="http://schemas.microsoft.com/office/drawing/2014/main" id="{DDE99373-448D-47ED-A7C4-ACEB3EA062D1}"/>
            </a:ext>
          </a:extLst>
        </xdr:cNvPr>
        <xdr:cNvSpPr txBox="1"/>
      </xdr:nvSpPr>
      <xdr:spPr>
        <a:xfrm>
          <a:off x="21853143" y="564989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92</xdr:col>
      <xdr:colOff>213429</xdr:colOff>
      <xdr:row>20</xdr:row>
      <xdr:rowOff>111142</xdr:rowOff>
    </xdr:from>
    <xdr:to>
      <xdr:col>92</xdr:col>
      <xdr:colOff>213429</xdr:colOff>
      <xdr:row>21</xdr:row>
      <xdr:rowOff>68924</xdr:rowOff>
    </xdr:to>
    <xdr:cxnSp macro="">
      <xdr:nvCxnSpPr>
        <xdr:cNvPr id="368" name="直線コネクタ 367">
          <a:extLst>
            <a:ext uri="{FF2B5EF4-FFF2-40B4-BE49-F238E27FC236}">
              <a16:creationId xmlns:a16="http://schemas.microsoft.com/office/drawing/2014/main" id="{4A35A6F9-326A-4037-B39C-E8A8D680E456}"/>
            </a:ext>
          </a:extLst>
        </xdr:cNvPr>
        <xdr:cNvCxnSpPr/>
      </xdr:nvCxnSpPr>
      <xdr:spPr>
        <a:xfrm>
          <a:off x="21244629" y="4698382"/>
          <a:ext cx="0" cy="18638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210484</xdr:colOff>
      <xdr:row>20</xdr:row>
      <xdr:rowOff>185373</xdr:rowOff>
    </xdr:from>
    <xdr:to>
      <xdr:col>94</xdr:col>
      <xdr:colOff>77284</xdr:colOff>
      <xdr:row>20</xdr:row>
      <xdr:rowOff>185373</xdr:rowOff>
    </xdr:to>
    <xdr:cxnSp macro="">
      <xdr:nvCxnSpPr>
        <xdr:cNvPr id="369" name="直線コネクタ 368">
          <a:extLst>
            <a:ext uri="{FF2B5EF4-FFF2-40B4-BE49-F238E27FC236}">
              <a16:creationId xmlns:a16="http://schemas.microsoft.com/office/drawing/2014/main" id="{F47E7959-9DFF-47A9-ABA4-B3BBFE48F65F}"/>
            </a:ext>
          </a:extLst>
        </xdr:cNvPr>
        <xdr:cNvCxnSpPr/>
      </xdr:nvCxnSpPr>
      <xdr:spPr>
        <a:xfrm>
          <a:off x="21241684" y="4772613"/>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155145</xdr:colOff>
      <xdr:row>19</xdr:row>
      <xdr:rowOff>218440</xdr:rowOff>
    </xdr:from>
    <xdr:ext cx="444352" cy="233205"/>
    <xdr:sp macro="" textlink="'1条'!R10">
      <xdr:nvSpPr>
        <xdr:cNvPr id="370" name="テキスト ボックス 369">
          <a:extLst>
            <a:ext uri="{FF2B5EF4-FFF2-40B4-BE49-F238E27FC236}">
              <a16:creationId xmlns:a16="http://schemas.microsoft.com/office/drawing/2014/main" id="{AD8F3E66-8985-4B9A-939A-A811F7D91916}"/>
            </a:ext>
          </a:extLst>
        </xdr:cNvPr>
        <xdr:cNvSpPr txBox="1"/>
      </xdr:nvSpPr>
      <xdr:spPr>
        <a:xfrm>
          <a:off x="21186345" y="457708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92</xdr:col>
      <xdr:colOff>93072</xdr:colOff>
      <xdr:row>10</xdr:row>
      <xdr:rowOff>12817</xdr:rowOff>
    </xdr:from>
    <xdr:ext cx="233205" cy="444352"/>
    <xdr:sp macro="" textlink="'1条'!R14">
      <xdr:nvSpPr>
        <xdr:cNvPr id="371" name="テキスト ボックス 370">
          <a:extLst>
            <a:ext uri="{FF2B5EF4-FFF2-40B4-BE49-F238E27FC236}">
              <a16:creationId xmlns:a16="http://schemas.microsoft.com/office/drawing/2014/main" id="{E9509A36-1EDE-4A84-872F-6F8DAE47F334}"/>
            </a:ext>
          </a:extLst>
        </xdr:cNvPr>
        <xdr:cNvSpPr txBox="1"/>
      </xdr:nvSpPr>
      <xdr:spPr>
        <a:xfrm rot="16200000">
          <a:off x="21018699" y="240439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93</xdr:col>
      <xdr:colOff>6221</xdr:colOff>
      <xdr:row>11</xdr:row>
      <xdr:rowOff>206794</xdr:rowOff>
    </xdr:from>
    <xdr:to>
      <xdr:col>93</xdr:col>
      <xdr:colOff>155994</xdr:colOff>
      <xdr:row>11</xdr:row>
      <xdr:rowOff>206794</xdr:rowOff>
    </xdr:to>
    <xdr:cxnSp macro="">
      <xdr:nvCxnSpPr>
        <xdr:cNvPr id="372" name="直線コネクタ 371">
          <a:extLst>
            <a:ext uri="{FF2B5EF4-FFF2-40B4-BE49-F238E27FC236}">
              <a16:creationId xmlns:a16="http://schemas.microsoft.com/office/drawing/2014/main" id="{A7D8362B-A5D5-4E6B-9574-3B112B1D0F77}"/>
            </a:ext>
          </a:extLst>
        </xdr:cNvPr>
        <xdr:cNvCxnSpPr/>
      </xdr:nvCxnSpPr>
      <xdr:spPr>
        <a:xfrm flipH="1">
          <a:off x="21266021" y="2735249"/>
          <a:ext cx="14977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51750</xdr:colOff>
      <xdr:row>11</xdr:row>
      <xdr:rowOff>24434</xdr:rowOff>
    </xdr:from>
    <xdr:to>
      <xdr:col>93</xdr:col>
      <xdr:colOff>51750</xdr:colOff>
      <xdr:row>11</xdr:row>
      <xdr:rowOff>166080</xdr:rowOff>
    </xdr:to>
    <xdr:cxnSp macro="">
      <xdr:nvCxnSpPr>
        <xdr:cNvPr id="373" name="直線コネクタ 372">
          <a:extLst>
            <a:ext uri="{FF2B5EF4-FFF2-40B4-BE49-F238E27FC236}">
              <a16:creationId xmlns:a16="http://schemas.microsoft.com/office/drawing/2014/main" id="{DB24DFDE-D746-4001-921C-0DCEC64A9A90}"/>
            </a:ext>
          </a:extLst>
        </xdr:cNvPr>
        <xdr:cNvCxnSpPr/>
      </xdr:nvCxnSpPr>
      <xdr:spPr>
        <a:xfrm>
          <a:off x="21311550" y="2552889"/>
          <a:ext cx="0" cy="14164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51750</xdr:colOff>
      <xdr:row>11</xdr:row>
      <xdr:rowOff>209530</xdr:rowOff>
    </xdr:from>
    <xdr:to>
      <xdr:col>93</xdr:col>
      <xdr:colOff>51750</xdr:colOff>
      <xdr:row>12</xdr:row>
      <xdr:rowOff>121532</xdr:rowOff>
    </xdr:to>
    <xdr:cxnSp macro="">
      <xdr:nvCxnSpPr>
        <xdr:cNvPr id="374" name="直線コネクタ 373">
          <a:extLst>
            <a:ext uri="{FF2B5EF4-FFF2-40B4-BE49-F238E27FC236}">
              <a16:creationId xmlns:a16="http://schemas.microsoft.com/office/drawing/2014/main" id="{06BDCB8E-F507-4D0E-90C1-97B86F51122F}"/>
            </a:ext>
          </a:extLst>
        </xdr:cNvPr>
        <xdr:cNvCxnSpPr/>
      </xdr:nvCxnSpPr>
      <xdr:spPr>
        <a:xfrm>
          <a:off x="21311550" y="2737985"/>
          <a:ext cx="0" cy="140602"/>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97</xdr:col>
      <xdr:colOff>96505</xdr:colOff>
      <xdr:row>13</xdr:row>
      <xdr:rowOff>94101</xdr:rowOff>
    </xdr:from>
    <xdr:ext cx="387542" cy="224998"/>
    <xdr:sp macro="" textlink="">
      <xdr:nvSpPr>
        <xdr:cNvPr id="377" name="テキスト ボックス 376">
          <a:extLst>
            <a:ext uri="{FF2B5EF4-FFF2-40B4-BE49-F238E27FC236}">
              <a16:creationId xmlns:a16="http://schemas.microsoft.com/office/drawing/2014/main" id="{D77B943C-3735-4E13-94D4-ED7261A8B82D}"/>
            </a:ext>
          </a:extLst>
        </xdr:cNvPr>
        <xdr:cNvSpPr txBox="1"/>
      </xdr:nvSpPr>
      <xdr:spPr>
        <a:xfrm>
          <a:off x="22270705" y="3079756"/>
          <a:ext cx="3875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W=</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98</xdr:col>
      <xdr:colOff>58255</xdr:colOff>
      <xdr:row>13</xdr:row>
      <xdr:rowOff>87867</xdr:rowOff>
    </xdr:from>
    <xdr:ext cx="559769" cy="233205"/>
    <xdr:sp macro="" textlink="$CW$5">
      <xdr:nvSpPr>
        <xdr:cNvPr id="378" name="テキスト ボックス 377">
          <a:extLst>
            <a:ext uri="{FF2B5EF4-FFF2-40B4-BE49-F238E27FC236}">
              <a16:creationId xmlns:a16="http://schemas.microsoft.com/office/drawing/2014/main" id="{21A19FBD-B14F-4FE5-AC1C-BD59B4BAD4F9}"/>
            </a:ext>
          </a:extLst>
        </xdr:cNvPr>
        <xdr:cNvSpPr txBox="1"/>
      </xdr:nvSpPr>
      <xdr:spPr>
        <a:xfrm>
          <a:off x="22461055" y="3073522"/>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F619AEC-D105-426A-93E4-81738AB6BB86}" type="TxLink">
            <a:rPr kumimoji="1" lang="en-US" altLang="en-US" sz="900" b="0" i="0" u="none" strike="noStrike">
              <a:solidFill>
                <a:srgbClr val="000000"/>
              </a:solidFill>
              <a:latin typeface="Times New Roman"/>
              <a:ea typeface="Yu Gothic"/>
              <a:cs typeface="Times New Roman"/>
            </a:rPr>
            <a:pPr/>
            <a:t>365.180</a:t>
          </a:fld>
          <a:endParaRPr kumimoji="1" lang="ja-JP" altLang="en-US" sz="900">
            <a:solidFill>
              <a:sysClr val="windowText" lastClr="000000"/>
            </a:solidFill>
          </a:endParaRPr>
        </a:p>
      </xdr:txBody>
    </xdr:sp>
    <xdr:clientData/>
  </xdr:oneCellAnchor>
  <xdr:oneCellAnchor>
    <xdr:from>
      <xdr:col>27</xdr:col>
      <xdr:colOff>165253</xdr:colOff>
      <xdr:row>10</xdr:row>
      <xdr:rowOff>199040</xdr:rowOff>
    </xdr:from>
    <xdr:ext cx="396134" cy="224998"/>
    <xdr:sp macro="" textlink="">
      <xdr:nvSpPr>
        <xdr:cNvPr id="2" name="テキスト ボックス 1">
          <a:extLst>
            <a:ext uri="{FF2B5EF4-FFF2-40B4-BE49-F238E27FC236}">
              <a16:creationId xmlns:a16="http://schemas.microsoft.com/office/drawing/2014/main" id="{0D091511-F4B8-46F9-B512-40726741801A}"/>
            </a:ext>
          </a:extLst>
        </xdr:cNvPr>
        <xdr:cNvSpPr txBox="1"/>
      </xdr:nvSpPr>
      <xdr:spPr>
        <a:xfrm>
          <a:off x="6337453" y="2485040"/>
          <a:ext cx="3961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H</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28</xdr:col>
      <xdr:colOff>186862</xdr:colOff>
      <xdr:row>10</xdr:row>
      <xdr:rowOff>206828</xdr:rowOff>
    </xdr:from>
    <xdr:ext cx="502061" cy="233205"/>
    <xdr:sp macro="" textlink="$I$18">
      <xdr:nvSpPr>
        <xdr:cNvPr id="3" name="テキスト ボックス 2">
          <a:extLst>
            <a:ext uri="{FF2B5EF4-FFF2-40B4-BE49-F238E27FC236}">
              <a16:creationId xmlns:a16="http://schemas.microsoft.com/office/drawing/2014/main" id="{DDD8F2BF-E957-A456-B8A3-F1FA3FE61687}"/>
            </a:ext>
          </a:extLst>
        </xdr:cNvPr>
        <xdr:cNvSpPr txBox="1"/>
      </xdr:nvSpPr>
      <xdr:spPr>
        <a:xfrm>
          <a:off x="6587662" y="2492828"/>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C8571C7-5E26-4BE1-80C9-115C1B82F62B}" type="TxLink">
            <a:rPr kumimoji="1" lang="en-US" altLang="en-US" sz="900" b="0" i="0" u="none" strike="noStrike">
              <a:solidFill>
                <a:srgbClr val="FF0000"/>
              </a:solidFill>
              <a:latin typeface="Times New Roman"/>
              <a:ea typeface="Yu Gothic"/>
              <a:cs typeface="Times New Roman"/>
            </a:rPr>
            <a:pPr/>
            <a:t>20.066</a:t>
          </a:fld>
          <a:endParaRPr kumimoji="1" lang="ja-JP" altLang="en-US" sz="900">
            <a:solidFill>
              <a:srgbClr val="FF0000"/>
            </a:solidFill>
          </a:endParaRPr>
        </a:p>
      </xdr:txBody>
    </xdr:sp>
    <xdr:clientData/>
  </xdr:oneCellAnchor>
  <xdr:twoCellAnchor editAs="oneCell">
    <xdr:from>
      <xdr:col>27</xdr:col>
      <xdr:colOff>138333</xdr:colOff>
      <xdr:row>11</xdr:row>
      <xdr:rowOff>226904</xdr:rowOff>
    </xdr:from>
    <xdr:to>
      <xdr:col>28</xdr:col>
      <xdr:colOff>91083</xdr:colOff>
      <xdr:row>12</xdr:row>
      <xdr:rowOff>1525</xdr:rowOff>
    </xdr:to>
    <xdr:cxnSp macro="">
      <xdr:nvCxnSpPr>
        <xdr:cNvPr id="4" name="直線コネクタ 3">
          <a:extLst>
            <a:ext uri="{FF2B5EF4-FFF2-40B4-BE49-F238E27FC236}">
              <a16:creationId xmlns:a16="http://schemas.microsoft.com/office/drawing/2014/main" id="{FE25EB17-64B9-F374-A47B-D7C8F75FF4FC}"/>
            </a:ext>
          </a:extLst>
        </xdr:cNvPr>
        <xdr:cNvCxnSpPr/>
      </xdr:nvCxnSpPr>
      <xdr:spPr>
        <a:xfrm>
          <a:off x="6310533" y="2756744"/>
          <a:ext cx="181350" cy="1"/>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34413</xdr:colOff>
      <xdr:row>26</xdr:row>
      <xdr:rowOff>44734</xdr:rowOff>
    </xdr:from>
    <xdr:to>
      <xdr:col>27</xdr:col>
      <xdr:colOff>215530</xdr:colOff>
      <xdr:row>26</xdr:row>
      <xdr:rowOff>44734</xdr:rowOff>
    </xdr:to>
    <xdr:cxnSp macro="">
      <xdr:nvCxnSpPr>
        <xdr:cNvPr id="6" name="直線コネクタ 5">
          <a:extLst>
            <a:ext uri="{FF2B5EF4-FFF2-40B4-BE49-F238E27FC236}">
              <a16:creationId xmlns:a16="http://schemas.microsoft.com/office/drawing/2014/main" id="{0AFF9141-5F2B-4458-B042-9A05DFC55A21}"/>
            </a:ext>
          </a:extLst>
        </xdr:cNvPr>
        <xdr:cNvCxnSpPr/>
      </xdr:nvCxnSpPr>
      <xdr:spPr>
        <a:xfrm flipH="1">
          <a:off x="6206613" y="6004663"/>
          <a:ext cx="181117" cy="0"/>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211959</xdr:colOff>
      <xdr:row>25</xdr:row>
      <xdr:rowOff>43633</xdr:rowOff>
    </xdr:from>
    <xdr:ext cx="399340" cy="224998"/>
    <xdr:sp macro="" textlink="">
      <xdr:nvSpPr>
        <xdr:cNvPr id="8" name="テキスト ボックス 7">
          <a:extLst>
            <a:ext uri="{FF2B5EF4-FFF2-40B4-BE49-F238E27FC236}">
              <a16:creationId xmlns:a16="http://schemas.microsoft.com/office/drawing/2014/main" id="{D5C3078E-27DC-F22B-1026-DBDDF958C93F}"/>
            </a:ext>
          </a:extLst>
        </xdr:cNvPr>
        <xdr:cNvSpPr txBox="1"/>
      </xdr:nvSpPr>
      <xdr:spPr>
        <a:xfrm>
          <a:off x="6155559" y="5773873"/>
          <a:ext cx="39934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k</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64</xdr:col>
      <xdr:colOff>122643</xdr:colOff>
      <xdr:row>15</xdr:row>
      <xdr:rowOff>201605</xdr:rowOff>
    </xdr:from>
    <xdr:to>
      <xdr:col>66</xdr:col>
      <xdr:colOff>217624</xdr:colOff>
      <xdr:row>15</xdr:row>
      <xdr:rowOff>201605</xdr:rowOff>
    </xdr:to>
    <xdr:cxnSp macro="">
      <xdr:nvCxnSpPr>
        <xdr:cNvPr id="9" name="直線コネクタ 8">
          <a:extLst>
            <a:ext uri="{FF2B5EF4-FFF2-40B4-BE49-F238E27FC236}">
              <a16:creationId xmlns:a16="http://schemas.microsoft.com/office/drawing/2014/main" id="{27BF1851-9122-4A7E-B442-89619E921F25}"/>
            </a:ext>
          </a:extLst>
        </xdr:cNvPr>
        <xdr:cNvCxnSpPr/>
      </xdr:nvCxnSpPr>
      <xdr:spPr>
        <a:xfrm flipH="1">
          <a:off x="6752043" y="8202605"/>
          <a:ext cx="552181" cy="0"/>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174636</xdr:colOff>
      <xdr:row>15</xdr:row>
      <xdr:rowOff>165513</xdr:rowOff>
    </xdr:from>
    <xdr:to>
      <xdr:col>67</xdr:col>
      <xdr:colOff>83343</xdr:colOff>
      <xdr:row>16</xdr:row>
      <xdr:rowOff>143745</xdr:rowOff>
    </xdr:to>
    <xdr:sp macro="" textlink="">
      <xdr:nvSpPr>
        <xdr:cNvPr id="10" name="テキスト ボックス 9">
          <a:extLst>
            <a:ext uri="{FF2B5EF4-FFF2-40B4-BE49-F238E27FC236}">
              <a16:creationId xmlns:a16="http://schemas.microsoft.com/office/drawing/2014/main" id="{BC98D1DF-885B-45E9-B079-3A139CAD258E}"/>
            </a:ext>
          </a:extLst>
        </xdr:cNvPr>
        <xdr:cNvSpPr txBox="1"/>
      </xdr:nvSpPr>
      <xdr:spPr>
        <a:xfrm>
          <a:off x="6804036" y="8166513"/>
          <a:ext cx="594507" cy="20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k</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ja-JP" altLang="en-US" sz="900" i="0">
              <a:solidFill>
                <a:srgbClr val="FF0000"/>
              </a:solidFill>
              <a:latin typeface="Times New Roman" panose="02020603050405020304" pitchFamily="18" charset="0"/>
              <a:cs typeface="Times New Roman" panose="02020603050405020304" pitchFamily="18" charset="0"/>
            </a:rPr>
            <a:t>・</a:t>
          </a:r>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66</xdr:col>
      <xdr:colOff>183833</xdr:colOff>
      <xdr:row>8</xdr:row>
      <xdr:rowOff>146467</xdr:rowOff>
    </xdr:from>
    <xdr:to>
      <xdr:col>69</xdr:col>
      <xdr:colOff>13710</xdr:colOff>
      <xdr:row>9</xdr:row>
      <xdr:rowOff>117661</xdr:rowOff>
    </xdr:to>
    <xdr:sp macro="" textlink="">
      <xdr:nvSpPr>
        <xdr:cNvPr id="11" name="テキスト ボックス 10">
          <a:extLst>
            <a:ext uri="{FF2B5EF4-FFF2-40B4-BE49-F238E27FC236}">
              <a16:creationId xmlns:a16="http://schemas.microsoft.com/office/drawing/2014/main" id="{A3059A1C-061B-444B-AAA7-EFE1E4A10F81}"/>
            </a:ext>
          </a:extLst>
        </xdr:cNvPr>
        <xdr:cNvSpPr txBox="1"/>
      </xdr:nvSpPr>
      <xdr:spPr>
        <a:xfrm>
          <a:off x="7270433" y="6547267"/>
          <a:ext cx="515677" cy="19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67</xdr:col>
      <xdr:colOff>1486</xdr:colOff>
      <xdr:row>1</xdr:row>
      <xdr:rowOff>175547</xdr:rowOff>
    </xdr:from>
    <xdr:to>
      <xdr:col>67</xdr:col>
      <xdr:colOff>1486</xdr:colOff>
      <xdr:row>15</xdr:row>
      <xdr:rowOff>204260</xdr:rowOff>
    </xdr:to>
    <xdr:cxnSp macro="">
      <xdr:nvCxnSpPr>
        <xdr:cNvPr id="12" name="直線コネクタ 11">
          <a:extLst>
            <a:ext uri="{FF2B5EF4-FFF2-40B4-BE49-F238E27FC236}">
              <a16:creationId xmlns:a16="http://schemas.microsoft.com/office/drawing/2014/main" id="{42B8EA95-0DCE-48D9-BD6F-1354B58CF395}"/>
            </a:ext>
          </a:extLst>
        </xdr:cNvPr>
        <xdr:cNvCxnSpPr/>
      </xdr:nvCxnSpPr>
      <xdr:spPr>
        <a:xfrm>
          <a:off x="7316686" y="4976147"/>
          <a:ext cx="0" cy="3239999"/>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202406</xdr:colOff>
      <xdr:row>5</xdr:row>
      <xdr:rowOff>161778</xdr:rowOff>
    </xdr:from>
    <xdr:to>
      <xdr:col>64</xdr:col>
      <xdr:colOff>100482</xdr:colOff>
      <xdr:row>15</xdr:row>
      <xdr:rowOff>167236</xdr:rowOff>
    </xdr:to>
    <xdr:cxnSp macro="">
      <xdr:nvCxnSpPr>
        <xdr:cNvPr id="13" name="直線コネクタ 12">
          <a:extLst>
            <a:ext uri="{FF2B5EF4-FFF2-40B4-BE49-F238E27FC236}">
              <a16:creationId xmlns:a16="http://schemas.microsoft.com/office/drawing/2014/main" id="{EFEC0112-9B62-4DFA-9F58-05121C971FF5}"/>
            </a:ext>
          </a:extLst>
        </xdr:cNvPr>
        <xdr:cNvCxnSpPr/>
      </xdr:nvCxnSpPr>
      <xdr:spPr>
        <a:xfrm flipH="1" flipV="1">
          <a:off x="13775531" y="1292872"/>
          <a:ext cx="802951" cy="2285505"/>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0</xdr:colOff>
      <xdr:row>1</xdr:row>
      <xdr:rowOff>163978</xdr:rowOff>
    </xdr:from>
    <xdr:to>
      <xdr:col>66</xdr:col>
      <xdr:colOff>206499</xdr:colOff>
      <xdr:row>5</xdr:row>
      <xdr:rowOff>154781</xdr:rowOff>
    </xdr:to>
    <xdr:cxnSp macro="">
      <xdr:nvCxnSpPr>
        <xdr:cNvPr id="14" name="直線コネクタ 13">
          <a:extLst>
            <a:ext uri="{FF2B5EF4-FFF2-40B4-BE49-F238E27FC236}">
              <a16:creationId xmlns:a16="http://schemas.microsoft.com/office/drawing/2014/main" id="{5E699F6D-D632-4F67-9D43-71501537D2B1}"/>
            </a:ext>
          </a:extLst>
        </xdr:cNvPr>
        <xdr:cNvCxnSpPr/>
      </xdr:nvCxnSpPr>
      <xdr:spPr>
        <a:xfrm flipV="1">
          <a:off x="13799344" y="390197"/>
          <a:ext cx="1337593" cy="895678"/>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216643</xdr:colOff>
      <xdr:row>14</xdr:row>
      <xdr:rowOff>163821</xdr:rowOff>
    </xdr:from>
    <xdr:to>
      <xdr:col>64</xdr:col>
      <xdr:colOff>104389</xdr:colOff>
      <xdr:row>15</xdr:row>
      <xdr:rowOff>174705</xdr:rowOff>
    </xdr:to>
    <xdr:sp macro="" textlink="">
      <xdr:nvSpPr>
        <xdr:cNvPr id="15" name="テキスト ボックス 14">
          <a:extLst>
            <a:ext uri="{FF2B5EF4-FFF2-40B4-BE49-F238E27FC236}">
              <a16:creationId xmlns:a16="http://schemas.microsoft.com/office/drawing/2014/main" id="{DA1C5445-E151-418D-87FE-A5696DA12CCE}"/>
            </a:ext>
          </a:extLst>
        </xdr:cNvPr>
        <xdr:cNvSpPr txBox="1"/>
      </xdr:nvSpPr>
      <xdr:spPr>
        <a:xfrm>
          <a:off x="5931643" y="7936221"/>
          <a:ext cx="802146" cy="239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90+φ-ω</a:t>
          </a:r>
          <a:endParaRPr kumimoji="1" lang="en-US" altLang="ja-JP"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endParaRPr>
        </a:p>
        <a:p>
          <a:r>
            <a:rPr kumimoji="1" lang="en-US" altLang="ja-JP" sz="900">
              <a:solidFill>
                <a:sysClr val="windowText" lastClr="000000"/>
              </a:solidFill>
              <a:latin typeface="Times New Roman" panose="02020603050405020304" pitchFamily="18" charset="0"/>
              <a:cs typeface="Times New Roman" panose="02020603050405020304" pitchFamily="18" charset="0"/>
            </a:rPr>
            <a:t> </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62</xdr:col>
      <xdr:colOff>19850</xdr:colOff>
      <xdr:row>11</xdr:row>
      <xdr:rowOff>186529</xdr:rowOff>
    </xdr:from>
    <xdr:to>
      <xdr:col>63</xdr:col>
      <xdr:colOff>196545</xdr:colOff>
      <xdr:row>12</xdr:row>
      <xdr:rowOff>193381</xdr:rowOff>
    </xdr:to>
    <xdr:sp macro="" textlink="">
      <xdr:nvSpPr>
        <xdr:cNvPr id="16" name="テキスト ボックス 15">
          <a:extLst>
            <a:ext uri="{FF2B5EF4-FFF2-40B4-BE49-F238E27FC236}">
              <a16:creationId xmlns:a16="http://schemas.microsoft.com/office/drawing/2014/main" id="{45C1DD73-F3BD-4189-ABF4-EC329FF203EC}"/>
            </a:ext>
          </a:extLst>
        </xdr:cNvPr>
        <xdr:cNvSpPr txBox="1"/>
      </xdr:nvSpPr>
      <xdr:spPr>
        <a:xfrm>
          <a:off x="6192050" y="7273129"/>
          <a:ext cx="405295" cy="23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R</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63</xdr:col>
      <xdr:colOff>54780</xdr:colOff>
      <xdr:row>3</xdr:row>
      <xdr:rowOff>188214</xdr:rowOff>
    </xdr:from>
    <xdr:to>
      <xdr:col>65</xdr:col>
      <xdr:colOff>9858</xdr:colOff>
      <xdr:row>4</xdr:row>
      <xdr:rowOff>199821</xdr:rowOff>
    </xdr:to>
    <xdr:sp macro="" textlink="">
      <xdr:nvSpPr>
        <xdr:cNvPr id="17" name="テキスト ボックス 16">
          <a:extLst>
            <a:ext uri="{FF2B5EF4-FFF2-40B4-BE49-F238E27FC236}">
              <a16:creationId xmlns:a16="http://schemas.microsoft.com/office/drawing/2014/main" id="{2185A922-DEA9-48E8-ADA4-68C5407CE08C}"/>
            </a:ext>
          </a:extLst>
        </xdr:cNvPr>
        <xdr:cNvSpPr txBox="1"/>
      </xdr:nvSpPr>
      <xdr:spPr>
        <a:xfrm>
          <a:off x="14306561" y="866870"/>
          <a:ext cx="407516" cy="237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P</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61</xdr:col>
      <xdr:colOff>7428</xdr:colOff>
      <xdr:row>5</xdr:row>
      <xdr:rowOff>163728</xdr:rowOff>
    </xdr:from>
    <xdr:to>
      <xdr:col>62</xdr:col>
      <xdr:colOff>184399</xdr:colOff>
      <xdr:row>5</xdr:row>
      <xdr:rowOff>163728</xdr:rowOff>
    </xdr:to>
    <xdr:cxnSp macro="">
      <xdr:nvCxnSpPr>
        <xdr:cNvPr id="18" name="直線コネクタ 17">
          <a:extLst>
            <a:ext uri="{FF2B5EF4-FFF2-40B4-BE49-F238E27FC236}">
              <a16:creationId xmlns:a16="http://schemas.microsoft.com/office/drawing/2014/main" id="{FE5E6A58-FD92-41D7-B12D-2F231D156276}"/>
            </a:ext>
          </a:extLst>
        </xdr:cNvPr>
        <xdr:cNvCxnSpPr/>
      </xdr:nvCxnSpPr>
      <xdr:spPr>
        <a:xfrm>
          <a:off x="13806772" y="1294822"/>
          <a:ext cx="403190" cy="0"/>
        </a:xfrm>
        <a:prstGeom prst="line">
          <a:avLst/>
        </a:prstGeom>
        <a:ln w="6350">
          <a:solidFill>
            <a:schemeClr val="accent1"/>
          </a:solidFill>
          <a:prstDash val="dash"/>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29091</xdr:colOff>
      <xdr:row>4</xdr:row>
      <xdr:rowOff>192570</xdr:rowOff>
    </xdr:from>
    <xdr:to>
      <xdr:col>64</xdr:col>
      <xdr:colOff>127714</xdr:colOff>
      <xdr:row>5</xdr:row>
      <xdr:rowOff>199524</xdr:rowOff>
    </xdr:to>
    <xdr:sp macro="" textlink="">
      <xdr:nvSpPr>
        <xdr:cNvPr id="19" name="テキスト ボックス 18">
          <a:extLst>
            <a:ext uri="{FF2B5EF4-FFF2-40B4-BE49-F238E27FC236}">
              <a16:creationId xmlns:a16="http://schemas.microsoft.com/office/drawing/2014/main" id="{52AAF14C-1229-4251-9628-474A45A3B14C}"/>
            </a:ext>
          </a:extLst>
        </xdr:cNvPr>
        <xdr:cNvSpPr txBox="1"/>
      </xdr:nvSpPr>
      <xdr:spPr>
        <a:xfrm>
          <a:off x="14054654" y="1097445"/>
          <a:ext cx="551060" cy="23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α+δ</a:t>
          </a:r>
          <a:endParaRPr kumimoji="1" lang="en-US" altLang="ja-JP"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endParaRPr>
        </a:p>
        <a:p>
          <a:r>
            <a:rPr kumimoji="1" lang="en-US" altLang="ja-JP" sz="900">
              <a:solidFill>
                <a:sysClr val="windowText" lastClr="000000"/>
              </a:solidFill>
              <a:latin typeface="Times New Roman" panose="02020603050405020304" pitchFamily="18" charset="0"/>
              <a:cs typeface="Times New Roman" panose="02020603050405020304" pitchFamily="18" charset="0"/>
            </a:rPr>
            <a:t> </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62</xdr:col>
      <xdr:colOff>127164</xdr:colOff>
      <xdr:row>15</xdr:row>
      <xdr:rowOff>191301</xdr:rowOff>
    </xdr:from>
    <xdr:to>
      <xdr:col>64</xdr:col>
      <xdr:colOff>106879</xdr:colOff>
      <xdr:row>15</xdr:row>
      <xdr:rowOff>191301</xdr:rowOff>
    </xdr:to>
    <xdr:cxnSp macro="">
      <xdr:nvCxnSpPr>
        <xdr:cNvPr id="20" name="直線コネクタ 19">
          <a:extLst>
            <a:ext uri="{FF2B5EF4-FFF2-40B4-BE49-F238E27FC236}">
              <a16:creationId xmlns:a16="http://schemas.microsoft.com/office/drawing/2014/main" id="{A4A9ED6F-9DE5-42A8-9370-62BBCE8EC81B}"/>
            </a:ext>
          </a:extLst>
        </xdr:cNvPr>
        <xdr:cNvCxnSpPr/>
      </xdr:nvCxnSpPr>
      <xdr:spPr>
        <a:xfrm>
          <a:off x="6299364" y="8192301"/>
          <a:ext cx="436915" cy="0"/>
        </a:xfrm>
        <a:prstGeom prst="line">
          <a:avLst/>
        </a:prstGeom>
        <a:ln w="6350">
          <a:solidFill>
            <a:schemeClr val="accent1"/>
          </a:solidFill>
          <a:prstDash val="dash"/>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217437</xdr:colOff>
      <xdr:row>5</xdr:row>
      <xdr:rowOff>5283</xdr:rowOff>
    </xdr:from>
    <xdr:to>
      <xdr:col>62</xdr:col>
      <xdr:colOff>90590</xdr:colOff>
      <xdr:row>6</xdr:row>
      <xdr:rowOff>116361</xdr:rowOff>
    </xdr:to>
    <xdr:sp macro="" textlink="">
      <xdr:nvSpPr>
        <xdr:cNvPr id="21" name="円弧 20">
          <a:extLst>
            <a:ext uri="{FF2B5EF4-FFF2-40B4-BE49-F238E27FC236}">
              <a16:creationId xmlns:a16="http://schemas.microsoft.com/office/drawing/2014/main" id="{609EAEB2-32F7-4051-B3C1-39AB26A985CE}"/>
            </a:ext>
          </a:extLst>
        </xdr:cNvPr>
        <xdr:cNvSpPr/>
      </xdr:nvSpPr>
      <xdr:spPr>
        <a:xfrm>
          <a:off x="13790562" y="1136377"/>
          <a:ext cx="325591" cy="337297"/>
        </a:xfrm>
        <a:prstGeom prst="arc">
          <a:avLst>
            <a:gd name="adj1" fmla="val 17603125"/>
            <a:gd name="adj2" fmla="val 0"/>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63</xdr:col>
      <xdr:colOff>156322</xdr:colOff>
      <xdr:row>15</xdr:row>
      <xdr:rowOff>3007</xdr:rowOff>
    </xdr:from>
    <xdr:to>
      <xdr:col>65</xdr:col>
      <xdr:colOff>39864</xdr:colOff>
      <xdr:row>16</xdr:row>
      <xdr:rowOff>115829</xdr:rowOff>
    </xdr:to>
    <xdr:sp macro="" textlink="">
      <xdr:nvSpPr>
        <xdr:cNvPr id="22" name="円弧 21">
          <a:extLst>
            <a:ext uri="{FF2B5EF4-FFF2-40B4-BE49-F238E27FC236}">
              <a16:creationId xmlns:a16="http://schemas.microsoft.com/office/drawing/2014/main" id="{DCD56848-429C-4CA2-877B-B580F89A65E7}"/>
            </a:ext>
          </a:extLst>
        </xdr:cNvPr>
        <xdr:cNvSpPr/>
      </xdr:nvSpPr>
      <xdr:spPr>
        <a:xfrm rot="14597001">
          <a:off x="6556782" y="8004347"/>
          <a:ext cx="341422" cy="340742"/>
        </a:xfrm>
        <a:prstGeom prst="arc">
          <a:avLst>
            <a:gd name="adj1" fmla="val 17603125"/>
            <a:gd name="adj2" fmla="val 0"/>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64</xdr:col>
      <xdr:colOff>126914</xdr:colOff>
      <xdr:row>2</xdr:row>
      <xdr:rowOff>1373</xdr:rowOff>
    </xdr:from>
    <xdr:to>
      <xdr:col>66</xdr:col>
      <xdr:colOff>222759</xdr:colOff>
      <xdr:row>15</xdr:row>
      <xdr:rowOff>155654</xdr:rowOff>
    </xdr:to>
    <xdr:cxnSp macro="">
      <xdr:nvCxnSpPr>
        <xdr:cNvPr id="23" name="直線コネクタ 22">
          <a:extLst>
            <a:ext uri="{FF2B5EF4-FFF2-40B4-BE49-F238E27FC236}">
              <a16:creationId xmlns:a16="http://schemas.microsoft.com/office/drawing/2014/main" id="{9B98137D-52F0-43D0-AB93-91605869DEE2}"/>
            </a:ext>
          </a:extLst>
        </xdr:cNvPr>
        <xdr:cNvCxnSpPr/>
      </xdr:nvCxnSpPr>
      <xdr:spPr>
        <a:xfrm flipH="1">
          <a:off x="6756314" y="5030573"/>
          <a:ext cx="553045" cy="3136967"/>
        </a:xfrm>
        <a:prstGeom prst="line">
          <a:avLst/>
        </a:prstGeom>
        <a:ln w="6350">
          <a:solidFill>
            <a:schemeClr val="accent1"/>
          </a:solidFill>
          <a:prstDash val="dash"/>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18343</xdr:colOff>
      <xdr:row>3</xdr:row>
      <xdr:rowOff>164865</xdr:rowOff>
    </xdr:from>
    <xdr:to>
      <xdr:col>67</xdr:col>
      <xdr:colOff>132748</xdr:colOff>
      <xdr:row>5</xdr:row>
      <xdr:rowOff>46798</xdr:rowOff>
    </xdr:to>
    <xdr:sp macro="" textlink="">
      <xdr:nvSpPr>
        <xdr:cNvPr id="24" name="円弧 23">
          <a:extLst>
            <a:ext uri="{FF2B5EF4-FFF2-40B4-BE49-F238E27FC236}">
              <a16:creationId xmlns:a16="http://schemas.microsoft.com/office/drawing/2014/main" id="{97E44841-95FF-4401-B4EE-78F7774721E0}"/>
            </a:ext>
          </a:extLst>
        </xdr:cNvPr>
        <xdr:cNvSpPr/>
      </xdr:nvSpPr>
      <xdr:spPr>
        <a:xfrm rot="7213871">
          <a:off x="7106879" y="5420729"/>
          <a:ext cx="339133" cy="343005"/>
        </a:xfrm>
        <a:prstGeom prst="arc">
          <a:avLst>
            <a:gd name="adj1" fmla="val 19324874"/>
            <a:gd name="adj2" fmla="val 0"/>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66</xdr:col>
      <xdr:colOff>14588</xdr:colOff>
      <xdr:row>5</xdr:row>
      <xdr:rowOff>43429</xdr:rowOff>
    </xdr:from>
    <xdr:to>
      <xdr:col>67</xdr:col>
      <xdr:colOff>130094</xdr:colOff>
      <xdr:row>6</xdr:row>
      <xdr:rowOff>50383</xdr:rowOff>
    </xdr:to>
    <xdr:sp macro="" textlink="">
      <xdr:nvSpPr>
        <xdr:cNvPr id="25" name="テキスト ボックス 24">
          <a:extLst>
            <a:ext uri="{FF2B5EF4-FFF2-40B4-BE49-F238E27FC236}">
              <a16:creationId xmlns:a16="http://schemas.microsoft.com/office/drawing/2014/main" id="{41584300-FF88-4889-A2D1-2AEB0549EE7D}"/>
            </a:ext>
          </a:extLst>
        </xdr:cNvPr>
        <xdr:cNvSpPr txBox="1"/>
      </xdr:nvSpPr>
      <xdr:spPr>
        <a:xfrm>
          <a:off x="7101188" y="5758429"/>
          <a:ext cx="344106" cy="235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θ</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64</xdr:col>
      <xdr:colOff>143649</xdr:colOff>
      <xdr:row>8</xdr:row>
      <xdr:rowOff>92090</xdr:rowOff>
    </xdr:from>
    <xdr:to>
      <xdr:col>65</xdr:col>
      <xdr:colOff>114842</xdr:colOff>
      <xdr:row>11</xdr:row>
      <xdr:rowOff>27662</xdr:rowOff>
    </xdr:to>
    <xdr:sp macro="" textlink="">
      <xdr:nvSpPr>
        <xdr:cNvPr id="26" name="テキスト ボックス 25">
          <a:extLst>
            <a:ext uri="{FF2B5EF4-FFF2-40B4-BE49-F238E27FC236}">
              <a16:creationId xmlns:a16="http://schemas.microsoft.com/office/drawing/2014/main" id="{03899605-D0C2-431A-8555-76F231D262CB}"/>
            </a:ext>
          </a:extLst>
        </xdr:cNvPr>
        <xdr:cNvSpPr txBox="1"/>
      </xdr:nvSpPr>
      <xdr:spPr>
        <a:xfrm rot="16800000">
          <a:off x="6556817" y="6709122"/>
          <a:ext cx="632258" cy="19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 cosθ</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64</xdr:col>
      <xdr:colOff>177287</xdr:colOff>
      <xdr:row>1</xdr:row>
      <xdr:rowOff>218617</xdr:rowOff>
    </xdr:from>
    <xdr:to>
      <xdr:col>66</xdr:col>
      <xdr:colOff>61569</xdr:colOff>
      <xdr:row>3</xdr:row>
      <xdr:rowOff>103894</xdr:rowOff>
    </xdr:to>
    <xdr:sp macro="" textlink="">
      <xdr:nvSpPr>
        <xdr:cNvPr id="27" name="円弧 26">
          <a:extLst>
            <a:ext uri="{FF2B5EF4-FFF2-40B4-BE49-F238E27FC236}">
              <a16:creationId xmlns:a16="http://schemas.microsoft.com/office/drawing/2014/main" id="{0FCB13C3-B643-4929-9A6A-95F8466AF0BC}"/>
            </a:ext>
          </a:extLst>
        </xdr:cNvPr>
        <xdr:cNvSpPr/>
      </xdr:nvSpPr>
      <xdr:spPr>
        <a:xfrm rot="11138986">
          <a:off x="14655287" y="444836"/>
          <a:ext cx="336720" cy="337714"/>
        </a:xfrm>
        <a:prstGeom prst="arc">
          <a:avLst>
            <a:gd name="adj1" fmla="val 19312700"/>
            <a:gd name="adj2" fmla="val 0"/>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63</xdr:col>
      <xdr:colOff>202048</xdr:colOff>
      <xdr:row>13</xdr:row>
      <xdr:rowOff>182720</xdr:rowOff>
    </xdr:from>
    <xdr:to>
      <xdr:col>67</xdr:col>
      <xdr:colOff>86168</xdr:colOff>
      <xdr:row>15</xdr:row>
      <xdr:rowOff>24715</xdr:rowOff>
    </xdr:to>
    <xdr:sp macro="" textlink="">
      <xdr:nvSpPr>
        <xdr:cNvPr id="28" name="テキスト ボックス 27">
          <a:extLst>
            <a:ext uri="{FF2B5EF4-FFF2-40B4-BE49-F238E27FC236}">
              <a16:creationId xmlns:a16="http://schemas.microsoft.com/office/drawing/2014/main" id="{C574BE18-B602-4B1F-A0DE-2BF43ACC61C2}"/>
            </a:ext>
          </a:extLst>
        </xdr:cNvPr>
        <xdr:cNvSpPr txBox="1"/>
      </xdr:nvSpPr>
      <xdr:spPr>
        <a:xfrm>
          <a:off x="6602848" y="7726520"/>
          <a:ext cx="798520" cy="299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ω</a:t>
          </a:r>
          <a:r>
            <a:rPr kumimoji="1" lang="ja-JP" altLang="en-US"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　</a:t>
          </a:r>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-φ</a:t>
          </a:r>
          <a:r>
            <a:rPr kumimoji="1" lang="en-US" altLang="ja-JP" sz="900">
              <a:solidFill>
                <a:sysClr val="windowText" lastClr="000000"/>
              </a:solidFill>
              <a:latin typeface="Times New Roman" panose="02020603050405020304" pitchFamily="18" charset="0"/>
              <a:cs typeface="Times New Roman" panose="02020603050405020304" pitchFamily="18" charset="0"/>
            </a:rPr>
            <a:t>+θ</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60</xdr:col>
      <xdr:colOff>79261</xdr:colOff>
      <xdr:row>4</xdr:row>
      <xdr:rowOff>44048</xdr:rowOff>
    </xdr:from>
    <xdr:to>
      <xdr:col>60</xdr:col>
      <xdr:colOff>204017</xdr:colOff>
      <xdr:row>5</xdr:row>
      <xdr:rowOff>172640</xdr:rowOff>
    </xdr:to>
    <xdr:cxnSp macro="">
      <xdr:nvCxnSpPr>
        <xdr:cNvPr id="29" name="直線コネクタ 28">
          <a:extLst>
            <a:ext uri="{FF2B5EF4-FFF2-40B4-BE49-F238E27FC236}">
              <a16:creationId xmlns:a16="http://schemas.microsoft.com/office/drawing/2014/main" id="{8947B225-E344-4B91-A917-99AA0E7109A3}"/>
            </a:ext>
          </a:extLst>
        </xdr:cNvPr>
        <xdr:cNvCxnSpPr/>
      </xdr:nvCxnSpPr>
      <xdr:spPr>
        <a:xfrm flipH="1" flipV="1">
          <a:off x="13652386" y="948923"/>
          <a:ext cx="124756" cy="354811"/>
        </a:xfrm>
        <a:prstGeom prst="line">
          <a:avLst/>
        </a:prstGeom>
        <a:ln w="6350">
          <a:solidFill>
            <a:schemeClr val="accent1"/>
          </a:solidFill>
          <a:prstDash val="dash"/>
          <a:headEnd type="none" w="sm" len="sm"/>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79264</xdr:colOff>
      <xdr:row>1</xdr:row>
      <xdr:rowOff>191163</xdr:rowOff>
    </xdr:from>
    <xdr:to>
      <xdr:col>66</xdr:col>
      <xdr:colOff>215932</xdr:colOff>
      <xdr:row>4</xdr:row>
      <xdr:rowOff>41047</xdr:rowOff>
    </xdr:to>
    <xdr:cxnSp macro="">
      <xdr:nvCxnSpPr>
        <xdr:cNvPr id="30" name="直線コネクタ 29">
          <a:extLst>
            <a:ext uri="{FF2B5EF4-FFF2-40B4-BE49-F238E27FC236}">
              <a16:creationId xmlns:a16="http://schemas.microsoft.com/office/drawing/2014/main" id="{2A56E30F-3341-4B92-BD1E-F134A432C789}"/>
            </a:ext>
          </a:extLst>
        </xdr:cNvPr>
        <xdr:cNvCxnSpPr/>
      </xdr:nvCxnSpPr>
      <xdr:spPr>
        <a:xfrm flipV="1">
          <a:off x="5794264" y="4991763"/>
          <a:ext cx="1508268" cy="535684"/>
        </a:xfrm>
        <a:prstGeom prst="line">
          <a:avLst/>
        </a:prstGeom>
        <a:ln w="6350">
          <a:solidFill>
            <a:schemeClr val="accent1"/>
          </a:solidFill>
          <a:prstDash val="dash"/>
          <a:headEnd type="none" w="sm" len="sm"/>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3416</xdr:colOff>
      <xdr:row>1</xdr:row>
      <xdr:rowOff>191797</xdr:rowOff>
    </xdr:from>
    <xdr:to>
      <xdr:col>66</xdr:col>
      <xdr:colOff>198386</xdr:colOff>
      <xdr:row>2</xdr:row>
      <xdr:rowOff>162990</xdr:rowOff>
    </xdr:to>
    <xdr:sp macro="" textlink="">
      <xdr:nvSpPr>
        <xdr:cNvPr id="31" name="テキスト ボックス 30">
          <a:extLst>
            <a:ext uri="{FF2B5EF4-FFF2-40B4-BE49-F238E27FC236}">
              <a16:creationId xmlns:a16="http://schemas.microsoft.com/office/drawing/2014/main" id="{CBBEEBB8-606F-4F3B-B299-DB569206930A}"/>
            </a:ext>
          </a:extLst>
        </xdr:cNvPr>
        <xdr:cNvSpPr txBox="1"/>
      </xdr:nvSpPr>
      <xdr:spPr>
        <a:xfrm rot="20460000">
          <a:off x="13639205" y="419060"/>
          <a:ext cx="1558549" cy="198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 cosθ</a:t>
          </a:r>
          <a:r>
            <a:rPr kumimoji="1" lang="ja-JP" altLang="en-US" sz="900">
              <a:solidFill>
                <a:srgbClr val="FF0000"/>
              </a:solidFill>
              <a:latin typeface="Times New Roman" panose="02020603050405020304" pitchFamily="18" charset="0"/>
              <a:cs typeface="Times New Roman" panose="02020603050405020304" pitchFamily="18" charset="0"/>
            </a:rPr>
            <a:t>・</a:t>
          </a:r>
          <a:r>
            <a:rPr kumimoji="1" lang="en-US" altLang="ja-JP" sz="900">
              <a:solidFill>
                <a:srgbClr val="FF0000"/>
              </a:solidFill>
              <a:latin typeface="Times New Roman" panose="02020603050405020304" pitchFamily="18" charset="0"/>
              <a:cs typeface="Times New Roman" panose="02020603050405020304" pitchFamily="18" charset="0"/>
            </a:rPr>
            <a:t>sin(ω -</a:t>
          </a:r>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φ</a:t>
          </a:r>
          <a:r>
            <a:rPr kumimoji="1" lang="en-US" altLang="ja-JP" sz="900">
              <a:solidFill>
                <a:srgbClr val="FF0000"/>
              </a:solidFill>
              <a:latin typeface="Times New Roman" panose="02020603050405020304" pitchFamily="18" charset="0"/>
              <a:cs typeface="Times New Roman" panose="02020603050405020304" pitchFamily="18" charset="0"/>
            </a:rPr>
            <a:t> +</a:t>
          </a:r>
          <a:r>
            <a:rPr kumimoji="1" lang="ja-JP" altLang="en-US" sz="900" baseline="0">
              <a:solidFill>
                <a:srgbClr val="FF0000"/>
              </a:solidFill>
              <a:latin typeface="Times New Roman" panose="02020603050405020304" pitchFamily="18" charset="0"/>
              <a:cs typeface="Times New Roman" panose="02020603050405020304" pitchFamily="18" charset="0"/>
            </a:rPr>
            <a:t> </a:t>
          </a:r>
          <a:r>
            <a:rPr kumimoji="1" lang="en-US" altLang="ja-JP" sz="900" baseline="0">
              <a:solidFill>
                <a:srgbClr val="FF0000"/>
              </a:solidFill>
              <a:latin typeface="Times New Roman" panose="02020603050405020304" pitchFamily="18" charset="0"/>
              <a:cs typeface="Times New Roman" panose="02020603050405020304" pitchFamily="18" charset="0"/>
            </a:rPr>
            <a:t>θ)</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64</xdr:col>
      <xdr:colOff>32387</xdr:colOff>
      <xdr:row>2</xdr:row>
      <xdr:rowOff>139127</xdr:rowOff>
    </xdr:from>
    <xdr:to>
      <xdr:col>68</xdr:col>
      <xdr:colOff>173896</xdr:colOff>
      <xdr:row>3</xdr:row>
      <xdr:rowOff>150012</xdr:rowOff>
    </xdr:to>
    <xdr:sp macro="" textlink="">
      <xdr:nvSpPr>
        <xdr:cNvPr id="32" name="テキスト ボックス 31">
          <a:extLst>
            <a:ext uri="{FF2B5EF4-FFF2-40B4-BE49-F238E27FC236}">
              <a16:creationId xmlns:a16="http://schemas.microsoft.com/office/drawing/2014/main" id="{5B49A4DB-D171-4597-9AE5-173725799C7B}"/>
            </a:ext>
          </a:extLst>
        </xdr:cNvPr>
        <xdr:cNvSpPr txBox="1"/>
      </xdr:nvSpPr>
      <xdr:spPr>
        <a:xfrm>
          <a:off x="14510387" y="591565"/>
          <a:ext cx="1046384" cy="23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-ω+φ+α+δ</a:t>
          </a:r>
          <a:endParaRPr kumimoji="1" lang="en-US" altLang="ja-JP"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endParaRPr>
        </a:p>
        <a:p>
          <a:r>
            <a:rPr kumimoji="1" lang="en-US" altLang="ja-JP" sz="900">
              <a:solidFill>
                <a:sysClr val="windowText" lastClr="000000"/>
              </a:solidFill>
              <a:latin typeface="Times New Roman" panose="02020603050405020304" pitchFamily="18" charset="0"/>
              <a:cs typeface="Times New Roman" panose="02020603050405020304" pitchFamily="18" charset="0"/>
            </a:rPr>
            <a:t> </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63</xdr:col>
      <xdr:colOff>183617</xdr:colOff>
      <xdr:row>14</xdr:row>
      <xdr:rowOff>216971</xdr:rowOff>
    </xdr:from>
    <xdr:to>
      <xdr:col>65</xdr:col>
      <xdr:colOff>67159</xdr:colOff>
      <xdr:row>16</xdr:row>
      <xdr:rowOff>102182</xdr:rowOff>
    </xdr:to>
    <xdr:sp macro="" textlink="">
      <xdr:nvSpPr>
        <xdr:cNvPr id="33" name="円弧 32">
          <a:extLst>
            <a:ext uri="{FF2B5EF4-FFF2-40B4-BE49-F238E27FC236}">
              <a16:creationId xmlns:a16="http://schemas.microsoft.com/office/drawing/2014/main" id="{A01F64F3-1767-4281-A084-7D6EB10A6EAD}"/>
            </a:ext>
          </a:extLst>
        </xdr:cNvPr>
        <xdr:cNvSpPr/>
      </xdr:nvSpPr>
      <xdr:spPr>
        <a:xfrm rot="18726354">
          <a:off x="6583582" y="7990206"/>
          <a:ext cx="342411" cy="340742"/>
        </a:xfrm>
        <a:prstGeom prst="arc">
          <a:avLst>
            <a:gd name="adj1" fmla="val 17603125"/>
            <a:gd name="adj2" fmla="val 19816849"/>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19516</xdr:colOff>
      <xdr:row>31</xdr:row>
      <xdr:rowOff>132682</xdr:rowOff>
    </xdr:from>
    <xdr:ext cx="284052" cy="224998"/>
    <xdr:sp macro="" textlink="">
      <xdr:nvSpPr>
        <xdr:cNvPr id="52" name="テキスト ボックス 51">
          <a:extLst>
            <a:ext uri="{FF2B5EF4-FFF2-40B4-BE49-F238E27FC236}">
              <a16:creationId xmlns:a16="http://schemas.microsoft.com/office/drawing/2014/main" id="{A3CAE005-068F-8A36-E66F-52718AD07CFE}"/>
            </a:ext>
          </a:extLst>
        </xdr:cNvPr>
        <xdr:cNvSpPr txBox="1"/>
      </xdr:nvSpPr>
      <xdr:spPr>
        <a:xfrm>
          <a:off x="6877516" y="7235847"/>
          <a:ext cx="2840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R</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95</xdr:col>
      <xdr:colOff>60635</xdr:colOff>
      <xdr:row>12</xdr:row>
      <xdr:rowOff>76526</xdr:rowOff>
    </xdr:from>
    <xdr:ext cx="506101" cy="224998"/>
    <xdr:sp macro="" textlink="">
      <xdr:nvSpPr>
        <xdr:cNvPr id="53" name="テキスト ボックス 52">
          <a:extLst>
            <a:ext uri="{FF2B5EF4-FFF2-40B4-BE49-F238E27FC236}">
              <a16:creationId xmlns:a16="http://schemas.microsoft.com/office/drawing/2014/main" id="{D7470245-2757-55AB-49DB-C1C00A4DFB75}"/>
            </a:ext>
          </a:extLst>
        </xdr:cNvPr>
        <xdr:cNvSpPr txBox="1"/>
      </xdr:nvSpPr>
      <xdr:spPr>
        <a:xfrm>
          <a:off x="21777635" y="2833581"/>
          <a:ext cx="50610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k</a:t>
          </a:r>
          <a:r>
            <a:rPr kumimoji="1" lang="en-US" altLang="ja-JP" sz="900" i="1" baseline="-25000">
              <a:latin typeface="Times New Roman" panose="02020603050405020304" pitchFamily="18" charset="0"/>
              <a:cs typeface="Times New Roman" panose="02020603050405020304" pitchFamily="18" charset="0"/>
            </a:rPr>
            <a:t>h</a:t>
          </a:r>
          <a:r>
            <a:rPr kumimoji="1" lang="en-US" altLang="ja-JP" sz="900" i="1" baseline="0">
              <a:latin typeface="Times New Roman" panose="02020603050405020304" pitchFamily="18" charset="0"/>
              <a:cs typeface="Times New Roman" panose="02020603050405020304" pitchFamily="18" charset="0"/>
            </a:rPr>
            <a:t>W =</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twoCellAnchor editAs="oneCell">
    <xdr:from>
      <xdr:col>96</xdr:col>
      <xdr:colOff>3991</xdr:colOff>
      <xdr:row>13</xdr:row>
      <xdr:rowOff>82230</xdr:rowOff>
    </xdr:from>
    <xdr:to>
      <xdr:col>97</xdr:col>
      <xdr:colOff>101023</xdr:colOff>
      <xdr:row>13</xdr:row>
      <xdr:rowOff>82230</xdr:rowOff>
    </xdr:to>
    <xdr:cxnSp macro="">
      <xdr:nvCxnSpPr>
        <xdr:cNvPr id="54" name="直線コネクタ 53">
          <a:extLst>
            <a:ext uri="{FF2B5EF4-FFF2-40B4-BE49-F238E27FC236}">
              <a16:creationId xmlns:a16="http://schemas.microsoft.com/office/drawing/2014/main" id="{2DBAA44B-1958-9E44-BC45-2E12023667F7}"/>
            </a:ext>
          </a:extLst>
        </xdr:cNvPr>
        <xdr:cNvCxnSpPr/>
      </xdr:nvCxnSpPr>
      <xdr:spPr>
        <a:xfrm flipH="1">
          <a:off x="21949591" y="3067885"/>
          <a:ext cx="325632" cy="0"/>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96</xdr:col>
      <xdr:colOff>171734</xdr:colOff>
      <xdr:row>12</xdr:row>
      <xdr:rowOff>60457</xdr:rowOff>
    </xdr:from>
    <xdr:ext cx="502061" cy="233205"/>
    <xdr:sp macro="" textlink="$CU$8">
      <xdr:nvSpPr>
        <xdr:cNvPr id="57" name="テキスト ボックス 56">
          <a:extLst>
            <a:ext uri="{FF2B5EF4-FFF2-40B4-BE49-F238E27FC236}">
              <a16:creationId xmlns:a16="http://schemas.microsoft.com/office/drawing/2014/main" id="{DF313CD5-4B31-1588-C800-1B9CEB777CFF}"/>
            </a:ext>
          </a:extLst>
        </xdr:cNvPr>
        <xdr:cNvSpPr txBox="1"/>
      </xdr:nvSpPr>
      <xdr:spPr>
        <a:xfrm>
          <a:off x="22117334" y="2817512"/>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8BC22C8-9D19-46CD-82D6-A96993122E16}" type="TxLink">
            <a:rPr kumimoji="1" lang="en-US" altLang="en-US" sz="900" b="0" i="0" u="none" strike="noStrike">
              <a:solidFill>
                <a:srgbClr val="000000"/>
              </a:solidFill>
              <a:latin typeface="Times New Roman"/>
              <a:ea typeface="Yu Gothic"/>
              <a:cs typeface="Times New Roman"/>
            </a:rPr>
            <a:pPr/>
            <a:t>73.036</a:t>
          </a:fld>
          <a:endParaRPr kumimoji="1" lang="ja-JP" altLang="en-US" sz="900">
            <a:solidFill>
              <a:sysClr val="windowText" lastClr="000000"/>
            </a:solidFill>
          </a:endParaRPr>
        </a:p>
      </xdr:txBody>
    </xdr:sp>
    <xdr:clientData/>
  </xdr:oneCellAnchor>
  <xdr:twoCellAnchor editAs="oneCell">
    <xdr:from>
      <xdr:col>33</xdr:col>
      <xdr:colOff>114337</xdr:colOff>
      <xdr:row>23</xdr:row>
      <xdr:rowOff>127441</xdr:rowOff>
    </xdr:from>
    <xdr:to>
      <xdr:col>33</xdr:col>
      <xdr:colOff>114337</xdr:colOff>
      <xdr:row>24</xdr:row>
      <xdr:rowOff>38349</xdr:rowOff>
    </xdr:to>
    <xdr:cxnSp macro="">
      <xdr:nvCxnSpPr>
        <xdr:cNvPr id="44" name="直線コネクタ 43">
          <a:extLst>
            <a:ext uri="{FF2B5EF4-FFF2-40B4-BE49-F238E27FC236}">
              <a16:creationId xmlns:a16="http://schemas.microsoft.com/office/drawing/2014/main" id="{704372B5-D7C9-9F60-FD45-F345766E6E8E}"/>
            </a:ext>
          </a:extLst>
        </xdr:cNvPr>
        <xdr:cNvCxnSpPr/>
      </xdr:nvCxnSpPr>
      <xdr:spPr>
        <a:xfrm>
          <a:off x="7658137" y="5397941"/>
          <a:ext cx="0" cy="1395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6213</xdr:colOff>
      <xdr:row>29</xdr:row>
      <xdr:rowOff>55189</xdr:rowOff>
    </xdr:from>
    <xdr:to>
      <xdr:col>30</xdr:col>
      <xdr:colOff>6213</xdr:colOff>
      <xdr:row>29</xdr:row>
      <xdr:rowOff>127189</xdr:rowOff>
    </xdr:to>
    <xdr:cxnSp macro="">
      <xdr:nvCxnSpPr>
        <xdr:cNvPr id="49" name="直線コネクタ 48">
          <a:extLst>
            <a:ext uri="{FF2B5EF4-FFF2-40B4-BE49-F238E27FC236}">
              <a16:creationId xmlns:a16="http://schemas.microsoft.com/office/drawing/2014/main" id="{B5EFD848-2BBD-9B66-2569-886EA79CB6B6}"/>
            </a:ext>
          </a:extLst>
        </xdr:cNvPr>
        <xdr:cNvCxnSpPr/>
      </xdr:nvCxnSpPr>
      <xdr:spPr>
        <a:xfrm rot="2400000" flipH="1">
          <a:off x="6864213" y="6699829"/>
          <a:ext cx="0" cy="72000"/>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99</xdr:col>
      <xdr:colOff>168890</xdr:colOff>
      <xdr:row>16</xdr:row>
      <xdr:rowOff>143245</xdr:rowOff>
    </xdr:from>
    <xdr:to>
      <xdr:col>100</xdr:col>
      <xdr:colOff>12290</xdr:colOff>
      <xdr:row>16</xdr:row>
      <xdr:rowOff>143245</xdr:rowOff>
    </xdr:to>
    <xdr:cxnSp macro="">
      <xdr:nvCxnSpPr>
        <xdr:cNvPr id="45" name="直線コネクタ 44">
          <a:extLst>
            <a:ext uri="{FF2B5EF4-FFF2-40B4-BE49-F238E27FC236}">
              <a16:creationId xmlns:a16="http://schemas.microsoft.com/office/drawing/2014/main" id="{A6BA10B8-7C3F-444B-9052-274DCC94C1D3}"/>
            </a:ext>
          </a:extLst>
        </xdr:cNvPr>
        <xdr:cNvCxnSpPr/>
      </xdr:nvCxnSpPr>
      <xdr:spPr>
        <a:xfrm rot="7800000" flipH="1">
          <a:off x="22836290" y="3778700"/>
          <a:ext cx="0" cy="72000"/>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34806</xdr:colOff>
      <xdr:row>31</xdr:row>
      <xdr:rowOff>32363</xdr:rowOff>
    </xdr:from>
    <xdr:to>
      <xdr:col>25</xdr:col>
      <xdr:colOff>82264</xdr:colOff>
      <xdr:row>31</xdr:row>
      <xdr:rowOff>130752</xdr:rowOff>
    </xdr:to>
    <xdr:cxnSp macro="">
      <xdr:nvCxnSpPr>
        <xdr:cNvPr id="5" name="直線コネクタ 4">
          <a:extLst>
            <a:ext uri="{FF2B5EF4-FFF2-40B4-BE49-F238E27FC236}">
              <a16:creationId xmlns:a16="http://schemas.microsoft.com/office/drawing/2014/main" id="{F9723F59-7028-44B1-8910-F776E1484CFA}"/>
            </a:ext>
          </a:extLst>
        </xdr:cNvPr>
        <xdr:cNvCxnSpPr/>
      </xdr:nvCxnSpPr>
      <xdr:spPr>
        <a:xfrm flipV="1">
          <a:off x="5521206" y="7134203"/>
          <a:ext cx="276058" cy="98389"/>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227055</xdr:colOff>
      <xdr:row>31</xdr:row>
      <xdr:rowOff>31602</xdr:rowOff>
    </xdr:from>
    <xdr:to>
      <xdr:col>25</xdr:col>
      <xdr:colOff>86075</xdr:colOff>
      <xdr:row>31</xdr:row>
      <xdr:rowOff>31602</xdr:rowOff>
    </xdr:to>
    <xdr:cxnSp macro="">
      <xdr:nvCxnSpPr>
        <xdr:cNvPr id="7" name="直線コネクタ 6">
          <a:extLst>
            <a:ext uri="{FF2B5EF4-FFF2-40B4-BE49-F238E27FC236}">
              <a16:creationId xmlns:a16="http://schemas.microsoft.com/office/drawing/2014/main" id="{5FAB0709-B3B7-4474-9AFB-592577EC4037}"/>
            </a:ext>
          </a:extLst>
        </xdr:cNvPr>
        <xdr:cNvCxnSpPr/>
      </xdr:nvCxnSpPr>
      <xdr:spPr>
        <a:xfrm>
          <a:off x="5484855" y="7133442"/>
          <a:ext cx="316220"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26792</xdr:colOff>
      <xdr:row>30</xdr:row>
      <xdr:rowOff>123619</xdr:rowOff>
    </xdr:from>
    <xdr:to>
      <xdr:col>25</xdr:col>
      <xdr:colOff>27444</xdr:colOff>
      <xdr:row>31</xdr:row>
      <xdr:rowOff>128651</xdr:rowOff>
    </xdr:to>
    <xdr:sp macro="" textlink="">
      <xdr:nvSpPr>
        <xdr:cNvPr id="34" name="円弧 33">
          <a:extLst>
            <a:ext uri="{FF2B5EF4-FFF2-40B4-BE49-F238E27FC236}">
              <a16:creationId xmlns:a16="http://schemas.microsoft.com/office/drawing/2014/main" id="{F7DB04AA-9813-4D6C-BF8F-AD7512BDACE0}"/>
            </a:ext>
          </a:extLst>
        </xdr:cNvPr>
        <xdr:cNvSpPr/>
      </xdr:nvSpPr>
      <xdr:spPr>
        <a:xfrm rot="12144191">
          <a:off x="5513192" y="6996859"/>
          <a:ext cx="229252" cy="233632"/>
        </a:xfrm>
        <a:prstGeom prst="arc">
          <a:avLst>
            <a:gd name="adj1" fmla="val 16842797"/>
            <a:gd name="adj2" fmla="val 19728691"/>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72390</xdr:colOff>
      <xdr:row>30</xdr:row>
      <xdr:rowOff>80010</xdr:rowOff>
    </xdr:from>
    <xdr:ext cx="300082" cy="242374"/>
    <xdr:sp macro="" textlink="">
      <xdr:nvSpPr>
        <xdr:cNvPr id="35" name="テキスト ボックス 34">
          <a:extLst>
            <a:ext uri="{FF2B5EF4-FFF2-40B4-BE49-F238E27FC236}">
              <a16:creationId xmlns:a16="http://schemas.microsoft.com/office/drawing/2014/main" id="{29A88D92-DE35-48AD-9FF4-B93EB6B98476}"/>
            </a:ext>
          </a:extLst>
        </xdr:cNvPr>
        <xdr:cNvSpPr txBox="1"/>
      </xdr:nvSpPr>
      <xdr:spPr>
        <a:xfrm>
          <a:off x="5330190" y="6953250"/>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δ</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23</xdr:col>
      <xdr:colOff>108858</xdr:colOff>
      <xdr:row>30</xdr:row>
      <xdr:rowOff>37494</xdr:rowOff>
    </xdr:from>
    <xdr:to>
      <xdr:col>28</xdr:col>
      <xdr:colOff>45858</xdr:colOff>
      <xdr:row>33</xdr:row>
      <xdr:rowOff>6181</xdr:rowOff>
    </xdr:to>
    <xdr:sp macro="" textlink="">
      <xdr:nvSpPr>
        <xdr:cNvPr id="42" name="正方形/長方形 41">
          <a:extLst>
            <a:ext uri="{FF2B5EF4-FFF2-40B4-BE49-F238E27FC236}">
              <a16:creationId xmlns:a16="http://schemas.microsoft.com/office/drawing/2014/main" id="{59C0A05C-C87A-4985-B276-2C525A19C2EC}"/>
            </a:ext>
          </a:extLst>
        </xdr:cNvPr>
        <xdr:cNvSpPr/>
      </xdr:nvSpPr>
      <xdr:spPr>
        <a:xfrm>
          <a:off x="5595258" y="6895494"/>
          <a:ext cx="1080000" cy="65448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29086</xdr:colOff>
      <xdr:row>32</xdr:row>
      <xdr:rowOff>112672</xdr:rowOff>
    </xdr:from>
    <xdr:to>
      <xdr:col>24</xdr:col>
      <xdr:colOff>74805</xdr:colOff>
      <xdr:row>32</xdr:row>
      <xdr:rowOff>158391</xdr:rowOff>
    </xdr:to>
    <xdr:sp macro="" textlink="">
      <xdr:nvSpPr>
        <xdr:cNvPr id="43" name="楕円 42">
          <a:extLst>
            <a:ext uri="{FF2B5EF4-FFF2-40B4-BE49-F238E27FC236}">
              <a16:creationId xmlns:a16="http://schemas.microsoft.com/office/drawing/2014/main" id="{F8EC7E98-01EC-4369-A7D2-76FD85778A27}"/>
            </a:ext>
          </a:extLst>
        </xdr:cNvPr>
        <xdr:cNvSpPr/>
      </xdr:nvSpPr>
      <xdr:spPr>
        <a:xfrm>
          <a:off x="5744086"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51779</xdr:colOff>
      <xdr:row>32</xdr:row>
      <xdr:rowOff>112672</xdr:rowOff>
    </xdr:from>
    <xdr:to>
      <xdr:col>25</xdr:col>
      <xdr:colOff>97498</xdr:colOff>
      <xdr:row>32</xdr:row>
      <xdr:rowOff>158391</xdr:rowOff>
    </xdr:to>
    <xdr:sp macro="" textlink="">
      <xdr:nvSpPr>
        <xdr:cNvPr id="44" name="楕円 43">
          <a:extLst>
            <a:ext uri="{FF2B5EF4-FFF2-40B4-BE49-F238E27FC236}">
              <a16:creationId xmlns:a16="http://schemas.microsoft.com/office/drawing/2014/main" id="{38E54006-0BA2-48BA-8BA9-30C4549E3F53}"/>
            </a:ext>
          </a:extLst>
        </xdr:cNvPr>
        <xdr:cNvSpPr/>
      </xdr:nvSpPr>
      <xdr:spPr>
        <a:xfrm>
          <a:off x="5995379"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74482</xdr:colOff>
      <xdr:row>32</xdr:row>
      <xdr:rowOff>112672</xdr:rowOff>
    </xdr:from>
    <xdr:to>
      <xdr:col>26</xdr:col>
      <xdr:colOff>120201</xdr:colOff>
      <xdr:row>32</xdr:row>
      <xdr:rowOff>158391</xdr:rowOff>
    </xdr:to>
    <xdr:sp macro="" textlink="">
      <xdr:nvSpPr>
        <xdr:cNvPr id="45" name="楕円 44">
          <a:extLst>
            <a:ext uri="{FF2B5EF4-FFF2-40B4-BE49-F238E27FC236}">
              <a16:creationId xmlns:a16="http://schemas.microsoft.com/office/drawing/2014/main" id="{A47261DB-1F2F-4BF1-86C1-C74F165797CE}"/>
            </a:ext>
          </a:extLst>
        </xdr:cNvPr>
        <xdr:cNvSpPr/>
      </xdr:nvSpPr>
      <xdr:spPr>
        <a:xfrm>
          <a:off x="6246682"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97175</xdr:colOff>
      <xdr:row>32</xdr:row>
      <xdr:rowOff>112672</xdr:rowOff>
    </xdr:from>
    <xdr:to>
      <xdr:col>27</xdr:col>
      <xdr:colOff>142894</xdr:colOff>
      <xdr:row>32</xdr:row>
      <xdr:rowOff>158391</xdr:rowOff>
    </xdr:to>
    <xdr:sp macro="" textlink="">
      <xdr:nvSpPr>
        <xdr:cNvPr id="46" name="楕円 45">
          <a:extLst>
            <a:ext uri="{FF2B5EF4-FFF2-40B4-BE49-F238E27FC236}">
              <a16:creationId xmlns:a16="http://schemas.microsoft.com/office/drawing/2014/main" id="{CEF58CA6-9D2E-4C58-8FA9-77C7E84757BB}"/>
            </a:ext>
          </a:extLst>
        </xdr:cNvPr>
        <xdr:cNvSpPr/>
      </xdr:nvSpPr>
      <xdr:spPr>
        <a:xfrm>
          <a:off x="6497975"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144517</xdr:colOff>
      <xdr:row>31</xdr:row>
      <xdr:rowOff>14346</xdr:rowOff>
    </xdr:from>
    <xdr:to>
      <xdr:col>32</xdr:col>
      <xdr:colOff>4380</xdr:colOff>
      <xdr:row>31</xdr:row>
      <xdr:rowOff>14346</xdr:rowOff>
    </xdr:to>
    <xdr:cxnSp macro="">
      <xdr:nvCxnSpPr>
        <xdr:cNvPr id="47" name="直線コネクタ 46">
          <a:extLst>
            <a:ext uri="{FF2B5EF4-FFF2-40B4-BE49-F238E27FC236}">
              <a16:creationId xmlns:a16="http://schemas.microsoft.com/office/drawing/2014/main" id="{35737F4C-D072-4EB6-A50B-A62DD1B3525F}"/>
            </a:ext>
          </a:extLst>
        </xdr:cNvPr>
        <xdr:cNvCxnSpPr/>
      </xdr:nvCxnSpPr>
      <xdr:spPr>
        <a:xfrm flipH="1">
          <a:off x="6316717" y="7100946"/>
          <a:ext cx="1231463"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18765</xdr:colOff>
      <xdr:row>30</xdr:row>
      <xdr:rowOff>37063</xdr:rowOff>
    </xdr:from>
    <xdr:to>
      <xdr:col>31</xdr:col>
      <xdr:colOff>18765</xdr:colOff>
      <xdr:row>32</xdr:row>
      <xdr:rowOff>140275</xdr:rowOff>
    </xdr:to>
    <xdr:cxnSp macro="">
      <xdr:nvCxnSpPr>
        <xdr:cNvPr id="48" name="直線コネクタ 47">
          <a:extLst>
            <a:ext uri="{FF2B5EF4-FFF2-40B4-BE49-F238E27FC236}">
              <a16:creationId xmlns:a16="http://schemas.microsoft.com/office/drawing/2014/main" id="{156E79E8-B4C0-4B81-B24C-6FE6AB1ADCC0}"/>
            </a:ext>
          </a:extLst>
        </xdr:cNvPr>
        <xdr:cNvCxnSpPr/>
      </xdr:nvCxnSpPr>
      <xdr:spPr>
        <a:xfrm>
          <a:off x="7333965" y="6895063"/>
          <a:ext cx="0" cy="560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64770</xdr:colOff>
      <xdr:row>30</xdr:row>
      <xdr:rowOff>37957</xdr:rowOff>
    </xdr:from>
    <xdr:to>
      <xdr:col>31</xdr:col>
      <xdr:colOff>5715</xdr:colOff>
      <xdr:row>30</xdr:row>
      <xdr:rowOff>37957</xdr:rowOff>
    </xdr:to>
    <xdr:cxnSp macro="">
      <xdr:nvCxnSpPr>
        <xdr:cNvPr id="49" name="直線コネクタ 48">
          <a:extLst>
            <a:ext uri="{FF2B5EF4-FFF2-40B4-BE49-F238E27FC236}">
              <a16:creationId xmlns:a16="http://schemas.microsoft.com/office/drawing/2014/main" id="{0C8C9DE6-A182-4391-BC09-C9059B5F0254}"/>
            </a:ext>
          </a:extLst>
        </xdr:cNvPr>
        <xdr:cNvCxnSpPr/>
      </xdr:nvCxnSpPr>
      <xdr:spPr>
        <a:xfrm flipH="1">
          <a:off x="6694170" y="6895957"/>
          <a:ext cx="626745"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53340</xdr:colOff>
      <xdr:row>32</xdr:row>
      <xdr:rowOff>136101</xdr:rowOff>
    </xdr:from>
    <xdr:to>
      <xdr:col>31</xdr:col>
      <xdr:colOff>5715</xdr:colOff>
      <xdr:row>32</xdr:row>
      <xdr:rowOff>136101</xdr:rowOff>
    </xdr:to>
    <xdr:cxnSp macro="">
      <xdr:nvCxnSpPr>
        <xdr:cNvPr id="50" name="直線コネクタ 49">
          <a:extLst>
            <a:ext uri="{FF2B5EF4-FFF2-40B4-BE49-F238E27FC236}">
              <a16:creationId xmlns:a16="http://schemas.microsoft.com/office/drawing/2014/main" id="{1A4CCEAB-1090-4B84-86D5-790BDDE664E4}"/>
            </a:ext>
          </a:extLst>
        </xdr:cNvPr>
        <xdr:cNvCxnSpPr/>
      </xdr:nvCxnSpPr>
      <xdr:spPr>
        <a:xfrm flipH="1">
          <a:off x="5539740" y="7451301"/>
          <a:ext cx="1781175"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101424</xdr:colOff>
      <xdr:row>29</xdr:row>
      <xdr:rowOff>114006</xdr:rowOff>
    </xdr:from>
    <xdr:to>
      <xdr:col>28</xdr:col>
      <xdr:colOff>38424</xdr:colOff>
      <xdr:row>29</xdr:row>
      <xdr:rowOff>114006</xdr:rowOff>
    </xdr:to>
    <xdr:cxnSp macro="">
      <xdr:nvCxnSpPr>
        <xdr:cNvPr id="51" name="直線コネクタ 50">
          <a:extLst>
            <a:ext uri="{FF2B5EF4-FFF2-40B4-BE49-F238E27FC236}">
              <a16:creationId xmlns:a16="http://schemas.microsoft.com/office/drawing/2014/main" id="{8055735D-23BB-4F47-A4ED-20990034E077}"/>
            </a:ext>
          </a:extLst>
        </xdr:cNvPr>
        <xdr:cNvCxnSpPr/>
      </xdr:nvCxnSpPr>
      <xdr:spPr>
        <a:xfrm>
          <a:off x="5359224" y="6743406"/>
          <a:ext cx="108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103481</xdr:colOff>
      <xdr:row>29</xdr:row>
      <xdr:rowOff>74371</xdr:rowOff>
    </xdr:from>
    <xdr:to>
      <xdr:col>23</xdr:col>
      <xdr:colOff>103481</xdr:colOff>
      <xdr:row>29</xdr:row>
      <xdr:rowOff>213202</xdr:rowOff>
    </xdr:to>
    <xdr:cxnSp macro="">
      <xdr:nvCxnSpPr>
        <xdr:cNvPr id="52" name="直線コネクタ 51">
          <a:extLst>
            <a:ext uri="{FF2B5EF4-FFF2-40B4-BE49-F238E27FC236}">
              <a16:creationId xmlns:a16="http://schemas.microsoft.com/office/drawing/2014/main" id="{05487978-6F89-4764-965C-736C4BFCA0F4}"/>
            </a:ext>
          </a:extLst>
        </xdr:cNvPr>
        <xdr:cNvCxnSpPr/>
      </xdr:nvCxnSpPr>
      <xdr:spPr>
        <a:xfrm>
          <a:off x="5589881" y="6703771"/>
          <a:ext cx="0" cy="13883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42405</xdr:colOff>
      <xdr:row>29</xdr:row>
      <xdr:rowOff>74371</xdr:rowOff>
    </xdr:from>
    <xdr:to>
      <xdr:col>28</xdr:col>
      <xdr:colOff>42405</xdr:colOff>
      <xdr:row>29</xdr:row>
      <xdr:rowOff>213202</xdr:rowOff>
    </xdr:to>
    <xdr:cxnSp macro="">
      <xdr:nvCxnSpPr>
        <xdr:cNvPr id="53" name="直線コネクタ 52">
          <a:extLst>
            <a:ext uri="{FF2B5EF4-FFF2-40B4-BE49-F238E27FC236}">
              <a16:creationId xmlns:a16="http://schemas.microsoft.com/office/drawing/2014/main" id="{67F40F9A-70C3-4083-9274-168D43A60B07}"/>
            </a:ext>
          </a:extLst>
        </xdr:cNvPr>
        <xdr:cNvCxnSpPr/>
      </xdr:nvCxnSpPr>
      <xdr:spPr>
        <a:xfrm>
          <a:off x="6671805" y="6703771"/>
          <a:ext cx="0" cy="13883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96832</xdr:colOff>
      <xdr:row>28</xdr:row>
      <xdr:rowOff>138087</xdr:rowOff>
    </xdr:from>
    <xdr:ext cx="383759" cy="224998"/>
    <xdr:sp macro="" textlink="">
      <xdr:nvSpPr>
        <xdr:cNvPr id="54" name="テキスト ボックス 53">
          <a:extLst>
            <a:ext uri="{FF2B5EF4-FFF2-40B4-BE49-F238E27FC236}">
              <a16:creationId xmlns:a16="http://schemas.microsoft.com/office/drawing/2014/main" id="{28546943-3B3A-4545-9D94-06A0F5C5DECE}"/>
            </a:ext>
          </a:extLst>
        </xdr:cNvPr>
        <xdr:cNvSpPr txBox="1"/>
      </xdr:nvSpPr>
      <xdr:spPr>
        <a:xfrm>
          <a:off x="5811832" y="6538887"/>
          <a:ext cx="3837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a:t>
          </a:r>
          <a:r>
            <a:rPr kumimoji="1" lang="ja-JP" altLang="en-US" sz="900" b="0" i="1" u="none" strike="noStrike">
              <a:solidFill>
                <a:sysClr val="windowText" lastClr="000000"/>
              </a:solidFill>
              <a:latin typeface="Times New Roman"/>
              <a:cs typeface="Times New Roman"/>
            </a:rPr>
            <a:t>₀</a:t>
          </a:r>
          <a:r>
            <a:rPr kumimoji="1" lang="en-US" altLang="en-US" sz="900" b="0" i="1" u="none" strike="noStrike">
              <a:solidFill>
                <a:sysClr val="windowText" lastClr="000000"/>
              </a:solidFill>
              <a:latin typeface="Times New Roman"/>
              <a:cs typeface="Times New Roman"/>
            </a:rPr>
            <a:t> =</a:t>
          </a:r>
        </a:p>
      </xdr:txBody>
    </xdr:sp>
    <xdr:clientData/>
  </xdr:oneCellAnchor>
  <xdr:oneCellAnchor>
    <xdr:from>
      <xdr:col>25</xdr:col>
      <xdr:colOff>64919</xdr:colOff>
      <xdr:row>28</xdr:row>
      <xdr:rowOff>131059</xdr:rowOff>
    </xdr:from>
    <xdr:ext cx="415498" cy="233205"/>
    <xdr:sp macro="" textlink="$R$26">
      <xdr:nvSpPr>
        <xdr:cNvPr id="55" name="テキスト ボックス 54">
          <a:extLst>
            <a:ext uri="{FF2B5EF4-FFF2-40B4-BE49-F238E27FC236}">
              <a16:creationId xmlns:a16="http://schemas.microsoft.com/office/drawing/2014/main" id="{AEF122C0-30BF-4772-B8A0-75BFAC3342BD}"/>
            </a:ext>
          </a:extLst>
        </xdr:cNvPr>
        <xdr:cNvSpPr txBox="1"/>
      </xdr:nvSpPr>
      <xdr:spPr>
        <a:xfrm>
          <a:off x="6008519" y="6531859"/>
          <a:ext cx="41549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5967958-5027-4996-846C-79B64692F5B5}" type="TxLink">
            <a:rPr kumimoji="1" lang="en-US" altLang="en-US" sz="900" b="0" i="0" u="none" strike="noStrike">
              <a:solidFill>
                <a:srgbClr val="000000"/>
              </a:solidFill>
              <a:latin typeface="Times New Roman"/>
              <a:ea typeface="Yu Gothic"/>
              <a:cs typeface="Times New Roman"/>
            </a:rPr>
            <a:pPr/>
            <a:t>1000</a:t>
          </a:fld>
          <a:endParaRPr kumimoji="1" lang="ja-JP" altLang="en-US" sz="900"/>
        </a:p>
      </xdr:txBody>
    </xdr:sp>
    <xdr:clientData/>
  </xdr:oneCellAnchor>
  <xdr:twoCellAnchor editAs="oneCell">
    <xdr:from>
      <xdr:col>22</xdr:col>
      <xdr:colOff>94085</xdr:colOff>
      <xdr:row>30</xdr:row>
      <xdr:rowOff>32236</xdr:rowOff>
    </xdr:from>
    <xdr:to>
      <xdr:col>22</xdr:col>
      <xdr:colOff>94085</xdr:colOff>
      <xdr:row>32</xdr:row>
      <xdr:rowOff>143826</xdr:rowOff>
    </xdr:to>
    <xdr:cxnSp macro="">
      <xdr:nvCxnSpPr>
        <xdr:cNvPr id="56" name="直線コネクタ 55">
          <a:extLst>
            <a:ext uri="{FF2B5EF4-FFF2-40B4-BE49-F238E27FC236}">
              <a16:creationId xmlns:a16="http://schemas.microsoft.com/office/drawing/2014/main" id="{912B79D5-941A-46F4-BDD9-7A1490E6FA53}"/>
            </a:ext>
          </a:extLst>
        </xdr:cNvPr>
        <xdr:cNvCxnSpPr/>
      </xdr:nvCxnSpPr>
      <xdr:spPr>
        <a:xfrm>
          <a:off x="5351885" y="6890236"/>
          <a:ext cx="0" cy="56879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41817</xdr:colOff>
      <xdr:row>32</xdr:row>
      <xdr:rowOff>143851</xdr:rowOff>
    </xdr:from>
    <xdr:to>
      <xdr:col>23</xdr:col>
      <xdr:colOff>50993</xdr:colOff>
      <xdr:row>32</xdr:row>
      <xdr:rowOff>143851</xdr:rowOff>
    </xdr:to>
    <xdr:cxnSp macro="">
      <xdr:nvCxnSpPr>
        <xdr:cNvPr id="57" name="直線コネクタ 56">
          <a:extLst>
            <a:ext uri="{FF2B5EF4-FFF2-40B4-BE49-F238E27FC236}">
              <a16:creationId xmlns:a16="http://schemas.microsoft.com/office/drawing/2014/main" id="{CC5B7E14-0A77-45D7-98BD-82D042403866}"/>
            </a:ext>
          </a:extLst>
        </xdr:cNvPr>
        <xdr:cNvCxnSpPr/>
      </xdr:nvCxnSpPr>
      <xdr:spPr>
        <a:xfrm>
          <a:off x="5299617" y="7459051"/>
          <a:ext cx="2377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105824</xdr:colOff>
      <xdr:row>30</xdr:row>
      <xdr:rowOff>79103</xdr:rowOff>
    </xdr:from>
    <xdr:ext cx="233205" cy="357790"/>
    <xdr:sp macro="" textlink="$R$25">
      <xdr:nvSpPr>
        <xdr:cNvPr id="58" name="テキスト ボックス 57">
          <a:extLst>
            <a:ext uri="{FF2B5EF4-FFF2-40B4-BE49-F238E27FC236}">
              <a16:creationId xmlns:a16="http://schemas.microsoft.com/office/drawing/2014/main" id="{FD156A40-0A20-4733-A1BF-619D541720D1}"/>
            </a:ext>
          </a:extLst>
        </xdr:cNvPr>
        <xdr:cNvSpPr txBox="1"/>
      </xdr:nvSpPr>
      <xdr:spPr>
        <a:xfrm rot="16200000">
          <a:off x="5072732" y="6999395"/>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527BA22-B99F-4A4A-AEA9-89A7301C8DDF}" type="TxLink">
            <a:rPr kumimoji="1" lang="en-US" altLang="en-US" sz="900" b="0" i="0" u="none" strike="noStrike">
              <a:solidFill>
                <a:srgbClr val="000000"/>
              </a:solidFill>
              <a:latin typeface="Times New Roman"/>
              <a:ea typeface="Yu Gothic"/>
              <a:cs typeface="Times New Roman"/>
            </a:rPr>
            <a:pPr/>
            <a:t>530</a:t>
          </a:fld>
          <a:endParaRPr kumimoji="1" lang="ja-JP" altLang="en-US" sz="900"/>
        </a:p>
      </xdr:txBody>
    </xdr:sp>
    <xdr:clientData/>
  </xdr:oneCellAnchor>
  <xdr:oneCellAnchor>
    <xdr:from>
      <xdr:col>21</xdr:col>
      <xdr:colOff>109934</xdr:colOff>
      <xdr:row>31</xdr:row>
      <xdr:rowOff>66230</xdr:rowOff>
    </xdr:from>
    <xdr:ext cx="224998" cy="320280"/>
    <xdr:sp macro="" textlink="">
      <xdr:nvSpPr>
        <xdr:cNvPr id="59" name="テキスト ボックス 58">
          <a:extLst>
            <a:ext uri="{FF2B5EF4-FFF2-40B4-BE49-F238E27FC236}">
              <a16:creationId xmlns:a16="http://schemas.microsoft.com/office/drawing/2014/main" id="{F2DC5AEE-E9D1-436E-9503-5624FB005F42}"/>
            </a:ext>
          </a:extLst>
        </xdr:cNvPr>
        <xdr:cNvSpPr txBox="1"/>
      </xdr:nvSpPr>
      <xdr:spPr>
        <a:xfrm rot="16200000">
          <a:off x="5091493" y="7200471"/>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d=</a:t>
          </a:r>
        </a:p>
      </xdr:txBody>
    </xdr:sp>
    <xdr:clientData/>
  </xdr:oneCellAnchor>
  <xdr:twoCellAnchor editAs="oneCell">
    <xdr:from>
      <xdr:col>29</xdr:col>
      <xdr:colOff>154899</xdr:colOff>
      <xdr:row>30</xdr:row>
      <xdr:rowOff>50820</xdr:rowOff>
    </xdr:from>
    <xdr:to>
      <xdr:col>31</xdr:col>
      <xdr:colOff>195146</xdr:colOff>
      <xdr:row>32</xdr:row>
      <xdr:rowOff>143929</xdr:rowOff>
    </xdr:to>
    <xdr:cxnSp macro="">
      <xdr:nvCxnSpPr>
        <xdr:cNvPr id="60" name="直線コネクタ 59">
          <a:extLst>
            <a:ext uri="{FF2B5EF4-FFF2-40B4-BE49-F238E27FC236}">
              <a16:creationId xmlns:a16="http://schemas.microsoft.com/office/drawing/2014/main" id="{BF855CA7-E6D2-4AE2-A139-BC2801E84234}"/>
            </a:ext>
          </a:extLst>
        </xdr:cNvPr>
        <xdr:cNvCxnSpPr/>
      </xdr:nvCxnSpPr>
      <xdr:spPr>
        <a:xfrm flipH="1">
          <a:off x="7012899" y="6908820"/>
          <a:ext cx="497447" cy="55030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22437</xdr:colOff>
      <xdr:row>30</xdr:row>
      <xdr:rowOff>40488</xdr:rowOff>
    </xdr:from>
    <xdr:to>
      <xdr:col>31</xdr:col>
      <xdr:colOff>195147</xdr:colOff>
      <xdr:row>30</xdr:row>
      <xdr:rowOff>40488</xdr:rowOff>
    </xdr:to>
    <xdr:cxnSp macro="">
      <xdr:nvCxnSpPr>
        <xdr:cNvPr id="61" name="直線コネクタ 60">
          <a:extLst>
            <a:ext uri="{FF2B5EF4-FFF2-40B4-BE49-F238E27FC236}">
              <a16:creationId xmlns:a16="http://schemas.microsoft.com/office/drawing/2014/main" id="{19B4CB9D-F38A-4821-B1B1-65BF34877ECB}"/>
            </a:ext>
          </a:extLst>
        </xdr:cNvPr>
        <xdr:cNvCxnSpPr/>
      </xdr:nvCxnSpPr>
      <xdr:spPr>
        <a:xfrm>
          <a:off x="7337637" y="6898488"/>
          <a:ext cx="172710" cy="0"/>
        </a:xfrm>
        <a:prstGeom prst="line">
          <a:avLst/>
        </a:prstGeom>
        <a:ln w="25400">
          <a:solidFill>
            <a:schemeClr val="tx1"/>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172387</xdr:colOff>
      <xdr:row>32</xdr:row>
      <xdr:rowOff>134572</xdr:rowOff>
    </xdr:from>
    <xdr:to>
      <xdr:col>31</xdr:col>
      <xdr:colOff>23231</xdr:colOff>
      <xdr:row>32</xdr:row>
      <xdr:rowOff>134572</xdr:rowOff>
    </xdr:to>
    <xdr:cxnSp macro="">
      <xdr:nvCxnSpPr>
        <xdr:cNvPr id="62" name="直線コネクタ 61">
          <a:extLst>
            <a:ext uri="{FF2B5EF4-FFF2-40B4-BE49-F238E27FC236}">
              <a16:creationId xmlns:a16="http://schemas.microsoft.com/office/drawing/2014/main" id="{75153793-AC36-4453-91AF-C9ADF2650547}"/>
            </a:ext>
          </a:extLst>
        </xdr:cNvPr>
        <xdr:cNvCxnSpPr/>
      </xdr:nvCxnSpPr>
      <xdr:spPr>
        <a:xfrm>
          <a:off x="7030387" y="7449772"/>
          <a:ext cx="308044" cy="0"/>
        </a:xfrm>
        <a:prstGeom prst="line">
          <a:avLst/>
        </a:prstGeom>
        <a:ln w="2540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127324</xdr:colOff>
      <xdr:row>30</xdr:row>
      <xdr:rowOff>145524</xdr:rowOff>
    </xdr:from>
    <xdr:ext cx="530915" cy="285527"/>
    <xdr:sp macro="" textlink="">
      <xdr:nvSpPr>
        <xdr:cNvPr id="63" name="テキスト ボックス 62">
          <a:extLst>
            <a:ext uri="{FF2B5EF4-FFF2-40B4-BE49-F238E27FC236}">
              <a16:creationId xmlns:a16="http://schemas.microsoft.com/office/drawing/2014/main" id="{7BF97EF2-50A0-4AEE-8C28-1C2D2DB26F03}"/>
            </a:ext>
          </a:extLst>
        </xdr:cNvPr>
        <xdr:cNvSpPr txBox="1"/>
      </xdr:nvSpPr>
      <xdr:spPr>
        <a:xfrm>
          <a:off x="5842324" y="7003524"/>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中立軸</a:t>
          </a:r>
        </a:p>
      </xdr:txBody>
    </xdr:sp>
    <xdr:clientData/>
  </xdr:oneCellAnchor>
  <xdr:oneCellAnchor>
    <xdr:from>
      <xdr:col>28</xdr:col>
      <xdr:colOff>142944</xdr:colOff>
      <xdr:row>29</xdr:row>
      <xdr:rowOff>78463</xdr:rowOff>
    </xdr:from>
    <xdr:ext cx="224998" cy="467933"/>
    <xdr:sp macro="" textlink="">
      <xdr:nvSpPr>
        <xdr:cNvPr id="64" name="テキスト ボックス 63">
          <a:extLst>
            <a:ext uri="{FF2B5EF4-FFF2-40B4-BE49-F238E27FC236}">
              <a16:creationId xmlns:a16="http://schemas.microsoft.com/office/drawing/2014/main" id="{3272E3F3-6AA0-4F91-A6E8-5A81130E00BE}"/>
            </a:ext>
          </a:extLst>
        </xdr:cNvPr>
        <xdr:cNvSpPr txBox="1"/>
      </xdr:nvSpPr>
      <xdr:spPr>
        <a:xfrm rot="16200000">
          <a:off x="6650876" y="6829331"/>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x=kd</a:t>
          </a:r>
        </a:p>
      </xdr:txBody>
    </xdr:sp>
    <xdr:clientData/>
  </xdr:oneCellAnchor>
  <xdr:twoCellAnchor editAs="oneCell">
    <xdr:from>
      <xdr:col>28</xdr:col>
      <xdr:colOff>157963</xdr:colOff>
      <xdr:row>30</xdr:row>
      <xdr:rowOff>37122</xdr:rowOff>
    </xdr:from>
    <xdr:to>
      <xdr:col>28</xdr:col>
      <xdr:colOff>157963</xdr:colOff>
      <xdr:row>31</xdr:row>
      <xdr:rowOff>14544</xdr:rowOff>
    </xdr:to>
    <xdr:cxnSp macro="">
      <xdr:nvCxnSpPr>
        <xdr:cNvPr id="65" name="直線コネクタ 64">
          <a:extLst>
            <a:ext uri="{FF2B5EF4-FFF2-40B4-BE49-F238E27FC236}">
              <a16:creationId xmlns:a16="http://schemas.microsoft.com/office/drawing/2014/main" id="{31B61155-1DC6-407B-BBB0-5639A3D130C5}"/>
            </a:ext>
          </a:extLst>
        </xdr:cNvPr>
        <xdr:cNvCxnSpPr/>
      </xdr:nvCxnSpPr>
      <xdr:spPr>
        <a:xfrm>
          <a:off x="6787363" y="6895122"/>
          <a:ext cx="0" cy="206022"/>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41817</xdr:colOff>
      <xdr:row>30</xdr:row>
      <xdr:rowOff>33161</xdr:rowOff>
    </xdr:from>
    <xdr:to>
      <xdr:col>23</xdr:col>
      <xdr:colOff>50993</xdr:colOff>
      <xdr:row>30</xdr:row>
      <xdr:rowOff>33161</xdr:rowOff>
    </xdr:to>
    <xdr:cxnSp macro="">
      <xdr:nvCxnSpPr>
        <xdr:cNvPr id="66" name="直線コネクタ 65">
          <a:extLst>
            <a:ext uri="{FF2B5EF4-FFF2-40B4-BE49-F238E27FC236}">
              <a16:creationId xmlns:a16="http://schemas.microsoft.com/office/drawing/2014/main" id="{1AE19809-F2FC-4E19-BF49-83717C5E7D65}"/>
            </a:ext>
          </a:extLst>
        </xdr:cNvPr>
        <xdr:cNvCxnSpPr/>
      </xdr:nvCxnSpPr>
      <xdr:spPr>
        <a:xfrm>
          <a:off x="5299617" y="6891161"/>
          <a:ext cx="2377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72458</xdr:colOff>
      <xdr:row>30</xdr:row>
      <xdr:rowOff>144904</xdr:rowOff>
    </xdr:from>
    <xdr:to>
      <xdr:col>32</xdr:col>
      <xdr:colOff>72458</xdr:colOff>
      <xdr:row>32</xdr:row>
      <xdr:rowOff>121673</xdr:rowOff>
    </xdr:to>
    <xdr:cxnSp macro="">
      <xdr:nvCxnSpPr>
        <xdr:cNvPr id="67" name="直線コネクタ 66">
          <a:extLst>
            <a:ext uri="{FF2B5EF4-FFF2-40B4-BE49-F238E27FC236}">
              <a16:creationId xmlns:a16="http://schemas.microsoft.com/office/drawing/2014/main" id="{25A13B30-8C41-4864-B5AE-0188F3A951EB}"/>
            </a:ext>
          </a:extLst>
        </xdr:cNvPr>
        <xdr:cNvCxnSpPr/>
      </xdr:nvCxnSpPr>
      <xdr:spPr>
        <a:xfrm>
          <a:off x="7616258" y="7002904"/>
          <a:ext cx="0" cy="433969"/>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147888</xdr:colOff>
      <xdr:row>30</xdr:row>
      <xdr:rowOff>132591</xdr:rowOff>
    </xdr:from>
    <xdr:to>
      <xdr:col>32</xdr:col>
      <xdr:colOff>199793</xdr:colOff>
      <xdr:row>30</xdr:row>
      <xdr:rowOff>132591</xdr:rowOff>
    </xdr:to>
    <xdr:cxnSp macro="">
      <xdr:nvCxnSpPr>
        <xdr:cNvPr id="68" name="直線コネクタ 67">
          <a:extLst>
            <a:ext uri="{FF2B5EF4-FFF2-40B4-BE49-F238E27FC236}">
              <a16:creationId xmlns:a16="http://schemas.microsoft.com/office/drawing/2014/main" id="{EF9C86AB-076B-44FB-A5AD-10072D01A07F}"/>
            </a:ext>
          </a:extLst>
        </xdr:cNvPr>
        <xdr:cNvCxnSpPr/>
      </xdr:nvCxnSpPr>
      <xdr:spPr>
        <a:xfrm>
          <a:off x="7463088" y="6990591"/>
          <a:ext cx="280505" cy="0"/>
        </a:xfrm>
        <a:prstGeom prst="line">
          <a:avLst/>
        </a:prstGeom>
        <a:ln w="254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147888</xdr:colOff>
      <xdr:row>32</xdr:row>
      <xdr:rowOff>134344</xdr:rowOff>
    </xdr:from>
    <xdr:to>
      <xdr:col>32</xdr:col>
      <xdr:colOff>199793</xdr:colOff>
      <xdr:row>32</xdr:row>
      <xdr:rowOff>134344</xdr:rowOff>
    </xdr:to>
    <xdr:cxnSp macro="">
      <xdr:nvCxnSpPr>
        <xdr:cNvPr id="69" name="直線コネクタ 68">
          <a:extLst>
            <a:ext uri="{FF2B5EF4-FFF2-40B4-BE49-F238E27FC236}">
              <a16:creationId xmlns:a16="http://schemas.microsoft.com/office/drawing/2014/main" id="{705BF1A1-30F1-4352-B44D-013FE2296285}"/>
            </a:ext>
          </a:extLst>
        </xdr:cNvPr>
        <xdr:cNvCxnSpPr/>
      </xdr:nvCxnSpPr>
      <xdr:spPr>
        <a:xfrm>
          <a:off x="7463088" y="7449544"/>
          <a:ext cx="280505" cy="0"/>
        </a:xfrm>
        <a:prstGeom prst="line">
          <a:avLst/>
        </a:prstGeom>
        <a:ln w="254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74530</xdr:colOff>
      <xdr:row>30</xdr:row>
      <xdr:rowOff>162149</xdr:rowOff>
    </xdr:from>
    <xdr:ext cx="224998" cy="318142"/>
    <xdr:sp macro="" textlink="">
      <xdr:nvSpPr>
        <xdr:cNvPr id="70" name="テキスト ボックス 69">
          <a:extLst>
            <a:ext uri="{FF2B5EF4-FFF2-40B4-BE49-F238E27FC236}">
              <a16:creationId xmlns:a16="http://schemas.microsoft.com/office/drawing/2014/main" id="{BC03DDC1-3FB7-474C-8332-D4F6657580A1}"/>
            </a:ext>
          </a:extLst>
        </xdr:cNvPr>
        <xdr:cNvSpPr txBox="1"/>
      </xdr:nvSpPr>
      <xdr:spPr>
        <a:xfrm rot="16200000">
          <a:off x="7571758" y="7066721"/>
          <a:ext cx="3181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jd</a:t>
          </a:r>
        </a:p>
      </xdr:txBody>
    </xdr:sp>
    <xdr:clientData/>
  </xdr:oneCellAnchor>
  <xdr:twoCellAnchor editAs="oneCell">
    <xdr:from>
      <xdr:col>22</xdr:col>
      <xdr:colOff>192690</xdr:colOff>
      <xdr:row>31</xdr:row>
      <xdr:rowOff>14346</xdr:rowOff>
    </xdr:from>
    <xdr:to>
      <xdr:col>24</xdr:col>
      <xdr:colOff>179552</xdr:colOff>
      <xdr:row>31</xdr:row>
      <xdr:rowOff>14346</xdr:rowOff>
    </xdr:to>
    <xdr:cxnSp macro="">
      <xdr:nvCxnSpPr>
        <xdr:cNvPr id="71" name="直線コネクタ 70">
          <a:extLst>
            <a:ext uri="{FF2B5EF4-FFF2-40B4-BE49-F238E27FC236}">
              <a16:creationId xmlns:a16="http://schemas.microsoft.com/office/drawing/2014/main" id="{F97D4C08-2AB2-4345-88E3-F923B325C240}"/>
            </a:ext>
          </a:extLst>
        </xdr:cNvPr>
        <xdr:cNvCxnSpPr/>
      </xdr:nvCxnSpPr>
      <xdr:spPr>
        <a:xfrm flipH="1">
          <a:off x="5450490" y="7100946"/>
          <a:ext cx="444062"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48661</xdr:colOff>
      <xdr:row>33</xdr:row>
      <xdr:rowOff>151224</xdr:rowOff>
    </xdr:from>
    <xdr:ext cx="285143" cy="224998"/>
    <xdr:sp macro="" textlink="">
      <xdr:nvSpPr>
        <xdr:cNvPr id="72" name="テキスト ボックス 71">
          <a:extLst>
            <a:ext uri="{FF2B5EF4-FFF2-40B4-BE49-F238E27FC236}">
              <a16:creationId xmlns:a16="http://schemas.microsoft.com/office/drawing/2014/main" id="{A1B90364-9B60-45EC-973B-76DC6E236186}"/>
            </a:ext>
          </a:extLst>
        </xdr:cNvPr>
        <xdr:cNvSpPr txBox="1"/>
      </xdr:nvSpPr>
      <xdr:spPr>
        <a:xfrm>
          <a:off x="5992261" y="7695024"/>
          <a:ext cx="28514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A</a:t>
          </a:r>
          <a:r>
            <a:rPr kumimoji="1" lang="en-US" altLang="en-US" sz="900" b="0" i="1" u="none" strike="noStrike" baseline="-25000">
              <a:solidFill>
                <a:sysClr val="windowText" lastClr="000000"/>
              </a:solidFill>
              <a:latin typeface="Times New Roman"/>
              <a:cs typeface="Times New Roman"/>
            </a:rPr>
            <a:t>s</a:t>
          </a:r>
        </a:p>
      </xdr:txBody>
    </xdr:sp>
    <xdr:clientData/>
  </xdr:oneCellAnchor>
  <xdr:twoCellAnchor>
    <xdr:from>
      <xdr:col>23</xdr:col>
      <xdr:colOff>197069</xdr:colOff>
      <xdr:row>33</xdr:row>
      <xdr:rowOff>35762</xdr:rowOff>
    </xdr:from>
    <xdr:to>
      <xdr:col>27</xdr:col>
      <xdr:colOff>188311</xdr:colOff>
      <xdr:row>33</xdr:row>
      <xdr:rowOff>166532</xdr:rowOff>
    </xdr:to>
    <xdr:sp macro="" textlink="">
      <xdr:nvSpPr>
        <xdr:cNvPr id="73" name="右中かっこ 72">
          <a:extLst>
            <a:ext uri="{FF2B5EF4-FFF2-40B4-BE49-F238E27FC236}">
              <a16:creationId xmlns:a16="http://schemas.microsoft.com/office/drawing/2014/main" id="{DEA8F942-13B8-4EFB-9861-FED821F04D32}"/>
            </a:ext>
          </a:extLst>
        </xdr:cNvPr>
        <xdr:cNvSpPr/>
      </xdr:nvSpPr>
      <xdr:spPr>
        <a:xfrm rot="5400000">
          <a:off x="6070905" y="7192126"/>
          <a:ext cx="130770" cy="905642"/>
        </a:xfrm>
        <a:prstGeom prst="rightBrace">
          <a:avLst>
            <a:gd name="adj1" fmla="val 37809"/>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29</xdr:col>
      <xdr:colOff>48489</xdr:colOff>
      <xdr:row>29</xdr:row>
      <xdr:rowOff>47418</xdr:rowOff>
    </xdr:from>
    <xdr:ext cx="224998" cy="467933"/>
    <xdr:sp macro="" textlink="">
      <xdr:nvSpPr>
        <xdr:cNvPr id="74" name="テキスト ボックス 73">
          <a:extLst>
            <a:ext uri="{FF2B5EF4-FFF2-40B4-BE49-F238E27FC236}">
              <a16:creationId xmlns:a16="http://schemas.microsoft.com/office/drawing/2014/main" id="{E57AA573-0E64-4927-B7C9-EA8E76EC82B9}"/>
            </a:ext>
          </a:extLst>
        </xdr:cNvPr>
        <xdr:cNvSpPr txBox="1"/>
      </xdr:nvSpPr>
      <xdr:spPr>
        <a:xfrm rot="16200000">
          <a:off x="6785021" y="6798286"/>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a:t>
          </a:r>
        </a:p>
      </xdr:txBody>
    </xdr:sp>
    <xdr:clientData/>
  </xdr:oneCellAnchor>
  <xdr:oneCellAnchor>
    <xdr:from>
      <xdr:col>29</xdr:col>
      <xdr:colOff>48667</xdr:colOff>
      <xdr:row>29</xdr:row>
      <xdr:rowOff>82462</xdr:rowOff>
    </xdr:from>
    <xdr:ext cx="233205" cy="357790"/>
    <xdr:sp macro="" textlink="$T$38">
      <xdr:nvSpPr>
        <xdr:cNvPr id="75" name="テキスト ボックス 74">
          <a:extLst>
            <a:ext uri="{FF2B5EF4-FFF2-40B4-BE49-F238E27FC236}">
              <a16:creationId xmlns:a16="http://schemas.microsoft.com/office/drawing/2014/main" id="{2EA514B1-21FA-46EB-B8E7-8BB1A41E7922}"/>
            </a:ext>
          </a:extLst>
        </xdr:cNvPr>
        <xdr:cNvSpPr txBox="1"/>
      </xdr:nvSpPr>
      <xdr:spPr>
        <a:xfrm rot="16200000">
          <a:off x="6844375" y="6774154"/>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088A422-789A-4104-BBE8-A345078F2CCE}" type="TxLink">
            <a:rPr kumimoji="1" lang="en-US" altLang="en-US" sz="900" b="0" i="0" u="none" strike="noStrike">
              <a:solidFill>
                <a:srgbClr val="000000"/>
              </a:solidFill>
              <a:latin typeface="Times New Roman"/>
              <a:ea typeface="Yu Gothic"/>
              <a:cs typeface="Times New Roman"/>
            </a:rPr>
            <a:pPr/>
            <a:t>182</a:t>
          </a:fld>
          <a:endParaRPr kumimoji="1" lang="ja-JP" altLang="en-US" sz="900"/>
        </a:p>
      </xdr:txBody>
    </xdr:sp>
    <xdr:clientData/>
  </xdr:oneCellAnchor>
  <xdr:oneCellAnchor>
    <xdr:from>
      <xdr:col>30</xdr:col>
      <xdr:colOff>210978</xdr:colOff>
      <xdr:row>29</xdr:row>
      <xdr:rowOff>45419</xdr:rowOff>
    </xdr:from>
    <xdr:ext cx="275781" cy="224998"/>
    <xdr:sp macro="" textlink="">
      <xdr:nvSpPr>
        <xdr:cNvPr id="76" name="テキスト ボックス 75">
          <a:extLst>
            <a:ext uri="{FF2B5EF4-FFF2-40B4-BE49-F238E27FC236}">
              <a16:creationId xmlns:a16="http://schemas.microsoft.com/office/drawing/2014/main" id="{84231119-E74B-4757-A57A-E83E06F21634}"/>
            </a:ext>
          </a:extLst>
        </xdr:cNvPr>
        <xdr:cNvSpPr txBox="1"/>
      </xdr:nvSpPr>
      <xdr:spPr>
        <a:xfrm>
          <a:off x="7297578" y="6674819"/>
          <a:ext cx="27578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c</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29</xdr:col>
      <xdr:colOff>177043</xdr:colOff>
      <xdr:row>32</xdr:row>
      <xdr:rowOff>104151</xdr:rowOff>
    </xdr:from>
    <xdr:ext cx="271549" cy="224998"/>
    <xdr:sp macro="" textlink="">
      <xdr:nvSpPr>
        <xdr:cNvPr id="77" name="テキスト ボックス 76">
          <a:extLst>
            <a:ext uri="{FF2B5EF4-FFF2-40B4-BE49-F238E27FC236}">
              <a16:creationId xmlns:a16="http://schemas.microsoft.com/office/drawing/2014/main" id="{752A4227-64A4-481F-9432-1A36A131CCF2}"/>
            </a:ext>
          </a:extLst>
        </xdr:cNvPr>
        <xdr:cNvSpPr txBox="1"/>
      </xdr:nvSpPr>
      <xdr:spPr>
        <a:xfrm>
          <a:off x="7035043" y="7419351"/>
          <a:ext cx="27154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s</a:t>
          </a:r>
          <a:endParaRPr kumimoji="1" lang="en-US" altLang="en-US" sz="900" b="0" i="1" u="none" strike="noStrike" baseline="-25000">
            <a:solidFill>
              <a:sysClr val="windowText" lastClr="000000"/>
            </a:solidFill>
            <a:latin typeface="Times New Roman"/>
            <a:cs typeface="Times New Roman"/>
          </a:endParaRPr>
        </a:p>
      </xdr:txBody>
    </xdr:sp>
    <xdr:clientData/>
  </xdr:oneCellAnchor>
  <xdr:twoCellAnchor editAs="oneCell">
    <xdr:from>
      <xdr:col>22</xdr:col>
      <xdr:colOff>41817</xdr:colOff>
      <xdr:row>33</xdr:row>
      <xdr:rowOff>10501</xdr:rowOff>
    </xdr:from>
    <xdr:to>
      <xdr:col>23</xdr:col>
      <xdr:colOff>50993</xdr:colOff>
      <xdr:row>33</xdr:row>
      <xdr:rowOff>10501</xdr:rowOff>
    </xdr:to>
    <xdr:cxnSp macro="">
      <xdr:nvCxnSpPr>
        <xdr:cNvPr id="78" name="直線コネクタ 77">
          <a:extLst>
            <a:ext uri="{FF2B5EF4-FFF2-40B4-BE49-F238E27FC236}">
              <a16:creationId xmlns:a16="http://schemas.microsoft.com/office/drawing/2014/main" id="{FA49AF81-6385-4676-B7C6-DC7C996DBC50}"/>
            </a:ext>
          </a:extLst>
        </xdr:cNvPr>
        <xdr:cNvCxnSpPr/>
      </xdr:nvCxnSpPr>
      <xdr:spPr>
        <a:xfrm>
          <a:off x="5299617" y="7554301"/>
          <a:ext cx="2377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94085</xdr:colOff>
      <xdr:row>32</xdr:row>
      <xdr:rowOff>138916</xdr:rowOff>
    </xdr:from>
    <xdr:to>
      <xdr:col>22</xdr:col>
      <xdr:colOff>94085</xdr:colOff>
      <xdr:row>33</xdr:row>
      <xdr:rowOff>17145</xdr:rowOff>
    </xdr:to>
    <xdr:cxnSp macro="">
      <xdr:nvCxnSpPr>
        <xdr:cNvPr id="79" name="直線コネクタ 78">
          <a:extLst>
            <a:ext uri="{FF2B5EF4-FFF2-40B4-BE49-F238E27FC236}">
              <a16:creationId xmlns:a16="http://schemas.microsoft.com/office/drawing/2014/main" id="{2B7B522D-7DF6-4D05-A15A-8A99C9E7A661}"/>
            </a:ext>
          </a:extLst>
        </xdr:cNvPr>
        <xdr:cNvCxnSpPr/>
      </xdr:nvCxnSpPr>
      <xdr:spPr>
        <a:xfrm>
          <a:off x="5351885" y="7454116"/>
          <a:ext cx="0" cy="106829"/>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200537</xdr:colOff>
      <xdr:row>32</xdr:row>
      <xdr:rowOff>178119</xdr:rowOff>
    </xdr:from>
    <xdr:ext cx="233205" cy="357790"/>
    <xdr:sp macro="" textlink="$R$23">
      <xdr:nvSpPr>
        <xdr:cNvPr id="80" name="テキスト ボックス 79">
          <a:extLst>
            <a:ext uri="{FF2B5EF4-FFF2-40B4-BE49-F238E27FC236}">
              <a16:creationId xmlns:a16="http://schemas.microsoft.com/office/drawing/2014/main" id="{B2594DCD-1F51-42CD-B714-14A8C00CD10C}"/>
            </a:ext>
          </a:extLst>
        </xdr:cNvPr>
        <xdr:cNvSpPr txBox="1"/>
      </xdr:nvSpPr>
      <xdr:spPr>
        <a:xfrm rot="16200000">
          <a:off x="5167445" y="7555611"/>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03ED707-C302-455F-8087-1AB3490B4A18}" type="TxLink">
            <a:rPr kumimoji="1" lang="en-US" altLang="en-US" sz="900" b="0" i="0" u="none" strike="noStrike">
              <a:solidFill>
                <a:srgbClr val="000000"/>
              </a:solidFill>
              <a:latin typeface="Times New Roman"/>
              <a:ea typeface="Yu Gothic"/>
              <a:cs typeface="Times New Roman"/>
            </a:rPr>
            <a:pPr/>
            <a:t>120</a:t>
          </a:fld>
          <a:endParaRPr kumimoji="1" lang="ja-JP" altLang="en-US" sz="900"/>
        </a:p>
      </xdr:txBody>
    </xdr:sp>
    <xdr:clientData/>
  </xdr:oneCellAnchor>
  <xdr:twoCellAnchor editAs="oneCell">
    <xdr:from>
      <xdr:col>28</xdr:col>
      <xdr:colOff>12176</xdr:colOff>
      <xdr:row>14</xdr:row>
      <xdr:rowOff>92659</xdr:rowOff>
    </xdr:from>
    <xdr:to>
      <xdr:col>28</xdr:col>
      <xdr:colOff>12176</xdr:colOff>
      <xdr:row>25</xdr:row>
      <xdr:rowOff>15240</xdr:rowOff>
    </xdr:to>
    <xdr:cxnSp macro="">
      <xdr:nvCxnSpPr>
        <xdr:cNvPr id="82" name="直線コネクタ 81">
          <a:extLst>
            <a:ext uri="{FF2B5EF4-FFF2-40B4-BE49-F238E27FC236}">
              <a16:creationId xmlns:a16="http://schemas.microsoft.com/office/drawing/2014/main" id="{3E916606-3E6C-412E-9DDC-A2FB4CC40277}"/>
            </a:ext>
          </a:extLst>
        </xdr:cNvPr>
        <xdr:cNvCxnSpPr/>
      </xdr:nvCxnSpPr>
      <xdr:spPr>
        <a:xfrm>
          <a:off x="6412976" y="3293059"/>
          <a:ext cx="0" cy="2437181"/>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9016</xdr:colOff>
      <xdr:row>12</xdr:row>
      <xdr:rowOff>193789</xdr:rowOff>
    </xdr:from>
    <xdr:to>
      <xdr:col>28</xdr:col>
      <xdr:colOff>9016</xdr:colOff>
      <xdr:row>13</xdr:row>
      <xdr:rowOff>174851</xdr:rowOff>
    </xdr:to>
    <xdr:cxnSp macro="">
      <xdr:nvCxnSpPr>
        <xdr:cNvPr id="83" name="直線コネクタ 82">
          <a:extLst>
            <a:ext uri="{FF2B5EF4-FFF2-40B4-BE49-F238E27FC236}">
              <a16:creationId xmlns:a16="http://schemas.microsoft.com/office/drawing/2014/main" id="{DF1D2409-4B4B-4275-ABAB-F6AA1E4BE95B}"/>
            </a:ext>
          </a:extLst>
        </xdr:cNvPr>
        <xdr:cNvCxnSpPr/>
      </xdr:nvCxnSpPr>
      <xdr:spPr>
        <a:xfrm>
          <a:off x="6409816" y="2936989"/>
          <a:ext cx="0" cy="2096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53672</xdr:colOff>
      <xdr:row>13</xdr:row>
      <xdr:rowOff>21858</xdr:rowOff>
    </xdr:from>
    <xdr:to>
      <xdr:col>28</xdr:col>
      <xdr:colOff>195454</xdr:colOff>
      <xdr:row>13</xdr:row>
      <xdr:rowOff>21858</xdr:rowOff>
    </xdr:to>
    <xdr:cxnSp macro="">
      <xdr:nvCxnSpPr>
        <xdr:cNvPr id="85" name="直線コネクタ 84">
          <a:extLst>
            <a:ext uri="{FF2B5EF4-FFF2-40B4-BE49-F238E27FC236}">
              <a16:creationId xmlns:a16="http://schemas.microsoft.com/office/drawing/2014/main" id="{FE525758-7D4A-4196-B83D-B6DCC48B581B}"/>
            </a:ext>
          </a:extLst>
        </xdr:cNvPr>
        <xdr:cNvCxnSpPr/>
      </xdr:nvCxnSpPr>
      <xdr:spPr>
        <a:xfrm>
          <a:off x="6454472" y="2993658"/>
          <a:ext cx="141782" cy="0"/>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228521</xdr:colOff>
      <xdr:row>12</xdr:row>
      <xdr:rowOff>64811</xdr:rowOff>
    </xdr:from>
    <xdr:ext cx="444352" cy="233205"/>
    <xdr:sp macro="" textlink="$W$23">
      <xdr:nvSpPr>
        <xdr:cNvPr id="86" name="テキスト ボックス 85">
          <a:extLst>
            <a:ext uri="{FF2B5EF4-FFF2-40B4-BE49-F238E27FC236}">
              <a16:creationId xmlns:a16="http://schemas.microsoft.com/office/drawing/2014/main" id="{370FEA9D-B409-47BF-950B-A946DC254B28}"/>
            </a:ext>
          </a:extLst>
        </xdr:cNvPr>
        <xdr:cNvSpPr txBox="1"/>
      </xdr:nvSpPr>
      <xdr:spPr>
        <a:xfrm>
          <a:off x="6400721" y="280801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5F4A69-94BD-4845-8F1A-EC06B73B9379}" type="TxLink">
            <a:rPr kumimoji="1" lang="en-US" altLang="en-US" sz="900" b="0" i="0" u="none" strike="noStrike">
              <a:solidFill>
                <a:srgbClr val="FF0000"/>
              </a:solidFill>
              <a:latin typeface="Times New Roman"/>
              <a:ea typeface="Yu Gothic"/>
              <a:cs typeface="Times New Roman"/>
            </a:rPr>
            <a:pPr/>
            <a:t>0.120</a:t>
          </a:fld>
          <a:endParaRPr kumimoji="1" lang="ja-JP" altLang="en-US" sz="900">
            <a:solidFill>
              <a:srgbClr val="FF0000"/>
            </a:solidFill>
          </a:endParaRPr>
        </a:p>
      </xdr:txBody>
    </xdr:sp>
    <xdr:clientData/>
  </xdr:oneCellAnchor>
  <xdr:twoCellAnchor editAs="oneCell">
    <xdr:from>
      <xdr:col>27</xdr:col>
      <xdr:colOff>50556</xdr:colOff>
      <xdr:row>14</xdr:row>
      <xdr:rowOff>46394</xdr:rowOff>
    </xdr:from>
    <xdr:to>
      <xdr:col>27</xdr:col>
      <xdr:colOff>50556</xdr:colOff>
      <xdr:row>24</xdr:row>
      <xdr:rowOff>28394</xdr:rowOff>
    </xdr:to>
    <xdr:cxnSp macro="">
      <xdr:nvCxnSpPr>
        <xdr:cNvPr id="87" name="直線コネクタ 86">
          <a:extLst>
            <a:ext uri="{FF2B5EF4-FFF2-40B4-BE49-F238E27FC236}">
              <a16:creationId xmlns:a16="http://schemas.microsoft.com/office/drawing/2014/main" id="{1D731F4D-08F4-4451-B86D-EE5FAAA1C269}"/>
            </a:ext>
          </a:extLst>
        </xdr:cNvPr>
        <xdr:cNvCxnSpPr/>
      </xdr:nvCxnSpPr>
      <xdr:spPr>
        <a:xfrm>
          <a:off x="6222756" y="324679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177750</xdr:colOff>
      <xdr:row>25</xdr:row>
      <xdr:rowOff>57043</xdr:rowOff>
    </xdr:from>
    <xdr:to>
      <xdr:col>33</xdr:col>
      <xdr:colOff>58950</xdr:colOff>
      <xdr:row>25</xdr:row>
      <xdr:rowOff>57043</xdr:rowOff>
    </xdr:to>
    <xdr:cxnSp macro="">
      <xdr:nvCxnSpPr>
        <xdr:cNvPr id="88" name="直線コネクタ 87">
          <a:extLst>
            <a:ext uri="{FF2B5EF4-FFF2-40B4-BE49-F238E27FC236}">
              <a16:creationId xmlns:a16="http://schemas.microsoft.com/office/drawing/2014/main" id="{D0E4E9DF-06B7-45B7-8BA0-0A938ADB144C}"/>
            </a:ext>
          </a:extLst>
        </xdr:cNvPr>
        <xdr:cNvCxnSpPr/>
      </xdr:nvCxnSpPr>
      <xdr:spPr>
        <a:xfrm>
          <a:off x="5892750" y="5772043"/>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176846</xdr:colOff>
      <xdr:row>24</xdr:row>
      <xdr:rowOff>30536</xdr:rowOff>
    </xdr:from>
    <xdr:to>
      <xdr:col>27</xdr:col>
      <xdr:colOff>43646</xdr:colOff>
      <xdr:row>24</xdr:row>
      <xdr:rowOff>30536</xdr:rowOff>
    </xdr:to>
    <xdr:cxnSp macro="">
      <xdr:nvCxnSpPr>
        <xdr:cNvPr id="89" name="直線コネクタ 88">
          <a:extLst>
            <a:ext uri="{FF2B5EF4-FFF2-40B4-BE49-F238E27FC236}">
              <a16:creationId xmlns:a16="http://schemas.microsoft.com/office/drawing/2014/main" id="{B1613A2A-321D-47A6-BD78-B2EBC0FF68E9}"/>
            </a:ext>
          </a:extLst>
        </xdr:cNvPr>
        <xdr:cNvCxnSpPr/>
      </xdr:nvCxnSpPr>
      <xdr:spPr>
        <a:xfrm>
          <a:off x="5891846" y="5516936"/>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175293</xdr:colOff>
      <xdr:row>24</xdr:row>
      <xdr:rowOff>32193</xdr:rowOff>
    </xdr:from>
    <xdr:to>
      <xdr:col>25</xdr:col>
      <xdr:colOff>175293</xdr:colOff>
      <xdr:row>25</xdr:row>
      <xdr:rowOff>55593</xdr:rowOff>
    </xdr:to>
    <xdr:cxnSp macro="">
      <xdr:nvCxnSpPr>
        <xdr:cNvPr id="90" name="直線コネクタ 89">
          <a:extLst>
            <a:ext uri="{FF2B5EF4-FFF2-40B4-BE49-F238E27FC236}">
              <a16:creationId xmlns:a16="http://schemas.microsoft.com/office/drawing/2014/main" id="{77A26458-A599-4A42-B85C-D8FBB59064F7}"/>
            </a:ext>
          </a:extLst>
        </xdr:cNvPr>
        <xdr:cNvCxnSpPr/>
      </xdr:nvCxnSpPr>
      <xdr:spPr>
        <a:xfrm>
          <a:off x="5890293" y="551859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49763</xdr:colOff>
      <xdr:row>14</xdr:row>
      <xdr:rowOff>43427</xdr:rowOff>
    </xdr:from>
    <xdr:to>
      <xdr:col>28</xdr:col>
      <xdr:colOff>55163</xdr:colOff>
      <xdr:row>14</xdr:row>
      <xdr:rowOff>43427</xdr:rowOff>
    </xdr:to>
    <xdr:cxnSp macro="">
      <xdr:nvCxnSpPr>
        <xdr:cNvPr id="91" name="直線コネクタ 90">
          <a:extLst>
            <a:ext uri="{FF2B5EF4-FFF2-40B4-BE49-F238E27FC236}">
              <a16:creationId xmlns:a16="http://schemas.microsoft.com/office/drawing/2014/main" id="{B2D60154-FA41-4739-B026-B0E1D615E173}"/>
            </a:ext>
          </a:extLst>
        </xdr:cNvPr>
        <xdr:cNvCxnSpPr/>
      </xdr:nvCxnSpPr>
      <xdr:spPr>
        <a:xfrm>
          <a:off x="6221963" y="324382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55898</xdr:colOff>
      <xdr:row>14</xdr:row>
      <xdr:rowOff>46394</xdr:rowOff>
    </xdr:from>
    <xdr:to>
      <xdr:col>28</xdr:col>
      <xdr:colOff>55898</xdr:colOff>
      <xdr:row>24</xdr:row>
      <xdr:rowOff>28394</xdr:rowOff>
    </xdr:to>
    <xdr:cxnSp macro="">
      <xdr:nvCxnSpPr>
        <xdr:cNvPr id="92" name="直線コネクタ 91">
          <a:extLst>
            <a:ext uri="{FF2B5EF4-FFF2-40B4-BE49-F238E27FC236}">
              <a16:creationId xmlns:a16="http://schemas.microsoft.com/office/drawing/2014/main" id="{ECFA7D93-5714-461F-A376-48809B786F8E}"/>
            </a:ext>
          </a:extLst>
        </xdr:cNvPr>
        <xdr:cNvCxnSpPr/>
      </xdr:nvCxnSpPr>
      <xdr:spPr>
        <a:xfrm>
          <a:off x="6456698" y="324679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53990</xdr:colOff>
      <xdr:row>24</xdr:row>
      <xdr:rowOff>32657</xdr:rowOff>
    </xdr:from>
    <xdr:to>
      <xdr:col>33</xdr:col>
      <xdr:colOff>62990</xdr:colOff>
      <xdr:row>24</xdr:row>
      <xdr:rowOff>32657</xdr:rowOff>
    </xdr:to>
    <xdr:cxnSp macro="">
      <xdr:nvCxnSpPr>
        <xdr:cNvPr id="93" name="直線コネクタ 92">
          <a:extLst>
            <a:ext uri="{FF2B5EF4-FFF2-40B4-BE49-F238E27FC236}">
              <a16:creationId xmlns:a16="http://schemas.microsoft.com/office/drawing/2014/main" id="{CCAE7B4E-3FBA-45E4-A336-2438AF205FDA}"/>
            </a:ext>
          </a:extLst>
        </xdr:cNvPr>
        <xdr:cNvCxnSpPr/>
      </xdr:nvCxnSpPr>
      <xdr:spPr>
        <a:xfrm>
          <a:off x="6454790" y="5519057"/>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63266</xdr:colOff>
      <xdr:row>24</xdr:row>
      <xdr:rowOff>30894</xdr:rowOff>
    </xdr:from>
    <xdr:to>
      <xdr:col>33</xdr:col>
      <xdr:colOff>63266</xdr:colOff>
      <xdr:row>25</xdr:row>
      <xdr:rowOff>54294</xdr:rowOff>
    </xdr:to>
    <xdr:cxnSp macro="">
      <xdr:nvCxnSpPr>
        <xdr:cNvPr id="94" name="直線コネクタ 93">
          <a:extLst>
            <a:ext uri="{FF2B5EF4-FFF2-40B4-BE49-F238E27FC236}">
              <a16:creationId xmlns:a16="http://schemas.microsoft.com/office/drawing/2014/main" id="{61294E95-0B8C-4B61-ACEA-A0A6B347046E}"/>
            </a:ext>
          </a:extLst>
        </xdr:cNvPr>
        <xdr:cNvCxnSpPr/>
      </xdr:nvCxnSpPr>
      <xdr:spPr>
        <a:xfrm>
          <a:off x="7607066" y="551729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146665</xdr:colOff>
      <xdr:row>14</xdr:row>
      <xdr:rowOff>43352</xdr:rowOff>
    </xdr:from>
    <xdr:to>
      <xdr:col>26</xdr:col>
      <xdr:colOff>166542</xdr:colOff>
      <xdr:row>14</xdr:row>
      <xdr:rowOff>43352</xdr:rowOff>
    </xdr:to>
    <xdr:cxnSp macro="">
      <xdr:nvCxnSpPr>
        <xdr:cNvPr id="95" name="直線コネクタ 94">
          <a:extLst>
            <a:ext uri="{FF2B5EF4-FFF2-40B4-BE49-F238E27FC236}">
              <a16:creationId xmlns:a16="http://schemas.microsoft.com/office/drawing/2014/main" id="{EA97B167-77D5-4B0E-AF19-59C9C08EE838}"/>
            </a:ext>
          </a:extLst>
        </xdr:cNvPr>
        <xdr:cNvCxnSpPr/>
      </xdr:nvCxnSpPr>
      <xdr:spPr>
        <a:xfrm>
          <a:off x="5404465" y="3243752"/>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143380</xdr:colOff>
      <xdr:row>24</xdr:row>
      <xdr:rowOff>31400</xdr:rowOff>
    </xdr:from>
    <xdr:to>
      <xdr:col>25</xdr:col>
      <xdr:colOff>77232</xdr:colOff>
      <xdr:row>24</xdr:row>
      <xdr:rowOff>31400</xdr:rowOff>
    </xdr:to>
    <xdr:cxnSp macro="">
      <xdr:nvCxnSpPr>
        <xdr:cNvPr id="96" name="直線コネクタ 95">
          <a:extLst>
            <a:ext uri="{FF2B5EF4-FFF2-40B4-BE49-F238E27FC236}">
              <a16:creationId xmlns:a16="http://schemas.microsoft.com/office/drawing/2014/main" id="{AB1951D8-3749-453E-9739-E21BF15FCDB5}"/>
            </a:ext>
          </a:extLst>
        </xdr:cNvPr>
        <xdr:cNvCxnSpPr/>
      </xdr:nvCxnSpPr>
      <xdr:spPr>
        <a:xfrm>
          <a:off x="5629780" y="5517800"/>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181548</xdr:colOff>
      <xdr:row>14</xdr:row>
      <xdr:rowOff>46965</xdr:rowOff>
    </xdr:from>
    <xdr:to>
      <xdr:col>24</xdr:col>
      <xdr:colOff>181548</xdr:colOff>
      <xdr:row>24</xdr:row>
      <xdr:rowOff>28965</xdr:rowOff>
    </xdr:to>
    <xdr:cxnSp macro="">
      <xdr:nvCxnSpPr>
        <xdr:cNvPr id="97" name="直線コネクタ 96">
          <a:extLst>
            <a:ext uri="{FF2B5EF4-FFF2-40B4-BE49-F238E27FC236}">
              <a16:creationId xmlns:a16="http://schemas.microsoft.com/office/drawing/2014/main" id="{46D5112A-C211-4ED4-813C-16719A11EF23}"/>
            </a:ext>
          </a:extLst>
        </xdr:cNvPr>
        <xdr:cNvCxnSpPr/>
      </xdr:nvCxnSpPr>
      <xdr:spPr>
        <a:xfrm>
          <a:off x="5667948" y="324736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225528</xdr:colOff>
      <xdr:row>18</xdr:row>
      <xdr:rowOff>29208</xdr:rowOff>
    </xdr:from>
    <xdr:ext cx="233205" cy="444352"/>
    <xdr:sp macro="" textlink="'1条'!$R$6">
      <xdr:nvSpPr>
        <xdr:cNvPr id="98" name="テキスト ボックス 97">
          <a:extLst>
            <a:ext uri="{FF2B5EF4-FFF2-40B4-BE49-F238E27FC236}">
              <a16:creationId xmlns:a16="http://schemas.microsoft.com/office/drawing/2014/main" id="{C0048729-F21C-49D1-A068-0C6A9F0EBB4A}"/>
            </a:ext>
          </a:extLst>
        </xdr:cNvPr>
        <xdr:cNvSpPr txBox="1"/>
      </xdr:nvSpPr>
      <xdr:spPr>
        <a:xfrm rot="16200000">
          <a:off x="5390932" y="425989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132993</xdr:colOff>
      <xdr:row>25</xdr:row>
      <xdr:rowOff>55690</xdr:rowOff>
    </xdr:from>
    <xdr:to>
      <xdr:col>25</xdr:col>
      <xdr:colOff>50268</xdr:colOff>
      <xdr:row>25</xdr:row>
      <xdr:rowOff>55690</xdr:rowOff>
    </xdr:to>
    <xdr:cxnSp macro="">
      <xdr:nvCxnSpPr>
        <xdr:cNvPr id="99" name="直線コネクタ 98">
          <a:extLst>
            <a:ext uri="{FF2B5EF4-FFF2-40B4-BE49-F238E27FC236}">
              <a16:creationId xmlns:a16="http://schemas.microsoft.com/office/drawing/2014/main" id="{F921611E-4F9F-4ACB-968F-D369766A3BDB}"/>
            </a:ext>
          </a:extLst>
        </xdr:cNvPr>
        <xdr:cNvCxnSpPr/>
      </xdr:nvCxnSpPr>
      <xdr:spPr>
        <a:xfrm>
          <a:off x="5390793" y="5770690"/>
          <a:ext cx="37447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229172</xdr:colOff>
      <xdr:row>18</xdr:row>
      <xdr:rowOff>80943</xdr:rowOff>
    </xdr:from>
    <xdr:ext cx="233205" cy="444352"/>
    <xdr:sp macro="" textlink="'1条'!R5">
      <xdr:nvSpPr>
        <xdr:cNvPr id="100" name="テキスト ボックス 99">
          <a:extLst>
            <a:ext uri="{FF2B5EF4-FFF2-40B4-BE49-F238E27FC236}">
              <a16:creationId xmlns:a16="http://schemas.microsoft.com/office/drawing/2014/main" id="{5F99BB65-EE55-4EFB-9030-F3C9EDA665CB}"/>
            </a:ext>
          </a:extLst>
        </xdr:cNvPr>
        <xdr:cNvSpPr txBox="1"/>
      </xdr:nvSpPr>
      <xdr:spPr>
        <a:xfrm rot="16200000">
          <a:off x="5165404" y="431162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194116</xdr:colOff>
      <xdr:row>14</xdr:row>
      <xdr:rowOff>47748</xdr:rowOff>
    </xdr:from>
    <xdr:to>
      <xdr:col>23</xdr:col>
      <xdr:colOff>194116</xdr:colOff>
      <xdr:row>25</xdr:row>
      <xdr:rowOff>53148</xdr:rowOff>
    </xdr:to>
    <xdr:cxnSp macro="">
      <xdr:nvCxnSpPr>
        <xdr:cNvPr id="101" name="直線コネクタ 100">
          <a:extLst>
            <a:ext uri="{FF2B5EF4-FFF2-40B4-BE49-F238E27FC236}">
              <a16:creationId xmlns:a16="http://schemas.microsoft.com/office/drawing/2014/main" id="{639A1FCC-FAA5-4995-9DE2-ECA72498F274}"/>
            </a:ext>
          </a:extLst>
        </xdr:cNvPr>
        <xdr:cNvCxnSpPr/>
      </xdr:nvCxnSpPr>
      <xdr:spPr>
        <a:xfrm>
          <a:off x="5465093" y="3256169"/>
          <a:ext cx="0" cy="2526302"/>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184079</xdr:colOff>
      <xdr:row>24</xdr:row>
      <xdr:rowOff>28221</xdr:rowOff>
    </xdr:from>
    <xdr:to>
      <xdr:col>24</xdr:col>
      <xdr:colOff>184079</xdr:colOff>
      <xdr:row>25</xdr:row>
      <xdr:rowOff>51621</xdr:rowOff>
    </xdr:to>
    <xdr:cxnSp macro="">
      <xdr:nvCxnSpPr>
        <xdr:cNvPr id="102" name="直線コネクタ 101">
          <a:extLst>
            <a:ext uri="{FF2B5EF4-FFF2-40B4-BE49-F238E27FC236}">
              <a16:creationId xmlns:a16="http://schemas.microsoft.com/office/drawing/2014/main" id="{C5A631E7-5288-445F-B725-13497849F878}"/>
            </a:ext>
          </a:extLst>
        </xdr:cNvPr>
        <xdr:cNvCxnSpPr/>
      </xdr:nvCxnSpPr>
      <xdr:spPr>
        <a:xfrm>
          <a:off x="5670479" y="5514621"/>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10732</xdr:colOff>
      <xdr:row>19</xdr:row>
      <xdr:rowOff>158848</xdr:rowOff>
    </xdr:from>
    <xdr:ext cx="224998" cy="345929"/>
    <xdr:sp macro="" textlink="">
      <xdr:nvSpPr>
        <xdr:cNvPr id="103" name="テキスト ボックス 102">
          <a:extLst>
            <a:ext uri="{FF2B5EF4-FFF2-40B4-BE49-F238E27FC236}">
              <a16:creationId xmlns:a16="http://schemas.microsoft.com/office/drawing/2014/main" id="{73836B15-F6BA-4547-9B3B-D9DE1529C85B}"/>
            </a:ext>
          </a:extLst>
        </xdr:cNvPr>
        <xdr:cNvSpPr txBox="1"/>
      </xdr:nvSpPr>
      <xdr:spPr>
        <a:xfrm rot="16200000">
          <a:off x="5221243" y="457360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216862</xdr:colOff>
      <xdr:row>23</xdr:row>
      <xdr:rowOff>127683</xdr:rowOff>
    </xdr:from>
    <xdr:ext cx="233205" cy="444352"/>
    <xdr:sp macro="" textlink="'1条'!$R$9">
      <xdr:nvSpPr>
        <xdr:cNvPr id="104" name="テキスト ボックス 103">
          <a:extLst>
            <a:ext uri="{FF2B5EF4-FFF2-40B4-BE49-F238E27FC236}">
              <a16:creationId xmlns:a16="http://schemas.microsoft.com/office/drawing/2014/main" id="{805201C4-CC5B-4C20-BF27-95C5A85B20C1}"/>
            </a:ext>
          </a:extLst>
        </xdr:cNvPr>
        <xdr:cNvSpPr txBox="1"/>
      </xdr:nvSpPr>
      <xdr:spPr>
        <a:xfrm rot="16200000">
          <a:off x="5369089" y="54910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51605</xdr:colOff>
      <xdr:row>11</xdr:row>
      <xdr:rowOff>211548</xdr:rowOff>
    </xdr:from>
    <xdr:to>
      <xdr:col>27</xdr:col>
      <xdr:colOff>51605</xdr:colOff>
      <xdr:row>13</xdr:row>
      <xdr:rowOff>170985</xdr:rowOff>
    </xdr:to>
    <xdr:cxnSp macro="">
      <xdr:nvCxnSpPr>
        <xdr:cNvPr id="105" name="直線コネクタ 104">
          <a:extLst>
            <a:ext uri="{FF2B5EF4-FFF2-40B4-BE49-F238E27FC236}">
              <a16:creationId xmlns:a16="http://schemas.microsoft.com/office/drawing/2014/main" id="{8B47910B-1C30-4C39-B8BD-9EA6EBDC7CCB}"/>
            </a:ext>
          </a:extLst>
        </xdr:cNvPr>
        <xdr:cNvCxnSpPr/>
      </xdr:nvCxnSpPr>
      <xdr:spPr>
        <a:xfrm>
          <a:off x="6223805" y="2726148"/>
          <a:ext cx="0" cy="41663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58309</xdr:colOff>
      <xdr:row>11</xdr:row>
      <xdr:rowOff>208710</xdr:rowOff>
    </xdr:from>
    <xdr:to>
      <xdr:col>28</xdr:col>
      <xdr:colOff>58309</xdr:colOff>
      <xdr:row>13</xdr:row>
      <xdr:rowOff>174702</xdr:rowOff>
    </xdr:to>
    <xdr:cxnSp macro="">
      <xdr:nvCxnSpPr>
        <xdr:cNvPr id="106" name="直線コネクタ 105">
          <a:extLst>
            <a:ext uri="{FF2B5EF4-FFF2-40B4-BE49-F238E27FC236}">
              <a16:creationId xmlns:a16="http://schemas.microsoft.com/office/drawing/2014/main" id="{F80728F6-18F9-4E8E-B924-4EE23584AD49}"/>
            </a:ext>
          </a:extLst>
        </xdr:cNvPr>
        <xdr:cNvCxnSpPr/>
      </xdr:nvCxnSpPr>
      <xdr:spPr>
        <a:xfrm>
          <a:off x="6459109" y="2723310"/>
          <a:ext cx="0" cy="42319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49095</xdr:colOff>
      <xdr:row>12</xdr:row>
      <xdr:rowOff>28131</xdr:rowOff>
    </xdr:from>
    <xdr:to>
      <xdr:col>28</xdr:col>
      <xdr:colOff>54495</xdr:colOff>
      <xdr:row>12</xdr:row>
      <xdr:rowOff>28131</xdr:rowOff>
    </xdr:to>
    <xdr:cxnSp macro="">
      <xdr:nvCxnSpPr>
        <xdr:cNvPr id="107" name="直線コネクタ 106">
          <a:extLst>
            <a:ext uri="{FF2B5EF4-FFF2-40B4-BE49-F238E27FC236}">
              <a16:creationId xmlns:a16="http://schemas.microsoft.com/office/drawing/2014/main" id="{D33EBAE9-F48E-45F8-A333-A89B0476A1C0}"/>
            </a:ext>
          </a:extLst>
        </xdr:cNvPr>
        <xdr:cNvCxnSpPr/>
      </xdr:nvCxnSpPr>
      <xdr:spPr>
        <a:xfrm>
          <a:off x="6221295" y="2771331"/>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184646</xdr:colOff>
      <xdr:row>11</xdr:row>
      <xdr:rowOff>22917</xdr:rowOff>
    </xdr:from>
    <xdr:ext cx="444352" cy="233205"/>
    <xdr:sp macro="" textlink="'1条'!R7">
      <xdr:nvSpPr>
        <xdr:cNvPr id="108" name="テキスト ボックス 107">
          <a:extLst>
            <a:ext uri="{FF2B5EF4-FFF2-40B4-BE49-F238E27FC236}">
              <a16:creationId xmlns:a16="http://schemas.microsoft.com/office/drawing/2014/main" id="{ED31F716-51D0-4371-9E03-FF13E2CB6511}"/>
            </a:ext>
          </a:extLst>
        </xdr:cNvPr>
        <xdr:cNvSpPr txBox="1"/>
      </xdr:nvSpPr>
      <xdr:spPr>
        <a:xfrm>
          <a:off x="6128246" y="253751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176547</xdr:colOff>
      <xdr:row>25</xdr:row>
      <xdr:rowOff>147449</xdr:rowOff>
    </xdr:from>
    <xdr:to>
      <xdr:col>25</xdr:col>
      <xdr:colOff>176547</xdr:colOff>
      <xdr:row>26</xdr:row>
      <xdr:rowOff>62276</xdr:rowOff>
    </xdr:to>
    <xdr:cxnSp macro="">
      <xdr:nvCxnSpPr>
        <xdr:cNvPr id="109" name="直線コネクタ 108">
          <a:extLst>
            <a:ext uri="{FF2B5EF4-FFF2-40B4-BE49-F238E27FC236}">
              <a16:creationId xmlns:a16="http://schemas.microsoft.com/office/drawing/2014/main" id="{8D15EC6C-06A0-4E34-A718-82091F41EEC2}"/>
            </a:ext>
          </a:extLst>
        </xdr:cNvPr>
        <xdr:cNvCxnSpPr/>
      </xdr:nvCxnSpPr>
      <xdr:spPr>
        <a:xfrm>
          <a:off x="5891547" y="5862449"/>
          <a:ext cx="0" cy="14342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59527</xdr:colOff>
      <xdr:row>25</xdr:row>
      <xdr:rowOff>147449</xdr:rowOff>
    </xdr:from>
    <xdr:to>
      <xdr:col>33</xdr:col>
      <xdr:colOff>59527</xdr:colOff>
      <xdr:row>26</xdr:row>
      <xdr:rowOff>62276</xdr:rowOff>
    </xdr:to>
    <xdr:cxnSp macro="">
      <xdr:nvCxnSpPr>
        <xdr:cNvPr id="110" name="直線コネクタ 109">
          <a:extLst>
            <a:ext uri="{FF2B5EF4-FFF2-40B4-BE49-F238E27FC236}">
              <a16:creationId xmlns:a16="http://schemas.microsoft.com/office/drawing/2014/main" id="{2EE1327A-3DCC-48E8-9B59-4CBBD4A03A2B}"/>
            </a:ext>
          </a:extLst>
        </xdr:cNvPr>
        <xdr:cNvCxnSpPr/>
      </xdr:nvCxnSpPr>
      <xdr:spPr>
        <a:xfrm>
          <a:off x="7603327" y="5862449"/>
          <a:ext cx="0" cy="14342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176616</xdr:colOff>
      <xdr:row>26</xdr:row>
      <xdr:rowOff>9826</xdr:rowOff>
    </xdr:from>
    <xdr:to>
      <xdr:col>33</xdr:col>
      <xdr:colOff>57816</xdr:colOff>
      <xdr:row>26</xdr:row>
      <xdr:rowOff>9826</xdr:rowOff>
    </xdr:to>
    <xdr:cxnSp macro="">
      <xdr:nvCxnSpPr>
        <xdr:cNvPr id="111" name="直線コネクタ 110">
          <a:extLst>
            <a:ext uri="{FF2B5EF4-FFF2-40B4-BE49-F238E27FC236}">
              <a16:creationId xmlns:a16="http://schemas.microsoft.com/office/drawing/2014/main" id="{A6390301-A844-4DE5-995B-3D7F4DB375BF}"/>
            </a:ext>
          </a:extLst>
        </xdr:cNvPr>
        <xdr:cNvCxnSpPr/>
      </xdr:nvCxnSpPr>
      <xdr:spPr>
        <a:xfrm>
          <a:off x="5891616" y="5953426"/>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105947</xdr:colOff>
      <xdr:row>25</xdr:row>
      <xdr:rowOff>224764</xdr:rowOff>
    </xdr:from>
    <xdr:ext cx="444352" cy="233205"/>
    <xdr:sp macro="" textlink="'1条'!R8">
      <xdr:nvSpPr>
        <xdr:cNvPr id="112" name="テキスト ボックス 111">
          <a:extLst>
            <a:ext uri="{FF2B5EF4-FFF2-40B4-BE49-F238E27FC236}">
              <a16:creationId xmlns:a16="http://schemas.microsoft.com/office/drawing/2014/main" id="{5B22F379-0D0F-4346-B709-8EFDD274A0C7}"/>
            </a:ext>
          </a:extLst>
        </xdr:cNvPr>
        <xdr:cNvSpPr txBox="1"/>
      </xdr:nvSpPr>
      <xdr:spPr>
        <a:xfrm>
          <a:off x="6506747" y="593976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178153</xdr:colOff>
      <xdr:row>22</xdr:row>
      <xdr:rowOff>118758</xdr:rowOff>
    </xdr:from>
    <xdr:to>
      <xdr:col>25</xdr:col>
      <xdr:colOff>178153</xdr:colOff>
      <xdr:row>23</xdr:row>
      <xdr:rowOff>75497</xdr:rowOff>
    </xdr:to>
    <xdr:cxnSp macro="">
      <xdr:nvCxnSpPr>
        <xdr:cNvPr id="113" name="直線コネクタ 112">
          <a:extLst>
            <a:ext uri="{FF2B5EF4-FFF2-40B4-BE49-F238E27FC236}">
              <a16:creationId xmlns:a16="http://schemas.microsoft.com/office/drawing/2014/main" id="{68F7A257-F7E5-4EE6-8AE7-977C76727FD9}"/>
            </a:ext>
          </a:extLst>
        </xdr:cNvPr>
        <xdr:cNvCxnSpPr/>
      </xdr:nvCxnSpPr>
      <xdr:spPr>
        <a:xfrm>
          <a:off x="5893153" y="5147958"/>
          <a:ext cx="0" cy="18533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180288</xdr:colOff>
      <xdr:row>22</xdr:row>
      <xdr:rowOff>194572</xdr:rowOff>
    </xdr:from>
    <xdr:to>
      <xdr:col>27</xdr:col>
      <xdr:colOff>47088</xdr:colOff>
      <xdr:row>22</xdr:row>
      <xdr:rowOff>194572</xdr:rowOff>
    </xdr:to>
    <xdr:cxnSp macro="">
      <xdr:nvCxnSpPr>
        <xdr:cNvPr id="114" name="直線コネクタ 113">
          <a:extLst>
            <a:ext uri="{FF2B5EF4-FFF2-40B4-BE49-F238E27FC236}">
              <a16:creationId xmlns:a16="http://schemas.microsoft.com/office/drawing/2014/main" id="{1A498536-ABF1-4DD6-AAD3-30F66F295F0C}"/>
            </a:ext>
          </a:extLst>
        </xdr:cNvPr>
        <xdr:cNvCxnSpPr/>
      </xdr:nvCxnSpPr>
      <xdr:spPr>
        <a:xfrm>
          <a:off x="5895288" y="522377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124951</xdr:colOff>
      <xdr:row>22</xdr:row>
      <xdr:rowOff>919</xdr:rowOff>
    </xdr:from>
    <xdr:ext cx="444352" cy="233205"/>
    <xdr:sp macro="" textlink="'1条'!R10">
      <xdr:nvSpPr>
        <xdr:cNvPr id="115" name="テキスト ボックス 114">
          <a:extLst>
            <a:ext uri="{FF2B5EF4-FFF2-40B4-BE49-F238E27FC236}">
              <a16:creationId xmlns:a16="http://schemas.microsoft.com/office/drawing/2014/main" id="{B2C288C3-A424-4171-8469-F58047517BE3}"/>
            </a:ext>
          </a:extLst>
        </xdr:cNvPr>
        <xdr:cNvSpPr txBox="1"/>
      </xdr:nvSpPr>
      <xdr:spPr>
        <a:xfrm>
          <a:off x="5839951" y="503011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29</xdr:col>
      <xdr:colOff>178117</xdr:colOff>
      <xdr:row>21</xdr:row>
      <xdr:rowOff>219732</xdr:rowOff>
    </xdr:from>
    <xdr:ext cx="444352" cy="233205"/>
    <xdr:sp macro="" textlink="'1条'!R11">
      <xdr:nvSpPr>
        <xdr:cNvPr id="116" name="テキスト ボックス 115">
          <a:extLst>
            <a:ext uri="{FF2B5EF4-FFF2-40B4-BE49-F238E27FC236}">
              <a16:creationId xmlns:a16="http://schemas.microsoft.com/office/drawing/2014/main" id="{3B93D794-6C02-4EE2-ABB8-5328B1D23F78}"/>
            </a:ext>
          </a:extLst>
        </xdr:cNvPr>
        <xdr:cNvSpPr txBox="1"/>
      </xdr:nvSpPr>
      <xdr:spPr>
        <a:xfrm>
          <a:off x="6824132" y="503236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55839</xdr:colOff>
      <xdr:row>22</xdr:row>
      <xdr:rowOff>194572</xdr:rowOff>
    </xdr:from>
    <xdr:to>
      <xdr:col>33</xdr:col>
      <xdr:colOff>64839</xdr:colOff>
      <xdr:row>22</xdr:row>
      <xdr:rowOff>194572</xdr:rowOff>
    </xdr:to>
    <xdr:cxnSp macro="">
      <xdr:nvCxnSpPr>
        <xdr:cNvPr id="117" name="直線コネクタ 116">
          <a:extLst>
            <a:ext uri="{FF2B5EF4-FFF2-40B4-BE49-F238E27FC236}">
              <a16:creationId xmlns:a16="http://schemas.microsoft.com/office/drawing/2014/main" id="{C48C842C-558A-445D-9E19-5FD47913D1F8}"/>
            </a:ext>
          </a:extLst>
        </xdr:cNvPr>
        <xdr:cNvCxnSpPr/>
      </xdr:nvCxnSpPr>
      <xdr:spPr>
        <a:xfrm>
          <a:off x="6456639" y="5223772"/>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59527</xdr:colOff>
      <xdr:row>22</xdr:row>
      <xdr:rowOff>129844</xdr:rowOff>
    </xdr:from>
    <xdr:to>
      <xdr:col>33</xdr:col>
      <xdr:colOff>59527</xdr:colOff>
      <xdr:row>23</xdr:row>
      <xdr:rowOff>81245</xdr:rowOff>
    </xdr:to>
    <xdr:cxnSp macro="">
      <xdr:nvCxnSpPr>
        <xdr:cNvPr id="118" name="直線コネクタ 117">
          <a:extLst>
            <a:ext uri="{FF2B5EF4-FFF2-40B4-BE49-F238E27FC236}">
              <a16:creationId xmlns:a16="http://schemas.microsoft.com/office/drawing/2014/main" id="{2C69C3BC-6914-4E7F-B251-916ADD19A344}"/>
            </a:ext>
          </a:extLst>
        </xdr:cNvPr>
        <xdr:cNvCxnSpPr/>
      </xdr:nvCxnSpPr>
      <xdr:spPr>
        <a:xfrm>
          <a:off x="7603327" y="5159044"/>
          <a:ext cx="0" cy="18000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49095</xdr:colOff>
      <xdr:row>13</xdr:row>
      <xdr:rowOff>20697</xdr:rowOff>
    </xdr:from>
    <xdr:to>
      <xdr:col>28</xdr:col>
      <xdr:colOff>11295</xdr:colOff>
      <xdr:row>13</xdr:row>
      <xdr:rowOff>20697</xdr:rowOff>
    </xdr:to>
    <xdr:cxnSp macro="">
      <xdr:nvCxnSpPr>
        <xdr:cNvPr id="4" name="直線コネクタ 3">
          <a:extLst>
            <a:ext uri="{FF2B5EF4-FFF2-40B4-BE49-F238E27FC236}">
              <a16:creationId xmlns:a16="http://schemas.microsoft.com/office/drawing/2014/main" id="{8E2ED76C-8A79-FABA-E7C1-3C7417A2306E}"/>
            </a:ext>
          </a:extLst>
        </xdr:cNvPr>
        <xdr:cNvCxnSpPr/>
      </xdr:nvCxnSpPr>
      <xdr:spPr>
        <a:xfrm>
          <a:off x="6221295" y="2992497"/>
          <a:ext cx="19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102711</xdr:colOff>
      <xdr:row>12</xdr:row>
      <xdr:rowOff>41893</xdr:rowOff>
    </xdr:from>
    <xdr:ext cx="444352" cy="233205"/>
    <xdr:sp macro="" textlink="$W$25">
      <xdr:nvSpPr>
        <xdr:cNvPr id="5" name="テキスト ボックス 4">
          <a:extLst>
            <a:ext uri="{FF2B5EF4-FFF2-40B4-BE49-F238E27FC236}">
              <a16:creationId xmlns:a16="http://schemas.microsoft.com/office/drawing/2014/main" id="{7B611E89-0380-2259-D385-11199F1D9AF2}"/>
            </a:ext>
          </a:extLst>
        </xdr:cNvPr>
        <xdr:cNvSpPr txBox="1"/>
      </xdr:nvSpPr>
      <xdr:spPr>
        <a:xfrm>
          <a:off x="6046311" y="278509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5BE20E-610D-4796-BFBD-8312B6C9085B}" type="TxLink">
            <a:rPr kumimoji="1" lang="en-US" altLang="en-US" sz="900" b="0" i="0" u="none" strike="noStrike">
              <a:solidFill>
                <a:srgbClr val="FF0000"/>
              </a:solidFill>
              <a:latin typeface="Times New Roman"/>
              <a:ea typeface="Yu Gothic"/>
              <a:cs typeface="Times New Roman"/>
            </a:rPr>
            <a:pPr/>
            <a:t>0.530</a:t>
          </a:fld>
          <a:endParaRPr kumimoji="1" lang="ja-JP" altLang="en-US" sz="900">
            <a:solidFill>
              <a:srgbClr val="FF0000"/>
            </a:solidFill>
          </a:endParaRPr>
        </a:p>
      </xdr:txBody>
    </xdr:sp>
    <xdr:clientData/>
  </xdr:oneCellAnchor>
  <xdr:oneCellAnchor>
    <xdr:from>
      <xdr:col>25</xdr:col>
      <xdr:colOff>178820</xdr:colOff>
      <xdr:row>12</xdr:row>
      <xdr:rowOff>39388</xdr:rowOff>
    </xdr:from>
    <xdr:ext cx="320280" cy="224998"/>
    <xdr:sp macro="" textlink="">
      <xdr:nvSpPr>
        <xdr:cNvPr id="6" name="テキスト ボックス 5">
          <a:extLst>
            <a:ext uri="{FF2B5EF4-FFF2-40B4-BE49-F238E27FC236}">
              <a16:creationId xmlns:a16="http://schemas.microsoft.com/office/drawing/2014/main" id="{40AED3ED-F7D1-6BE6-F8B9-54863BAA76DB}"/>
            </a:ext>
          </a:extLst>
        </xdr:cNvPr>
        <xdr:cNvSpPr txBox="1"/>
      </xdr:nvSpPr>
      <xdr:spPr>
        <a:xfrm>
          <a:off x="5893820" y="2782588"/>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26</xdr:col>
      <xdr:colOff>86360</xdr:colOff>
      <xdr:row>31</xdr:row>
      <xdr:rowOff>167640</xdr:rowOff>
    </xdr:from>
    <xdr:to>
      <xdr:col>31</xdr:col>
      <xdr:colOff>121920</xdr:colOff>
      <xdr:row>32</xdr:row>
      <xdr:rowOff>182880</xdr:rowOff>
    </xdr:to>
    <xdr:cxnSp macro="">
      <xdr:nvCxnSpPr>
        <xdr:cNvPr id="92" name="直線コネクタ 91">
          <a:extLst>
            <a:ext uri="{FF2B5EF4-FFF2-40B4-BE49-F238E27FC236}">
              <a16:creationId xmlns:a16="http://schemas.microsoft.com/office/drawing/2014/main" id="{B1D6420D-014C-4C07-AE3F-C07F0C4B60F5}"/>
            </a:ext>
          </a:extLst>
        </xdr:cNvPr>
        <xdr:cNvCxnSpPr/>
      </xdr:nvCxnSpPr>
      <xdr:spPr>
        <a:xfrm flipH="1">
          <a:off x="6029960" y="7269480"/>
          <a:ext cx="1178560" cy="243840"/>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46703</xdr:colOff>
      <xdr:row>31</xdr:row>
      <xdr:rowOff>172858</xdr:rowOff>
    </xdr:from>
    <xdr:to>
      <xdr:col>26</xdr:col>
      <xdr:colOff>46703</xdr:colOff>
      <xdr:row>32</xdr:row>
      <xdr:rowOff>193040</xdr:rowOff>
    </xdr:to>
    <xdr:cxnSp macro="">
      <xdr:nvCxnSpPr>
        <xdr:cNvPr id="137" name="直線コネクタ 136">
          <a:extLst>
            <a:ext uri="{FF2B5EF4-FFF2-40B4-BE49-F238E27FC236}">
              <a16:creationId xmlns:a16="http://schemas.microsoft.com/office/drawing/2014/main" id="{889D5F5F-D468-4FD1-8C97-47D3CB46A72D}"/>
            </a:ext>
          </a:extLst>
        </xdr:cNvPr>
        <xdr:cNvCxnSpPr/>
      </xdr:nvCxnSpPr>
      <xdr:spPr>
        <a:xfrm>
          <a:off x="5990303" y="7274698"/>
          <a:ext cx="0" cy="248782"/>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197547</xdr:colOff>
      <xdr:row>31</xdr:row>
      <xdr:rowOff>172858</xdr:rowOff>
    </xdr:from>
    <xdr:to>
      <xdr:col>26</xdr:col>
      <xdr:colOff>197547</xdr:colOff>
      <xdr:row>32</xdr:row>
      <xdr:rowOff>162327</xdr:rowOff>
    </xdr:to>
    <xdr:cxnSp macro="">
      <xdr:nvCxnSpPr>
        <xdr:cNvPr id="139" name="直線コネクタ 138">
          <a:extLst>
            <a:ext uri="{FF2B5EF4-FFF2-40B4-BE49-F238E27FC236}">
              <a16:creationId xmlns:a16="http://schemas.microsoft.com/office/drawing/2014/main" id="{A2511F88-D5C9-4DB4-BE51-97D09334F3DE}"/>
            </a:ext>
          </a:extLst>
        </xdr:cNvPr>
        <xdr:cNvCxnSpPr/>
      </xdr:nvCxnSpPr>
      <xdr:spPr>
        <a:xfrm>
          <a:off x="6141147" y="7274698"/>
          <a:ext cx="0" cy="21806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124874</xdr:colOff>
      <xdr:row>31</xdr:row>
      <xdr:rowOff>172858</xdr:rowOff>
    </xdr:from>
    <xdr:to>
      <xdr:col>27</xdr:col>
      <xdr:colOff>124874</xdr:colOff>
      <xdr:row>32</xdr:row>
      <xdr:rowOff>127000</xdr:rowOff>
    </xdr:to>
    <xdr:cxnSp macro="">
      <xdr:nvCxnSpPr>
        <xdr:cNvPr id="140" name="直線コネクタ 139">
          <a:extLst>
            <a:ext uri="{FF2B5EF4-FFF2-40B4-BE49-F238E27FC236}">
              <a16:creationId xmlns:a16="http://schemas.microsoft.com/office/drawing/2014/main" id="{8F019365-9778-4553-B8F9-1823CB604C00}"/>
            </a:ext>
          </a:extLst>
        </xdr:cNvPr>
        <xdr:cNvCxnSpPr/>
      </xdr:nvCxnSpPr>
      <xdr:spPr>
        <a:xfrm>
          <a:off x="6297074" y="7274698"/>
          <a:ext cx="0" cy="182742"/>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49138</xdr:colOff>
      <xdr:row>31</xdr:row>
      <xdr:rowOff>172858</xdr:rowOff>
    </xdr:from>
    <xdr:to>
      <xdr:col>28</xdr:col>
      <xdr:colOff>49138</xdr:colOff>
      <xdr:row>32</xdr:row>
      <xdr:rowOff>90099</xdr:rowOff>
    </xdr:to>
    <xdr:cxnSp macro="">
      <xdr:nvCxnSpPr>
        <xdr:cNvPr id="142" name="直線コネクタ 141">
          <a:extLst>
            <a:ext uri="{FF2B5EF4-FFF2-40B4-BE49-F238E27FC236}">
              <a16:creationId xmlns:a16="http://schemas.microsoft.com/office/drawing/2014/main" id="{EC3DBD7A-1560-462E-913E-A75D5ACCEE93}"/>
            </a:ext>
          </a:extLst>
        </xdr:cNvPr>
        <xdr:cNvCxnSpPr/>
      </xdr:nvCxnSpPr>
      <xdr:spPr>
        <a:xfrm>
          <a:off x="6449938" y="7274698"/>
          <a:ext cx="0" cy="145841"/>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227309</xdr:colOff>
      <xdr:row>31</xdr:row>
      <xdr:rowOff>163338</xdr:rowOff>
    </xdr:from>
    <xdr:to>
      <xdr:col>28</xdr:col>
      <xdr:colOff>227309</xdr:colOff>
      <xdr:row>32</xdr:row>
      <xdr:rowOff>54721</xdr:rowOff>
    </xdr:to>
    <xdr:cxnSp macro="">
      <xdr:nvCxnSpPr>
        <xdr:cNvPr id="144" name="直線コネクタ 143">
          <a:extLst>
            <a:ext uri="{FF2B5EF4-FFF2-40B4-BE49-F238E27FC236}">
              <a16:creationId xmlns:a16="http://schemas.microsoft.com/office/drawing/2014/main" id="{A53B59E1-9CFF-471A-8801-6565BEEE63CE}"/>
            </a:ext>
          </a:extLst>
        </xdr:cNvPr>
        <xdr:cNvCxnSpPr/>
      </xdr:nvCxnSpPr>
      <xdr:spPr>
        <a:xfrm>
          <a:off x="6628109" y="7265178"/>
          <a:ext cx="0" cy="119983"/>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170893</xdr:colOff>
      <xdr:row>31</xdr:row>
      <xdr:rowOff>166327</xdr:rowOff>
    </xdr:from>
    <xdr:to>
      <xdr:col>29</xdr:col>
      <xdr:colOff>170893</xdr:colOff>
      <xdr:row>32</xdr:row>
      <xdr:rowOff>20320</xdr:rowOff>
    </xdr:to>
    <xdr:cxnSp macro="">
      <xdr:nvCxnSpPr>
        <xdr:cNvPr id="145" name="直線コネクタ 144">
          <a:extLst>
            <a:ext uri="{FF2B5EF4-FFF2-40B4-BE49-F238E27FC236}">
              <a16:creationId xmlns:a16="http://schemas.microsoft.com/office/drawing/2014/main" id="{A3025AE0-210C-4B76-A8FE-7C1F1735721A}"/>
            </a:ext>
          </a:extLst>
        </xdr:cNvPr>
        <xdr:cNvCxnSpPr/>
      </xdr:nvCxnSpPr>
      <xdr:spPr>
        <a:xfrm>
          <a:off x="6800293" y="7268167"/>
          <a:ext cx="0" cy="82593"/>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57463</xdr:colOff>
      <xdr:row>32</xdr:row>
      <xdr:rowOff>182604</xdr:rowOff>
    </xdr:from>
    <xdr:to>
      <xdr:col>63</xdr:col>
      <xdr:colOff>223063</xdr:colOff>
      <xdr:row>35</xdr:row>
      <xdr:rowOff>151290</xdr:rowOff>
    </xdr:to>
    <xdr:sp macro="" textlink="">
      <xdr:nvSpPr>
        <xdr:cNvPr id="162" name="正方形/長方形 161">
          <a:extLst>
            <a:ext uri="{FF2B5EF4-FFF2-40B4-BE49-F238E27FC236}">
              <a16:creationId xmlns:a16="http://schemas.microsoft.com/office/drawing/2014/main" id="{E73B28F0-C6AA-43B0-9DA4-C5412583F783}"/>
            </a:ext>
          </a:extLst>
        </xdr:cNvPr>
        <xdr:cNvSpPr/>
      </xdr:nvSpPr>
      <xdr:spPr>
        <a:xfrm>
          <a:off x="13544863" y="7513044"/>
          <a:ext cx="1080000" cy="65448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201602</xdr:colOff>
      <xdr:row>35</xdr:row>
      <xdr:rowOff>29181</xdr:rowOff>
    </xdr:from>
    <xdr:to>
      <xdr:col>60</xdr:col>
      <xdr:colOff>16425</xdr:colOff>
      <xdr:row>35</xdr:row>
      <xdr:rowOff>71587</xdr:rowOff>
    </xdr:to>
    <xdr:sp macro="" textlink="">
      <xdr:nvSpPr>
        <xdr:cNvPr id="163" name="楕円 162">
          <a:extLst>
            <a:ext uri="{FF2B5EF4-FFF2-40B4-BE49-F238E27FC236}">
              <a16:creationId xmlns:a16="http://schemas.microsoft.com/office/drawing/2014/main" id="{BB5052C5-2ACF-499C-8502-5331EC1A1A54}"/>
            </a:ext>
          </a:extLst>
        </xdr:cNvPr>
        <xdr:cNvSpPr/>
      </xdr:nvSpPr>
      <xdr:spPr>
        <a:xfrm>
          <a:off x="13689002" y="8045421"/>
          <a:ext cx="4342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214565</xdr:colOff>
      <xdr:row>35</xdr:row>
      <xdr:rowOff>29181</xdr:rowOff>
    </xdr:from>
    <xdr:to>
      <xdr:col>61</xdr:col>
      <xdr:colOff>29388</xdr:colOff>
      <xdr:row>35</xdr:row>
      <xdr:rowOff>71587</xdr:rowOff>
    </xdr:to>
    <xdr:sp macro="" textlink="">
      <xdr:nvSpPr>
        <xdr:cNvPr id="164" name="楕円 163">
          <a:extLst>
            <a:ext uri="{FF2B5EF4-FFF2-40B4-BE49-F238E27FC236}">
              <a16:creationId xmlns:a16="http://schemas.microsoft.com/office/drawing/2014/main" id="{37F755D7-AA87-4086-B4B9-AAEEAD080E6B}"/>
            </a:ext>
          </a:extLst>
        </xdr:cNvPr>
        <xdr:cNvSpPr/>
      </xdr:nvSpPr>
      <xdr:spPr>
        <a:xfrm>
          <a:off x="13930565" y="8045421"/>
          <a:ext cx="4342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62</xdr:col>
      <xdr:colOff>16102</xdr:colOff>
      <xdr:row>35</xdr:row>
      <xdr:rowOff>29181</xdr:rowOff>
    </xdr:from>
    <xdr:to>
      <xdr:col>62</xdr:col>
      <xdr:colOff>62495</xdr:colOff>
      <xdr:row>35</xdr:row>
      <xdr:rowOff>71587</xdr:rowOff>
    </xdr:to>
    <xdr:sp macro="" textlink="">
      <xdr:nvSpPr>
        <xdr:cNvPr id="165" name="楕円 164">
          <a:extLst>
            <a:ext uri="{FF2B5EF4-FFF2-40B4-BE49-F238E27FC236}">
              <a16:creationId xmlns:a16="http://schemas.microsoft.com/office/drawing/2014/main" id="{50D44A12-974A-43D7-B995-806F2039EA4F}"/>
            </a:ext>
          </a:extLst>
        </xdr:cNvPr>
        <xdr:cNvSpPr/>
      </xdr:nvSpPr>
      <xdr:spPr>
        <a:xfrm>
          <a:off x="14189302" y="8045421"/>
          <a:ext cx="4639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63</xdr:col>
      <xdr:colOff>29066</xdr:colOff>
      <xdr:row>35</xdr:row>
      <xdr:rowOff>29181</xdr:rowOff>
    </xdr:from>
    <xdr:to>
      <xdr:col>63</xdr:col>
      <xdr:colOff>75459</xdr:colOff>
      <xdr:row>35</xdr:row>
      <xdr:rowOff>71587</xdr:rowOff>
    </xdr:to>
    <xdr:sp macro="" textlink="">
      <xdr:nvSpPr>
        <xdr:cNvPr id="166" name="楕円 165">
          <a:extLst>
            <a:ext uri="{FF2B5EF4-FFF2-40B4-BE49-F238E27FC236}">
              <a16:creationId xmlns:a16="http://schemas.microsoft.com/office/drawing/2014/main" id="{70BA5987-F2DD-4ABD-8837-D110D3ABED67}"/>
            </a:ext>
          </a:extLst>
        </xdr:cNvPr>
        <xdr:cNvSpPr/>
      </xdr:nvSpPr>
      <xdr:spPr>
        <a:xfrm>
          <a:off x="14430866" y="8045421"/>
          <a:ext cx="4639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62</xdr:col>
      <xdr:colOff>93122</xdr:colOff>
      <xdr:row>33</xdr:row>
      <xdr:rowOff>83255</xdr:rowOff>
    </xdr:from>
    <xdr:to>
      <xdr:col>67</xdr:col>
      <xdr:colOff>181585</xdr:colOff>
      <xdr:row>33</xdr:row>
      <xdr:rowOff>83255</xdr:rowOff>
    </xdr:to>
    <xdr:cxnSp macro="">
      <xdr:nvCxnSpPr>
        <xdr:cNvPr id="167" name="直線コネクタ 166">
          <a:extLst>
            <a:ext uri="{FF2B5EF4-FFF2-40B4-BE49-F238E27FC236}">
              <a16:creationId xmlns:a16="http://schemas.microsoft.com/office/drawing/2014/main" id="{17B6B374-21B3-48D4-97F0-76988D883D2A}"/>
            </a:ext>
          </a:extLst>
        </xdr:cNvPr>
        <xdr:cNvCxnSpPr/>
      </xdr:nvCxnSpPr>
      <xdr:spPr>
        <a:xfrm flipH="1">
          <a:off x="14266322" y="7642295"/>
          <a:ext cx="1231463"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216290</xdr:colOff>
      <xdr:row>32</xdr:row>
      <xdr:rowOff>182173</xdr:rowOff>
    </xdr:from>
    <xdr:to>
      <xdr:col>66</xdr:col>
      <xdr:colOff>216290</xdr:colOff>
      <xdr:row>35</xdr:row>
      <xdr:rowOff>59895</xdr:rowOff>
    </xdr:to>
    <xdr:cxnSp macro="">
      <xdr:nvCxnSpPr>
        <xdr:cNvPr id="168" name="直線コネクタ 167">
          <a:extLst>
            <a:ext uri="{FF2B5EF4-FFF2-40B4-BE49-F238E27FC236}">
              <a16:creationId xmlns:a16="http://schemas.microsoft.com/office/drawing/2014/main" id="{7777F32F-F66D-45EC-A10E-8BA127DD5F9B}"/>
            </a:ext>
          </a:extLst>
        </xdr:cNvPr>
        <xdr:cNvCxnSpPr/>
      </xdr:nvCxnSpPr>
      <xdr:spPr>
        <a:xfrm>
          <a:off x="15303890" y="7512613"/>
          <a:ext cx="0" cy="56352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13375</xdr:colOff>
      <xdr:row>32</xdr:row>
      <xdr:rowOff>183067</xdr:rowOff>
    </xdr:from>
    <xdr:to>
      <xdr:col>66</xdr:col>
      <xdr:colOff>182920</xdr:colOff>
      <xdr:row>32</xdr:row>
      <xdr:rowOff>183067</xdr:rowOff>
    </xdr:to>
    <xdr:cxnSp macro="">
      <xdr:nvCxnSpPr>
        <xdr:cNvPr id="169" name="直線コネクタ 168">
          <a:extLst>
            <a:ext uri="{FF2B5EF4-FFF2-40B4-BE49-F238E27FC236}">
              <a16:creationId xmlns:a16="http://schemas.microsoft.com/office/drawing/2014/main" id="{C5CD664E-3670-4A1C-B57F-1E40B24EC43C}"/>
            </a:ext>
          </a:extLst>
        </xdr:cNvPr>
        <xdr:cNvCxnSpPr/>
      </xdr:nvCxnSpPr>
      <xdr:spPr>
        <a:xfrm flipH="1">
          <a:off x="14643775" y="7513507"/>
          <a:ext cx="626745"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1945</xdr:colOff>
      <xdr:row>35</xdr:row>
      <xdr:rowOff>52610</xdr:rowOff>
    </xdr:from>
    <xdr:to>
      <xdr:col>66</xdr:col>
      <xdr:colOff>182920</xdr:colOff>
      <xdr:row>35</xdr:row>
      <xdr:rowOff>60009</xdr:rowOff>
    </xdr:to>
    <xdr:cxnSp macro="">
      <xdr:nvCxnSpPr>
        <xdr:cNvPr id="170" name="直線コネクタ 169">
          <a:extLst>
            <a:ext uri="{FF2B5EF4-FFF2-40B4-BE49-F238E27FC236}">
              <a16:creationId xmlns:a16="http://schemas.microsoft.com/office/drawing/2014/main" id="{666654DC-E76D-48BC-AC51-3F2A200666F3}"/>
            </a:ext>
          </a:extLst>
        </xdr:cNvPr>
        <xdr:cNvCxnSpPr/>
      </xdr:nvCxnSpPr>
      <xdr:spPr>
        <a:xfrm flipH="1">
          <a:off x="13489345" y="8068850"/>
          <a:ext cx="1781175" cy="7399"/>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50029</xdr:colOff>
      <xdr:row>32</xdr:row>
      <xdr:rowOff>30515</xdr:rowOff>
    </xdr:from>
    <xdr:to>
      <xdr:col>64</xdr:col>
      <xdr:colOff>955</xdr:colOff>
      <xdr:row>32</xdr:row>
      <xdr:rowOff>30515</xdr:rowOff>
    </xdr:to>
    <xdr:cxnSp macro="">
      <xdr:nvCxnSpPr>
        <xdr:cNvPr id="171" name="直線コネクタ 170">
          <a:extLst>
            <a:ext uri="{FF2B5EF4-FFF2-40B4-BE49-F238E27FC236}">
              <a16:creationId xmlns:a16="http://schemas.microsoft.com/office/drawing/2014/main" id="{2783B42D-DC54-4961-A240-398BB34F03B0}"/>
            </a:ext>
          </a:extLst>
        </xdr:cNvPr>
        <xdr:cNvCxnSpPr/>
      </xdr:nvCxnSpPr>
      <xdr:spPr>
        <a:xfrm>
          <a:off x="13537429" y="7360955"/>
          <a:ext cx="1093926"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52086</xdr:colOff>
      <xdr:row>31</xdr:row>
      <xdr:rowOff>219480</xdr:rowOff>
    </xdr:from>
    <xdr:to>
      <xdr:col>59</xdr:col>
      <xdr:colOff>52086</xdr:colOff>
      <xdr:row>32</xdr:row>
      <xdr:rowOff>126398</xdr:rowOff>
    </xdr:to>
    <xdr:cxnSp macro="">
      <xdr:nvCxnSpPr>
        <xdr:cNvPr id="172" name="直線コネクタ 171">
          <a:extLst>
            <a:ext uri="{FF2B5EF4-FFF2-40B4-BE49-F238E27FC236}">
              <a16:creationId xmlns:a16="http://schemas.microsoft.com/office/drawing/2014/main" id="{F311BEA1-5A1E-4921-9714-4196F0922242}"/>
            </a:ext>
          </a:extLst>
        </xdr:cNvPr>
        <xdr:cNvCxnSpPr/>
      </xdr:nvCxnSpPr>
      <xdr:spPr>
        <a:xfrm>
          <a:off x="13539486" y="7321320"/>
          <a:ext cx="0"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219610</xdr:colOff>
      <xdr:row>31</xdr:row>
      <xdr:rowOff>219480</xdr:rowOff>
    </xdr:from>
    <xdr:to>
      <xdr:col>63</xdr:col>
      <xdr:colOff>219610</xdr:colOff>
      <xdr:row>32</xdr:row>
      <xdr:rowOff>126398</xdr:rowOff>
    </xdr:to>
    <xdr:cxnSp macro="">
      <xdr:nvCxnSpPr>
        <xdr:cNvPr id="173" name="直線コネクタ 172">
          <a:extLst>
            <a:ext uri="{FF2B5EF4-FFF2-40B4-BE49-F238E27FC236}">
              <a16:creationId xmlns:a16="http://schemas.microsoft.com/office/drawing/2014/main" id="{05C88359-EDF2-4ECB-9B40-B5A5183F5666}"/>
            </a:ext>
          </a:extLst>
        </xdr:cNvPr>
        <xdr:cNvCxnSpPr/>
      </xdr:nvCxnSpPr>
      <xdr:spPr>
        <a:xfrm>
          <a:off x="14621410" y="7321320"/>
          <a:ext cx="0"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45437</xdr:colOff>
      <xdr:row>31</xdr:row>
      <xdr:rowOff>54596</xdr:rowOff>
    </xdr:from>
    <xdr:ext cx="383759" cy="224998"/>
    <xdr:sp macro="" textlink="">
      <xdr:nvSpPr>
        <xdr:cNvPr id="174" name="テキスト ボックス 173">
          <a:extLst>
            <a:ext uri="{FF2B5EF4-FFF2-40B4-BE49-F238E27FC236}">
              <a16:creationId xmlns:a16="http://schemas.microsoft.com/office/drawing/2014/main" id="{1DD723C0-D7FA-4ADC-BA80-D9BA286F681E}"/>
            </a:ext>
          </a:extLst>
        </xdr:cNvPr>
        <xdr:cNvSpPr txBox="1"/>
      </xdr:nvSpPr>
      <xdr:spPr>
        <a:xfrm>
          <a:off x="13761437" y="7156436"/>
          <a:ext cx="3837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b₀ =</a:t>
          </a:r>
        </a:p>
      </xdr:txBody>
    </xdr:sp>
    <xdr:clientData/>
  </xdr:oneCellAnchor>
  <xdr:oneCellAnchor>
    <xdr:from>
      <xdr:col>61</xdr:col>
      <xdr:colOff>2644</xdr:colOff>
      <xdr:row>31</xdr:row>
      <xdr:rowOff>47568</xdr:rowOff>
    </xdr:from>
    <xdr:ext cx="415498" cy="233205"/>
    <xdr:sp macro="" textlink="$BA$14">
      <xdr:nvSpPr>
        <xdr:cNvPr id="175" name="テキスト ボックス 174">
          <a:extLst>
            <a:ext uri="{FF2B5EF4-FFF2-40B4-BE49-F238E27FC236}">
              <a16:creationId xmlns:a16="http://schemas.microsoft.com/office/drawing/2014/main" id="{D077F717-6261-4D17-8717-006C55D5BC0C}"/>
            </a:ext>
          </a:extLst>
        </xdr:cNvPr>
        <xdr:cNvSpPr txBox="1"/>
      </xdr:nvSpPr>
      <xdr:spPr>
        <a:xfrm>
          <a:off x="13947244" y="7149408"/>
          <a:ext cx="41549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4EA2630-3024-469B-A8D7-DAD88BF9834E}" type="TxLink">
            <a:rPr kumimoji="1" lang="en-US" altLang="en-US" sz="900" b="0" i="0" u="none" strike="noStrike">
              <a:solidFill>
                <a:srgbClr val="000000"/>
              </a:solidFill>
              <a:latin typeface="Times New Roman"/>
              <a:ea typeface="Yu Gothic"/>
              <a:cs typeface="Times New Roman"/>
            </a:rPr>
            <a:pPr/>
            <a:t>1000</a:t>
          </a:fld>
          <a:endParaRPr kumimoji="1" lang="ja-JP" altLang="en-US" sz="900"/>
        </a:p>
      </xdr:txBody>
    </xdr:sp>
    <xdr:clientData/>
  </xdr:oneCellAnchor>
  <xdr:twoCellAnchor editAs="oneCell">
    <xdr:from>
      <xdr:col>58</xdr:col>
      <xdr:colOff>42690</xdr:colOff>
      <xdr:row>32</xdr:row>
      <xdr:rowOff>177346</xdr:rowOff>
    </xdr:from>
    <xdr:to>
      <xdr:col>58</xdr:col>
      <xdr:colOff>42690</xdr:colOff>
      <xdr:row>35</xdr:row>
      <xdr:rowOff>57022</xdr:rowOff>
    </xdr:to>
    <xdr:cxnSp macro="">
      <xdr:nvCxnSpPr>
        <xdr:cNvPr id="176" name="直線コネクタ 175">
          <a:extLst>
            <a:ext uri="{FF2B5EF4-FFF2-40B4-BE49-F238E27FC236}">
              <a16:creationId xmlns:a16="http://schemas.microsoft.com/office/drawing/2014/main" id="{088B73D6-F061-4196-A29C-693089472B2B}"/>
            </a:ext>
          </a:extLst>
        </xdr:cNvPr>
        <xdr:cNvCxnSpPr/>
      </xdr:nvCxnSpPr>
      <xdr:spPr>
        <a:xfrm>
          <a:off x="13301490" y="7507786"/>
          <a:ext cx="0" cy="565476"/>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219022</xdr:colOff>
      <xdr:row>35</xdr:row>
      <xdr:rowOff>57047</xdr:rowOff>
    </xdr:from>
    <xdr:to>
      <xdr:col>59</xdr:col>
      <xdr:colOff>2708</xdr:colOff>
      <xdr:row>35</xdr:row>
      <xdr:rowOff>57047</xdr:rowOff>
    </xdr:to>
    <xdr:cxnSp macro="">
      <xdr:nvCxnSpPr>
        <xdr:cNvPr id="177" name="直線コネクタ 176">
          <a:extLst>
            <a:ext uri="{FF2B5EF4-FFF2-40B4-BE49-F238E27FC236}">
              <a16:creationId xmlns:a16="http://schemas.microsoft.com/office/drawing/2014/main" id="{DD35248C-D041-4270-A6CC-119189B19578}"/>
            </a:ext>
          </a:extLst>
        </xdr:cNvPr>
        <xdr:cNvCxnSpPr/>
      </xdr:nvCxnSpPr>
      <xdr:spPr>
        <a:xfrm>
          <a:off x="13249222" y="8073287"/>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54429</xdr:colOff>
      <xdr:row>32</xdr:row>
      <xdr:rowOff>226102</xdr:rowOff>
    </xdr:from>
    <xdr:ext cx="233205" cy="357790"/>
    <xdr:sp macro="" textlink="$BA$13">
      <xdr:nvSpPr>
        <xdr:cNvPr id="178" name="テキスト ボックス 177">
          <a:extLst>
            <a:ext uri="{FF2B5EF4-FFF2-40B4-BE49-F238E27FC236}">
              <a16:creationId xmlns:a16="http://schemas.microsoft.com/office/drawing/2014/main" id="{72AF0FA2-98C2-493F-80ED-DA46EF13BEB7}"/>
            </a:ext>
          </a:extLst>
        </xdr:cNvPr>
        <xdr:cNvSpPr txBox="1"/>
      </xdr:nvSpPr>
      <xdr:spPr>
        <a:xfrm rot="16200000">
          <a:off x="13022337" y="7618834"/>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224B7F6-8A20-4F66-91DB-14F7202A8CF6}" type="TxLink">
            <a:rPr kumimoji="1" lang="en-US" altLang="en-US" sz="900" b="0" i="0" u="none" strike="noStrike">
              <a:solidFill>
                <a:srgbClr val="000000"/>
              </a:solidFill>
              <a:latin typeface="Times New Roman"/>
              <a:ea typeface="Yu Gothic"/>
              <a:cs typeface="Times New Roman"/>
            </a:rPr>
            <a:pPr/>
            <a:t>600</a:t>
          </a:fld>
          <a:endParaRPr kumimoji="1" lang="ja-JP" altLang="en-US" sz="900"/>
        </a:p>
      </xdr:txBody>
    </xdr:sp>
    <xdr:clientData/>
  </xdr:oneCellAnchor>
  <xdr:oneCellAnchor>
    <xdr:from>
      <xdr:col>57</xdr:col>
      <xdr:colOff>58539</xdr:colOff>
      <xdr:row>33</xdr:row>
      <xdr:rowOff>211339</xdr:rowOff>
    </xdr:from>
    <xdr:ext cx="224998" cy="320280"/>
    <xdr:sp macro="" textlink="">
      <xdr:nvSpPr>
        <xdr:cNvPr id="179" name="テキスト ボックス 178">
          <a:extLst>
            <a:ext uri="{FF2B5EF4-FFF2-40B4-BE49-F238E27FC236}">
              <a16:creationId xmlns:a16="http://schemas.microsoft.com/office/drawing/2014/main" id="{9A5514AC-9076-4AAE-A4A4-714939E9CDA9}"/>
            </a:ext>
          </a:extLst>
        </xdr:cNvPr>
        <xdr:cNvSpPr txBox="1"/>
      </xdr:nvSpPr>
      <xdr:spPr>
        <a:xfrm rot="16200000">
          <a:off x="13041098" y="7818020"/>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d=</a:t>
          </a:r>
        </a:p>
      </xdr:txBody>
    </xdr:sp>
    <xdr:clientData/>
  </xdr:oneCellAnchor>
  <xdr:twoCellAnchor editAs="oneCell">
    <xdr:from>
      <xdr:col>64</xdr:col>
      <xdr:colOff>71120</xdr:colOff>
      <xdr:row>32</xdr:row>
      <xdr:rowOff>195930</xdr:rowOff>
    </xdr:from>
    <xdr:to>
      <xdr:col>67</xdr:col>
      <xdr:colOff>143751</xdr:colOff>
      <xdr:row>35</xdr:row>
      <xdr:rowOff>55880</xdr:rowOff>
    </xdr:to>
    <xdr:cxnSp macro="">
      <xdr:nvCxnSpPr>
        <xdr:cNvPr id="180" name="直線コネクタ 179">
          <a:extLst>
            <a:ext uri="{FF2B5EF4-FFF2-40B4-BE49-F238E27FC236}">
              <a16:creationId xmlns:a16="http://schemas.microsoft.com/office/drawing/2014/main" id="{879B798A-4A0C-4AFC-8352-2D7622AA1C26}"/>
            </a:ext>
          </a:extLst>
        </xdr:cNvPr>
        <xdr:cNvCxnSpPr/>
      </xdr:nvCxnSpPr>
      <xdr:spPr>
        <a:xfrm flipH="1">
          <a:off x="14701520" y="7526370"/>
          <a:ext cx="758431" cy="5457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199642</xdr:colOff>
      <xdr:row>32</xdr:row>
      <xdr:rowOff>185598</xdr:rowOff>
    </xdr:from>
    <xdr:to>
      <xdr:col>67</xdr:col>
      <xdr:colOff>143752</xdr:colOff>
      <xdr:row>32</xdr:row>
      <xdr:rowOff>185598</xdr:rowOff>
    </xdr:to>
    <xdr:cxnSp macro="">
      <xdr:nvCxnSpPr>
        <xdr:cNvPr id="181" name="直線コネクタ 180">
          <a:extLst>
            <a:ext uri="{FF2B5EF4-FFF2-40B4-BE49-F238E27FC236}">
              <a16:creationId xmlns:a16="http://schemas.microsoft.com/office/drawing/2014/main" id="{01D817CC-822B-43A2-98DA-21EB1EE07DC7}"/>
            </a:ext>
          </a:extLst>
        </xdr:cNvPr>
        <xdr:cNvCxnSpPr/>
      </xdr:nvCxnSpPr>
      <xdr:spPr>
        <a:xfrm>
          <a:off x="15287242" y="7516038"/>
          <a:ext cx="172710" cy="0"/>
        </a:xfrm>
        <a:prstGeom prst="line">
          <a:avLst/>
        </a:prstGeom>
        <a:ln w="25400">
          <a:solidFill>
            <a:schemeClr val="tx1"/>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81280</xdr:colOff>
      <xdr:row>35</xdr:row>
      <xdr:rowOff>44454</xdr:rowOff>
    </xdr:from>
    <xdr:to>
      <xdr:col>66</xdr:col>
      <xdr:colOff>200436</xdr:colOff>
      <xdr:row>35</xdr:row>
      <xdr:rowOff>44454</xdr:rowOff>
    </xdr:to>
    <xdr:cxnSp macro="">
      <xdr:nvCxnSpPr>
        <xdr:cNvPr id="182" name="直線コネクタ 181">
          <a:extLst>
            <a:ext uri="{FF2B5EF4-FFF2-40B4-BE49-F238E27FC236}">
              <a16:creationId xmlns:a16="http://schemas.microsoft.com/office/drawing/2014/main" id="{0EDDEB50-9A78-4CD9-9B8C-2D6D78BE46B9}"/>
            </a:ext>
          </a:extLst>
        </xdr:cNvPr>
        <xdr:cNvCxnSpPr/>
      </xdr:nvCxnSpPr>
      <xdr:spPr>
        <a:xfrm>
          <a:off x="14711680" y="8060694"/>
          <a:ext cx="576356" cy="0"/>
        </a:xfrm>
        <a:prstGeom prst="line">
          <a:avLst/>
        </a:prstGeom>
        <a:ln w="2540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75929</xdr:colOff>
      <xdr:row>32</xdr:row>
      <xdr:rowOff>211120</xdr:rowOff>
    </xdr:from>
    <xdr:ext cx="530915" cy="285527"/>
    <xdr:sp macro="" textlink="">
      <xdr:nvSpPr>
        <xdr:cNvPr id="183" name="テキスト ボックス 182">
          <a:extLst>
            <a:ext uri="{FF2B5EF4-FFF2-40B4-BE49-F238E27FC236}">
              <a16:creationId xmlns:a16="http://schemas.microsoft.com/office/drawing/2014/main" id="{B53BB662-4B2D-4266-8F88-1A6BD74F15D2}"/>
            </a:ext>
          </a:extLst>
        </xdr:cNvPr>
        <xdr:cNvSpPr txBox="1"/>
      </xdr:nvSpPr>
      <xdr:spPr>
        <a:xfrm>
          <a:off x="13791929" y="7541560"/>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中立軸</a:t>
          </a:r>
        </a:p>
      </xdr:txBody>
    </xdr:sp>
    <xdr:clientData/>
  </xdr:oneCellAnchor>
  <xdr:oneCellAnchor>
    <xdr:from>
      <xdr:col>64</xdr:col>
      <xdr:colOff>91549</xdr:colOff>
      <xdr:row>31</xdr:row>
      <xdr:rowOff>137212</xdr:rowOff>
    </xdr:from>
    <xdr:ext cx="224998" cy="467933"/>
    <xdr:sp macro="" textlink="">
      <xdr:nvSpPr>
        <xdr:cNvPr id="184" name="テキスト ボックス 183">
          <a:extLst>
            <a:ext uri="{FF2B5EF4-FFF2-40B4-BE49-F238E27FC236}">
              <a16:creationId xmlns:a16="http://schemas.microsoft.com/office/drawing/2014/main" id="{69C566F5-B34F-4B56-AF1F-BB0779BCF2B3}"/>
            </a:ext>
          </a:extLst>
        </xdr:cNvPr>
        <xdr:cNvSpPr txBox="1"/>
      </xdr:nvSpPr>
      <xdr:spPr>
        <a:xfrm rot="16200000">
          <a:off x="14600481" y="7360520"/>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x=kd</a:t>
          </a:r>
        </a:p>
      </xdr:txBody>
    </xdr:sp>
    <xdr:clientData/>
  </xdr:oneCellAnchor>
  <xdr:twoCellAnchor editAs="oneCell">
    <xdr:from>
      <xdr:col>64</xdr:col>
      <xdr:colOff>106568</xdr:colOff>
      <xdr:row>32</xdr:row>
      <xdr:rowOff>182232</xdr:rowOff>
    </xdr:from>
    <xdr:to>
      <xdr:col>64</xdr:col>
      <xdr:colOff>106568</xdr:colOff>
      <xdr:row>33</xdr:row>
      <xdr:rowOff>61632</xdr:rowOff>
    </xdr:to>
    <xdr:cxnSp macro="">
      <xdr:nvCxnSpPr>
        <xdr:cNvPr id="185" name="直線コネクタ 184">
          <a:extLst>
            <a:ext uri="{FF2B5EF4-FFF2-40B4-BE49-F238E27FC236}">
              <a16:creationId xmlns:a16="http://schemas.microsoft.com/office/drawing/2014/main" id="{F3DF2AD3-3B4A-4ECB-988F-4A0CE6B79BA6}"/>
            </a:ext>
          </a:extLst>
        </xdr:cNvPr>
        <xdr:cNvCxnSpPr/>
      </xdr:nvCxnSpPr>
      <xdr:spPr>
        <a:xfrm>
          <a:off x="14736968" y="7512672"/>
          <a:ext cx="0" cy="10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219022</xdr:colOff>
      <xdr:row>32</xdr:row>
      <xdr:rowOff>178271</xdr:rowOff>
    </xdr:from>
    <xdr:to>
      <xdr:col>59</xdr:col>
      <xdr:colOff>2708</xdr:colOff>
      <xdr:row>32</xdr:row>
      <xdr:rowOff>178271</xdr:rowOff>
    </xdr:to>
    <xdr:cxnSp macro="">
      <xdr:nvCxnSpPr>
        <xdr:cNvPr id="186" name="直線コネクタ 185">
          <a:extLst>
            <a:ext uri="{FF2B5EF4-FFF2-40B4-BE49-F238E27FC236}">
              <a16:creationId xmlns:a16="http://schemas.microsoft.com/office/drawing/2014/main" id="{D4788301-79EE-409F-AD93-84745A6DD714}"/>
            </a:ext>
          </a:extLst>
        </xdr:cNvPr>
        <xdr:cNvCxnSpPr/>
      </xdr:nvCxnSpPr>
      <xdr:spPr>
        <a:xfrm>
          <a:off x="13249222" y="7508711"/>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21063</xdr:colOff>
      <xdr:row>33</xdr:row>
      <xdr:rowOff>54787</xdr:rowOff>
    </xdr:from>
    <xdr:to>
      <xdr:col>68</xdr:col>
      <xdr:colOff>21063</xdr:colOff>
      <xdr:row>35</xdr:row>
      <xdr:rowOff>31555</xdr:rowOff>
    </xdr:to>
    <xdr:cxnSp macro="">
      <xdr:nvCxnSpPr>
        <xdr:cNvPr id="187" name="直線コネクタ 186">
          <a:extLst>
            <a:ext uri="{FF2B5EF4-FFF2-40B4-BE49-F238E27FC236}">
              <a16:creationId xmlns:a16="http://schemas.microsoft.com/office/drawing/2014/main" id="{CE5921BB-0A28-4D00-AEB7-85528F1862E5}"/>
            </a:ext>
          </a:extLst>
        </xdr:cNvPr>
        <xdr:cNvCxnSpPr/>
      </xdr:nvCxnSpPr>
      <xdr:spPr>
        <a:xfrm>
          <a:off x="15565863" y="7613827"/>
          <a:ext cx="0" cy="433968"/>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96493</xdr:colOff>
      <xdr:row>33</xdr:row>
      <xdr:rowOff>49101</xdr:rowOff>
    </xdr:from>
    <xdr:to>
      <xdr:col>68</xdr:col>
      <xdr:colOff>148398</xdr:colOff>
      <xdr:row>33</xdr:row>
      <xdr:rowOff>49101</xdr:rowOff>
    </xdr:to>
    <xdr:cxnSp macro="">
      <xdr:nvCxnSpPr>
        <xdr:cNvPr id="188" name="直線コネクタ 187">
          <a:extLst>
            <a:ext uri="{FF2B5EF4-FFF2-40B4-BE49-F238E27FC236}">
              <a16:creationId xmlns:a16="http://schemas.microsoft.com/office/drawing/2014/main" id="{17DA4C2B-8126-4221-9BEA-E28FFE26F55A}"/>
            </a:ext>
          </a:extLst>
        </xdr:cNvPr>
        <xdr:cNvCxnSpPr/>
      </xdr:nvCxnSpPr>
      <xdr:spPr>
        <a:xfrm>
          <a:off x="15412693" y="7608141"/>
          <a:ext cx="280505" cy="0"/>
        </a:xfrm>
        <a:prstGeom prst="line">
          <a:avLst/>
        </a:prstGeom>
        <a:ln w="254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96493</xdr:colOff>
      <xdr:row>35</xdr:row>
      <xdr:rowOff>39808</xdr:rowOff>
    </xdr:from>
    <xdr:to>
      <xdr:col>68</xdr:col>
      <xdr:colOff>148398</xdr:colOff>
      <xdr:row>35</xdr:row>
      <xdr:rowOff>39808</xdr:rowOff>
    </xdr:to>
    <xdr:cxnSp macro="">
      <xdr:nvCxnSpPr>
        <xdr:cNvPr id="189" name="直線コネクタ 188">
          <a:extLst>
            <a:ext uri="{FF2B5EF4-FFF2-40B4-BE49-F238E27FC236}">
              <a16:creationId xmlns:a16="http://schemas.microsoft.com/office/drawing/2014/main" id="{E0C96FE1-A549-4A6C-BC2F-AA2B6609237E}"/>
            </a:ext>
          </a:extLst>
        </xdr:cNvPr>
        <xdr:cNvCxnSpPr/>
      </xdr:nvCxnSpPr>
      <xdr:spPr>
        <a:xfrm>
          <a:off x="15412693" y="8056048"/>
          <a:ext cx="280505" cy="0"/>
        </a:xfrm>
        <a:prstGeom prst="line">
          <a:avLst/>
        </a:prstGeom>
        <a:ln w="254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275</xdr:colOff>
      <xdr:row>33</xdr:row>
      <xdr:rowOff>75345</xdr:rowOff>
    </xdr:from>
    <xdr:ext cx="224998" cy="318142"/>
    <xdr:sp macro="" textlink="">
      <xdr:nvSpPr>
        <xdr:cNvPr id="190" name="テキスト ボックス 189">
          <a:extLst>
            <a:ext uri="{FF2B5EF4-FFF2-40B4-BE49-F238E27FC236}">
              <a16:creationId xmlns:a16="http://schemas.microsoft.com/office/drawing/2014/main" id="{4EF3025B-8411-4858-BE71-6261C2BAEC9F}"/>
            </a:ext>
          </a:extLst>
        </xdr:cNvPr>
        <xdr:cNvSpPr txBox="1"/>
      </xdr:nvSpPr>
      <xdr:spPr>
        <a:xfrm rot="16200000">
          <a:off x="15498503" y="7680957"/>
          <a:ext cx="3181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jd</a:t>
          </a:r>
        </a:p>
      </xdr:txBody>
    </xdr:sp>
    <xdr:clientData/>
  </xdr:oneCellAnchor>
  <xdr:twoCellAnchor editAs="oneCell">
    <xdr:from>
      <xdr:col>58</xdr:col>
      <xdr:colOff>141295</xdr:colOff>
      <xdr:row>33</xdr:row>
      <xdr:rowOff>83255</xdr:rowOff>
    </xdr:from>
    <xdr:to>
      <xdr:col>60</xdr:col>
      <xdr:colOff>128157</xdr:colOff>
      <xdr:row>33</xdr:row>
      <xdr:rowOff>83255</xdr:rowOff>
    </xdr:to>
    <xdr:cxnSp macro="">
      <xdr:nvCxnSpPr>
        <xdr:cNvPr id="191" name="直線コネクタ 190">
          <a:extLst>
            <a:ext uri="{FF2B5EF4-FFF2-40B4-BE49-F238E27FC236}">
              <a16:creationId xmlns:a16="http://schemas.microsoft.com/office/drawing/2014/main" id="{96CC8278-D029-4332-8B12-99816F9A0551}"/>
            </a:ext>
          </a:extLst>
        </xdr:cNvPr>
        <xdr:cNvCxnSpPr/>
      </xdr:nvCxnSpPr>
      <xdr:spPr>
        <a:xfrm flipH="1">
          <a:off x="13400095" y="7642295"/>
          <a:ext cx="444062"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225866</xdr:colOff>
      <xdr:row>36</xdr:row>
      <xdr:rowOff>13620</xdr:rowOff>
    </xdr:from>
    <xdr:ext cx="285143" cy="224998"/>
    <xdr:sp macro="" textlink="">
      <xdr:nvSpPr>
        <xdr:cNvPr id="192" name="テキスト ボックス 191">
          <a:extLst>
            <a:ext uri="{FF2B5EF4-FFF2-40B4-BE49-F238E27FC236}">
              <a16:creationId xmlns:a16="http://schemas.microsoft.com/office/drawing/2014/main" id="{A1E23A67-C6CB-4BE7-A4F6-348690E09F0A}"/>
            </a:ext>
          </a:extLst>
        </xdr:cNvPr>
        <xdr:cNvSpPr txBox="1"/>
      </xdr:nvSpPr>
      <xdr:spPr>
        <a:xfrm>
          <a:off x="13941866" y="8258460"/>
          <a:ext cx="28514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A</a:t>
          </a:r>
          <a:r>
            <a:rPr kumimoji="1" lang="en-US" altLang="en-US" sz="900" b="0" i="1" u="none" strike="noStrike" baseline="-25000">
              <a:solidFill>
                <a:sysClr val="windowText" lastClr="000000"/>
              </a:solidFill>
              <a:latin typeface="Times New Roman"/>
              <a:cs typeface="Times New Roman"/>
            </a:rPr>
            <a:t>s</a:t>
          </a:r>
        </a:p>
      </xdr:txBody>
    </xdr:sp>
    <xdr:clientData/>
  </xdr:oneCellAnchor>
  <xdr:twoCellAnchor>
    <xdr:from>
      <xdr:col>59</xdr:col>
      <xdr:colOff>145674</xdr:colOff>
      <xdr:row>35</xdr:row>
      <xdr:rowOff>180871</xdr:rowOff>
    </xdr:from>
    <xdr:to>
      <xdr:col>63</xdr:col>
      <xdr:colOff>136916</xdr:colOff>
      <xdr:row>36</xdr:row>
      <xdr:rowOff>79728</xdr:rowOff>
    </xdr:to>
    <xdr:sp macro="" textlink="">
      <xdr:nvSpPr>
        <xdr:cNvPr id="193" name="右中かっこ 192">
          <a:extLst>
            <a:ext uri="{FF2B5EF4-FFF2-40B4-BE49-F238E27FC236}">
              <a16:creationId xmlns:a16="http://schemas.microsoft.com/office/drawing/2014/main" id="{B91C07F8-E7B6-4061-85F2-F37B7818CF39}"/>
            </a:ext>
          </a:extLst>
        </xdr:cNvPr>
        <xdr:cNvSpPr/>
      </xdr:nvSpPr>
      <xdr:spPr>
        <a:xfrm rot="5400000">
          <a:off x="14022166" y="7808019"/>
          <a:ext cx="127457" cy="905642"/>
        </a:xfrm>
        <a:prstGeom prst="rightBrace">
          <a:avLst>
            <a:gd name="adj1" fmla="val 37809"/>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64</xdr:col>
      <xdr:colOff>225694</xdr:colOff>
      <xdr:row>31</xdr:row>
      <xdr:rowOff>111247</xdr:rowOff>
    </xdr:from>
    <xdr:ext cx="224998" cy="467933"/>
    <xdr:sp macro="" textlink="">
      <xdr:nvSpPr>
        <xdr:cNvPr id="194" name="テキスト ボックス 193">
          <a:extLst>
            <a:ext uri="{FF2B5EF4-FFF2-40B4-BE49-F238E27FC236}">
              <a16:creationId xmlns:a16="http://schemas.microsoft.com/office/drawing/2014/main" id="{635856B5-5197-40E9-8CAD-10ABC8837FDB}"/>
            </a:ext>
          </a:extLst>
        </xdr:cNvPr>
        <xdr:cNvSpPr txBox="1"/>
      </xdr:nvSpPr>
      <xdr:spPr>
        <a:xfrm rot="16200000">
          <a:off x="14734626" y="7334555"/>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a:t>
          </a:r>
        </a:p>
      </xdr:txBody>
    </xdr:sp>
    <xdr:clientData/>
  </xdr:oneCellAnchor>
  <xdr:oneCellAnchor>
    <xdr:from>
      <xdr:col>64</xdr:col>
      <xdr:colOff>225872</xdr:colOff>
      <xdr:row>31</xdr:row>
      <xdr:rowOff>143101</xdr:rowOff>
    </xdr:from>
    <xdr:ext cx="233205" cy="357790"/>
    <xdr:sp macro="" textlink="$BB$24">
      <xdr:nvSpPr>
        <xdr:cNvPr id="195" name="テキスト ボックス 194">
          <a:extLst>
            <a:ext uri="{FF2B5EF4-FFF2-40B4-BE49-F238E27FC236}">
              <a16:creationId xmlns:a16="http://schemas.microsoft.com/office/drawing/2014/main" id="{5C023EAC-90E2-42ED-949F-AF8833060B40}"/>
            </a:ext>
          </a:extLst>
        </xdr:cNvPr>
        <xdr:cNvSpPr txBox="1"/>
      </xdr:nvSpPr>
      <xdr:spPr>
        <a:xfrm rot="16200000">
          <a:off x="14793980" y="7307233"/>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FEDD336-F4B7-43B3-9A2E-6F2E620128D8}" type="TxLink">
            <a:rPr kumimoji="1" lang="en-US" altLang="en-US" sz="900" b="0" i="0" u="none" strike="noStrike">
              <a:solidFill>
                <a:srgbClr val="000000"/>
              </a:solidFill>
              <a:latin typeface="Times New Roman"/>
              <a:ea typeface="Yu Gothic"/>
              <a:cs typeface="Times New Roman"/>
            </a:rPr>
            <a:pPr/>
            <a:t>108</a:t>
          </a:fld>
          <a:endParaRPr kumimoji="1" lang="ja-JP" altLang="en-US" sz="900"/>
        </a:p>
      </xdr:txBody>
    </xdr:sp>
    <xdr:clientData/>
  </xdr:oneCellAnchor>
  <xdr:oneCellAnchor>
    <xdr:from>
      <xdr:col>66</xdr:col>
      <xdr:colOff>159583</xdr:colOff>
      <xdr:row>31</xdr:row>
      <xdr:rowOff>190528</xdr:rowOff>
    </xdr:from>
    <xdr:ext cx="275781" cy="224998"/>
    <xdr:sp macro="" textlink="">
      <xdr:nvSpPr>
        <xdr:cNvPr id="196" name="テキスト ボックス 195">
          <a:extLst>
            <a:ext uri="{FF2B5EF4-FFF2-40B4-BE49-F238E27FC236}">
              <a16:creationId xmlns:a16="http://schemas.microsoft.com/office/drawing/2014/main" id="{AB5E32F1-7F0C-4AEF-A22C-95B8E1195D05}"/>
            </a:ext>
          </a:extLst>
        </xdr:cNvPr>
        <xdr:cNvSpPr txBox="1"/>
      </xdr:nvSpPr>
      <xdr:spPr>
        <a:xfrm>
          <a:off x="15247183" y="7292368"/>
          <a:ext cx="27578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c</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65</xdr:col>
      <xdr:colOff>18968</xdr:colOff>
      <xdr:row>35</xdr:row>
      <xdr:rowOff>25740</xdr:rowOff>
    </xdr:from>
    <xdr:ext cx="271549" cy="224998"/>
    <xdr:sp macro="" textlink="">
      <xdr:nvSpPr>
        <xdr:cNvPr id="197" name="テキスト ボックス 196">
          <a:extLst>
            <a:ext uri="{FF2B5EF4-FFF2-40B4-BE49-F238E27FC236}">
              <a16:creationId xmlns:a16="http://schemas.microsoft.com/office/drawing/2014/main" id="{166C7AF1-4BEF-4254-B598-41F12AAA676B}"/>
            </a:ext>
          </a:extLst>
        </xdr:cNvPr>
        <xdr:cNvSpPr txBox="1"/>
      </xdr:nvSpPr>
      <xdr:spPr>
        <a:xfrm>
          <a:off x="14877968" y="8041980"/>
          <a:ext cx="27154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s</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57</xdr:col>
      <xdr:colOff>151308</xdr:colOff>
      <xdr:row>35</xdr:row>
      <xdr:rowOff>81604</xdr:rowOff>
    </xdr:from>
    <xdr:ext cx="233205" cy="357790"/>
    <xdr:sp macro="" textlink="$BA$11">
      <xdr:nvSpPr>
        <xdr:cNvPr id="198" name="テキスト ボックス 197">
          <a:extLst>
            <a:ext uri="{FF2B5EF4-FFF2-40B4-BE49-F238E27FC236}">
              <a16:creationId xmlns:a16="http://schemas.microsoft.com/office/drawing/2014/main" id="{95A53AAB-6EB8-47A5-8094-D6C51386B428}"/>
            </a:ext>
          </a:extLst>
        </xdr:cNvPr>
        <xdr:cNvSpPr txBox="1"/>
      </xdr:nvSpPr>
      <xdr:spPr>
        <a:xfrm rot="16200000">
          <a:off x="13119216" y="8160136"/>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60C71C0-EA74-4729-8C21-17FAA8E8E80F}" type="TxLink">
            <a:rPr kumimoji="1" lang="en-US" altLang="en-US" sz="900" b="0" i="0" u="none" strike="noStrike">
              <a:solidFill>
                <a:srgbClr val="000000"/>
              </a:solidFill>
              <a:latin typeface="Times New Roman"/>
              <a:ea typeface="Yu Gothic"/>
              <a:cs typeface="Times New Roman"/>
            </a:rPr>
            <a:pPr/>
            <a:t>100</a:t>
          </a:fld>
          <a:endParaRPr kumimoji="1" lang="ja-JP" altLang="en-US" sz="900"/>
        </a:p>
      </xdr:txBody>
    </xdr:sp>
    <xdr:clientData/>
  </xdr:oneCellAnchor>
  <xdr:twoCellAnchor editAs="oneCell">
    <xdr:from>
      <xdr:col>57</xdr:col>
      <xdr:colOff>219022</xdr:colOff>
      <xdr:row>35</xdr:row>
      <xdr:rowOff>153948</xdr:rowOff>
    </xdr:from>
    <xdr:to>
      <xdr:col>59</xdr:col>
      <xdr:colOff>2708</xdr:colOff>
      <xdr:row>35</xdr:row>
      <xdr:rowOff>153948</xdr:rowOff>
    </xdr:to>
    <xdr:cxnSp macro="">
      <xdr:nvCxnSpPr>
        <xdr:cNvPr id="199" name="直線コネクタ 198">
          <a:extLst>
            <a:ext uri="{FF2B5EF4-FFF2-40B4-BE49-F238E27FC236}">
              <a16:creationId xmlns:a16="http://schemas.microsoft.com/office/drawing/2014/main" id="{901D06E3-6106-4262-A3AE-F8C23C866CBF}"/>
            </a:ext>
          </a:extLst>
        </xdr:cNvPr>
        <xdr:cNvCxnSpPr/>
      </xdr:nvCxnSpPr>
      <xdr:spPr>
        <a:xfrm>
          <a:off x="13249222" y="8170188"/>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42690</xdr:colOff>
      <xdr:row>35</xdr:row>
      <xdr:rowOff>49842</xdr:rowOff>
    </xdr:from>
    <xdr:to>
      <xdr:col>58</xdr:col>
      <xdr:colOff>42690</xdr:colOff>
      <xdr:row>35</xdr:row>
      <xdr:rowOff>156579</xdr:rowOff>
    </xdr:to>
    <xdr:cxnSp macro="">
      <xdr:nvCxnSpPr>
        <xdr:cNvPr id="200" name="直線コネクタ 199">
          <a:extLst>
            <a:ext uri="{FF2B5EF4-FFF2-40B4-BE49-F238E27FC236}">
              <a16:creationId xmlns:a16="http://schemas.microsoft.com/office/drawing/2014/main" id="{DC33BD93-0816-488D-8970-EBB9355D8DCF}"/>
            </a:ext>
          </a:extLst>
        </xdr:cNvPr>
        <xdr:cNvCxnSpPr/>
      </xdr:nvCxnSpPr>
      <xdr:spPr>
        <a:xfrm>
          <a:off x="13301490" y="8066082"/>
          <a:ext cx="0" cy="10673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24603</xdr:colOff>
      <xdr:row>27</xdr:row>
      <xdr:rowOff>174598</xdr:rowOff>
    </xdr:from>
    <xdr:to>
      <xdr:col>31</xdr:col>
      <xdr:colOff>123603</xdr:colOff>
      <xdr:row>27</xdr:row>
      <xdr:rowOff>174598</xdr:rowOff>
    </xdr:to>
    <xdr:cxnSp macro="">
      <xdr:nvCxnSpPr>
        <xdr:cNvPr id="214" name="直線コネクタ 213">
          <a:extLst>
            <a:ext uri="{FF2B5EF4-FFF2-40B4-BE49-F238E27FC236}">
              <a16:creationId xmlns:a16="http://schemas.microsoft.com/office/drawing/2014/main" id="{CB7484AD-B3BC-4981-958A-9C2630E4383F}"/>
            </a:ext>
          </a:extLst>
        </xdr:cNvPr>
        <xdr:cNvCxnSpPr/>
      </xdr:nvCxnSpPr>
      <xdr:spPr>
        <a:xfrm>
          <a:off x="5968203" y="6362038"/>
          <a:ext cx="124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26629</xdr:colOff>
      <xdr:row>27</xdr:row>
      <xdr:rowOff>127000</xdr:rowOff>
    </xdr:from>
    <xdr:to>
      <xdr:col>26</xdr:col>
      <xdr:colOff>26629</xdr:colOff>
      <xdr:row>30</xdr:row>
      <xdr:rowOff>30480</xdr:rowOff>
    </xdr:to>
    <xdr:cxnSp macro="">
      <xdr:nvCxnSpPr>
        <xdr:cNvPr id="215" name="直線コネクタ 214">
          <a:extLst>
            <a:ext uri="{FF2B5EF4-FFF2-40B4-BE49-F238E27FC236}">
              <a16:creationId xmlns:a16="http://schemas.microsoft.com/office/drawing/2014/main" id="{6737EF88-033F-1628-EA06-BFA6D4F38301}"/>
            </a:ext>
          </a:extLst>
        </xdr:cNvPr>
        <xdr:cNvCxnSpPr/>
      </xdr:nvCxnSpPr>
      <xdr:spPr>
        <a:xfrm>
          <a:off x="5970229" y="6314440"/>
          <a:ext cx="0" cy="58928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122047</xdr:colOff>
      <xdr:row>27</xdr:row>
      <xdr:rowOff>149666</xdr:rowOff>
    </xdr:from>
    <xdr:to>
      <xdr:col>31</xdr:col>
      <xdr:colOff>122047</xdr:colOff>
      <xdr:row>28</xdr:row>
      <xdr:rowOff>106922</xdr:rowOff>
    </xdr:to>
    <xdr:cxnSp macro="">
      <xdr:nvCxnSpPr>
        <xdr:cNvPr id="216" name="直線コネクタ 215">
          <a:extLst>
            <a:ext uri="{FF2B5EF4-FFF2-40B4-BE49-F238E27FC236}">
              <a16:creationId xmlns:a16="http://schemas.microsoft.com/office/drawing/2014/main" id="{5A4BB3CD-7AF1-04C3-A14C-BB27DA8D0099}"/>
            </a:ext>
          </a:extLst>
        </xdr:cNvPr>
        <xdr:cNvCxnSpPr/>
      </xdr:nvCxnSpPr>
      <xdr:spPr>
        <a:xfrm>
          <a:off x="7208647" y="6337106"/>
          <a:ext cx="0" cy="18585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128711</xdr:colOff>
      <xdr:row>26</xdr:row>
      <xdr:rowOff>199928</xdr:rowOff>
    </xdr:from>
    <xdr:ext cx="444352" cy="233205"/>
    <xdr:sp macro="" textlink="'3安地'!$AP$30">
      <xdr:nvSpPr>
        <xdr:cNvPr id="224" name="テキスト ボックス 223">
          <a:extLst>
            <a:ext uri="{FF2B5EF4-FFF2-40B4-BE49-F238E27FC236}">
              <a16:creationId xmlns:a16="http://schemas.microsoft.com/office/drawing/2014/main" id="{F0CBC4C9-25B4-2213-69A4-9947304C07A5}"/>
            </a:ext>
          </a:extLst>
        </xdr:cNvPr>
        <xdr:cNvSpPr txBox="1"/>
      </xdr:nvSpPr>
      <xdr:spPr>
        <a:xfrm>
          <a:off x="6300911" y="615876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63C96A1-288A-4F5D-847E-F3C6AF47AE14}" type="TxLink">
            <a:rPr kumimoji="1" lang="en-US" altLang="en-US" sz="900" b="0" i="0" u="none" strike="noStrike">
              <a:solidFill>
                <a:sysClr val="windowText" lastClr="000000"/>
              </a:solidFill>
              <a:latin typeface="Times New Roman"/>
              <a:ea typeface="Yu Gothic"/>
              <a:cs typeface="Times New Roman"/>
            </a:rPr>
            <a:pPr/>
            <a:t>3.447</a:t>
          </a:fld>
          <a:endParaRPr kumimoji="1" lang="ja-JP" altLang="en-US" sz="900">
            <a:solidFill>
              <a:sysClr val="windowText" lastClr="000000"/>
            </a:solidFill>
          </a:endParaRPr>
        </a:p>
      </xdr:txBody>
    </xdr:sp>
    <xdr:clientData/>
  </xdr:oneCellAnchor>
  <xdr:twoCellAnchor editAs="oneCell">
    <xdr:from>
      <xdr:col>26</xdr:col>
      <xdr:colOff>66862</xdr:colOff>
      <xdr:row>16</xdr:row>
      <xdr:rowOff>11030</xdr:rowOff>
    </xdr:from>
    <xdr:to>
      <xdr:col>33</xdr:col>
      <xdr:colOff>176662</xdr:colOff>
      <xdr:row>16</xdr:row>
      <xdr:rowOff>11030</xdr:rowOff>
    </xdr:to>
    <xdr:cxnSp macro="">
      <xdr:nvCxnSpPr>
        <xdr:cNvPr id="91" name="直線コネクタ 90">
          <a:extLst>
            <a:ext uri="{FF2B5EF4-FFF2-40B4-BE49-F238E27FC236}">
              <a16:creationId xmlns:a16="http://schemas.microsoft.com/office/drawing/2014/main" id="{88DB0D1C-A886-4103-BE79-1E17294518D7}"/>
            </a:ext>
          </a:extLst>
        </xdr:cNvPr>
        <xdr:cNvCxnSpPr/>
      </xdr:nvCxnSpPr>
      <xdr:spPr>
        <a:xfrm>
          <a:off x="6010462" y="3683870"/>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3448</xdr:colOff>
      <xdr:row>14</xdr:row>
      <xdr:rowOff>169453</xdr:rowOff>
    </xdr:from>
    <xdr:ext cx="300082" cy="285527"/>
    <xdr:sp macro="" textlink="">
      <xdr:nvSpPr>
        <xdr:cNvPr id="138" name="テキスト ボックス 137">
          <a:extLst>
            <a:ext uri="{FF2B5EF4-FFF2-40B4-BE49-F238E27FC236}">
              <a16:creationId xmlns:a16="http://schemas.microsoft.com/office/drawing/2014/main" id="{BA077F5A-CE94-4125-9375-61135AFD506C}"/>
            </a:ext>
          </a:extLst>
        </xdr:cNvPr>
        <xdr:cNvSpPr txBox="1"/>
      </xdr:nvSpPr>
      <xdr:spPr>
        <a:xfrm>
          <a:off x="5947048" y="3385093"/>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27</xdr:col>
      <xdr:colOff>160684</xdr:colOff>
      <xdr:row>14</xdr:row>
      <xdr:rowOff>219306</xdr:rowOff>
    </xdr:from>
    <xdr:to>
      <xdr:col>27</xdr:col>
      <xdr:colOff>160684</xdr:colOff>
      <xdr:row>16</xdr:row>
      <xdr:rowOff>14106</xdr:rowOff>
    </xdr:to>
    <xdr:cxnSp macro="">
      <xdr:nvCxnSpPr>
        <xdr:cNvPr id="146" name="直線コネクタ 145">
          <a:extLst>
            <a:ext uri="{FF2B5EF4-FFF2-40B4-BE49-F238E27FC236}">
              <a16:creationId xmlns:a16="http://schemas.microsoft.com/office/drawing/2014/main" id="{1CB6AF15-935F-4A7B-B474-DC14663AFDF6}"/>
            </a:ext>
          </a:extLst>
        </xdr:cNvPr>
        <xdr:cNvCxnSpPr/>
      </xdr:nvCxnSpPr>
      <xdr:spPr>
        <a:xfrm>
          <a:off x="6332884" y="3434946"/>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215718</xdr:colOff>
      <xdr:row>15</xdr:row>
      <xdr:rowOff>107432</xdr:rowOff>
    </xdr:from>
    <xdr:to>
      <xdr:col>27</xdr:col>
      <xdr:colOff>33068</xdr:colOff>
      <xdr:row>15</xdr:row>
      <xdr:rowOff>153382</xdr:rowOff>
    </xdr:to>
    <xdr:sp macro="" textlink="">
      <xdr:nvSpPr>
        <xdr:cNvPr id="147" name="楕円 146">
          <a:extLst>
            <a:ext uri="{FF2B5EF4-FFF2-40B4-BE49-F238E27FC236}">
              <a16:creationId xmlns:a16="http://schemas.microsoft.com/office/drawing/2014/main" id="{795DC05B-10A8-43E9-BF8D-2C0AEE6B3FE9}"/>
            </a:ext>
          </a:extLst>
        </xdr:cNvPr>
        <xdr:cNvSpPr/>
      </xdr:nvSpPr>
      <xdr:spPr>
        <a:xfrm>
          <a:off x="6159318" y="3551672"/>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15038</xdr:colOff>
      <xdr:row>12</xdr:row>
      <xdr:rowOff>181134</xdr:rowOff>
    </xdr:from>
    <xdr:ext cx="444352" cy="233205"/>
    <xdr:sp macro="" textlink="$P$6">
      <xdr:nvSpPr>
        <xdr:cNvPr id="148" name="テキスト ボックス 147">
          <a:extLst>
            <a:ext uri="{FF2B5EF4-FFF2-40B4-BE49-F238E27FC236}">
              <a16:creationId xmlns:a16="http://schemas.microsoft.com/office/drawing/2014/main" id="{3B890639-0422-47ED-88E5-07C352DBEF08}"/>
            </a:ext>
          </a:extLst>
        </xdr:cNvPr>
        <xdr:cNvSpPr txBox="1"/>
      </xdr:nvSpPr>
      <xdr:spPr>
        <a:xfrm>
          <a:off x="5958638" y="293957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0.450</a:t>
          </a:fld>
          <a:endParaRPr kumimoji="1" lang="ja-JP" altLang="en-US" sz="900">
            <a:solidFill>
              <a:srgbClr val="FF0000"/>
            </a:solidFill>
          </a:endParaRPr>
        </a:p>
      </xdr:txBody>
    </xdr:sp>
    <xdr:clientData/>
  </xdr:oneCellAnchor>
  <xdr:twoCellAnchor editAs="oneCell">
    <xdr:from>
      <xdr:col>27</xdr:col>
      <xdr:colOff>2845</xdr:colOff>
      <xdr:row>13</xdr:row>
      <xdr:rowOff>176794</xdr:rowOff>
    </xdr:from>
    <xdr:to>
      <xdr:col>27</xdr:col>
      <xdr:colOff>164845</xdr:colOff>
      <xdr:row>13</xdr:row>
      <xdr:rowOff>176794</xdr:rowOff>
    </xdr:to>
    <xdr:cxnSp macro="">
      <xdr:nvCxnSpPr>
        <xdr:cNvPr id="149" name="直線コネクタ 148">
          <a:extLst>
            <a:ext uri="{FF2B5EF4-FFF2-40B4-BE49-F238E27FC236}">
              <a16:creationId xmlns:a16="http://schemas.microsoft.com/office/drawing/2014/main" id="{555D2F72-A322-4BFD-9523-BB44C2B2A872}"/>
            </a:ext>
          </a:extLst>
        </xdr:cNvPr>
        <xdr:cNvCxnSpPr/>
      </xdr:nvCxnSpPr>
      <xdr:spPr>
        <a:xfrm>
          <a:off x="6175045" y="3163834"/>
          <a:ext cx="16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3700</xdr:colOff>
      <xdr:row>13</xdr:row>
      <xdr:rowOff>139859</xdr:rowOff>
    </xdr:from>
    <xdr:to>
      <xdr:col>27</xdr:col>
      <xdr:colOff>3700</xdr:colOff>
      <xdr:row>14</xdr:row>
      <xdr:rowOff>53401</xdr:rowOff>
    </xdr:to>
    <xdr:cxnSp macro="">
      <xdr:nvCxnSpPr>
        <xdr:cNvPr id="150" name="直線コネクタ 149">
          <a:extLst>
            <a:ext uri="{FF2B5EF4-FFF2-40B4-BE49-F238E27FC236}">
              <a16:creationId xmlns:a16="http://schemas.microsoft.com/office/drawing/2014/main" id="{D59285EB-C3AD-4C62-A798-62E90B1E37A0}"/>
            </a:ext>
          </a:extLst>
        </xdr:cNvPr>
        <xdr:cNvCxnSpPr/>
      </xdr:nvCxnSpPr>
      <xdr:spPr>
        <a:xfrm>
          <a:off x="6175900" y="3126899"/>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10894</xdr:colOff>
      <xdr:row>15</xdr:row>
      <xdr:rowOff>173723</xdr:rowOff>
    </xdr:from>
    <xdr:to>
      <xdr:col>27</xdr:col>
      <xdr:colOff>10894</xdr:colOff>
      <xdr:row>16</xdr:row>
      <xdr:rowOff>214900</xdr:rowOff>
    </xdr:to>
    <xdr:cxnSp macro="">
      <xdr:nvCxnSpPr>
        <xdr:cNvPr id="151" name="直線コネクタ 150">
          <a:extLst>
            <a:ext uri="{FF2B5EF4-FFF2-40B4-BE49-F238E27FC236}">
              <a16:creationId xmlns:a16="http://schemas.microsoft.com/office/drawing/2014/main" id="{EAD5091D-B5F5-424A-895F-CC64E135C431}"/>
            </a:ext>
          </a:extLst>
        </xdr:cNvPr>
        <xdr:cNvCxnSpPr/>
      </xdr:nvCxnSpPr>
      <xdr:spPr>
        <a:xfrm flipV="1">
          <a:off x="6183094" y="3617963"/>
          <a:ext cx="0"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206548</xdr:colOff>
      <xdr:row>15</xdr:row>
      <xdr:rowOff>206628</xdr:rowOff>
    </xdr:from>
    <xdr:ext cx="408894" cy="224998"/>
    <xdr:sp macro="" textlink="">
      <xdr:nvSpPr>
        <xdr:cNvPr id="204" name="テキスト ボックス 203">
          <a:extLst>
            <a:ext uri="{FF2B5EF4-FFF2-40B4-BE49-F238E27FC236}">
              <a16:creationId xmlns:a16="http://schemas.microsoft.com/office/drawing/2014/main" id="{0DDE5820-C50A-43EA-991A-933AAC4F35B0}"/>
            </a:ext>
          </a:extLst>
        </xdr:cNvPr>
        <xdr:cNvSpPr txBox="1"/>
      </xdr:nvSpPr>
      <xdr:spPr>
        <a:xfrm>
          <a:off x="6150148" y="3650868"/>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28</xdr:col>
      <xdr:colOff>1724</xdr:colOff>
      <xdr:row>15</xdr:row>
      <xdr:rowOff>202735</xdr:rowOff>
    </xdr:from>
    <xdr:ext cx="502061" cy="233205"/>
    <xdr:sp macro="" textlink="$Q$10">
      <xdr:nvSpPr>
        <xdr:cNvPr id="205" name="テキスト ボックス 204">
          <a:extLst>
            <a:ext uri="{FF2B5EF4-FFF2-40B4-BE49-F238E27FC236}">
              <a16:creationId xmlns:a16="http://schemas.microsoft.com/office/drawing/2014/main" id="{4C4186F9-CE85-47E6-B538-5EF8F9A39569}"/>
            </a:ext>
          </a:extLst>
        </xdr:cNvPr>
        <xdr:cNvSpPr txBox="1"/>
      </xdr:nvSpPr>
      <xdr:spPr>
        <a:xfrm>
          <a:off x="6402524" y="3646975"/>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E969D2-5050-4B2E-BCD5-CE66F1A8D6F1}" type="TxLink">
            <a:rPr kumimoji="1" lang="en-US" altLang="en-US" sz="900" b="0" i="0" u="none" strike="noStrike">
              <a:solidFill>
                <a:srgbClr val="FF0000"/>
              </a:solidFill>
              <a:latin typeface="Times New Roman"/>
              <a:ea typeface="Yu Gothic"/>
              <a:cs typeface="Times New Roman"/>
            </a:rPr>
            <a:pPr/>
            <a:t>15.435</a:t>
          </a:fld>
          <a:endParaRPr kumimoji="1" lang="ja-JP" altLang="en-US" sz="900">
            <a:solidFill>
              <a:srgbClr val="FF0000"/>
            </a:solidFill>
          </a:endParaRPr>
        </a:p>
      </xdr:txBody>
    </xdr:sp>
    <xdr:clientData/>
  </xdr:oneCellAnchor>
  <xdr:twoCellAnchor editAs="oneCell">
    <xdr:from>
      <xdr:col>27</xdr:col>
      <xdr:colOff>163363</xdr:colOff>
      <xdr:row>5</xdr:row>
      <xdr:rowOff>23004</xdr:rowOff>
    </xdr:from>
    <xdr:to>
      <xdr:col>27</xdr:col>
      <xdr:colOff>163363</xdr:colOff>
      <xdr:row>14</xdr:row>
      <xdr:rowOff>218364</xdr:rowOff>
    </xdr:to>
    <xdr:cxnSp macro="">
      <xdr:nvCxnSpPr>
        <xdr:cNvPr id="206" name="直線コネクタ 205">
          <a:extLst>
            <a:ext uri="{FF2B5EF4-FFF2-40B4-BE49-F238E27FC236}">
              <a16:creationId xmlns:a16="http://schemas.microsoft.com/office/drawing/2014/main" id="{C0530A82-B720-47FB-ACEB-E35CF5C7E27F}"/>
            </a:ext>
          </a:extLst>
        </xdr:cNvPr>
        <xdr:cNvCxnSpPr/>
      </xdr:nvCxnSpPr>
      <xdr:spPr>
        <a:xfrm>
          <a:off x="6335563" y="11660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65958</xdr:colOff>
      <xdr:row>14</xdr:row>
      <xdr:rowOff>220654</xdr:rowOff>
    </xdr:from>
    <xdr:to>
      <xdr:col>27</xdr:col>
      <xdr:colOff>161358</xdr:colOff>
      <xdr:row>14</xdr:row>
      <xdr:rowOff>220654</xdr:rowOff>
    </xdr:to>
    <xdr:cxnSp macro="">
      <xdr:nvCxnSpPr>
        <xdr:cNvPr id="207" name="直線コネクタ 206">
          <a:extLst>
            <a:ext uri="{FF2B5EF4-FFF2-40B4-BE49-F238E27FC236}">
              <a16:creationId xmlns:a16="http://schemas.microsoft.com/office/drawing/2014/main" id="{20728D7B-3E6D-4BCC-AA18-E4132279CF45}"/>
            </a:ext>
          </a:extLst>
        </xdr:cNvPr>
        <xdr:cNvCxnSpPr/>
      </xdr:nvCxnSpPr>
      <xdr:spPr>
        <a:xfrm>
          <a:off x="6009558" y="3436294"/>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64405</xdr:colOff>
      <xdr:row>14</xdr:row>
      <xdr:rowOff>217231</xdr:rowOff>
    </xdr:from>
    <xdr:to>
      <xdr:col>26</xdr:col>
      <xdr:colOff>64405</xdr:colOff>
      <xdr:row>16</xdr:row>
      <xdr:rowOff>12031</xdr:rowOff>
    </xdr:to>
    <xdr:cxnSp macro="">
      <xdr:nvCxnSpPr>
        <xdr:cNvPr id="208" name="直線コネクタ 207">
          <a:extLst>
            <a:ext uri="{FF2B5EF4-FFF2-40B4-BE49-F238E27FC236}">
              <a16:creationId xmlns:a16="http://schemas.microsoft.com/office/drawing/2014/main" id="{0432649A-A89B-4978-AA4D-6BD40532FD9C}"/>
            </a:ext>
          </a:extLst>
        </xdr:cNvPr>
        <xdr:cNvCxnSpPr/>
      </xdr:nvCxnSpPr>
      <xdr:spPr>
        <a:xfrm>
          <a:off x="6008005" y="343287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162570</xdr:colOff>
      <xdr:row>5</xdr:row>
      <xdr:rowOff>25117</xdr:rowOff>
    </xdr:from>
    <xdr:to>
      <xdr:col>28</xdr:col>
      <xdr:colOff>167970</xdr:colOff>
      <xdr:row>5</xdr:row>
      <xdr:rowOff>25117</xdr:rowOff>
    </xdr:to>
    <xdr:cxnSp macro="">
      <xdr:nvCxnSpPr>
        <xdr:cNvPr id="209" name="直線コネクタ 208">
          <a:extLst>
            <a:ext uri="{FF2B5EF4-FFF2-40B4-BE49-F238E27FC236}">
              <a16:creationId xmlns:a16="http://schemas.microsoft.com/office/drawing/2014/main" id="{A5023D96-1002-4F69-9A70-DDC961E9D1A0}"/>
            </a:ext>
          </a:extLst>
        </xdr:cNvPr>
        <xdr:cNvCxnSpPr/>
      </xdr:nvCxnSpPr>
      <xdr:spPr>
        <a:xfrm>
          <a:off x="6334770" y="116811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166253</xdr:colOff>
      <xdr:row>5</xdr:row>
      <xdr:rowOff>23004</xdr:rowOff>
    </xdr:from>
    <xdr:to>
      <xdr:col>28</xdr:col>
      <xdr:colOff>166253</xdr:colOff>
      <xdr:row>14</xdr:row>
      <xdr:rowOff>218364</xdr:rowOff>
    </xdr:to>
    <xdr:cxnSp macro="">
      <xdr:nvCxnSpPr>
        <xdr:cNvPr id="210" name="直線コネクタ 209">
          <a:extLst>
            <a:ext uri="{FF2B5EF4-FFF2-40B4-BE49-F238E27FC236}">
              <a16:creationId xmlns:a16="http://schemas.microsoft.com/office/drawing/2014/main" id="{BF0AB471-5F1B-4CD4-9A6B-7846DCD84853}"/>
            </a:ext>
          </a:extLst>
        </xdr:cNvPr>
        <xdr:cNvCxnSpPr/>
      </xdr:nvCxnSpPr>
      <xdr:spPr>
        <a:xfrm>
          <a:off x="6567053" y="11660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169425</xdr:colOff>
      <xdr:row>14</xdr:row>
      <xdr:rowOff>217695</xdr:rowOff>
    </xdr:from>
    <xdr:to>
      <xdr:col>33</xdr:col>
      <xdr:colOff>178425</xdr:colOff>
      <xdr:row>14</xdr:row>
      <xdr:rowOff>217695</xdr:rowOff>
    </xdr:to>
    <xdr:cxnSp macro="">
      <xdr:nvCxnSpPr>
        <xdr:cNvPr id="211" name="直線コネクタ 210">
          <a:extLst>
            <a:ext uri="{FF2B5EF4-FFF2-40B4-BE49-F238E27FC236}">
              <a16:creationId xmlns:a16="http://schemas.microsoft.com/office/drawing/2014/main" id="{027078AF-34AA-47CE-AEB7-C25B5434405D}"/>
            </a:ext>
          </a:extLst>
        </xdr:cNvPr>
        <xdr:cNvCxnSpPr/>
      </xdr:nvCxnSpPr>
      <xdr:spPr>
        <a:xfrm>
          <a:off x="6570225" y="3433335"/>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176599</xdr:colOff>
      <xdr:row>14</xdr:row>
      <xdr:rowOff>215932</xdr:rowOff>
    </xdr:from>
    <xdr:to>
      <xdr:col>33</xdr:col>
      <xdr:colOff>176599</xdr:colOff>
      <xdr:row>16</xdr:row>
      <xdr:rowOff>10732</xdr:rowOff>
    </xdr:to>
    <xdr:cxnSp macro="">
      <xdr:nvCxnSpPr>
        <xdr:cNvPr id="212" name="直線コネクタ 211">
          <a:extLst>
            <a:ext uri="{FF2B5EF4-FFF2-40B4-BE49-F238E27FC236}">
              <a16:creationId xmlns:a16="http://schemas.microsoft.com/office/drawing/2014/main" id="{3929CF10-142A-42DC-83C2-CA67441104FB}"/>
            </a:ext>
          </a:extLst>
        </xdr:cNvPr>
        <xdr:cNvCxnSpPr/>
      </xdr:nvCxnSpPr>
      <xdr:spPr>
        <a:xfrm>
          <a:off x="7720399" y="343157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26925</xdr:colOff>
      <xdr:row>5</xdr:row>
      <xdr:rowOff>25042</xdr:rowOff>
    </xdr:from>
    <xdr:to>
      <xdr:col>27</xdr:col>
      <xdr:colOff>57312</xdr:colOff>
      <xdr:row>5</xdr:row>
      <xdr:rowOff>25042</xdr:rowOff>
    </xdr:to>
    <xdr:cxnSp macro="">
      <xdr:nvCxnSpPr>
        <xdr:cNvPr id="213" name="直線コネクタ 212">
          <a:extLst>
            <a:ext uri="{FF2B5EF4-FFF2-40B4-BE49-F238E27FC236}">
              <a16:creationId xmlns:a16="http://schemas.microsoft.com/office/drawing/2014/main" id="{8C9A3B6E-73F4-4245-B050-A44F9C4D0660}"/>
            </a:ext>
          </a:extLst>
        </xdr:cNvPr>
        <xdr:cNvCxnSpPr/>
      </xdr:nvCxnSpPr>
      <xdr:spPr>
        <a:xfrm>
          <a:off x="5513325" y="116804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11027</xdr:colOff>
      <xdr:row>14</xdr:row>
      <xdr:rowOff>216438</xdr:rowOff>
    </xdr:from>
    <xdr:to>
      <xdr:col>25</xdr:col>
      <xdr:colOff>176106</xdr:colOff>
      <xdr:row>14</xdr:row>
      <xdr:rowOff>216438</xdr:rowOff>
    </xdr:to>
    <xdr:cxnSp macro="">
      <xdr:nvCxnSpPr>
        <xdr:cNvPr id="217" name="直線コネクタ 216">
          <a:extLst>
            <a:ext uri="{FF2B5EF4-FFF2-40B4-BE49-F238E27FC236}">
              <a16:creationId xmlns:a16="http://schemas.microsoft.com/office/drawing/2014/main" id="{BD43196E-1701-4552-9301-26CBA5B0A6B2}"/>
            </a:ext>
          </a:extLst>
        </xdr:cNvPr>
        <xdr:cNvCxnSpPr/>
      </xdr:nvCxnSpPr>
      <xdr:spPr>
        <a:xfrm>
          <a:off x="5726027" y="3432078"/>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67063</xdr:colOff>
      <xdr:row>5</xdr:row>
      <xdr:rowOff>23575</xdr:rowOff>
    </xdr:from>
    <xdr:to>
      <xdr:col>25</xdr:col>
      <xdr:colOff>67063</xdr:colOff>
      <xdr:row>14</xdr:row>
      <xdr:rowOff>218935</xdr:rowOff>
    </xdr:to>
    <xdr:cxnSp macro="">
      <xdr:nvCxnSpPr>
        <xdr:cNvPr id="218" name="直線コネクタ 217">
          <a:extLst>
            <a:ext uri="{FF2B5EF4-FFF2-40B4-BE49-F238E27FC236}">
              <a16:creationId xmlns:a16="http://schemas.microsoft.com/office/drawing/2014/main" id="{23B31167-19E6-48E5-9D14-A2616E314345}"/>
            </a:ext>
          </a:extLst>
        </xdr:cNvPr>
        <xdr:cNvCxnSpPr/>
      </xdr:nvCxnSpPr>
      <xdr:spPr>
        <a:xfrm>
          <a:off x="5782063" y="116657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108415</xdr:colOff>
      <xdr:row>9</xdr:row>
      <xdr:rowOff>5442</xdr:rowOff>
    </xdr:from>
    <xdr:ext cx="233205" cy="444352"/>
    <xdr:sp macro="" textlink="'1条'!$R$6">
      <xdr:nvSpPr>
        <xdr:cNvPr id="219" name="テキスト ボックス 218">
          <a:extLst>
            <a:ext uri="{FF2B5EF4-FFF2-40B4-BE49-F238E27FC236}">
              <a16:creationId xmlns:a16="http://schemas.microsoft.com/office/drawing/2014/main" id="{13092418-14E3-41C3-8C27-897ACCD9887F}"/>
            </a:ext>
          </a:extLst>
        </xdr:cNvPr>
        <xdr:cNvSpPr txBox="1"/>
      </xdr:nvSpPr>
      <xdr:spPr>
        <a:xfrm rot="16200000">
          <a:off x="5489242" y="217930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24</xdr:col>
      <xdr:colOff>13253</xdr:colOff>
      <xdr:row>16</xdr:row>
      <xdr:rowOff>14757</xdr:rowOff>
    </xdr:from>
    <xdr:to>
      <xdr:col>25</xdr:col>
      <xdr:colOff>164382</xdr:colOff>
      <xdr:row>16</xdr:row>
      <xdr:rowOff>14757</xdr:rowOff>
    </xdr:to>
    <xdr:cxnSp macro="">
      <xdr:nvCxnSpPr>
        <xdr:cNvPr id="220" name="直線コネクタ 219">
          <a:extLst>
            <a:ext uri="{FF2B5EF4-FFF2-40B4-BE49-F238E27FC236}">
              <a16:creationId xmlns:a16="http://schemas.microsoft.com/office/drawing/2014/main" id="{0144CFAC-DD61-457E-8248-B94042E73522}"/>
            </a:ext>
          </a:extLst>
        </xdr:cNvPr>
        <xdr:cNvCxnSpPr/>
      </xdr:nvCxnSpPr>
      <xdr:spPr>
        <a:xfrm>
          <a:off x="5499653" y="3687597"/>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108860</xdr:colOff>
      <xdr:row>9</xdr:row>
      <xdr:rowOff>57177</xdr:rowOff>
    </xdr:from>
    <xdr:ext cx="233205" cy="444352"/>
    <xdr:sp macro="" textlink="'1条'!R5">
      <xdr:nvSpPr>
        <xdr:cNvPr id="221" name="テキスト ボックス 220">
          <a:extLst>
            <a:ext uri="{FF2B5EF4-FFF2-40B4-BE49-F238E27FC236}">
              <a16:creationId xmlns:a16="http://schemas.microsoft.com/office/drawing/2014/main" id="{166F505C-EE36-4B2E-B66F-1947D6739F3F}"/>
            </a:ext>
          </a:extLst>
        </xdr:cNvPr>
        <xdr:cNvSpPr txBox="1"/>
      </xdr:nvSpPr>
      <xdr:spPr>
        <a:xfrm rot="16200000">
          <a:off x="5261087" y="223103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74375</xdr:colOff>
      <xdr:row>5</xdr:row>
      <xdr:rowOff>24358</xdr:rowOff>
    </xdr:from>
    <xdr:to>
      <xdr:col>24</xdr:col>
      <xdr:colOff>74375</xdr:colOff>
      <xdr:row>16</xdr:row>
      <xdr:rowOff>14518</xdr:rowOff>
    </xdr:to>
    <xdr:cxnSp macro="">
      <xdr:nvCxnSpPr>
        <xdr:cNvPr id="222" name="直線コネクタ 221">
          <a:extLst>
            <a:ext uri="{FF2B5EF4-FFF2-40B4-BE49-F238E27FC236}">
              <a16:creationId xmlns:a16="http://schemas.microsoft.com/office/drawing/2014/main" id="{08347FF0-FEDF-426E-A85D-72CF89B68650}"/>
            </a:ext>
          </a:extLst>
        </xdr:cNvPr>
        <xdr:cNvCxnSpPr/>
      </xdr:nvCxnSpPr>
      <xdr:spPr>
        <a:xfrm>
          <a:off x="5560775" y="116735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66966</xdr:colOff>
      <xdr:row>14</xdr:row>
      <xdr:rowOff>218339</xdr:rowOff>
    </xdr:from>
    <xdr:to>
      <xdr:col>25</xdr:col>
      <xdr:colOff>66966</xdr:colOff>
      <xdr:row>16</xdr:row>
      <xdr:rowOff>13139</xdr:rowOff>
    </xdr:to>
    <xdr:cxnSp macro="">
      <xdr:nvCxnSpPr>
        <xdr:cNvPr id="223" name="直線コネクタ 222">
          <a:extLst>
            <a:ext uri="{FF2B5EF4-FFF2-40B4-BE49-F238E27FC236}">
              <a16:creationId xmlns:a16="http://schemas.microsoft.com/office/drawing/2014/main" id="{667B6ACF-ACD1-476A-92E5-B47833C0BB60}"/>
            </a:ext>
          </a:extLst>
        </xdr:cNvPr>
        <xdr:cNvCxnSpPr/>
      </xdr:nvCxnSpPr>
      <xdr:spPr>
        <a:xfrm>
          <a:off x="5781966" y="3433979"/>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119592</xdr:colOff>
      <xdr:row>10</xdr:row>
      <xdr:rowOff>137709</xdr:rowOff>
    </xdr:from>
    <xdr:ext cx="224998" cy="345929"/>
    <xdr:sp macro="" textlink="">
      <xdr:nvSpPr>
        <xdr:cNvPr id="225" name="テキスト ボックス 224">
          <a:extLst>
            <a:ext uri="{FF2B5EF4-FFF2-40B4-BE49-F238E27FC236}">
              <a16:creationId xmlns:a16="http://schemas.microsoft.com/office/drawing/2014/main" id="{C8B659FA-5A78-4130-B3E8-AD942CBF5316}"/>
            </a:ext>
          </a:extLst>
        </xdr:cNvPr>
        <xdr:cNvSpPr txBox="1"/>
      </xdr:nvSpPr>
      <xdr:spPr>
        <a:xfrm rot="16200000">
          <a:off x="5316926" y="249506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92039</xdr:colOff>
      <xdr:row>14</xdr:row>
      <xdr:rowOff>106894</xdr:rowOff>
    </xdr:from>
    <xdr:ext cx="233205" cy="444352"/>
    <xdr:sp macro="" textlink="'1条'!$R$9">
      <xdr:nvSpPr>
        <xdr:cNvPr id="226" name="テキスト ボックス 225">
          <a:extLst>
            <a:ext uri="{FF2B5EF4-FFF2-40B4-BE49-F238E27FC236}">
              <a16:creationId xmlns:a16="http://schemas.microsoft.com/office/drawing/2014/main" id="{88CD15AE-4FAD-4670-B637-ACB0F6689B69}"/>
            </a:ext>
          </a:extLst>
        </xdr:cNvPr>
        <xdr:cNvSpPr txBox="1"/>
      </xdr:nvSpPr>
      <xdr:spPr>
        <a:xfrm rot="16200000">
          <a:off x="5472866" y="342810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164412</xdr:colOff>
      <xdr:row>3</xdr:row>
      <xdr:rowOff>191259</xdr:rowOff>
    </xdr:from>
    <xdr:to>
      <xdr:col>27</xdr:col>
      <xdr:colOff>164412</xdr:colOff>
      <xdr:row>4</xdr:row>
      <xdr:rowOff>98183</xdr:rowOff>
    </xdr:to>
    <xdr:cxnSp macro="">
      <xdr:nvCxnSpPr>
        <xdr:cNvPr id="227" name="直線コネクタ 226">
          <a:extLst>
            <a:ext uri="{FF2B5EF4-FFF2-40B4-BE49-F238E27FC236}">
              <a16:creationId xmlns:a16="http://schemas.microsoft.com/office/drawing/2014/main" id="{AA9BDE33-9BE2-4320-B74B-F08640DECA61}"/>
            </a:ext>
          </a:extLst>
        </xdr:cNvPr>
        <xdr:cNvCxnSpPr/>
      </xdr:nvCxnSpPr>
      <xdr:spPr>
        <a:xfrm>
          <a:off x="6336612" y="87705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168664</xdr:colOff>
      <xdr:row>3</xdr:row>
      <xdr:rowOff>188421</xdr:rowOff>
    </xdr:from>
    <xdr:to>
      <xdr:col>28</xdr:col>
      <xdr:colOff>168664</xdr:colOff>
      <xdr:row>4</xdr:row>
      <xdr:rowOff>92321</xdr:rowOff>
    </xdr:to>
    <xdr:cxnSp macro="">
      <xdr:nvCxnSpPr>
        <xdr:cNvPr id="228" name="直線コネクタ 227">
          <a:extLst>
            <a:ext uri="{FF2B5EF4-FFF2-40B4-BE49-F238E27FC236}">
              <a16:creationId xmlns:a16="http://schemas.microsoft.com/office/drawing/2014/main" id="{C4BCFAC5-1222-4378-9812-C60F487F077A}"/>
            </a:ext>
          </a:extLst>
        </xdr:cNvPr>
        <xdr:cNvCxnSpPr/>
      </xdr:nvCxnSpPr>
      <xdr:spPr>
        <a:xfrm>
          <a:off x="6569464" y="87422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161902</xdr:colOff>
      <xdr:row>4</xdr:row>
      <xdr:rowOff>7842</xdr:rowOff>
    </xdr:from>
    <xdr:to>
      <xdr:col>28</xdr:col>
      <xdr:colOff>167302</xdr:colOff>
      <xdr:row>4</xdr:row>
      <xdr:rowOff>7842</xdr:rowOff>
    </xdr:to>
    <xdr:cxnSp macro="">
      <xdr:nvCxnSpPr>
        <xdr:cNvPr id="229" name="直線コネクタ 228">
          <a:extLst>
            <a:ext uri="{FF2B5EF4-FFF2-40B4-BE49-F238E27FC236}">
              <a16:creationId xmlns:a16="http://schemas.microsoft.com/office/drawing/2014/main" id="{BE10CDA4-CF1D-41E8-AA40-4BB4A5AF05C3}"/>
            </a:ext>
          </a:extLst>
        </xdr:cNvPr>
        <xdr:cNvCxnSpPr/>
      </xdr:nvCxnSpPr>
      <xdr:spPr>
        <a:xfrm>
          <a:off x="6334102" y="9222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49004</xdr:colOff>
      <xdr:row>3</xdr:row>
      <xdr:rowOff>0</xdr:rowOff>
    </xdr:from>
    <xdr:ext cx="444352" cy="233205"/>
    <xdr:sp macro="" textlink="'1条'!R7">
      <xdr:nvSpPr>
        <xdr:cNvPr id="230" name="テキスト ボックス 229">
          <a:extLst>
            <a:ext uri="{FF2B5EF4-FFF2-40B4-BE49-F238E27FC236}">
              <a16:creationId xmlns:a16="http://schemas.microsoft.com/office/drawing/2014/main" id="{77E0C30D-5EFF-4CD8-99C1-CFF9AB05BC38}"/>
            </a:ext>
          </a:extLst>
        </xdr:cNvPr>
        <xdr:cNvSpPr txBox="1"/>
      </xdr:nvSpPr>
      <xdr:spPr>
        <a:xfrm>
          <a:off x="6221204" y="6858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65659</xdr:colOff>
      <xdr:row>16</xdr:row>
      <xdr:rowOff>106680</xdr:rowOff>
    </xdr:from>
    <xdr:to>
      <xdr:col>26</xdr:col>
      <xdr:colOff>65659</xdr:colOff>
      <xdr:row>17</xdr:row>
      <xdr:rowOff>91426</xdr:rowOff>
    </xdr:to>
    <xdr:cxnSp macro="">
      <xdr:nvCxnSpPr>
        <xdr:cNvPr id="231" name="直線コネクタ 230">
          <a:extLst>
            <a:ext uri="{FF2B5EF4-FFF2-40B4-BE49-F238E27FC236}">
              <a16:creationId xmlns:a16="http://schemas.microsoft.com/office/drawing/2014/main" id="{C57C8D12-06EE-4CE4-AADE-B126D39C0666}"/>
            </a:ext>
          </a:extLst>
        </xdr:cNvPr>
        <xdr:cNvCxnSpPr/>
      </xdr:nvCxnSpPr>
      <xdr:spPr>
        <a:xfrm>
          <a:off x="6009259" y="3779520"/>
          <a:ext cx="0" cy="21334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177940</xdr:colOff>
      <xdr:row>16</xdr:row>
      <xdr:rowOff>111760</xdr:rowOff>
    </xdr:from>
    <xdr:to>
      <xdr:col>33</xdr:col>
      <xdr:colOff>177940</xdr:colOff>
      <xdr:row>17</xdr:row>
      <xdr:rowOff>95560</xdr:rowOff>
    </xdr:to>
    <xdr:cxnSp macro="">
      <xdr:nvCxnSpPr>
        <xdr:cNvPr id="232" name="直線コネクタ 231">
          <a:extLst>
            <a:ext uri="{FF2B5EF4-FFF2-40B4-BE49-F238E27FC236}">
              <a16:creationId xmlns:a16="http://schemas.microsoft.com/office/drawing/2014/main" id="{349E3C09-981A-4D60-BCD1-7C5A7480AEDB}"/>
            </a:ext>
          </a:extLst>
        </xdr:cNvPr>
        <xdr:cNvCxnSpPr/>
      </xdr:nvCxnSpPr>
      <xdr:spPr>
        <a:xfrm>
          <a:off x="7721740" y="3784600"/>
          <a:ext cx="0" cy="2124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65728</xdr:colOff>
      <xdr:row>17</xdr:row>
      <xdr:rowOff>44398</xdr:rowOff>
    </xdr:from>
    <xdr:to>
      <xdr:col>33</xdr:col>
      <xdr:colOff>175528</xdr:colOff>
      <xdr:row>17</xdr:row>
      <xdr:rowOff>44398</xdr:rowOff>
    </xdr:to>
    <xdr:cxnSp macro="">
      <xdr:nvCxnSpPr>
        <xdr:cNvPr id="233" name="直線コネクタ 232">
          <a:extLst>
            <a:ext uri="{FF2B5EF4-FFF2-40B4-BE49-F238E27FC236}">
              <a16:creationId xmlns:a16="http://schemas.microsoft.com/office/drawing/2014/main" id="{C5AF6C81-9D57-423D-B488-1A3FC9097D15}"/>
            </a:ext>
          </a:extLst>
        </xdr:cNvPr>
        <xdr:cNvCxnSpPr/>
      </xdr:nvCxnSpPr>
      <xdr:spPr>
        <a:xfrm>
          <a:off x="6009328" y="3945838"/>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221382</xdr:colOff>
      <xdr:row>17</xdr:row>
      <xdr:rowOff>30736</xdr:rowOff>
    </xdr:from>
    <xdr:ext cx="444352" cy="233205"/>
    <xdr:sp macro="" textlink="'1条'!R8">
      <xdr:nvSpPr>
        <xdr:cNvPr id="234" name="テキスト ボックス 233">
          <a:extLst>
            <a:ext uri="{FF2B5EF4-FFF2-40B4-BE49-F238E27FC236}">
              <a16:creationId xmlns:a16="http://schemas.microsoft.com/office/drawing/2014/main" id="{FDEAEC00-2F2F-48ED-89DF-462A919CCE87}"/>
            </a:ext>
          </a:extLst>
        </xdr:cNvPr>
        <xdr:cNvSpPr txBox="1"/>
      </xdr:nvSpPr>
      <xdr:spPr>
        <a:xfrm>
          <a:off x="6622182" y="39321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67265</xdr:colOff>
      <xdr:row>12</xdr:row>
      <xdr:rowOff>21418</xdr:rowOff>
    </xdr:from>
    <xdr:to>
      <xdr:col>26</xdr:col>
      <xdr:colOff>67265</xdr:colOff>
      <xdr:row>12</xdr:row>
      <xdr:rowOff>182804</xdr:rowOff>
    </xdr:to>
    <xdr:cxnSp macro="">
      <xdr:nvCxnSpPr>
        <xdr:cNvPr id="235" name="直線コネクタ 234">
          <a:extLst>
            <a:ext uri="{FF2B5EF4-FFF2-40B4-BE49-F238E27FC236}">
              <a16:creationId xmlns:a16="http://schemas.microsoft.com/office/drawing/2014/main" id="{638C85AD-165E-4805-92EB-9A948CC38BC4}"/>
            </a:ext>
          </a:extLst>
        </xdr:cNvPr>
        <xdr:cNvCxnSpPr/>
      </xdr:nvCxnSpPr>
      <xdr:spPr>
        <a:xfrm>
          <a:off x="6010865" y="2779858"/>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64320</xdr:colOff>
      <xdr:row>12</xdr:row>
      <xdr:rowOff>68330</xdr:rowOff>
    </xdr:from>
    <xdr:to>
      <xdr:col>27</xdr:col>
      <xdr:colOff>159720</xdr:colOff>
      <xdr:row>12</xdr:row>
      <xdr:rowOff>68330</xdr:rowOff>
    </xdr:to>
    <xdr:cxnSp macro="">
      <xdr:nvCxnSpPr>
        <xdr:cNvPr id="236" name="直線コネクタ 235">
          <a:extLst>
            <a:ext uri="{FF2B5EF4-FFF2-40B4-BE49-F238E27FC236}">
              <a16:creationId xmlns:a16="http://schemas.microsoft.com/office/drawing/2014/main" id="{8EF4A46B-5C16-436F-BD3A-CDA06702285F}"/>
            </a:ext>
          </a:extLst>
        </xdr:cNvPr>
        <xdr:cNvCxnSpPr/>
      </xdr:nvCxnSpPr>
      <xdr:spPr>
        <a:xfrm>
          <a:off x="6007920" y="2826770"/>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8981</xdr:colOff>
      <xdr:row>11</xdr:row>
      <xdr:rowOff>87383</xdr:rowOff>
    </xdr:from>
    <xdr:ext cx="444352" cy="233205"/>
    <xdr:sp macro="" textlink="'1条'!R10">
      <xdr:nvSpPr>
        <xdr:cNvPr id="237" name="テキスト ボックス 236">
          <a:extLst>
            <a:ext uri="{FF2B5EF4-FFF2-40B4-BE49-F238E27FC236}">
              <a16:creationId xmlns:a16="http://schemas.microsoft.com/office/drawing/2014/main" id="{7442B909-4510-4C5E-A90D-8701BD72E494}"/>
            </a:ext>
          </a:extLst>
        </xdr:cNvPr>
        <xdr:cNvSpPr txBox="1"/>
      </xdr:nvSpPr>
      <xdr:spPr>
        <a:xfrm>
          <a:off x="5952581" y="261722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67579</xdr:colOff>
      <xdr:row>12</xdr:row>
      <xdr:rowOff>206476</xdr:rowOff>
    </xdr:from>
    <xdr:ext cx="444352" cy="233205"/>
    <xdr:sp macro="" textlink="'1条'!R11">
      <xdr:nvSpPr>
        <xdr:cNvPr id="238" name="テキスト ボックス 237">
          <a:extLst>
            <a:ext uri="{FF2B5EF4-FFF2-40B4-BE49-F238E27FC236}">
              <a16:creationId xmlns:a16="http://schemas.microsoft.com/office/drawing/2014/main" id="{2129AAAD-1997-4FDD-A528-FBED9ADC3F9A}"/>
            </a:ext>
          </a:extLst>
        </xdr:cNvPr>
        <xdr:cNvSpPr txBox="1"/>
      </xdr:nvSpPr>
      <xdr:spPr>
        <a:xfrm>
          <a:off x="6925579" y="29605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166194</xdr:colOff>
      <xdr:row>13</xdr:row>
      <xdr:rowOff>183944</xdr:rowOff>
    </xdr:from>
    <xdr:to>
      <xdr:col>33</xdr:col>
      <xdr:colOff>175194</xdr:colOff>
      <xdr:row>13</xdr:row>
      <xdr:rowOff>183944</xdr:rowOff>
    </xdr:to>
    <xdr:cxnSp macro="">
      <xdr:nvCxnSpPr>
        <xdr:cNvPr id="239" name="直線コネクタ 238">
          <a:extLst>
            <a:ext uri="{FF2B5EF4-FFF2-40B4-BE49-F238E27FC236}">
              <a16:creationId xmlns:a16="http://schemas.microsoft.com/office/drawing/2014/main" id="{AC7B0F6E-0048-4A26-ADEE-5027E94751EB}"/>
            </a:ext>
          </a:extLst>
        </xdr:cNvPr>
        <xdr:cNvCxnSpPr/>
      </xdr:nvCxnSpPr>
      <xdr:spPr>
        <a:xfrm>
          <a:off x="6566994" y="3170984"/>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180039</xdr:colOff>
      <xdr:row>13</xdr:row>
      <xdr:rowOff>129602</xdr:rowOff>
    </xdr:from>
    <xdr:to>
      <xdr:col>33</xdr:col>
      <xdr:colOff>180039</xdr:colOff>
      <xdr:row>14</xdr:row>
      <xdr:rowOff>59760</xdr:rowOff>
    </xdr:to>
    <xdr:cxnSp macro="">
      <xdr:nvCxnSpPr>
        <xdr:cNvPr id="240" name="直線コネクタ 239">
          <a:extLst>
            <a:ext uri="{FF2B5EF4-FFF2-40B4-BE49-F238E27FC236}">
              <a16:creationId xmlns:a16="http://schemas.microsoft.com/office/drawing/2014/main" id="{91A80EA9-1871-4A02-8ECB-903668766690}"/>
            </a:ext>
          </a:extLst>
        </xdr:cNvPr>
        <xdr:cNvCxnSpPr/>
      </xdr:nvCxnSpPr>
      <xdr:spPr>
        <a:xfrm>
          <a:off x="7723839" y="3116642"/>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185677</xdr:colOff>
      <xdr:row>34</xdr:row>
      <xdr:rowOff>94838</xdr:rowOff>
    </xdr:from>
    <xdr:to>
      <xdr:col>26</xdr:col>
      <xdr:colOff>185677</xdr:colOff>
      <xdr:row>35</xdr:row>
      <xdr:rowOff>39038</xdr:rowOff>
    </xdr:to>
    <xdr:cxnSp macro="">
      <xdr:nvCxnSpPr>
        <xdr:cNvPr id="241" name="直線コネクタ 240">
          <a:extLst>
            <a:ext uri="{FF2B5EF4-FFF2-40B4-BE49-F238E27FC236}">
              <a16:creationId xmlns:a16="http://schemas.microsoft.com/office/drawing/2014/main" id="{E1C086EE-1197-41B4-ACC7-00EA0B7024D4}"/>
            </a:ext>
          </a:extLst>
        </xdr:cNvPr>
        <xdr:cNvCxnSpPr/>
      </xdr:nvCxnSpPr>
      <xdr:spPr>
        <a:xfrm>
          <a:off x="6129277" y="7882478"/>
          <a:ext cx="0" cy="1728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186684</xdr:colOff>
      <xdr:row>34</xdr:row>
      <xdr:rowOff>205856</xdr:rowOff>
    </xdr:from>
    <xdr:to>
      <xdr:col>27</xdr:col>
      <xdr:colOff>127284</xdr:colOff>
      <xdr:row>34</xdr:row>
      <xdr:rowOff>205856</xdr:rowOff>
    </xdr:to>
    <xdr:cxnSp macro="">
      <xdr:nvCxnSpPr>
        <xdr:cNvPr id="242" name="直線コネクタ 241">
          <a:extLst>
            <a:ext uri="{FF2B5EF4-FFF2-40B4-BE49-F238E27FC236}">
              <a16:creationId xmlns:a16="http://schemas.microsoft.com/office/drawing/2014/main" id="{098E8285-2488-4151-9DA1-977245AED2C6}"/>
            </a:ext>
          </a:extLst>
        </xdr:cNvPr>
        <xdr:cNvCxnSpPr/>
      </xdr:nvCxnSpPr>
      <xdr:spPr>
        <a:xfrm>
          <a:off x="6130284" y="7993496"/>
          <a:ext cx="1692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76684</xdr:colOff>
      <xdr:row>35</xdr:row>
      <xdr:rowOff>89505</xdr:rowOff>
    </xdr:from>
    <xdr:ext cx="444352" cy="233205"/>
    <xdr:sp macro="" textlink="$H$25">
      <xdr:nvSpPr>
        <xdr:cNvPr id="243" name="テキスト ボックス 242">
          <a:extLst>
            <a:ext uri="{FF2B5EF4-FFF2-40B4-BE49-F238E27FC236}">
              <a16:creationId xmlns:a16="http://schemas.microsoft.com/office/drawing/2014/main" id="{CDD3AFF2-1914-4B90-A874-D434A2A2E8CE}"/>
            </a:ext>
          </a:extLst>
        </xdr:cNvPr>
        <xdr:cNvSpPr txBox="1"/>
      </xdr:nvSpPr>
      <xdr:spPr>
        <a:xfrm>
          <a:off x="6020284" y="810574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19EFF92-1086-4D05-9E8D-CA4698762C96}" type="TxLink">
            <a:rPr kumimoji="1" lang="en-US" altLang="en-US" sz="900" b="0" i="0" u="none" strike="noStrike">
              <a:solidFill>
                <a:srgbClr val="FF0000"/>
              </a:solidFill>
              <a:latin typeface="Times New Roman"/>
              <a:ea typeface="Yu Gothic"/>
              <a:cs typeface="Times New Roman"/>
            </a:rPr>
            <a:pPr/>
            <a:t>0.473</a:t>
          </a:fld>
          <a:endParaRPr kumimoji="1" lang="ja-JP" altLang="en-US" sz="900">
            <a:solidFill>
              <a:srgbClr val="FF0000"/>
            </a:solidFill>
          </a:endParaRPr>
        </a:p>
      </xdr:txBody>
    </xdr:sp>
    <xdr:clientData/>
  </xdr:oneCellAnchor>
  <xdr:oneCellAnchor>
    <xdr:from>
      <xdr:col>24</xdr:col>
      <xdr:colOff>113211</xdr:colOff>
      <xdr:row>31</xdr:row>
      <xdr:rowOff>175415</xdr:rowOff>
    </xdr:from>
    <xdr:ext cx="354905" cy="224998"/>
    <xdr:sp macro="" textlink="">
      <xdr:nvSpPr>
        <xdr:cNvPr id="244" name="テキスト ボックス 243">
          <a:extLst>
            <a:ext uri="{FF2B5EF4-FFF2-40B4-BE49-F238E27FC236}">
              <a16:creationId xmlns:a16="http://schemas.microsoft.com/office/drawing/2014/main" id="{71CC503D-B3EE-4C85-90C1-9B9A6C6B384E}"/>
            </a:ext>
          </a:extLst>
        </xdr:cNvPr>
        <xdr:cNvSpPr txBox="1"/>
      </xdr:nvSpPr>
      <xdr:spPr>
        <a:xfrm>
          <a:off x="5599611" y="7277255"/>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27</xdr:col>
      <xdr:colOff>33099</xdr:colOff>
      <xdr:row>32</xdr:row>
      <xdr:rowOff>74931</xdr:rowOff>
    </xdr:from>
    <xdr:ext cx="354905" cy="224998"/>
    <xdr:sp macro="" textlink="">
      <xdr:nvSpPr>
        <xdr:cNvPr id="245" name="テキスト ボックス 244">
          <a:extLst>
            <a:ext uri="{FF2B5EF4-FFF2-40B4-BE49-F238E27FC236}">
              <a16:creationId xmlns:a16="http://schemas.microsoft.com/office/drawing/2014/main" id="{CBE6E137-2F1F-4F1A-BE6D-15302A5D838A}"/>
            </a:ext>
          </a:extLst>
        </xdr:cNvPr>
        <xdr:cNvSpPr txBox="1"/>
      </xdr:nvSpPr>
      <xdr:spPr>
        <a:xfrm>
          <a:off x="6205299" y="7405371"/>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₂</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23</xdr:col>
      <xdr:colOff>216727</xdr:colOff>
      <xdr:row>32</xdr:row>
      <xdr:rowOff>84204</xdr:rowOff>
    </xdr:from>
    <xdr:ext cx="559769" cy="233205"/>
    <xdr:sp macro="" textlink="$S$27">
      <xdr:nvSpPr>
        <xdr:cNvPr id="246" name="テキスト ボックス 245">
          <a:extLst>
            <a:ext uri="{FF2B5EF4-FFF2-40B4-BE49-F238E27FC236}">
              <a16:creationId xmlns:a16="http://schemas.microsoft.com/office/drawing/2014/main" id="{31EB6F72-FD81-4A36-ADA0-01E1F71BA881}"/>
            </a:ext>
          </a:extLst>
        </xdr:cNvPr>
        <xdr:cNvSpPr txBox="1"/>
      </xdr:nvSpPr>
      <xdr:spPr>
        <a:xfrm>
          <a:off x="5474527" y="741464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2B82253-C191-421A-8BE4-F020ED490F4F}" type="TxLink">
            <a:rPr kumimoji="1" lang="en-US" altLang="en-US" sz="900" b="0" i="0" u="none" strike="noStrike">
              <a:solidFill>
                <a:sysClr val="windowText" lastClr="000000"/>
              </a:solidFill>
              <a:latin typeface="Times New Roman"/>
              <a:ea typeface="Yu Gothic"/>
              <a:cs typeface="Times New Roman"/>
            </a:rPr>
            <a:pPr/>
            <a:t>324.164</a:t>
          </a:fld>
          <a:endParaRPr kumimoji="1" lang="ja-JP" altLang="en-US" sz="900">
            <a:solidFill>
              <a:sysClr val="windowText" lastClr="000000"/>
            </a:solidFill>
          </a:endParaRPr>
        </a:p>
      </xdr:txBody>
    </xdr:sp>
    <xdr:clientData/>
  </xdr:oneCellAnchor>
  <xdr:oneCellAnchor>
    <xdr:from>
      <xdr:col>27</xdr:col>
      <xdr:colOff>223179</xdr:colOff>
      <xdr:row>32</xdr:row>
      <xdr:rowOff>93456</xdr:rowOff>
    </xdr:from>
    <xdr:ext cx="559769" cy="233205"/>
    <xdr:sp macro="" textlink="$S$28">
      <xdr:nvSpPr>
        <xdr:cNvPr id="250" name="テキスト ボックス 249">
          <a:extLst>
            <a:ext uri="{FF2B5EF4-FFF2-40B4-BE49-F238E27FC236}">
              <a16:creationId xmlns:a16="http://schemas.microsoft.com/office/drawing/2014/main" id="{FA0D4F5D-FEAA-4981-A7DB-D5336F3DDCC1}"/>
            </a:ext>
          </a:extLst>
        </xdr:cNvPr>
        <xdr:cNvSpPr txBox="1"/>
      </xdr:nvSpPr>
      <xdr:spPr>
        <a:xfrm>
          <a:off x="6395379" y="742389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3B7D4FB-C4BB-41DA-9455-3FAED0BA08FD}" type="TxLink">
            <a:rPr kumimoji="1" lang="en-US" altLang="en-US" sz="900" b="0" i="0" u="none" strike="noStrike">
              <a:solidFill>
                <a:sysClr val="windowText" lastClr="000000"/>
              </a:solidFill>
              <a:latin typeface="Times New Roman"/>
              <a:ea typeface="Yu Gothic"/>
              <a:cs typeface="Times New Roman"/>
            </a:rPr>
            <a:pPr/>
            <a:t>239.534</a:t>
          </a:fld>
          <a:endParaRPr kumimoji="1" lang="ja-JP" altLang="en-US" sz="900">
            <a:solidFill>
              <a:sysClr val="windowText" lastClr="000000"/>
            </a:solidFill>
          </a:endParaRPr>
        </a:p>
      </xdr:txBody>
    </xdr:sp>
    <xdr:clientData/>
  </xdr:oneCellAnchor>
  <xdr:oneCellAnchor>
    <xdr:from>
      <xdr:col>26</xdr:col>
      <xdr:colOff>130058</xdr:colOff>
      <xdr:row>34</xdr:row>
      <xdr:rowOff>212567</xdr:rowOff>
    </xdr:from>
    <xdr:ext cx="313804" cy="224998"/>
    <xdr:sp macro="" textlink="">
      <xdr:nvSpPr>
        <xdr:cNvPr id="251" name="テキスト ボックス 250">
          <a:extLst>
            <a:ext uri="{FF2B5EF4-FFF2-40B4-BE49-F238E27FC236}">
              <a16:creationId xmlns:a16="http://schemas.microsoft.com/office/drawing/2014/main" id="{4A65A265-D607-4ECD-BA60-97AABDF68C7A}"/>
            </a:ext>
          </a:extLst>
        </xdr:cNvPr>
        <xdr:cNvSpPr txBox="1"/>
      </xdr:nvSpPr>
      <xdr:spPr>
        <a:xfrm>
          <a:off x="6073658" y="8000207"/>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x</a:t>
          </a:r>
          <a:r>
            <a:rPr kumimoji="1" lang="en-US" altLang="en-US" sz="900" b="0" i="1" u="none" strike="noStrike">
              <a:solidFill>
                <a:srgbClr val="FF0000"/>
              </a:solidFill>
              <a:latin typeface="Times New Roman"/>
              <a:cs typeface="Times New Roman"/>
            </a:rPr>
            <a:t>=</a:t>
          </a:r>
        </a:p>
      </xdr:txBody>
    </xdr:sp>
    <xdr:clientData/>
  </xdr:oneCellAnchor>
  <xdr:twoCellAnchor editAs="oneCell">
    <xdr:from>
      <xdr:col>26</xdr:col>
      <xdr:colOff>190929</xdr:colOff>
      <xdr:row>32</xdr:row>
      <xdr:rowOff>163468</xdr:rowOff>
    </xdr:from>
    <xdr:to>
      <xdr:col>26</xdr:col>
      <xdr:colOff>190929</xdr:colOff>
      <xdr:row>34</xdr:row>
      <xdr:rowOff>49011</xdr:rowOff>
    </xdr:to>
    <xdr:cxnSp macro="">
      <xdr:nvCxnSpPr>
        <xdr:cNvPr id="263" name="直線コネクタ 262">
          <a:extLst>
            <a:ext uri="{FF2B5EF4-FFF2-40B4-BE49-F238E27FC236}">
              <a16:creationId xmlns:a16="http://schemas.microsoft.com/office/drawing/2014/main" id="{0F51B2EE-1ACE-4186-A62A-E8E5E47626D2}"/>
            </a:ext>
          </a:extLst>
        </xdr:cNvPr>
        <xdr:cNvCxnSpPr/>
      </xdr:nvCxnSpPr>
      <xdr:spPr>
        <a:xfrm>
          <a:off x="6134529" y="7493908"/>
          <a:ext cx="0" cy="342743"/>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163387</xdr:colOff>
      <xdr:row>33</xdr:row>
      <xdr:rowOff>110632</xdr:rowOff>
    </xdr:from>
    <xdr:ext cx="339580" cy="224998"/>
    <xdr:sp macro="" textlink="">
      <xdr:nvSpPr>
        <xdr:cNvPr id="264" name="テキスト ボックス 263">
          <a:extLst>
            <a:ext uri="{FF2B5EF4-FFF2-40B4-BE49-F238E27FC236}">
              <a16:creationId xmlns:a16="http://schemas.microsoft.com/office/drawing/2014/main" id="{80E4C2DA-4D09-45BF-A50C-47FBC9833078}"/>
            </a:ext>
          </a:extLst>
        </xdr:cNvPr>
        <xdr:cNvSpPr txBox="1"/>
      </xdr:nvSpPr>
      <xdr:spPr>
        <a:xfrm>
          <a:off x="6106987" y="7669672"/>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27</xdr:col>
      <xdr:colOff>125947</xdr:colOff>
      <xdr:row>33</xdr:row>
      <xdr:rowOff>109004</xdr:rowOff>
    </xdr:from>
    <xdr:ext cx="559769" cy="233205"/>
    <xdr:sp macro="" textlink="$H$19">
      <xdr:nvSpPr>
        <xdr:cNvPr id="265" name="テキスト ボックス 264">
          <a:extLst>
            <a:ext uri="{FF2B5EF4-FFF2-40B4-BE49-F238E27FC236}">
              <a16:creationId xmlns:a16="http://schemas.microsoft.com/office/drawing/2014/main" id="{2F928E7D-19D5-41DD-A461-5A589D7D4CCB}"/>
            </a:ext>
          </a:extLst>
        </xdr:cNvPr>
        <xdr:cNvSpPr txBox="1"/>
      </xdr:nvSpPr>
      <xdr:spPr>
        <a:xfrm>
          <a:off x="6298147" y="766804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07A4284-6323-443E-831E-8563934AC00B}" type="TxLink">
            <a:rPr kumimoji="1" lang="en-US" altLang="en-US" sz="900" b="0" i="0" u="none" strike="noStrike">
              <a:solidFill>
                <a:srgbClr val="FF0000"/>
              </a:solidFill>
              <a:latin typeface="Times New Roman"/>
              <a:ea typeface="Yu Gothic"/>
              <a:cs typeface="Times New Roman"/>
            </a:rPr>
            <a:pPr/>
            <a:t>253.664</a:t>
          </a:fld>
          <a:endParaRPr kumimoji="1" lang="ja-JP" altLang="en-US" sz="900">
            <a:solidFill>
              <a:srgbClr val="FF0000"/>
            </a:solidFill>
          </a:endParaRPr>
        </a:p>
      </xdr:txBody>
    </xdr:sp>
    <xdr:clientData/>
  </xdr:oneCellAnchor>
  <xdr:oneCellAnchor>
    <xdr:from>
      <xdr:col>26</xdr:col>
      <xdr:colOff>25204</xdr:colOff>
      <xdr:row>28</xdr:row>
      <xdr:rowOff>13165</xdr:rowOff>
    </xdr:from>
    <xdr:ext cx="365165" cy="224998"/>
    <xdr:sp macro="" textlink="">
      <xdr:nvSpPr>
        <xdr:cNvPr id="266" name="テキスト ボックス 265">
          <a:extLst>
            <a:ext uri="{FF2B5EF4-FFF2-40B4-BE49-F238E27FC236}">
              <a16:creationId xmlns:a16="http://schemas.microsoft.com/office/drawing/2014/main" id="{5C67C3CD-96C7-4375-800F-4B95BA80B4CB}"/>
            </a:ext>
          </a:extLst>
        </xdr:cNvPr>
        <xdr:cNvSpPr txBox="1"/>
      </xdr:nvSpPr>
      <xdr:spPr>
        <a:xfrm>
          <a:off x="5968804" y="6429205"/>
          <a:ext cx="36516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t</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26</xdr:col>
      <xdr:colOff>27318</xdr:colOff>
      <xdr:row>31</xdr:row>
      <xdr:rowOff>164156</xdr:rowOff>
    </xdr:from>
    <xdr:to>
      <xdr:col>33</xdr:col>
      <xdr:colOff>137118</xdr:colOff>
      <xdr:row>31</xdr:row>
      <xdr:rowOff>164156</xdr:rowOff>
    </xdr:to>
    <xdr:cxnSp macro="">
      <xdr:nvCxnSpPr>
        <xdr:cNvPr id="267" name="直線コネクタ 266">
          <a:extLst>
            <a:ext uri="{FF2B5EF4-FFF2-40B4-BE49-F238E27FC236}">
              <a16:creationId xmlns:a16="http://schemas.microsoft.com/office/drawing/2014/main" id="{51E63799-5ADD-41D4-A63B-E1498AC3A64C}"/>
            </a:ext>
          </a:extLst>
        </xdr:cNvPr>
        <xdr:cNvCxnSpPr/>
      </xdr:nvCxnSpPr>
      <xdr:spPr>
        <a:xfrm>
          <a:off x="5970918" y="7265996"/>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126220</xdr:colOff>
      <xdr:row>30</xdr:row>
      <xdr:rowOff>164152</xdr:rowOff>
    </xdr:from>
    <xdr:to>
      <xdr:col>27</xdr:col>
      <xdr:colOff>126220</xdr:colOff>
      <xdr:row>31</xdr:row>
      <xdr:rowOff>187552</xdr:rowOff>
    </xdr:to>
    <xdr:cxnSp macro="">
      <xdr:nvCxnSpPr>
        <xdr:cNvPr id="268" name="直線コネクタ 267">
          <a:extLst>
            <a:ext uri="{FF2B5EF4-FFF2-40B4-BE49-F238E27FC236}">
              <a16:creationId xmlns:a16="http://schemas.microsoft.com/office/drawing/2014/main" id="{35858ABA-3505-4460-9497-5C08CF42C4D6}"/>
            </a:ext>
          </a:extLst>
        </xdr:cNvPr>
        <xdr:cNvCxnSpPr/>
      </xdr:nvCxnSpPr>
      <xdr:spPr>
        <a:xfrm>
          <a:off x="6298420" y="7037392"/>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128899</xdr:colOff>
      <xdr:row>20</xdr:row>
      <xdr:rowOff>160164</xdr:rowOff>
    </xdr:from>
    <xdr:to>
      <xdr:col>27</xdr:col>
      <xdr:colOff>128899</xdr:colOff>
      <xdr:row>30</xdr:row>
      <xdr:rowOff>142164</xdr:rowOff>
    </xdr:to>
    <xdr:cxnSp macro="">
      <xdr:nvCxnSpPr>
        <xdr:cNvPr id="269" name="直線コネクタ 268">
          <a:extLst>
            <a:ext uri="{FF2B5EF4-FFF2-40B4-BE49-F238E27FC236}">
              <a16:creationId xmlns:a16="http://schemas.microsoft.com/office/drawing/2014/main" id="{34169C04-01A2-46F0-B4FC-0CA3D3C4B07B}"/>
            </a:ext>
          </a:extLst>
        </xdr:cNvPr>
        <xdr:cNvCxnSpPr/>
      </xdr:nvCxnSpPr>
      <xdr:spPr>
        <a:xfrm>
          <a:off x="6301099" y="47474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26414</xdr:colOff>
      <xdr:row>30</xdr:row>
      <xdr:rowOff>140111</xdr:rowOff>
    </xdr:from>
    <xdr:to>
      <xdr:col>27</xdr:col>
      <xdr:colOff>121814</xdr:colOff>
      <xdr:row>30</xdr:row>
      <xdr:rowOff>140111</xdr:rowOff>
    </xdr:to>
    <xdr:cxnSp macro="">
      <xdr:nvCxnSpPr>
        <xdr:cNvPr id="270" name="直線コネクタ 269">
          <a:extLst>
            <a:ext uri="{FF2B5EF4-FFF2-40B4-BE49-F238E27FC236}">
              <a16:creationId xmlns:a16="http://schemas.microsoft.com/office/drawing/2014/main" id="{58AD3E89-ED6B-4BD6-8E5B-6B14CC06645B}"/>
            </a:ext>
          </a:extLst>
        </xdr:cNvPr>
        <xdr:cNvCxnSpPr/>
      </xdr:nvCxnSpPr>
      <xdr:spPr>
        <a:xfrm>
          <a:off x="5970014" y="7013351"/>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24861</xdr:colOff>
      <xdr:row>30</xdr:row>
      <xdr:rowOff>136677</xdr:rowOff>
    </xdr:from>
    <xdr:to>
      <xdr:col>26</xdr:col>
      <xdr:colOff>24861</xdr:colOff>
      <xdr:row>31</xdr:row>
      <xdr:rowOff>160077</xdr:rowOff>
    </xdr:to>
    <xdr:cxnSp macro="">
      <xdr:nvCxnSpPr>
        <xdr:cNvPr id="271" name="直線コネクタ 270">
          <a:extLst>
            <a:ext uri="{FF2B5EF4-FFF2-40B4-BE49-F238E27FC236}">
              <a16:creationId xmlns:a16="http://schemas.microsoft.com/office/drawing/2014/main" id="{1FDC89EB-5A2B-428C-A2A5-B7C9346BEC4D}"/>
            </a:ext>
          </a:extLst>
        </xdr:cNvPr>
        <xdr:cNvCxnSpPr/>
      </xdr:nvCxnSpPr>
      <xdr:spPr>
        <a:xfrm>
          <a:off x="5968461" y="700991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128106</xdr:colOff>
      <xdr:row>20</xdr:row>
      <xdr:rowOff>162277</xdr:rowOff>
    </xdr:from>
    <xdr:to>
      <xdr:col>28</xdr:col>
      <xdr:colOff>133506</xdr:colOff>
      <xdr:row>20</xdr:row>
      <xdr:rowOff>162277</xdr:rowOff>
    </xdr:to>
    <xdr:cxnSp macro="">
      <xdr:nvCxnSpPr>
        <xdr:cNvPr id="272" name="直線コネクタ 271">
          <a:extLst>
            <a:ext uri="{FF2B5EF4-FFF2-40B4-BE49-F238E27FC236}">
              <a16:creationId xmlns:a16="http://schemas.microsoft.com/office/drawing/2014/main" id="{BAC5E0A1-1798-4027-B0CD-CA4940EF6110}"/>
            </a:ext>
          </a:extLst>
        </xdr:cNvPr>
        <xdr:cNvCxnSpPr/>
      </xdr:nvCxnSpPr>
      <xdr:spPr>
        <a:xfrm>
          <a:off x="6300306" y="474951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131789</xdr:colOff>
      <xdr:row>20</xdr:row>
      <xdr:rowOff>160164</xdr:rowOff>
    </xdr:from>
    <xdr:to>
      <xdr:col>28</xdr:col>
      <xdr:colOff>131789</xdr:colOff>
      <xdr:row>30</xdr:row>
      <xdr:rowOff>142164</xdr:rowOff>
    </xdr:to>
    <xdr:cxnSp macro="">
      <xdr:nvCxnSpPr>
        <xdr:cNvPr id="273" name="直線コネクタ 272">
          <a:extLst>
            <a:ext uri="{FF2B5EF4-FFF2-40B4-BE49-F238E27FC236}">
              <a16:creationId xmlns:a16="http://schemas.microsoft.com/office/drawing/2014/main" id="{9D69311F-74B8-4F96-8898-E3D81AD154CE}"/>
            </a:ext>
          </a:extLst>
        </xdr:cNvPr>
        <xdr:cNvCxnSpPr/>
      </xdr:nvCxnSpPr>
      <xdr:spPr>
        <a:xfrm>
          <a:off x="6532589" y="47474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129881</xdr:colOff>
      <xdr:row>30</xdr:row>
      <xdr:rowOff>142221</xdr:rowOff>
    </xdr:from>
    <xdr:to>
      <xdr:col>33</xdr:col>
      <xdr:colOff>138881</xdr:colOff>
      <xdr:row>30</xdr:row>
      <xdr:rowOff>142221</xdr:rowOff>
    </xdr:to>
    <xdr:cxnSp macro="">
      <xdr:nvCxnSpPr>
        <xdr:cNvPr id="274" name="直線コネクタ 273">
          <a:extLst>
            <a:ext uri="{FF2B5EF4-FFF2-40B4-BE49-F238E27FC236}">
              <a16:creationId xmlns:a16="http://schemas.microsoft.com/office/drawing/2014/main" id="{0EC99971-7578-4C9B-9E38-0E7F89F34342}"/>
            </a:ext>
          </a:extLst>
        </xdr:cNvPr>
        <xdr:cNvCxnSpPr/>
      </xdr:nvCxnSpPr>
      <xdr:spPr>
        <a:xfrm>
          <a:off x="6530681" y="7015461"/>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137055</xdr:colOff>
      <xdr:row>30</xdr:row>
      <xdr:rowOff>140458</xdr:rowOff>
    </xdr:from>
    <xdr:to>
      <xdr:col>33</xdr:col>
      <xdr:colOff>137055</xdr:colOff>
      <xdr:row>31</xdr:row>
      <xdr:rowOff>163858</xdr:rowOff>
    </xdr:to>
    <xdr:cxnSp macro="">
      <xdr:nvCxnSpPr>
        <xdr:cNvPr id="275" name="直線コネクタ 274">
          <a:extLst>
            <a:ext uri="{FF2B5EF4-FFF2-40B4-BE49-F238E27FC236}">
              <a16:creationId xmlns:a16="http://schemas.microsoft.com/office/drawing/2014/main" id="{AE8B403C-9AC1-47C9-B4B8-1B60B984689F}"/>
            </a:ext>
          </a:extLst>
        </xdr:cNvPr>
        <xdr:cNvCxnSpPr/>
      </xdr:nvCxnSpPr>
      <xdr:spPr>
        <a:xfrm>
          <a:off x="7680855" y="701369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221061</xdr:colOff>
      <xdr:row>20</xdr:row>
      <xdr:rowOff>162202</xdr:rowOff>
    </xdr:from>
    <xdr:to>
      <xdr:col>27</xdr:col>
      <xdr:colOff>22848</xdr:colOff>
      <xdr:row>20</xdr:row>
      <xdr:rowOff>162202</xdr:rowOff>
    </xdr:to>
    <xdr:cxnSp macro="">
      <xdr:nvCxnSpPr>
        <xdr:cNvPr id="276" name="直線コネクタ 275">
          <a:extLst>
            <a:ext uri="{FF2B5EF4-FFF2-40B4-BE49-F238E27FC236}">
              <a16:creationId xmlns:a16="http://schemas.microsoft.com/office/drawing/2014/main" id="{5EAC4A41-740C-40ED-845C-10D7A2DD2752}"/>
            </a:ext>
          </a:extLst>
        </xdr:cNvPr>
        <xdr:cNvCxnSpPr/>
      </xdr:nvCxnSpPr>
      <xdr:spPr>
        <a:xfrm>
          <a:off x="5478861" y="474944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205163</xdr:colOff>
      <xdr:row>30</xdr:row>
      <xdr:rowOff>140964</xdr:rowOff>
    </xdr:from>
    <xdr:to>
      <xdr:col>25</xdr:col>
      <xdr:colOff>141642</xdr:colOff>
      <xdr:row>30</xdr:row>
      <xdr:rowOff>140964</xdr:rowOff>
    </xdr:to>
    <xdr:cxnSp macro="">
      <xdr:nvCxnSpPr>
        <xdr:cNvPr id="277" name="直線コネクタ 276">
          <a:extLst>
            <a:ext uri="{FF2B5EF4-FFF2-40B4-BE49-F238E27FC236}">
              <a16:creationId xmlns:a16="http://schemas.microsoft.com/office/drawing/2014/main" id="{30DD72AE-3C11-4397-8171-CA5BF7F1030F}"/>
            </a:ext>
          </a:extLst>
        </xdr:cNvPr>
        <xdr:cNvCxnSpPr/>
      </xdr:nvCxnSpPr>
      <xdr:spPr>
        <a:xfrm>
          <a:off x="5691563" y="7014204"/>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32599</xdr:colOff>
      <xdr:row>20</xdr:row>
      <xdr:rowOff>160735</xdr:rowOff>
    </xdr:from>
    <xdr:to>
      <xdr:col>25</xdr:col>
      <xdr:colOff>32599</xdr:colOff>
      <xdr:row>30</xdr:row>
      <xdr:rowOff>142735</xdr:rowOff>
    </xdr:to>
    <xdr:cxnSp macro="">
      <xdr:nvCxnSpPr>
        <xdr:cNvPr id="278" name="直線コネクタ 277">
          <a:extLst>
            <a:ext uri="{FF2B5EF4-FFF2-40B4-BE49-F238E27FC236}">
              <a16:creationId xmlns:a16="http://schemas.microsoft.com/office/drawing/2014/main" id="{D6C513A4-D77B-4649-8CE9-6106F93D05F4}"/>
            </a:ext>
          </a:extLst>
        </xdr:cNvPr>
        <xdr:cNvCxnSpPr/>
      </xdr:nvCxnSpPr>
      <xdr:spPr>
        <a:xfrm>
          <a:off x="5747599" y="474797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73951</xdr:colOff>
      <xdr:row>24</xdr:row>
      <xdr:rowOff>153488</xdr:rowOff>
    </xdr:from>
    <xdr:ext cx="233205" cy="444352"/>
    <xdr:sp macro="" textlink="'1条'!$R$6">
      <xdr:nvSpPr>
        <xdr:cNvPr id="279" name="テキスト ボックス 278">
          <a:extLst>
            <a:ext uri="{FF2B5EF4-FFF2-40B4-BE49-F238E27FC236}">
              <a16:creationId xmlns:a16="http://schemas.microsoft.com/office/drawing/2014/main" id="{845E9BDC-622C-4624-9FB3-611439110BC9}"/>
            </a:ext>
          </a:extLst>
        </xdr:cNvPr>
        <xdr:cNvSpPr txBox="1"/>
      </xdr:nvSpPr>
      <xdr:spPr>
        <a:xfrm rot="16200000">
          <a:off x="5454778" y="576070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227709</xdr:colOff>
      <xdr:row>31</xdr:row>
      <xdr:rowOff>162803</xdr:rowOff>
    </xdr:from>
    <xdr:to>
      <xdr:col>25</xdr:col>
      <xdr:colOff>150238</xdr:colOff>
      <xdr:row>31</xdr:row>
      <xdr:rowOff>162803</xdr:rowOff>
    </xdr:to>
    <xdr:cxnSp macro="">
      <xdr:nvCxnSpPr>
        <xdr:cNvPr id="280" name="直線コネクタ 279">
          <a:extLst>
            <a:ext uri="{FF2B5EF4-FFF2-40B4-BE49-F238E27FC236}">
              <a16:creationId xmlns:a16="http://schemas.microsoft.com/office/drawing/2014/main" id="{3E1659EF-74C4-4ADE-A9FA-61D5827094A0}"/>
            </a:ext>
          </a:extLst>
        </xdr:cNvPr>
        <xdr:cNvCxnSpPr/>
      </xdr:nvCxnSpPr>
      <xdr:spPr>
        <a:xfrm>
          <a:off x="5485509" y="7264643"/>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74396</xdr:colOff>
      <xdr:row>24</xdr:row>
      <xdr:rowOff>205223</xdr:rowOff>
    </xdr:from>
    <xdr:ext cx="233205" cy="444352"/>
    <xdr:sp macro="" textlink="'1条'!R5">
      <xdr:nvSpPr>
        <xdr:cNvPr id="281" name="テキスト ボックス 280">
          <a:extLst>
            <a:ext uri="{FF2B5EF4-FFF2-40B4-BE49-F238E27FC236}">
              <a16:creationId xmlns:a16="http://schemas.microsoft.com/office/drawing/2014/main" id="{16B203C3-30D0-402E-A6CC-718438C6A971}"/>
            </a:ext>
          </a:extLst>
        </xdr:cNvPr>
        <xdr:cNvSpPr txBox="1"/>
      </xdr:nvSpPr>
      <xdr:spPr>
        <a:xfrm rot="16200000">
          <a:off x="5226623" y="581243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39911</xdr:colOff>
      <xdr:row>20</xdr:row>
      <xdr:rowOff>156438</xdr:rowOff>
    </xdr:from>
    <xdr:to>
      <xdr:col>24</xdr:col>
      <xdr:colOff>39911</xdr:colOff>
      <xdr:row>31</xdr:row>
      <xdr:rowOff>161838</xdr:rowOff>
    </xdr:to>
    <xdr:cxnSp macro="">
      <xdr:nvCxnSpPr>
        <xdr:cNvPr id="282" name="直線コネクタ 281">
          <a:extLst>
            <a:ext uri="{FF2B5EF4-FFF2-40B4-BE49-F238E27FC236}">
              <a16:creationId xmlns:a16="http://schemas.microsoft.com/office/drawing/2014/main" id="{6280D936-AE09-4A47-AE33-B679DB7ABEF7}"/>
            </a:ext>
          </a:extLst>
        </xdr:cNvPr>
        <xdr:cNvCxnSpPr/>
      </xdr:nvCxnSpPr>
      <xdr:spPr>
        <a:xfrm>
          <a:off x="5526311" y="474367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32502</xdr:colOff>
      <xdr:row>30</xdr:row>
      <xdr:rowOff>142865</xdr:rowOff>
    </xdr:from>
    <xdr:to>
      <xdr:col>25</xdr:col>
      <xdr:colOff>32502</xdr:colOff>
      <xdr:row>31</xdr:row>
      <xdr:rowOff>166265</xdr:rowOff>
    </xdr:to>
    <xdr:cxnSp macro="">
      <xdr:nvCxnSpPr>
        <xdr:cNvPr id="283" name="直線コネクタ 282">
          <a:extLst>
            <a:ext uri="{FF2B5EF4-FFF2-40B4-BE49-F238E27FC236}">
              <a16:creationId xmlns:a16="http://schemas.microsoft.com/office/drawing/2014/main" id="{B5D9C664-11D7-4556-AC49-FA56DAC7EA94}"/>
            </a:ext>
          </a:extLst>
        </xdr:cNvPr>
        <xdr:cNvCxnSpPr/>
      </xdr:nvCxnSpPr>
      <xdr:spPr>
        <a:xfrm>
          <a:off x="5747502" y="7016105"/>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85128</xdr:colOff>
      <xdr:row>26</xdr:row>
      <xdr:rowOff>57155</xdr:rowOff>
    </xdr:from>
    <xdr:ext cx="224998" cy="345929"/>
    <xdr:sp macro="" textlink="">
      <xdr:nvSpPr>
        <xdr:cNvPr id="284" name="テキスト ボックス 283">
          <a:extLst>
            <a:ext uri="{FF2B5EF4-FFF2-40B4-BE49-F238E27FC236}">
              <a16:creationId xmlns:a16="http://schemas.microsoft.com/office/drawing/2014/main" id="{7E3AD690-2D60-451C-BA35-0234BD3986A9}"/>
            </a:ext>
          </a:extLst>
        </xdr:cNvPr>
        <xdr:cNvSpPr txBox="1"/>
      </xdr:nvSpPr>
      <xdr:spPr>
        <a:xfrm rot="16200000">
          <a:off x="5282462" y="607646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47418</xdr:colOff>
      <xdr:row>30</xdr:row>
      <xdr:rowOff>36500</xdr:rowOff>
    </xdr:from>
    <xdr:ext cx="233205" cy="444352"/>
    <xdr:sp macro="" textlink="'1条'!$R$9">
      <xdr:nvSpPr>
        <xdr:cNvPr id="285" name="テキスト ボックス 284">
          <a:extLst>
            <a:ext uri="{FF2B5EF4-FFF2-40B4-BE49-F238E27FC236}">
              <a16:creationId xmlns:a16="http://schemas.microsoft.com/office/drawing/2014/main" id="{400731C5-4404-40CB-90D2-AB2315126EF6}"/>
            </a:ext>
          </a:extLst>
        </xdr:cNvPr>
        <xdr:cNvSpPr txBox="1"/>
      </xdr:nvSpPr>
      <xdr:spPr>
        <a:xfrm rot="16200000">
          <a:off x="5428245" y="701531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124868</xdr:colOff>
      <xdr:row>19</xdr:row>
      <xdr:rowOff>191259</xdr:rowOff>
    </xdr:from>
    <xdr:to>
      <xdr:col>27</xdr:col>
      <xdr:colOff>124868</xdr:colOff>
      <xdr:row>20</xdr:row>
      <xdr:rowOff>98183</xdr:rowOff>
    </xdr:to>
    <xdr:cxnSp macro="">
      <xdr:nvCxnSpPr>
        <xdr:cNvPr id="286" name="直線コネクタ 285">
          <a:extLst>
            <a:ext uri="{FF2B5EF4-FFF2-40B4-BE49-F238E27FC236}">
              <a16:creationId xmlns:a16="http://schemas.microsoft.com/office/drawing/2014/main" id="{2DF34238-C1F8-4ADC-8198-374427A434F9}"/>
            </a:ext>
          </a:extLst>
        </xdr:cNvPr>
        <xdr:cNvCxnSpPr/>
      </xdr:nvCxnSpPr>
      <xdr:spPr>
        <a:xfrm>
          <a:off x="6297068" y="454989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134200</xdr:colOff>
      <xdr:row>19</xdr:row>
      <xdr:rowOff>188421</xdr:rowOff>
    </xdr:from>
    <xdr:to>
      <xdr:col>28</xdr:col>
      <xdr:colOff>134200</xdr:colOff>
      <xdr:row>20</xdr:row>
      <xdr:rowOff>92321</xdr:rowOff>
    </xdr:to>
    <xdr:cxnSp macro="">
      <xdr:nvCxnSpPr>
        <xdr:cNvPr id="287" name="直線コネクタ 286">
          <a:extLst>
            <a:ext uri="{FF2B5EF4-FFF2-40B4-BE49-F238E27FC236}">
              <a16:creationId xmlns:a16="http://schemas.microsoft.com/office/drawing/2014/main" id="{39F9C01F-C8A2-4B7E-BCBC-8E3E4C595B11}"/>
            </a:ext>
          </a:extLst>
        </xdr:cNvPr>
        <xdr:cNvCxnSpPr/>
      </xdr:nvCxnSpPr>
      <xdr:spPr>
        <a:xfrm>
          <a:off x="6535000" y="454706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127438</xdr:colOff>
      <xdr:row>20</xdr:row>
      <xdr:rowOff>7842</xdr:rowOff>
    </xdr:from>
    <xdr:to>
      <xdr:col>28</xdr:col>
      <xdr:colOff>132838</xdr:colOff>
      <xdr:row>20</xdr:row>
      <xdr:rowOff>7842</xdr:rowOff>
    </xdr:to>
    <xdr:cxnSp macro="">
      <xdr:nvCxnSpPr>
        <xdr:cNvPr id="288" name="直線コネクタ 287">
          <a:extLst>
            <a:ext uri="{FF2B5EF4-FFF2-40B4-BE49-F238E27FC236}">
              <a16:creationId xmlns:a16="http://schemas.microsoft.com/office/drawing/2014/main" id="{9F7E60A4-3C78-488E-BA84-33ECEFA766BF}"/>
            </a:ext>
          </a:extLst>
        </xdr:cNvPr>
        <xdr:cNvCxnSpPr/>
      </xdr:nvCxnSpPr>
      <xdr:spPr>
        <a:xfrm>
          <a:off x="6299638" y="459508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34860</xdr:colOff>
      <xdr:row>19</xdr:row>
      <xdr:rowOff>0</xdr:rowOff>
    </xdr:from>
    <xdr:ext cx="444352" cy="233205"/>
    <xdr:sp macro="" textlink="'1条'!R7">
      <xdr:nvSpPr>
        <xdr:cNvPr id="289" name="テキスト ボックス 288">
          <a:extLst>
            <a:ext uri="{FF2B5EF4-FFF2-40B4-BE49-F238E27FC236}">
              <a16:creationId xmlns:a16="http://schemas.microsoft.com/office/drawing/2014/main" id="{E3487231-0E81-4EB3-BF37-E0982717807F}"/>
            </a:ext>
          </a:extLst>
        </xdr:cNvPr>
        <xdr:cNvSpPr txBox="1"/>
      </xdr:nvSpPr>
      <xdr:spPr>
        <a:xfrm>
          <a:off x="6207060" y="435864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26115</xdr:colOff>
      <xdr:row>34</xdr:row>
      <xdr:rowOff>95067</xdr:rowOff>
    </xdr:from>
    <xdr:to>
      <xdr:col>26</xdr:col>
      <xdr:colOff>26115</xdr:colOff>
      <xdr:row>36</xdr:row>
      <xdr:rowOff>105867</xdr:rowOff>
    </xdr:to>
    <xdr:cxnSp macro="">
      <xdr:nvCxnSpPr>
        <xdr:cNvPr id="290" name="直線コネクタ 289">
          <a:extLst>
            <a:ext uri="{FF2B5EF4-FFF2-40B4-BE49-F238E27FC236}">
              <a16:creationId xmlns:a16="http://schemas.microsoft.com/office/drawing/2014/main" id="{A868E6D7-9D1E-4D85-BB45-7EC062EE7478}"/>
            </a:ext>
          </a:extLst>
        </xdr:cNvPr>
        <xdr:cNvCxnSpPr/>
      </xdr:nvCxnSpPr>
      <xdr:spPr>
        <a:xfrm>
          <a:off x="5969715" y="7882707"/>
          <a:ext cx="0" cy="468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138396</xdr:colOff>
      <xdr:row>34</xdr:row>
      <xdr:rowOff>114299</xdr:rowOff>
    </xdr:from>
    <xdr:to>
      <xdr:col>33</xdr:col>
      <xdr:colOff>138396</xdr:colOff>
      <xdr:row>36</xdr:row>
      <xdr:rowOff>125099</xdr:rowOff>
    </xdr:to>
    <xdr:cxnSp macro="">
      <xdr:nvCxnSpPr>
        <xdr:cNvPr id="291" name="直線コネクタ 290">
          <a:extLst>
            <a:ext uri="{FF2B5EF4-FFF2-40B4-BE49-F238E27FC236}">
              <a16:creationId xmlns:a16="http://schemas.microsoft.com/office/drawing/2014/main" id="{55BBF579-6ED0-4CD5-A246-9F8DAB5518FD}"/>
            </a:ext>
          </a:extLst>
        </xdr:cNvPr>
        <xdr:cNvCxnSpPr/>
      </xdr:nvCxnSpPr>
      <xdr:spPr>
        <a:xfrm>
          <a:off x="7682196" y="7901939"/>
          <a:ext cx="0" cy="468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26184</xdr:colOff>
      <xdr:row>36</xdr:row>
      <xdr:rowOff>71049</xdr:rowOff>
    </xdr:from>
    <xdr:to>
      <xdr:col>33</xdr:col>
      <xdr:colOff>135984</xdr:colOff>
      <xdr:row>36</xdr:row>
      <xdr:rowOff>71049</xdr:rowOff>
    </xdr:to>
    <xdr:cxnSp macro="">
      <xdr:nvCxnSpPr>
        <xdr:cNvPr id="292" name="直線コネクタ 291">
          <a:extLst>
            <a:ext uri="{FF2B5EF4-FFF2-40B4-BE49-F238E27FC236}">
              <a16:creationId xmlns:a16="http://schemas.microsoft.com/office/drawing/2014/main" id="{50AE49E0-16A9-464B-9E28-860C9A6C0584}"/>
            </a:ext>
          </a:extLst>
        </xdr:cNvPr>
        <xdr:cNvCxnSpPr/>
      </xdr:nvCxnSpPr>
      <xdr:spPr>
        <a:xfrm>
          <a:off x="5969784" y="8315889"/>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186918</xdr:colOff>
      <xdr:row>36</xdr:row>
      <xdr:rowOff>54759</xdr:rowOff>
    </xdr:from>
    <xdr:ext cx="444352" cy="233205"/>
    <xdr:sp macro="" textlink="'1条'!R8">
      <xdr:nvSpPr>
        <xdr:cNvPr id="293" name="テキスト ボックス 292">
          <a:extLst>
            <a:ext uri="{FF2B5EF4-FFF2-40B4-BE49-F238E27FC236}">
              <a16:creationId xmlns:a16="http://schemas.microsoft.com/office/drawing/2014/main" id="{78CB5EAC-AD6B-42BE-9A30-E349B2D068D1}"/>
            </a:ext>
          </a:extLst>
        </xdr:cNvPr>
        <xdr:cNvSpPr txBox="1"/>
      </xdr:nvSpPr>
      <xdr:spPr>
        <a:xfrm>
          <a:off x="6587718" y="829959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24776</xdr:colOff>
      <xdr:row>29</xdr:row>
      <xdr:rowOff>94992</xdr:rowOff>
    </xdr:from>
    <xdr:to>
      <xdr:col>27</xdr:col>
      <xdr:colOff>120176</xdr:colOff>
      <xdr:row>29</xdr:row>
      <xdr:rowOff>94992</xdr:rowOff>
    </xdr:to>
    <xdr:cxnSp macro="">
      <xdr:nvCxnSpPr>
        <xdr:cNvPr id="295" name="直線コネクタ 294">
          <a:extLst>
            <a:ext uri="{FF2B5EF4-FFF2-40B4-BE49-F238E27FC236}">
              <a16:creationId xmlns:a16="http://schemas.microsoft.com/office/drawing/2014/main" id="{7A25A11B-788E-4A5B-834D-354B6B706ABF}"/>
            </a:ext>
          </a:extLst>
        </xdr:cNvPr>
        <xdr:cNvCxnSpPr/>
      </xdr:nvCxnSpPr>
      <xdr:spPr>
        <a:xfrm>
          <a:off x="5968376" y="673963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203118</xdr:colOff>
      <xdr:row>28</xdr:row>
      <xdr:rowOff>125082</xdr:rowOff>
    </xdr:from>
    <xdr:ext cx="444352" cy="233205"/>
    <xdr:sp macro="" textlink="'1条'!R10">
      <xdr:nvSpPr>
        <xdr:cNvPr id="296" name="テキスト ボックス 295">
          <a:extLst>
            <a:ext uri="{FF2B5EF4-FFF2-40B4-BE49-F238E27FC236}">
              <a16:creationId xmlns:a16="http://schemas.microsoft.com/office/drawing/2014/main" id="{4DDEB66F-FEB0-4BE4-B40B-F5D417A7B526}"/>
            </a:ext>
          </a:extLst>
        </xdr:cNvPr>
        <xdr:cNvSpPr txBox="1"/>
      </xdr:nvSpPr>
      <xdr:spPr>
        <a:xfrm>
          <a:off x="5918118" y="654112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33115</xdr:colOff>
      <xdr:row>28</xdr:row>
      <xdr:rowOff>125922</xdr:rowOff>
    </xdr:from>
    <xdr:ext cx="444352" cy="233205"/>
    <xdr:sp macro="" textlink="'1条'!R11">
      <xdr:nvSpPr>
        <xdr:cNvPr id="297" name="テキスト ボックス 296">
          <a:extLst>
            <a:ext uri="{FF2B5EF4-FFF2-40B4-BE49-F238E27FC236}">
              <a16:creationId xmlns:a16="http://schemas.microsoft.com/office/drawing/2014/main" id="{E223684B-461B-4F86-A0C9-065AD20CAFB4}"/>
            </a:ext>
          </a:extLst>
        </xdr:cNvPr>
        <xdr:cNvSpPr txBox="1"/>
      </xdr:nvSpPr>
      <xdr:spPr>
        <a:xfrm>
          <a:off x="6891115" y="65419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131730</xdr:colOff>
      <xdr:row>29</xdr:row>
      <xdr:rowOff>103390</xdr:rowOff>
    </xdr:from>
    <xdr:to>
      <xdr:col>33</xdr:col>
      <xdr:colOff>140730</xdr:colOff>
      <xdr:row>29</xdr:row>
      <xdr:rowOff>103390</xdr:rowOff>
    </xdr:to>
    <xdr:cxnSp macro="">
      <xdr:nvCxnSpPr>
        <xdr:cNvPr id="298" name="直線コネクタ 297">
          <a:extLst>
            <a:ext uri="{FF2B5EF4-FFF2-40B4-BE49-F238E27FC236}">
              <a16:creationId xmlns:a16="http://schemas.microsoft.com/office/drawing/2014/main" id="{48045D5D-047B-435B-A186-A8410D4DB076}"/>
            </a:ext>
          </a:extLst>
        </xdr:cNvPr>
        <xdr:cNvCxnSpPr/>
      </xdr:nvCxnSpPr>
      <xdr:spPr>
        <a:xfrm>
          <a:off x="6532530" y="6748030"/>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135415</xdr:colOff>
      <xdr:row>29</xdr:row>
      <xdr:rowOff>49048</xdr:rowOff>
    </xdr:from>
    <xdr:to>
      <xdr:col>33</xdr:col>
      <xdr:colOff>135415</xdr:colOff>
      <xdr:row>29</xdr:row>
      <xdr:rowOff>207806</xdr:rowOff>
    </xdr:to>
    <xdr:cxnSp macro="">
      <xdr:nvCxnSpPr>
        <xdr:cNvPr id="299" name="直線コネクタ 298">
          <a:extLst>
            <a:ext uri="{FF2B5EF4-FFF2-40B4-BE49-F238E27FC236}">
              <a16:creationId xmlns:a16="http://schemas.microsoft.com/office/drawing/2014/main" id="{2055AB2F-F0D8-4189-9E94-294F0FAF46BB}"/>
            </a:ext>
          </a:extLst>
        </xdr:cNvPr>
        <xdr:cNvCxnSpPr/>
      </xdr:nvCxnSpPr>
      <xdr:spPr>
        <a:xfrm>
          <a:off x="7679215" y="6693688"/>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73566</xdr:colOff>
      <xdr:row>15</xdr:row>
      <xdr:rowOff>5265</xdr:rowOff>
    </xdr:from>
    <xdr:to>
      <xdr:col>61</xdr:col>
      <xdr:colOff>73566</xdr:colOff>
      <xdr:row>15</xdr:row>
      <xdr:rowOff>102488</xdr:rowOff>
    </xdr:to>
    <xdr:cxnSp macro="">
      <xdr:nvCxnSpPr>
        <xdr:cNvPr id="301" name="直線コネクタ 300">
          <a:extLst>
            <a:ext uri="{FF2B5EF4-FFF2-40B4-BE49-F238E27FC236}">
              <a16:creationId xmlns:a16="http://schemas.microsoft.com/office/drawing/2014/main" id="{F64778E4-A9A2-4F71-891D-A5F8CEEFD1E8}"/>
            </a:ext>
          </a:extLst>
        </xdr:cNvPr>
        <xdr:cNvCxnSpPr/>
      </xdr:nvCxnSpPr>
      <xdr:spPr>
        <a:xfrm>
          <a:off x="14018166" y="3451198"/>
          <a:ext cx="0" cy="97223"/>
        </a:xfrm>
        <a:prstGeom prst="line">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25041</xdr:colOff>
      <xdr:row>14</xdr:row>
      <xdr:rowOff>197521</xdr:rowOff>
    </xdr:from>
    <xdr:to>
      <xdr:col>61</xdr:col>
      <xdr:colOff>169041</xdr:colOff>
      <xdr:row>14</xdr:row>
      <xdr:rowOff>197521</xdr:rowOff>
    </xdr:to>
    <xdr:cxnSp macro="">
      <xdr:nvCxnSpPr>
        <xdr:cNvPr id="302" name="直線コネクタ 301">
          <a:extLst>
            <a:ext uri="{FF2B5EF4-FFF2-40B4-BE49-F238E27FC236}">
              <a16:creationId xmlns:a16="http://schemas.microsoft.com/office/drawing/2014/main" id="{DE83D049-8F51-405C-9BCB-A62CF592E8BF}"/>
            </a:ext>
          </a:extLst>
        </xdr:cNvPr>
        <xdr:cNvCxnSpPr/>
      </xdr:nvCxnSpPr>
      <xdr:spPr>
        <a:xfrm>
          <a:off x="13969641" y="3414854"/>
          <a:ext cx="144000"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180574</xdr:colOff>
      <xdr:row>15</xdr:row>
      <xdr:rowOff>34617</xdr:rowOff>
    </xdr:from>
    <xdr:ext cx="224998" cy="444352"/>
    <xdr:sp macro="" textlink="$BF$11">
      <xdr:nvSpPr>
        <xdr:cNvPr id="303" name="テキスト ボックス 302">
          <a:extLst>
            <a:ext uri="{FF2B5EF4-FFF2-40B4-BE49-F238E27FC236}">
              <a16:creationId xmlns:a16="http://schemas.microsoft.com/office/drawing/2014/main" id="{97F98552-4561-4605-BAD4-CB2026AEA990}"/>
            </a:ext>
          </a:extLst>
        </xdr:cNvPr>
        <xdr:cNvSpPr txBox="1"/>
      </xdr:nvSpPr>
      <xdr:spPr>
        <a:xfrm rot="16200000">
          <a:off x="13786897" y="3590227"/>
          <a:ext cx="4443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73618CA-9A4B-486C-8AE1-4FBE60123F68}" type="TxLink">
            <a:rPr kumimoji="1" lang="en-US" altLang="en-US" sz="900" b="0" i="0" u="none" strike="noStrike">
              <a:solidFill>
                <a:srgbClr val="FF0000"/>
              </a:solidFill>
              <a:latin typeface="Times New Roman" panose="02020603050405020304" pitchFamily="18" charset="0"/>
              <a:ea typeface="Yu Gothic"/>
              <a:cs typeface="Times New Roman" panose="02020603050405020304" pitchFamily="18" charset="0"/>
            </a:rPr>
            <a:pPr/>
            <a:t>0.100</a:t>
          </a:fld>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62</xdr:col>
      <xdr:colOff>45910</xdr:colOff>
      <xdr:row>14</xdr:row>
      <xdr:rowOff>199344</xdr:rowOff>
    </xdr:from>
    <xdr:to>
      <xdr:col>64</xdr:col>
      <xdr:colOff>76934</xdr:colOff>
      <xdr:row>14</xdr:row>
      <xdr:rowOff>199344</xdr:rowOff>
    </xdr:to>
    <xdr:cxnSp macro="">
      <xdr:nvCxnSpPr>
        <xdr:cNvPr id="304" name="直線コネクタ 303">
          <a:extLst>
            <a:ext uri="{FF2B5EF4-FFF2-40B4-BE49-F238E27FC236}">
              <a16:creationId xmlns:a16="http://schemas.microsoft.com/office/drawing/2014/main" id="{BA7ECD68-797D-4F1F-9F81-475B3DACE19B}"/>
            </a:ext>
          </a:extLst>
        </xdr:cNvPr>
        <xdr:cNvCxnSpPr/>
      </xdr:nvCxnSpPr>
      <xdr:spPr>
        <a:xfrm>
          <a:off x="14219110" y="3414984"/>
          <a:ext cx="488224"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72025</xdr:colOff>
      <xdr:row>13</xdr:row>
      <xdr:rowOff>66663</xdr:rowOff>
    </xdr:from>
    <xdr:ext cx="224998" cy="444352"/>
    <xdr:sp macro="" textlink="$BF$13">
      <xdr:nvSpPr>
        <xdr:cNvPr id="305" name="テキスト ボックス 304">
          <a:extLst>
            <a:ext uri="{FF2B5EF4-FFF2-40B4-BE49-F238E27FC236}">
              <a16:creationId xmlns:a16="http://schemas.microsoft.com/office/drawing/2014/main" id="{BB6F56B2-0810-4A18-9544-6A695E73570D}"/>
            </a:ext>
          </a:extLst>
        </xdr:cNvPr>
        <xdr:cNvSpPr txBox="1"/>
      </xdr:nvSpPr>
      <xdr:spPr>
        <a:xfrm rot="16200000">
          <a:off x="13678348" y="3163380"/>
          <a:ext cx="4443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8D26372-330C-4BA8-8E07-AA9008485A5E}" type="TxLink">
            <a:rPr kumimoji="1" lang="en-US" altLang="en-US" sz="900" b="0" i="0" u="none" strike="noStrike">
              <a:solidFill>
                <a:srgbClr val="FF0000"/>
              </a:solidFill>
              <a:latin typeface="Times New Roman" panose="02020603050405020304" pitchFamily="18" charset="0"/>
              <a:ea typeface="Yu Gothic"/>
              <a:cs typeface="Times New Roman" panose="02020603050405020304" pitchFamily="18" charset="0"/>
            </a:rPr>
            <a:pPr/>
            <a:t>0.600</a:t>
          </a:fld>
          <a:endParaRPr kumimoji="1" lang="ja-JP" altLang="en-US" sz="900">
            <a:solidFill>
              <a:srgbClr val="FF0000"/>
            </a:solidFill>
            <a:latin typeface="Times New Roman" panose="02020603050405020304" pitchFamily="18" charset="0"/>
            <a:ea typeface="游明朝" panose="02020400000000000000" pitchFamily="18" charset="-128"/>
            <a:cs typeface="Times New Roman" panose="02020603050405020304" pitchFamily="18" charset="0"/>
          </a:endParaRPr>
        </a:p>
      </xdr:txBody>
    </xdr:sp>
    <xdr:clientData/>
  </xdr:oneCellAnchor>
  <xdr:oneCellAnchor>
    <xdr:from>
      <xdr:col>59</xdr:col>
      <xdr:colOff>200046</xdr:colOff>
      <xdr:row>13</xdr:row>
      <xdr:rowOff>189727</xdr:rowOff>
    </xdr:from>
    <xdr:ext cx="224998" cy="320280"/>
    <xdr:sp macro="" textlink="">
      <xdr:nvSpPr>
        <xdr:cNvPr id="306" name="テキスト ボックス 305">
          <a:extLst>
            <a:ext uri="{FF2B5EF4-FFF2-40B4-BE49-F238E27FC236}">
              <a16:creationId xmlns:a16="http://schemas.microsoft.com/office/drawing/2014/main" id="{04D9E840-EA79-417E-A2CD-9B9E2DA65903}"/>
            </a:ext>
          </a:extLst>
        </xdr:cNvPr>
        <xdr:cNvSpPr txBox="1"/>
      </xdr:nvSpPr>
      <xdr:spPr>
        <a:xfrm rot="16200000">
          <a:off x="13639805" y="3224408"/>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twoCellAnchor editAs="oneCell">
    <xdr:from>
      <xdr:col>61</xdr:col>
      <xdr:colOff>73204</xdr:colOff>
      <xdr:row>13</xdr:row>
      <xdr:rowOff>215456</xdr:rowOff>
    </xdr:from>
    <xdr:to>
      <xdr:col>61</xdr:col>
      <xdr:colOff>73204</xdr:colOff>
      <xdr:row>14</xdr:row>
      <xdr:rowOff>199256</xdr:rowOff>
    </xdr:to>
    <xdr:cxnSp macro="">
      <xdr:nvCxnSpPr>
        <xdr:cNvPr id="307" name="直線コネクタ 306">
          <a:extLst>
            <a:ext uri="{FF2B5EF4-FFF2-40B4-BE49-F238E27FC236}">
              <a16:creationId xmlns:a16="http://schemas.microsoft.com/office/drawing/2014/main" id="{8D3F422C-02F4-4E8C-B535-51130849A29F}"/>
            </a:ext>
          </a:extLst>
        </xdr:cNvPr>
        <xdr:cNvCxnSpPr/>
      </xdr:nvCxnSpPr>
      <xdr:spPr>
        <a:xfrm>
          <a:off x="14017804" y="3202496"/>
          <a:ext cx="0" cy="2124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108456</xdr:colOff>
      <xdr:row>4</xdr:row>
      <xdr:rowOff>17749</xdr:rowOff>
    </xdr:from>
    <xdr:to>
      <xdr:col>63</xdr:col>
      <xdr:colOff>108456</xdr:colOff>
      <xdr:row>13</xdr:row>
      <xdr:rowOff>213109</xdr:rowOff>
    </xdr:to>
    <xdr:cxnSp macro="">
      <xdr:nvCxnSpPr>
        <xdr:cNvPr id="308" name="直線コネクタ 307">
          <a:extLst>
            <a:ext uri="{FF2B5EF4-FFF2-40B4-BE49-F238E27FC236}">
              <a16:creationId xmlns:a16="http://schemas.microsoft.com/office/drawing/2014/main" id="{7BDB230A-62FC-47BC-8B7C-0D15AB543FB1}"/>
            </a:ext>
          </a:extLst>
        </xdr:cNvPr>
        <xdr:cNvCxnSpPr/>
      </xdr:nvCxnSpPr>
      <xdr:spPr>
        <a:xfrm>
          <a:off x="14510256" y="9321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12130</xdr:colOff>
      <xdr:row>15</xdr:row>
      <xdr:rowOff>12431</xdr:rowOff>
    </xdr:from>
    <xdr:to>
      <xdr:col>69</xdr:col>
      <xdr:colOff>121930</xdr:colOff>
      <xdr:row>15</xdr:row>
      <xdr:rowOff>12431</xdr:rowOff>
    </xdr:to>
    <xdr:cxnSp macro="">
      <xdr:nvCxnSpPr>
        <xdr:cNvPr id="309" name="直線コネクタ 308">
          <a:extLst>
            <a:ext uri="{FF2B5EF4-FFF2-40B4-BE49-F238E27FC236}">
              <a16:creationId xmlns:a16="http://schemas.microsoft.com/office/drawing/2014/main" id="{3B81AF4E-B042-4DB1-ADFF-500832F64513}"/>
            </a:ext>
          </a:extLst>
        </xdr:cNvPr>
        <xdr:cNvCxnSpPr/>
      </xdr:nvCxnSpPr>
      <xdr:spPr>
        <a:xfrm>
          <a:off x="14185330" y="3456671"/>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11226</xdr:colOff>
      <xdr:row>13</xdr:row>
      <xdr:rowOff>214523</xdr:rowOff>
    </xdr:from>
    <xdr:to>
      <xdr:col>63</xdr:col>
      <xdr:colOff>106626</xdr:colOff>
      <xdr:row>13</xdr:row>
      <xdr:rowOff>214523</xdr:rowOff>
    </xdr:to>
    <xdr:cxnSp macro="">
      <xdr:nvCxnSpPr>
        <xdr:cNvPr id="310" name="直線コネクタ 309">
          <a:extLst>
            <a:ext uri="{FF2B5EF4-FFF2-40B4-BE49-F238E27FC236}">
              <a16:creationId xmlns:a16="http://schemas.microsoft.com/office/drawing/2014/main" id="{822D617F-E79D-4616-ABBC-95AC5A860264}"/>
            </a:ext>
          </a:extLst>
        </xdr:cNvPr>
        <xdr:cNvCxnSpPr/>
      </xdr:nvCxnSpPr>
      <xdr:spPr>
        <a:xfrm>
          <a:off x="14184426" y="320156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9673</xdr:colOff>
      <xdr:row>13</xdr:row>
      <xdr:rowOff>216180</xdr:rowOff>
    </xdr:from>
    <xdr:to>
      <xdr:col>62</xdr:col>
      <xdr:colOff>9673</xdr:colOff>
      <xdr:row>15</xdr:row>
      <xdr:rowOff>10980</xdr:rowOff>
    </xdr:to>
    <xdr:cxnSp macro="">
      <xdr:nvCxnSpPr>
        <xdr:cNvPr id="311" name="直線コネクタ 310">
          <a:extLst>
            <a:ext uri="{FF2B5EF4-FFF2-40B4-BE49-F238E27FC236}">
              <a16:creationId xmlns:a16="http://schemas.microsoft.com/office/drawing/2014/main" id="{60842D8A-E370-4DA5-B3DB-0525862322D3}"/>
            </a:ext>
          </a:extLst>
        </xdr:cNvPr>
        <xdr:cNvCxnSpPr/>
      </xdr:nvCxnSpPr>
      <xdr:spPr>
        <a:xfrm>
          <a:off x="14182873" y="320322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107663</xdr:colOff>
      <xdr:row>4</xdr:row>
      <xdr:rowOff>14781</xdr:rowOff>
    </xdr:from>
    <xdr:to>
      <xdr:col>64</xdr:col>
      <xdr:colOff>113063</xdr:colOff>
      <xdr:row>4</xdr:row>
      <xdr:rowOff>14781</xdr:rowOff>
    </xdr:to>
    <xdr:cxnSp macro="">
      <xdr:nvCxnSpPr>
        <xdr:cNvPr id="312" name="直線コネクタ 311">
          <a:extLst>
            <a:ext uri="{FF2B5EF4-FFF2-40B4-BE49-F238E27FC236}">
              <a16:creationId xmlns:a16="http://schemas.microsoft.com/office/drawing/2014/main" id="{6998B996-6FA3-4562-9342-77F27266D1D4}"/>
            </a:ext>
          </a:extLst>
        </xdr:cNvPr>
        <xdr:cNvCxnSpPr/>
      </xdr:nvCxnSpPr>
      <xdr:spPr>
        <a:xfrm>
          <a:off x="14509463" y="929181"/>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113798</xdr:colOff>
      <xdr:row>4</xdr:row>
      <xdr:rowOff>17749</xdr:rowOff>
    </xdr:from>
    <xdr:to>
      <xdr:col>64</xdr:col>
      <xdr:colOff>113798</xdr:colOff>
      <xdr:row>13</xdr:row>
      <xdr:rowOff>213109</xdr:rowOff>
    </xdr:to>
    <xdr:cxnSp macro="">
      <xdr:nvCxnSpPr>
        <xdr:cNvPr id="313" name="直線コネクタ 312">
          <a:extLst>
            <a:ext uri="{FF2B5EF4-FFF2-40B4-BE49-F238E27FC236}">
              <a16:creationId xmlns:a16="http://schemas.microsoft.com/office/drawing/2014/main" id="{C4CC82FC-5968-4846-84DA-DCAA825197BE}"/>
            </a:ext>
          </a:extLst>
        </xdr:cNvPr>
        <xdr:cNvCxnSpPr/>
      </xdr:nvCxnSpPr>
      <xdr:spPr>
        <a:xfrm>
          <a:off x="14744198" y="9321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111890</xdr:colOff>
      <xdr:row>13</xdr:row>
      <xdr:rowOff>211564</xdr:rowOff>
    </xdr:from>
    <xdr:to>
      <xdr:col>69</xdr:col>
      <xdr:colOff>120890</xdr:colOff>
      <xdr:row>13</xdr:row>
      <xdr:rowOff>211564</xdr:rowOff>
    </xdr:to>
    <xdr:cxnSp macro="">
      <xdr:nvCxnSpPr>
        <xdr:cNvPr id="314" name="直線コネクタ 313">
          <a:extLst>
            <a:ext uri="{FF2B5EF4-FFF2-40B4-BE49-F238E27FC236}">
              <a16:creationId xmlns:a16="http://schemas.microsoft.com/office/drawing/2014/main" id="{A59A6CDE-9861-4944-8AD7-4DDA1ADBB11E}"/>
            </a:ext>
          </a:extLst>
        </xdr:cNvPr>
        <xdr:cNvCxnSpPr/>
      </xdr:nvCxnSpPr>
      <xdr:spPr>
        <a:xfrm>
          <a:off x="14742290" y="319860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121166</xdr:colOff>
      <xdr:row>13</xdr:row>
      <xdr:rowOff>214881</xdr:rowOff>
    </xdr:from>
    <xdr:to>
      <xdr:col>69</xdr:col>
      <xdr:colOff>121166</xdr:colOff>
      <xdr:row>15</xdr:row>
      <xdr:rowOff>9681</xdr:rowOff>
    </xdr:to>
    <xdr:cxnSp macro="">
      <xdr:nvCxnSpPr>
        <xdr:cNvPr id="315" name="直線コネクタ 314">
          <a:extLst>
            <a:ext uri="{FF2B5EF4-FFF2-40B4-BE49-F238E27FC236}">
              <a16:creationId xmlns:a16="http://schemas.microsoft.com/office/drawing/2014/main" id="{1D243474-988F-48E5-B80E-8B3CF6E37CB9}"/>
            </a:ext>
          </a:extLst>
        </xdr:cNvPr>
        <xdr:cNvCxnSpPr/>
      </xdr:nvCxnSpPr>
      <xdr:spPr>
        <a:xfrm>
          <a:off x="15894566" y="320192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117471</xdr:colOff>
      <xdr:row>4</xdr:row>
      <xdr:rowOff>14706</xdr:rowOff>
    </xdr:from>
    <xdr:to>
      <xdr:col>61</xdr:col>
      <xdr:colOff>137348</xdr:colOff>
      <xdr:row>4</xdr:row>
      <xdr:rowOff>14706</xdr:rowOff>
    </xdr:to>
    <xdr:cxnSp macro="">
      <xdr:nvCxnSpPr>
        <xdr:cNvPr id="316" name="直線コネクタ 315">
          <a:extLst>
            <a:ext uri="{FF2B5EF4-FFF2-40B4-BE49-F238E27FC236}">
              <a16:creationId xmlns:a16="http://schemas.microsoft.com/office/drawing/2014/main" id="{2903C188-09E4-437C-A5D6-5B19BD387DCF}"/>
            </a:ext>
          </a:extLst>
        </xdr:cNvPr>
        <xdr:cNvCxnSpPr/>
      </xdr:nvCxnSpPr>
      <xdr:spPr>
        <a:xfrm>
          <a:off x="13376271" y="929106"/>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109106</xdr:colOff>
      <xdr:row>13</xdr:row>
      <xdr:rowOff>225547</xdr:rowOff>
    </xdr:from>
    <xdr:to>
      <xdr:col>60</xdr:col>
      <xdr:colOff>42958</xdr:colOff>
      <xdr:row>13</xdr:row>
      <xdr:rowOff>225547</xdr:rowOff>
    </xdr:to>
    <xdr:cxnSp macro="">
      <xdr:nvCxnSpPr>
        <xdr:cNvPr id="317" name="直線コネクタ 316">
          <a:extLst>
            <a:ext uri="{FF2B5EF4-FFF2-40B4-BE49-F238E27FC236}">
              <a16:creationId xmlns:a16="http://schemas.microsoft.com/office/drawing/2014/main" id="{99C8E8BC-F217-4AAC-955C-7E00B411296C}"/>
            </a:ext>
          </a:extLst>
        </xdr:cNvPr>
        <xdr:cNvCxnSpPr/>
      </xdr:nvCxnSpPr>
      <xdr:spPr>
        <a:xfrm>
          <a:off x="13596506" y="3212587"/>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152354</xdr:colOff>
      <xdr:row>4</xdr:row>
      <xdr:rowOff>13240</xdr:rowOff>
    </xdr:from>
    <xdr:to>
      <xdr:col>59</xdr:col>
      <xdr:colOff>152354</xdr:colOff>
      <xdr:row>13</xdr:row>
      <xdr:rowOff>208600</xdr:rowOff>
    </xdr:to>
    <xdr:cxnSp macro="">
      <xdr:nvCxnSpPr>
        <xdr:cNvPr id="318" name="直線コネクタ 317">
          <a:extLst>
            <a:ext uri="{FF2B5EF4-FFF2-40B4-BE49-F238E27FC236}">
              <a16:creationId xmlns:a16="http://schemas.microsoft.com/office/drawing/2014/main" id="{552897CB-7C34-4198-93A3-5DE8ACB41255}"/>
            </a:ext>
          </a:extLst>
        </xdr:cNvPr>
        <xdr:cNvCxnSpPr/>
      </xdr:nvCxnSpPr>
      <xdr:spPr>
        <a:xfrm>
          <a:off x="13639754" y="92764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192870</xdr:colOff>
      <xdr:row>7</xdr:row>
      <xdr:rowOff>229162</xdr:rowOff>
    </xdr:from>
    <xdr:ext cx="233205" cy="444352"/>
    <xdr:sp macro="" textlink="'1条'!$R$6">
      <xdr:nvSpPr>
        <xdr:cNvPr id="319" name="テキスト ボックス 318">
          <a:extLst>
            <a:ext uri="{FF2B5EF4-FFF2-40B4-BE49-F238E27FC236}">
              <a16:creationId xmlns:a16="http://schemas.microsoft.com/office/drawing/2014/main" id="{76C892BC-8974-4C84-B559-7358161C8D6F}"/>
            </a:ext>
          </a:extLst>
        </xdr:cNvPr>
        <xdr:cNvSpPr txBox="1"/>
      </xdr:nvSpPr>
      <xdr:spPr>
        <a:xfrm rot="16200000">
          <a:off x="13346097" y="19349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122425</xdr:colOff>
      <xdr:row>15</xdr:row>
      <xdr:rowOff>5998</xdr:rowOff>
    </xdr:from>
    <xdr:to>
      <xdr:col>61</xdr:col>
      <xdr:colOff>171026</xdr:colOff>
      <xdr:row>15</xdr:row>
      <xdr:rowOff>5998</xdr:rowOff>
    </xdr:to>
    <xdr:cxnSp macro="">
      <xdr:nvCxnSpPr>
        <xdr:cNvPr id="320" name="直線コネクタ 319">
          <a:extLst>
            <a:ext uri="{FF2B5EF4-FFF2-40B4-BE49-F238E27FC236}">
              <a16:creationId xmlns:a16="http://schemas.microsoft.com/office/drawing/2014/main" id="{441E03D6-3EB3-4094-81CB-B8947F890937}"/>
            </a:ext>
          </a:extLst>
        </xdr:cNvPr>
        <xdr:cNvCxnSpPr/>
      </xdr:nvCxnSpPr>
      <xdr:spPr>
        <a:xfrm>
          <a:off x="13381225" y="3451931"/>
          <a:ext cx="73440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195942</xdr:colOff>
      <xdr:row>8</xdr:row>
      <xdr:rowOff>41411</xdr:rowOff>
    </xdr:from>
    <xdr:ext cx="233205" cy="444352"/>
    <xdr:sp macro="" textlink="'1条'!R5">
      <xdr:nvSpPr>
        <xdr:cNvPr id="321" name="テキスト ボックス 320">
          <a:extLst>
            <a:ext uri="{FF2B5EF4-FFF2-40B4-BE49-F238E27FC236}">
              <a16:creationId xmlns:a16="http://schemas.microsoft.com/office/drawing/2014/main" id="{483D8178-1020-49D4-A521-C6336F579C1F}"/>
            </a:ext>
          </a:extLst>
        </xdr:cNvPr>
        <xdr:cNvSpPr txBox="1"/>
      </xdr:nvSpPr>
      <xdr:spPr>
        <a:xfrm rot="16200000">
          <a:off x="13120569" y="19866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58</xdr:col>
      <xdr:colOff>164922</xdr:colOff>
      <xdr:row>4</xdr:row>
      <xdr:rowOff>14022</xdr:rowOff>
    </xdr:from>
    <xdr:to>
      <xdr:col>58</xdr:col>
      <xdr:colOff>164922</xdr:colOff>
      <xdr:row>15</xdr:row>
      <xdr:rowOff>4182</xdr:rowOff>
    </xdr:to>
    <xdr:cxnSp macro="">
      <xdr:nvCxnSpPr>
        <xdr:cNvPr id="322" name="直線コネクタ 321">
          <a:extLst>
            <a:ext uri="{FF2B5EF4-FFF2-40B4-BE49-F238E27FC236}">
              <a16:creationId xmlns:a16="http://schemas.microsoft.com/office/drawing/2014/main" id="{51727965-5020-43DE-9DDA-67AE16805C67}"/>
            </a:ext>
          </a:extLst>
        </xdr:cNvPr>
        <xdr:cNvCxnSpPr/>
      </xdr:nvCxnSpPr>
      <xdr:spPr>
        <a:xfrm>
          <a:off x="13423722" y="928422"/>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154885</xdr:colOff>
      <xdr:row>13</xdr:row>
      <xdr:rowOff>222368</xdr:rowOff>
    </xdr:from>
    <xdr:to>
      <xdr:col>59</xdr:col>
      <xdr:colOff>154885</xdr:colOff>
      <xdr:row>15</xdr:row>
      <xdr:rowOff>17168</xdr:rowOff>
    </xdr:to>
    <xdr:cxnSp macro="">
      <xdr:nvCxnSpPr>
        <xdr:cNvPr id="323" name="直線コネクタ 322">
          <a:extLst>
            <a:ext uri="{FF2B5EF4-FFF2-40B4-BE49-F238E27FC236}">
              <a16:creationId xmlns:a16="http://schemas.microsoft.com/office/drawing/2014/main" id="{E274143D-7126-4B11-A34A-00E0DB46854C}"/>
            </a:ext>
          </a:extLst>
        </xdr:cNvPr>
        <xdr:cNvCxnSpPr/>
      </xdr:nvCxnSpPr>
      <xdr:spPr>
        <a:xfrm>
          <a:off x="13642285" y="3209408"/>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206674</xdr:colOff>
      <xdr:row>9</xdr:row>
      <xdr:rowOff>119316</xdr:rowOff>
    </xdr:from>
    <xdr:ext cx="224998" cy="345929"/>
    <xdr:sp macro="" textlink="">
      <xdr:nvSpPr>
        <xdr:cNvPr id="324" name="テキスト ボックス 323">
          <a:extLst>
            <a:ext uri="{FF2B5EF4-FFF2-40B4-BE49-F238E27FC236}">
              <a16:creationId xmlns:a16="http://schemas.microsoft.com/office/drawing/2014/main" id="{38A2AB85-5D10-481F-8744-E2A6F9FDC401}"/>
            </a:ext>
          </a:extLst>
        </xdr:cNvPr>
        <xdr:cNvSpPr txBox="1"/>
      </xdr:nvSpPr>
      <xdr:spPr>
        <a:xfrm rot="16200000">
          <a:off x="13176408" y="224806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58</xdr:col>
      <xdr:colOff>174044</xdr:colOff>
      <xdr:row>13</xdr:row>
      <xdr:rowOff>98310</xdr:rowOff>
    </xdr:from>
    <xdr:ext cx="233205" cy="444352"/>
    <xdr:sp macro="" textlink="'1条'!$R$9">
      <xdr:nvSpPr>
        <xdr:cNvPr id="325" name="テキスト ボックス 324">
          <a:extLst>
            <a:ext uri="{FF2B5EF4-FFF2-40B4-BE49-F238E27FC236}">
              <a16:creationId xmlns:a16="http://schemas.microsoft.com/office/drawing/2014/main" id="{BDE7AFA3-7EF1-4258-901E-DC6B1174BF8C}"/>
            </a:ext>
          </a:extLst>
        </xdr:cNvPr>
        <xdr:cNvSpPr txBox="1"/>
      </xdr:nvSpPr>
      <xdr:spPr>
        <a:xfrm rot="16200000">
          <a:off x="13327271" y="319092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63</xdr:col>
      <xdr:colOff>109505</xdr:colOff>
      <xdr:row>2</xdr:row>
      <xdr:rowOff>188631</xdr:rowOff>
    </xdr:from>
    <xdr:to>
      <xdr:col>63</xdr:col>
      <xdr:colOff>109505</xdr:colOff>
      <xdr:row>3</xdr:row>
      <xdr:rowOff>95555</xdr:rowOff>
    </xdr:to>
    <xdr:cxnSp macro="">
      <xdr:nvCxnSpPr>
        <xdr:cNvPr id="326" name="直線コネクタ 325">
          <a:extLst>
            <a:ext uri="{FF2B5EF4-FFF2-40B4-BE49-F238E27FC236}">
              <a16:creationId xmlns:a16="http://schemas.microsoft.com/office/drawing/2014/main" id="{23E1C4D3-5A9B-4EED-97B6-ADD5DB753B5B}"/>
            </a:ext>
          </a:extLst>
        </xdr:cNvPr>
        <xdr:cNvCxnSpPr/>
      </xdr:nvCxnSpPr>
      <xdr:spPr>
        <a:xfrm>
          <a:off x="14511305" y="645831"/>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111129</xdr:colOff>
      <xdr:row>2</xdr:row>
      <xdr:rowOff>185793</xdr:rowOff>
    </xdr:from>
    <xdr:to>
      <xdr:col>64</xdr:col>
      <xdr:colOff>111129</xdr:colOff>
      <xdr:row>3</xdr:row>
      <xdr:rowOff>89693</xdr:rowOff>
    </xdr:to>
    <xdr:cxnSp macro="">
      <xdr:nvCxnSpPr>
        <xdr:cNvPr id="327" name="直線コネクタ 326">
          <a:extLst>
            <a:ext uri="{FF2B5EF4-FFF2-40B4-BE49-F238E27FC236}">
              <a16:creationId xmlns:a16="http://schemas.microsoft.com/office/drawing/2014/main" id="{6D0C5BDB-47D1-4DC8-8060-3D2C2C703020}"/>
            </a:ext>
          </a:extLst>
        </xdr:cNvPr>
        <xdr:cNvCxnSpPr/>
      </xdr:nvCxnSpPr>
      <xdr:spPr>
        <a:xfrm>
          <a:off x="14741529" y="642993"/>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106995</xdr:colOff>
      <xdr:row>3</xdr:row>
      <xdr:rowOff>5214</xdr:rowOff>
    </xdr:from>
    <xdr:to>
      <xdr:col>64</xdr:col>
      <xdr:colOff>112395</xdr:colOff>
      <xdr:row>3</xdr:row>
      <xdr:rowOff>5214</xdr:rowOff>
    </xdr:to>
    <xdr:cxnSp macro="">
      <xdr:nvCxnSpPr>
        <xdr:cNvPr id="328" name="直線コネクタ 327">
          <a:extLst>
            <a:ext uri="{FF2B5EF4-FFF2-40B4-BE49-F238E27FC236}">
              <a16:creationId xmlns:a16="http://schemas.microsoft.com/office/drawing/2014/main" id="{05BD6993-7617-4A70-A1C8-36051C59DEB7}"/>
            </a:ext>
          </a:extLst>
        </xdr:cNvPr>
        <xdr:cNvCxnSpPr/>
      </xdr:nvCxnSpPr>
      <xdr:spPr>
        <a:xfrm>
          <a:off x="14508795" y="691014"/>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6884</xdr:colOff>
      <xdr:row>2</xdr:row>
      <xdr:rowOff>20320</xdr:rowOff>
    </xdr:from>
    <xdr:ext cx="444352" cy="233205"/>
    <xdr:sp macro="" textlink="'1条'!R7">
      <xdr:nvSpPr>
        <xdr:cNvPr id="329" name="テキスト ボックス 328">
          <a:extLst>
            <a:ext uri="{FF2B5EF4-FFF2-40B4-BE49-F238E27FC236}">
              <a16:creationId xmlns:a16="http://schemas.microsoft.com/office/drawing/2014/main" id="{5DF8430D-9836-4C09-89AD-C7489B93099D}"/>
            </a:ext>
          </a:extLst>
        </xdr:cNvPr>
        <xdr:cNvSpPr txBox="1"/>
      </xdr:nvSpPr>
      <xdr:spPr>
        <a:xfrm>
          <a:off x="14408684" y="47752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62</xdr:col>
      <xdr:colOff>10927</xdr:colOff>
      <xdr:row>15</xdr:row>
      <xdr:rowOff>138397</xdr:rowOff>
    </xdr:from>
    <xdr:to>
      <xdr:col>62</xdr:col>
      <xdr:colOff>10927</xdr:colOff>
      <xdr:row>16</xdr:row>
      <xdr:rowOff>51938</xdr:rowOff>
    </xdr:to>
    <xdr:cxnSp macro="">
      <xdr:nvCxnSpPr>
        <xdr:cNvPr id="330" name="直線コネクタ 329">
          <a:extLst>
            <a:ext uri="{FF2B5EF4-FFF2-40B4-BE49-F238E27FC236}">
              <a16:creationId xmlns:a16="http://schemas.microsoft.com/office/drawing/2014/main" id="{BEAD3A37-029C-4A89-A0E9-DCD501FA5D0B}"/>
            </a:ext>
          </a:extLst>
        </xdr:cNvPr>
        <xdr:cNvCxnSpPr/>
      </xdr:nvCxnSpPr>
      <xdr:spPr>
        <a:xfrm>
          <a:off x="14184127" y="3582637"/>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122507</xdr:colOff>
      <xdr:row>15</xdr:row>
      <xdr:rowOff>138397</xdr:rowOff>
    </xdr:from>
    <xdr:to>
      <xdr:col>69</xdr:col>
      <xdr:colOff>122507</xdr:colOff>
      <xdr:row>16</xdr:row>
      <xdr:rowOff>51938</xdr:rowOff>
    </xdr:to>
    <xdr:cxnSp macro="">
      <xdr:nvCxnSpPr>
        <xdr:cNvPr id="331" name="直線コネクタ 330">
          <a:extLst>
            <a:ext uri="{FF2B5EF4-FFF2-40B4-BE49-F238E27FC236}">
              <a16:creationId xmlns:a16="http://schemas.microsoft.com/office/drawing/2014/main" id="{FFFE59BA-9E19-4B0D-858E-53C8CB2B1F6E}"/>
            </a:ext>
          </a:extLst>
        </xdr:cNvPr>
        <xdr:cNvCxnSpPr/>
      </xdr:nvCxnSpPr>
      <xdr:spPr>
        <a:xfrm>
          <a:off x="15895907" y="3582637"/>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10996</xdr:colOff>
      <xdr:row>16</xdr:row>
      <xdr:rowOff>6001</xdr:rowOff>
    </xdr:from>
    <xdr:to>
      <xdr:col>69</xdr:col>
      <xdr:colOff>120796</xdr:colOff>
      <xdr:row>16</xdr:row>
      <xdr:rowOff>6001</xdr:rowOff>
    </xdr:to>
    <xdr:cxnSp macro="">
      <xdr:nvCxnSpPr>
        <xdr:cNvPr id="332" name="直線コネクタ 331">
          <a:extLst>
            <a:ext uri="{FF2B5EF4-FFF2-40B4-BE49-F238E27FC236}">
              <a16:creationId xmlns:a16="http://schemas.microsoft.com/office/drawing/2014/main" id="{B93CDFE8-7DDE-45D0-93BD-628A6B00C5FD}"/>
            </a:ext>
          </a:extLst>
        </xdr:cNvPr>
        <xdr:cNvCxnSpPr/>
      </xdr:nvCxnSpPr>
      <xdr:spPr>
        <a:xfrm>
          <a:off x="14184196" y="367884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163847</xdr:colOff>
      <xdr:row>15</xdr:row>
      <xdr:rowOff>220939</xdr:rowOff>
    </xdr:from>
    <xdr:ext cx="444352" cy="233205"/>
    <xdr:sp macro="" textlink="'1条'!R8">
      <xdr:nvSpPr>
        <xdr:cNvPr id="333" name="テキスト ボックス 332">
          <a:extLst>
            <a:ext uri="{FF2B5EF4-FFF2-40B4-BE49-F238E27FC236}">
              <a16:creationId xmlns:a16="http://schemas.microsoft.com/office/drawing/2014/main" id="{2EA8EBD3-C055-4F47-BA1E-05006510D131}"/>
            </a:ext>
          </a:extLst>
        </xdr:cNvPr>
        <xdr:cNvSpPr txBox="1"/>
      </xdr:nvSpPr>
      <xdr:spPr>
        <a:xfrm>
          <a:off x="14794247" y="36608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62</xdr:col>
      <xdr:colOff>12533</xdr:colOff>
      <xdr:row>12</xdr:row>
      <xdr:rowOff>109706</xdr:rowOff>
    </xdr:from>
    <xdr:to>
      <xdr:col>62</xdr:col>
      <xdr:colOff>12533</xdr:colOff>
      <xdr:row>13</xdr:row>
      <xdr:rowOff>66444</xdr:rowOff>
    </xdr:to>
    <xdr:cxnSp macro="">
      <xdr:nvCxnSpPr>
        <xdr:cNvPr id="334" name="直線コネクタ 333">
          <a:extLst>
            <a:ext uri="{FF2B5EF4-FFF2-40B4-BE49-F238E27FC236}">
              <a16:creationId xmlns:a16="http://schemas.microsoft.com/office/drawing/2014/main" id="{9DF9BC69-5616-40C5-AE91-4AA2BF880895}"/>
            </a:ext>
          </a:extLst>
        </xdr:cNvPr>
        <xdr:cNvCxnSpPr/>
      </xdr:nvCxnSpPr>
      <xdr:spPr>
        <a:xfrm>
          <a:off x="14185733" y="2868146"/>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9588</xdr:colOff>
      <xdr:row>12</xdr:row>
      <xdr:rowOff>155040</xdr:rowOff>
    </xdr:from>
    <xdr:to>
      <xdr:col>63</xdr:col>
      <xdr:colOff>104988</xdr:colOff>
      <xdr:row>12</xdr:row>
      <xdr:rowOff>155040</xdr:rowOff>
    </xdr:to>
    <xdr:cxnSp macro="">
      <xdr:nvCxnSpPr>
        <xdr:cNvPr id="335" name="直線コネクタ 334">
          <a:extLst>
            <a:ext uri="{FF2B5EF4-FFF2-40B4-BE49-F238E27FC236}">
              <a16:creationId xmlns:a16="http://schemas.microsoft.com/office/drawing/2014/main" id="{3C098C32-B9E5-4E5C-8A08-3C5608E86AB8}"/>
            </a:ext>
          </a:extLst>
        </xdr:cNvPr>
        <xdr:cNvCxnSpPr/>
      </xdr:nvCxnSpPr>
      <xdr:spPr>
        <a:xfrm>
          <a:off x="14182788" y="2913480"/>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177769</xdr:colOff>
      <xdr:row>11</xdr:row>
      <xdr:rowOff>175320</xdr:rowOff>
    </xdr:from>
    <xdr:ext cx="444352" cy="233205"/>
    <xdr:sp macro="" textlink="'1条'!R10">
      <xdr:nvSpPr>
        <xdr:cNvPr id="336" name="テキスト ボックス 335">
          <a:extLst>
            <a:ext uri="{FF2B5EF4-FFF2-40B4-BE49-F238E27FC236}">
              <a16:creationId xmlns:a16="http://schemas.microsoft.com/office/drawing/2014/main" id="{936914DD-4E3A-4D14-93AC-ADE60D150840}"/>
            </a:ext>
          </a:extLst>
        </xdr:cNvPr>
        <xdr:cNvSpPr txBox="1"/>
      </xdr:nvSpPr>
      <xdr:spPr>
        <a:xfrm>
          <a:off x="14122369" y="270516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65</xdr:col>
      <xdr:colOff>190297</xdr:colOff>
      <xdr:row>11</xdr:row>
      <xdr:rowOff>180200</xdr:rowOff>
    </xdr:from>
    <xdr:ext cx="444352" cy="233205"/>
    <xdr:sp macro="" textlink="'1条'!R11">
      <xdr:nvSpPr>
        <xdr:cNvPr id="337" name="テキスト ボックス 336">
          <a:extLst>
            <a:ext uri="{FF2B5EF4-FFF2-40B4-BE49-F238E27FC236}">
              <a16:creationId xmlns:a16="http://schemas.microsoft.com/office/drawing/2014/main" id="{22A41C1C-2006-4116-B473-146B707ACF12}"/>
            </a:ext>
          </a:extLst>
        </xdr:cNvPr>
        <xdr:cNvSpPr txBox="1"/>
      </xdr:nvSpPr>
      <xdr:spPr>
        <a:xfrm>
          <a:off x="15049297" y="27056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64</xdr:col>
      <xdr:colOff>118819</xdr:colOff>
      <xdr:row>12</xdr:row>
      <xdr:rowOff>155040</xdr:rowOff>
    </xdr:from>
    <xdr:to>
      <xdr:col>69</xdr:col>
      <xdr:colOff>127819</xdr:colOff>
      <xdr:row>12</xdr:row>
      <xdr:rowOff>155040</xdr:rowOff>
    </xdr:to>
    <xdr:cxnSp macro="">
      <xdr:nvCxnSpPr>
        <xdr:cNvPr id="338" name="直線コネクタ 337">
          <a:extLst>
            <a:ext uri="{FF2B5EF4-FFF2-40B4-BE49-F238E27FC236}">
              <a16:creationId xmlns:a16="http://schemas.microsoft.com/office/drawing/2014/main" id="{A68A8DD5-CB9A-4CA7-8228-75CF9BA564C1}"/>
            </a:ext>
          </a:extLst>
        </xdr:cNvPr>
        <xdr:cNvCxnSpPr/>
      </xdr:nvCxnSpPr>
      <xdr:spPr>
        <a:xfrm>
          <a:off x="14749219" y="2913480"/>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127587</xdr:colOff>
      <xdr:row>12</xdr:row>
      <xdr:rowOff>120792</xdr:rowOff>
    </xdr:from>
    <xdr:to>
      <xdr:col>69</xdr:col>
      <xdr:colOff>127587</xdr:colOff>
      <xdr:row>13</xdr:row>
      <xdr:rowOff>72192</xdr:rowOff>
    </xdr:to>
    <xdr:cxnSp macro="">
      <xdr:nvCxnSpPr>
        <xdr:cNvPr id="339" name="直線コネクタ 338">
          <a:extLst>
            <a:ext uri="{FF2B5EF4-FFF2-40B4-BE49-F238E27FC236}">
              <a16:creationId xmlns:a16="http://schemas.microsoft.com/office/drawing/2014/main" id="{16F30EE0-FB5F-48E9-8DFA-C856015AD219}"/>
            </a:ext>
          </a:extLst>
        </xdr:cNvPr>
        <xdr:cNvCxnSpPr/>
      </xdr:nvCxnSpPr>
      <xdr:spPr>
        <a:xfrm>
          <a:off x="15900987" y="2879232"/>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27296</xdr:colOff>
      <xdr:row>13</xdr:row>
      <xdr:rowOff>215387</xdr:rowOff>
    </xdr:from>
    <xdr:to>
      <xdr:col>61</xdr:col>
      <xdr:colOff>171296</xdr:colOff>
      <xdr:row>13</xdr:row>
      <xdr:rowOff>215387</xdr:rowOff>
    </xdr:to>
    <xdr:cxnSp macro="">
      <xdr:nvCxnSpPr>
        <xdr:cNvPr id="340" name="直線コネクタ 339">
          <a:extLst>
            <a:ext uri="{FF2B5EF4-FFF2-40B4-BE49-F238E27FC236}">
              <a16:creationId xmlns:a16="http://schemas.microsoft.com/office/drawing/2014/main" id="{ADDC90EA-E444-4AEF-8ECD-79AA19BBF256}"/>
            </a:ext>
          </a:extLst>
        </xdr:cNvPr>
        <xdr:cNvCxnSpPr/>
      </xdr:nvCxnSpPr>
      <xdr:spPr>
        <a:xfrm>
          <a:off x="13971896" y="3202427"/>
          <a:ext cx="1440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124717</xdr:colOff>
      <xdr:row>34</xdr:row>
      <xdr:rowOff>94838</xdr:rowOff>
    </xdr:from>
    <xdr:to>
      <xdr:col>27</xdr:col>
      <xdr:colOff>124717</xdr:colOff>
      <xdr:row>35</xdr:row>
      <xdr:rowOff>39038</xdr:rowOff>
    </xdr:to>
    <xdr:cxnSp macro="">
      <xdr:nvCxnSpPr>
        <xdr:cNvPr id="31" name="直線コネクタ 30">
          <a:extLst>
            <a:ext uri="{FF2B5EF4-FFF2-40B4-BE49-F238E27FC236}">
              <a16:creationId xmlns:a16="http://schemas.microsoft.com/office/drawing/2014/main" id="{794652C0-AB47-508D-B89A-9B323C93E3EF}"/>
            </a:ext>
          </a:extLst>
        </xdr:cNvPr>
        <xdr:cNvCxnSpPr/>
      </xdr:nvCxnSpPr>
      <xdr:spPr>
        <a:xfrm>
          <a:off x="6296917" y="7882478"/>
          <a:ext cx="0" cy="1728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46182</xdr:colOff>
      <xdr:row>14</xdr:row>
      <xdr:rowOff>50800</xdr:rowOff>
    </xdr:from>
    <xdr:to>
      <xdr:col>62</xdr:col>
      <xdr:colOff>46182</xdr:colOff>
      <xdr:row>14</xdr:row>
      <xdr:rowOff>199616</xdr:rowOff>
    </xdr:to>
    <xdr:cxnSp macro="">
      <xdr:nvCxnSpPr>
        <xdr:cNvPr id="48" name="直線コネクタ 47">
          <a:extLst>
            <a:ext uri="{FF2B5EF4-FFF2-40B4-BE49-F238E27FC236}">
              <a16:creationId xmlns:a16="http://schemas.microsoft.com/office/drawing/2014/main" id="{8B717313-E1CB-44DC-849B-34EA4873D798}"/>
            </a:ext>
          </a:extLst>
        </xdr:cNvPr>
        <xdr:cNvCxnSpPr/>
      </xdr:nvCxnSpPr>
      <xdr:spPr>
        <a:xfrm>
          <a:off x="14219382" y="3266440"/>
          <a:ext cx="0" cy="148816"/>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55880</xdr:colOff>
      <xdr:row>32</xdr:row>
      <xdr:rowOff>128927</xdr:rowOff>
    </xdr:from>
    <xdr:to>
      <xdr:col>27</xdr:col>
      <xdr:colOff>137160</xdr:colOff>
      <xdr:row>32</xdr:row>
      <xdr:rowOff>193040</xdr:rowOff>
    </xdr:to>
    <xdr:cxnSp macro="">
      <xdr:nvCxnSpPr>
        <xdr:cNvPr id="7" name="直線コネクタ 6">
          <a:extLst>
            <a:ext uri="{FF2B5EF4-FFF2-40B4-BE49-F238E27FC236}">
              <a16:creationId xmlns:a16="http://schemas.microsoft.com/office/drawing/2014/main" id="{8DF5B655-6629-4AF0-9DFD-69B4FADB08FA}"/>
            </a:ext>
          </a:extLst>
        </xdr:cNvPr>
        <xdr:cNvCxnSpPr/>
      </xdr:nvCxnSpPr>
      <xdr:spPr>
        <a:xfrm flipH="1">
          <a:off x="5999480" y="7459367"/>
          <a:ext cx="309880" cy="64113"/>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oneCellAnchor>
    <xdr:from>
      <xdr:col>25</xdr:col>
      <xdr:colOff>29582</xdr:colOff>
      <xdr:row>12</xdr:row>
      <xdr:rowOff>125751</xdr:rowOff>
    </xdr:from>
    <xdr:ext cx="444352" cy="233205"/>
    <xdr:sp macro="" textlink="$P$8">
      <xdr:nvSpPr>
        <xdr:cNvPr id="91" name="テキスト ボックス 90">
          <a:extLst>
            <a:ext uri="{FF2B5EF4-FFF2-40B4-BE49-F238E27FC236}">
              <a16:creationId xmlns:a16="http://schemas.microsoft.com/office/drawing/2014/main" id="{464A55AA-0C81-4B5F-924B-EF38F0036004}"/>
            </a:ext>
          </a:extLst>
        </xdr:cNvPr>
        <xdr:cNvSpPr txBox="1"/>
      </xdr:nvSpPr>
      <xdr:spPr>
        <a:xfrm>
          <a:off x="5744582" y="288419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0.275</a:t>
          </a:fld>
          <a:endParaRPr kumimoji="1" lang="ja-JP" altLang="en-US" sz="900">
            <a:solidFill>
              <a:srgbClr val="FF0000"/>
            </a:solidFill>
          </a:endParaRPr>
        </a:p>
      </xdr:txBody>
    </xdr:sp>
    <xdr:clientData/>
  </xdr:oneCellAnchor>
  <xdr:oneCellAnchor>
    <xdr:from>
      <xdr:col>25</xdr:col>
      <xdr:colOff>40134</xdr:colOff>
      <xdr:row>11</xdr:row>
      <xdr:rowOff>71586</xdr:rowOff>
    </xdr:from>
    <xdr:ext cx="444352" cy="233205"/>
    <xdr:sp macro="" textlink="$G$8">
      <xdr:nvSpPr>
        <xdr:cNvPr id="144" name="テキスト ボックス 143">
          <a:extLst>
            <a:ext uri="{FF2B5EF4-FFF2-40B4-BE49-F238E27FC236}">
              <a16:creationId xmlns:a16="http://schemas.microsoft.com/office/drawing/2014/main" id="{5A400AC6-9701-4D16-AB66-F2DD5580930D}"/>
            </a:ext>
          </a:extLst>
        </xdr:cNvPr>
        <xdr:cNvSpPr txBox="1"/>
      </xdr:nvSpPr>
      <xdr:spPr>
        <a:xfrm>
          <a:off x="5755134" y="260142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576A371-64F0-49EC-9CCF-0955621FDF05}" type="TxLink">
            <a:rPr kumimoji="1" lang="en-US" altLang="en-US" sz="900" b="0" i="0" u="none" strike="noStrike">
              <a:solidFill>
                <a:srgbClr val="FF0000"/>
              </a:solidFill>
              <a:latin typeface="Times New Roman"/>
              <a:ea typeface="Yu Gothic"/>
              <a:cs typeface="Times New Roman"/>
            </a:rPr>
            <a:pPr/>
            <a:t>0.550</a:t>
          </a:fld>
          <a:endParaRPr kumimoji="1" lang="ja-JP" altLang="en-US" sz="900">
            <a:solidFill>
              <a:srgbClr val="FF0000"/>
            </a:solidFill>
          </a:endParaRPr>
        </a:p>
      </xdr:txBody>
    </xdr:sp>
    <xdr:clientData/>
  </xdr:oneCellAnchor>
  <xdr:oneCellAnchor>
    <xdr:from>
      <xdr:col>27</xdr:col>
      <xdr:colOff>73832</xdr:colOff>
      <xdr:row>15</xdr:row>
      <xdr:rowOff>167137</xdr:rowOff>
    </xdr:from>
    <xdr:ext cx="444352" cy="233205"/>
    <xdr:sp macro="" textlink="$I$15">
      <xdr:nvSpPr>
        <xdr:cNvPr id="151" name="テキスト ボックス 150">
          <a:extLst>
            <a:ext uri="{FF2B5EF4-FFF2-40B4-BE49-F238E27FC236}">
              <a16:creationId xmlns:a16="http://schemas.microsoft.com/office/drawing/2014/main" id="{69C89622-32B7-46E0-9B8E-F0246745380C}"/>
            </a:ext>
          </a:extLst>
        </xdr:cNvPr>
        <xdr:cNvSpPr txBox="1"/>
      </xdr:nvSpPr>
      <xdr:spPr>
        <a:xfrm>
          <a:off x="6246032" y="360883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EB0112-5F89-4D87-AB5F-FCBAE956B9AC}" type="TxLink">
            <a:rPr kumimoji="1" lang="en-US" altLang="en-US" sz="900" b="0" i="0" u="none" strike="noStrike">
              <a:solidFill>
                <a:srgbClr val="FF0000"/>
              </a:solidFill>
              <a:latin typeface="Times New Roman"/>
              <a:ea typeface="Yu Gothic"/>
              <a:cs typeface="Times New Roman"/>
            </a:rPr>
            <a:pPr/>
            <a:t>9.433</a:t>
          </a:fld>
          <a:endParaRPr kumimoji="1" lang="ja-JP" altLang="en-US" sz="900">
            <a:solidFill>
              <a:srgbClr val="FF0000"/>
            </a:solidFill>
          </a:endParaRPr>
        </a:p>
      </xdr:txBody>
    </xdr:sp>
    <xdr:clientData/>
  </xdr:oneCellAnchor>
  <xdr:oneCellAnchor>
    <xdr:from>
      <xdr:col>26</xdr:col>
      <xdr:colOff>111239</xdr:colOff>
      <xdr:row>11</xdr:row>
      <xdr:rowOff>75593</xdr:rowOff>
    </xdr:from>
    <xdr:ext cx="444352" cy="233205"/>
    <xdr:sp macro="" textlink="'1条'!R9">
      <xdr:nvSpPr>
        <xdr:cNvPr id="152" name="テキスト ボックス 151">
          <a:extLst>
            <a:ext uri="{FF2B5EF4-FFF2-40B4-BE49-F238E27FC236}">
              <a16:creationId xmlns:a16="http://schemas.microsoft.com/office/drawing/2014/main" id="{24CE2D0D-C6C0-4C43-B9E0-803A3AB4B990}"/>
            </a:ext>
          </a:extLst>
        </xdr:cNvPr>
        <xdr:cNvSpPr txBox="1"/>
      </xdr:nvSpPr>
      <xdr:spPr>
        <a:xfrm>
          <a:off x="6054839" y="260543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0E93F0-67E2-4EAF-8ABC-CF06FE061987}" type="TxLink">
            <a:rPr kumimoji="1" lang="en-US" altLang="en-US" sz="900" b="0" i="0" u="none" strike="noStrike">
              <a:solidFill>
                <a:srgbClr val="FF0000"/>
              </a:solidFill>
              <a:latin typeface="Times New Roman"/>
              <a:ea typeface="Yu Gothic"/>
              <a:cs typeface="Times New Roman"/>
            </a:rPr>
            <a:pPr/>
            <a:t>0.700</a:t>
          </a:fld>
          <a:endParaRPr kumimoji="1" lang="ja-JP" altLang="en-US" sz="900">
            <a:solidFill>
              <a:srgbClr val="FF0000"/>
            </a:solidFill>
          </a:endParaRPr>
        </a:p>
      </xdr:txBody>
    </xdr:sp>
    <xdr:clientData/>
  </xdr:oneCellAnchor>
  <xdr:oneCellAnchor>
    <xdr:from>
      <xdr:col>27</xdr:col>
      <xdr:colOff>163576</xdr:colOff>
      <xdr:row>11</xdr:row>
      <xdr:rowOff>79604</xdr:rowOff>
    </xdr:from>
    <xdr:ext cx="274434" cy="224998"/>
    <xdr:sp macro="" textlink="">
      <xdr:nvSpPr>
        <xdr:cNvPr id="153" name="テキスト ボックス 152">
          <a:extLst>
            <a:ext uri="{FF2B5EF4-FFF2-40B4-BE49-F238E27FC236}">
              <a16:creationId xmlns:a16="http://schemas.microsoft.com/office/drawing/2014/main" id="{B0D39DED-9A96-41A5-8617-35B849C7CCA1}"/>
            </a:ext>
          </a:extLst>
        </xdr:cNvPr>
        <xdr:cNvSpPr txBox="1"/>
      </xdr:nvSpPr>
      <xdr:spPr>
        <a:xfrm>
          <a:off x="6335776" y="2609444"/>
          <a:ext cx="2744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0" u="none" strike="noStrike">
              <a:solidFill>
                <a:srgbClr val="FF0000"/>
              </a:solidFill>
              <a:latin typeface="Times New Roman"/>
              <a:cs typeface="Times New Roman"/>
            </a:rPr>
            <a:t>/2</a:t>
          </a:r>
        </a:p>
      </xdr:txBody>
    </xdr:sp>
    <xdr:clientData/>
  </xdr:oneCellAnchor>
  <xdr:twoCellAnchor editAs="oneCell">
    <xdr:from>
      <xdr:col>25</xdr:col>
      <xdr:colOff>191682</xdr:colOff>
      <xdr:row>15</xdr:row>
      <xdr:rowOff>178670</xdr:rowOff>
    </xdr:from>
    <xdr:to>
      <xdr:col>33</xdr:col>
      <xdr:colOff>72882</xdr:colOff>
      <xdr:row>15</xdr:row>
      <xdr:rowOff>178670</xdr:rowOff>
    </xdr:to>
    <xdr:cxnSp macro="">
      <xdr:nvCxnSpPr>
        <xdr:cNvPr id="154" name="直線コネクタ 153">
          <a:extLst>
            <a:ext uri="{FF2B5EF4-FFF2-40B4-BE49-F238E27FC236}">
              <a16:creationId xmlns:a16="http://schemas.microsoft.com/office/drawing/2014/main" id="{DE7DAF44-3995-40C7-8006-890D4AB4AB06}"/>
            </a:ext>
          </a:extLst>
        </xdr:cNvPr>
        <xdr:cNvCxnSpPr/>
      </xdr:nvCxnSpPr>
      <xdr:spPr>
        <a:xfrm>
          <a:off x="5906682" y="3622910"/>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161233</xdr:colOff>
      <xdr:row>14</xdr:row>
      <xdr:rowOff>159421</xdr:rowOff>
    </xdr:from>
    <xdr:to>
      <xdr:col>26</xdr:col>
      <xdr:colOff>161233</xdr:colOff>
      <xdr:row>15</xdr:row>
      <xdr:rowOff>182821</xdr:rowOff>
    </xdr:to>
    <xdr:cxnSp macro="">
      <xdr:nvCxnSpPr>
        <xdr:cNvPr id="156" name="直線コネクタ 155">
          <a:extLst>
            <a:ext uri="{FF2B5EF4-FFF2-40B4-BE49-F238E27FC236}">
              <a16:creationId xmlns:a16="http://schemas.microsoft.com/office/drawing/2014/main" id="{60150CC2-46C0-4FA1-AB5E-5C483626E0AB}"/>
            </a:ext>
          </a:extLst>
        </xdr:cNvPr>
        <xdr:cNvCxnSpPr/>
      </xdr:nvCxnSpPr>
      <xdr:spPr>
        <a:xfrm>
          <a:off x="6126928" y="3385882"/>
          <a:ext cx="0" cy="25285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48147</xdr:colOff>
      <xdr:row>15</xdr:row>
      <xdr:rowOff>36312</xdr:rowOff>
    </xdr:from>
    <xdr:to>
      <xdr:col>26</xdr:col>
      <xdr:colOff>94097</xdr:colOff>
      <xdr:row>15</xdr:row>
      <xdr:rowOff>82262</xdr:rowOff>
    </xdr:to>
    <xdr:sp macro="" textlink="">
      <xdr:nvSpPr>
        <xdr:cNvPr id="157" name="楕円 156">
          <a:extLst>
            <a:ext uri="{FF2B5EF4-FFF2-40B4-BE49-F238E27FC236}">
              <a16:creationId xmlns:a16="http://schemas.microsoft.com/office/drawing/2014/main" id="{CD83CC88-6167-476B-A97E-2209CE3B70B7}"/>
            </a:ext>
          </a:extLst>
        </xdr:cNvPr>
        <xdr:cNvSpPr/>
      </xdr:nvSpPr>
      <xdr:spPr>
        <a:xfrm>
          <a:off x="6013842" y="3492223"/>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61996</xdr:colOff>
      <xdr:row>13</xdr:row>
      <xdr:rowOff>115834</xdr:rowOff>
    </xdr:from>
    <xdr:to>
      <xdr:col>26</xdr:col>
      <xdr:colOff>162796</xdr:colOff>
      <xdr:row>13</xdr:row>
      <xdr:rowOff>115834</xdr:rowOff>
    </xdr:to>
    <xdr:cxnSp macro="">
      <xdr:nvCxnSpPr>
        <xdr:cNvPr id="189" name="直線コネクタ 188">
          <a:extLst>
            <a:ext uri="{FF2B5EF4-FFF2-40B4-BE49-F238E27FC236}">
              <a16:creationId xmlns:a16="http://schemas.microsoft.com/office/drawing/2014/main" id="{82FC476F-DEA2-4690-B4C4-C5D5AD84185F}"/>
            </a:ext>
          </a:extLst>
        </xdr:cNvPr>
        <xdr:cNvCxnSpPr/>
      </xdr:nvCxnSpPr>
      <xdr:spPr>
        <a:xfrm>
          <a:off x="6027691" y="3112845"/>
          <a:ext cx="10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67931</xdr:colOff>
      <xdr:row>13</xdr:row>
      <xdr:rowOff>78899</xdr:rowOff>
    </xdr:from>
    <xdr:to>
      <xdr:col>26</xdr:col>
      <xdr:colOff>67931</xdr:colOff>
      <xdr:row>13</xdr:row>
      <xdr:rowOff>221041</xdr:rowOff>
    </xdr:to>
    <xdr:cxnSp macro="">
      <xdr:nvCxnSpPr>
        <xdr:cNvPr id="190" name="直線コネクタ 189">
          <a:extLst>
            <a:ext uri="{FF2B5EF4-FFF2-40B4-BE49-F238E27FC236}">
              <a16:creationId xmlns:a16="http://schemas.microsoft.com/office/drawing/2014/main" id="{8E6FF014-8949-4931-A787-3F15206E58C2}"/>
            </a:ext>
          </a:extLst>
        </xdr:cNvPr>
        <xdr:cNvCxnSpPr/>
      </xdr:nvCxnSpPr>
      <xdr:spPr>
        <a:xfrm>
          <a:off x="6033626" y="3075910"/>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71928</xdr:colOff>
      <xdr:row>15</xdr:row>
      <xdr:rowOff>96493</xdr:rowOff>
    </xdr:from>
    <xdr:to>
      <xdr:col>26</xdr:col>
      <xdr:colOff>71928</xdr:colOff>
      <xdr:row>16</xdr:row>
      <xdr:rowOff>137670</xdr:rowOff>
    </xdr:to>
    <xdr:cxnSp macro="">
      <xdr:nvCxnSpPr>
        <xdr:cNvPr id="191" name="直線コネクタ 190">
          <a:extLst>
            <a:ext uri="{FF2B5EF4-FFF2-40B4-BE49-F238E27FC236}">
              <a16:creationId xmlns:a16="http://schemas.microsoft.com/office/drawing/2014/main" id="{12CAB6DC-9A97-4D9A-97AA-FBBC75677F56}"/>
            </a:ext>
          </a:extLst>
        </xdr:cNvPr>
        <xdr:cNvCxnSpPr/>
      </xdr:nvCxnSpPr>
      <xdr:spPr>
        <a:xfrm flipV="1">
          <a:off x="6037623" y="3552404"/>
          <a:ext cx="0" cy="27062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56781</xdr:colOff>
      <xdr:row>15</xdr:row>
      <xdr:rowOff>172672</xdr:rowOff>
    </xdr:from>
    <xdr:ext cx="408894" cy="224998"/>
    <xdr:sp macro="" textlink="">
      <xdr:nvSpPr>
        <xdr:cNvPr id="192" name="テキスト ボックス 191">
          <a:extLst>
            <a:ext uri="{FF2B5EF4-FFF2-40B4-BE49-F238E27FC236}">
              <a16:creationId xmlns:a16="http://schemas.microsoft.com/office/drawing/2014/main" id="{D8EB9247-2760-4E47-9634-2600D99B1283}"/>
            </a:ext>
          </a:extLst>
        </xdr:cNvPr>
        <xdr:cNvSpPr txBox="1"/>
      </xdr:nvSpPr>
      <xdr:spPr>
        <a:xfrm>
          <a:off x="6000381" y="3616912"/>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27</xdr:col>
      <xdr:colOff>54503</xdr:colOff>
      <xdr:row>4</xdr:row>
      <xdr:rowOff>190644</xdr:rowOff>
    </xdr:from>
    <xdr:to>
      <xdr:col>27</xdr:col>
      <xdr:colOff>54503</xdr:colOff>
      <xdr:row>14</xdr:row>
      <xdr:rowOff>157404</xdr:rowOff>
    </xdr:to>
    <xdr:cxnSp macro="">
      <xdr:nvCxnSpPr>
        <xdr:cNvPr id="193" name="直線コネクタ 192">
          <a:extLst>
            <a:ext uri="{FF2B5EF4-FFF2-40B4-BE49-F238E27FC236}">
              <a16:creationId xmlns:a16="http://schemas.microsoft.com/office/drawing/2014/main" id="{106BC8BC-D6D8-48E5-A889-EEC528F550B2}"/>
            </a:ext>
          </a:extLst>
        </xdr:cNvPr>
        <xdr:cNvCxnSpPr/>
      </xdr:nvCxnSpPr>
      <xdr:spPr>
        <a:xfrm>
          <a:off x="6226703" y="110504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190778</xdr:colOff>
      <xdr:row>14</xdr:row>
      <xdr:rowOff>159694</xdr:rowOff>
    </xdr:from>
    <xdr:to>
      <xdr:col>27</xdr:col>
      <xdr:colOff>57578</xdr:colOff>
      <xdr:row>14</xdr:row>
      <xdr:rowOff>159694</xdr:rowOff>
    </xdr:to>
    <xdr:cxnSp macro="">
      <xdr:nvCxnSpPr>
        <xdr:cNvPr id="194" name="直線コネクタ 193">
          <a:extLst>
            <a:ext uri="{FF2B5EF4-FFF2-40B4-BE49-F238E27FC236}">
              <a16:creationId xmlns:a16="http://schemas.microsoft.com/office/drawing/2014/main" id="{0C82A6E7-71D1-4AD8-BC6D-D6269E4A70AF}"/>
            </a:ext>
          </a:extLst>
        </xdr:cNvPr>
        <xdr:cNvCxnSpPr/>
      </xdr:nvCxnSpPr>
      <xdr:spPr>
        <a:xfrm>
          <a:off x="5905778" y="3375334"/>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194305</xdr:colOff>
      <xdr:row>14</xdr:row>
      <xdr:rowOff>156271</xdr:rowOff>
    </xdr:from>
    <xdr:to>
      <xdr:col>25</xdr:col>
      <xdr:colOff>194305</xdr:colOff>
      <xdr:row>15</xdr:row>
      <xdr:rowOff>179671</xdr:rowOff>
    </xdr:to>
    <xdr:cxnSp macro="">
      <xdr:nvCxnSpPr>
        <xdr:cNvPr id="195" name="直線コネクタ 194">
          <a:extLst>
            <a:ext uri="{FF2B5EF4-FFF2-40B4-BE49-F238E27FC236}">
              <a16:creationId xmlns:a16="http://schemas.microsoft.com/office/drawing/2014/main" id="{BBF00744-D3DA-497B-A843-589CA9D075C8}"/>
            </a:ext>
          </a:extLst>
        </xdr:cNvPr>
        <xdr:cNvCxnSpPr/>
      </xdr:nvCxnSpPr>
      <xdr:spPr>
        <a:xfrm>
          <a:off x="5909305" y="337191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53710</xdr:colOff>
      <xdr:row>4</xdr:row>
      <xdr:rowOff>192757</xdr:rowOff>
    </xdr:from>
    <xdr:to>
      <xdr:col>28</xdr:col>
      <xdr:colOff>59110</xdr:colOff>
      <xdr:row>4</xdr:row>
      <xdr:rowOff>192757</xdr:rowOff>
    </xdr:to>
    <xdr:cxnSp macro="">
      <xdr:nvCxnSpPr>
        <xdr:cNvPr id="196" name="直線コネクタ 195">
          <a:extLst>
            <a:ext uri="{FF2B5EF4-FFF2-40B4-BE49-F238E27FC236}">
              <a16:creationId xmlns:a16="http://schemas.microsoft.com/office/drawing/2014/main" id="{589E6842-653E-4040-810B-6CE880099B20}"/>
            </a:ext>
          </a:extLst>
        </xdr:cNvPr>
        <xdr:cNvCxnSpPr/>
      </xdr:nvCxnSpPr>
      <xdr:spPr>
        <a:xfrm>
          <a:off x="6225910" y="110715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62473</xdr:colOff>
      <xdr:row>4</xdr:row>
      <xdr:rowOff>190644</xdr:rowOff>
    </xdr:from>
    <xdr:to>
      <xdr:col>28</xdr:col>
      <xdr:colOff>62473</xdr:colOff>
      <xdr:row>14</xdr:row>
      <xdr:rowOff>157404</xdr:rowOff>
    </xdr:to>
    <xdr:cxnSp macro="">
      <xdr:nvCxnSpPr>
        <xdr:cNvPr id="197" name="直線コネクタ 196">
          <a:extLst>
            <a:ext uri="{FF2B5EF4-FFF2-40B4-BE49-F238E27FC236}">
              <a16:creationId xmlns:a16="http://schemas.microsoft.com/office/drawing/2014/main" id="{6E194BA6-4608-49D6-9C98-B61305FE8BC0}"/>
            </a:ext>
          </a:extLst>
        </xdr:cNvPr>
        <xdr:cNvCxnSpPr/>
      </xdr:nvCxnSpPr>
      <xdr:spPr>
        <a:xfrm>
          <a:off x="6463273" y="110504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60565</xdr:colOff>
      <xdr:row>14</xdr:row>
      <xdr:rowOff>156735</xdr:rowOff>
    </xdr:from>
    <xdr:to>
      <xdr:col>33</xdr:col>
      <xdr:colOff>69565</xdr:colOff>
      <xdr:row>14</xdr:row>
      <xdr:rowOff>156735</xdr:rowOff>
    </xdr:to>
    <xdr:cxnSp macro="">
      <xdr:nvCxnSpPr>
        <xdr:cNvPr id="198" name="直線コネクタ 197">
          <a:extLst>
            <a:ext uri="{FF2B5EF4-FFF2-40B4-BE49-F238E27FC236}">
              <a16:creationId xmlns:a16="http://schemas.microsoft.com/office/drawing/2014/main" id="{75B8E4FC-F133-4115-8301-BF6A0CEA1C27}"/>
            </a:ext>
          </a:extLst>
        </xdr:cNvPr>
        <xdr:cNvCxnSpPr/>
      </xdr:nvCxnSpPr>
      <xdr:spPr>
        <a:xfrm>
          <a:off x="6461365" y="3372375"/>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72819</xdr:colOff>
      <xdr:row>14</xdr:row>
      <xdr:rowOff>154972</xdr:rowOff>
    </xdr:from>
    <xdr:to>
      <xdr:col>33</xdr:col>
      <xdr:colOff>72819</xdr:colOff>
      <xdr:row>15</xdr:row>
      <xdr:rowOff>178372</xdr:rowOff>
    </xdr:to>
    <xdr:cxnSp macro="">
      <xdr:nvCxnSpPr>
        <xdr:cNvPr id="199" name="直線コネクタ 198">
          <a:extLst>
            <a:ext uri="{FF2B5EF4-FFF2-40B4-BE49-F238E27FC236}">
              <a16:creationId xmlns:a16="http://schemas.microsoft.com/office/drawing/2014/main" id="{A41605D8-E5F0-45CF-9784-AE9A1687C9DB}"/>
            </a:ext>
          </a:extLst>
        </xdr:cNvPr>
        <xdr:cNvCxnSpPr/>
      </xdr:nvCxnSpPr>
      <xdr:spPr>
        <a:xfrm>
          <a:off x="7616619" y="337061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146665</xdr:colOff>
      <xdr:row>4</xdr:row>
      <xdr:rowOff>192682</xdr:rowOff>
    </xdr:from>
    <xdr:to>
      <xdr:col>26</xdr:col>
      <xdr:colOff>177052</xdr:colOff>
      <xdr:row>4</xdr:row>
      <xdr:rowOff>192682</xdr:rowOff>
    </xdr:to>
    <xdr:cxnSp macro="">
      <xdr:nvCxnSpPr>
        <xdr:cNvPr id="200" name="直線コネクタ 199">
          <a:extLst>
            <a:ext uri="{FF2B5EF4-FFF2-40B4-BE49-F238E27FC236}">
              <a16:creationId xmlns:a16="http://schemas.microsoft.com/office/drawing/2014/main" id="{38A03A38-BCC8-4D16-B0F7-424E77EC1281}"/>
            </a:ext>
          </a:extLst>
        </xdr:cNvPr>
        <xdr:cNvCxnSpPr/>
      </xdr:nvCxnSpPr>
      <xdr:spPr>
        <a:xfrm>
          <a:off x="5404465" y="110708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130767</xdr:colOff>
      <xdr:row>14</xdr:row>
      <xdr:rowOff>155478</xdr:rowOff>
    </xdr:from>
    <xdr:to>
      <xdr:col>25</xdr:col>
      <xdr:colOff>67246</xdr:colOff>
      <xdr:row>14</xdr:row>
      <xdr:rowOff>155478</xdr:rowOff>
    </xdr:to>
    <xdr:cxnSp macro="">
      <xdr:nvCxnSpPr>
        <xdr:cNvPr id="201" name="直線コネクタ 200">
          <a:extLst>
            <a:ext uri="{FF2B5EF4-FFF2-40B4-BE49-F238E27FC236}">
              <a16:creationId xmlns:a16="http://schemas.microsoft.com/office/drawing/2014/main" id="{96998475-81BE-42DC-A058-2A8F34073ACF}"/>
            </a:ext>
          </a:extLst>
        </xdr:cNvPr>
        <xdr:cNvCxnSpPr/>
      </xdr:nvCxnSpPr>
      <xdr:spPr>
        <a:xfrm>
          <a:off x="5617167" y="3371118"/>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186803</xdr:colOff>
      <xdr:row>4</xdr:row>
      <xdr:rowOff>191215</xdr:rowOff>
    </xdr:from>
    <xdr:to>
      <xdr:col>24</xdr:col>
      <xdr:colOff>186803</xdr:colOff>
      <xdr:row>14</xdr:row>
      <xdr:rowOff>157975</xdr:rowOff>
    </xdr:to>
    <xdr:cxnSp macro="">
      <xdr:nvCxnSpPr>
        <xdr:cNvPr id="202" name="直線コネクタ 201">
          <a:extLst>
            <a:ext uri="{FF2B5EF4-FFF2-40B4-BE49-F238E27FC236}">
              <a16:creationId xmlns:a16="http://schemas.microsoft.com/office/drawing/2014/main" id="{6EE6030D-BCA3-470B-8846-76B9724A7BA4}"/>
            </a:ext>
          </a:extLst>
        </xdr:cNvPr>
        <xdr:cNvCxnSpPr/>
      </xdr:nvCxnSpPr>
      <xdr:spPr>
        <a:xfrm>
          <a:off x="5673203" y="110561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228155</xdr:colOff>
      <xdr:row>8</xdr:row>
      <xdr:rowOff>183968</xdr:rowOff>
    </xdr:from>
    <xdr:ext cx="233205" cy="444352"/>
    <xdr:sp macro="" textlink="'1条'!$R$6">
      <xdr:nvSpPr>
        <xdr:cNvPr id="203" name="テキスト ボックス 202">
          <a:extLst>
            <a:ext uri="{FF2B5EF4-FFF2-40B4-BE49-F238E27FC236}">
              <a16:creationId xmlns:a16="http://schemas.microsoft.com/office/drawing/2014/main" id="{4D6E03A9-21A3-4DCA-9F6B-9B4CA48AF672}"/>
            </a:ext>
          </a:extLst>
        </xdr:cNvPr>
        <xdr:cNvSpPr txBox="1"/>
      </xdr:nvSpPr>
      <xdr:spPr>
        <a:xfrm rot="16200000">
          <a:off x="5380382" y="211834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132993</xdr:colOff>
      <xdr:row>15</xdr:row>
      <xdr:rowOff>177317</xdr:rowOff>
    </xdr:from>
    <xdr:to>
      <xdr:col>25</xdr:col>
      <xdr:colOff>55522</xdr:colOff>
      <xdr:row>15</xdr:row>
      <xdr:rowOff>177317</xdr:rowOff>
    </xdr:to>
    <xdr:cxnSp macro="">
      <xdr:nvCxnSpPr>
        <xdr:cNvPr id="204" name="直線コネクタ 203">
          <a:extLst>
            <a:ext uri="{FF2B5EF4-FFF2-40B4-BE49-F238E27FC236}">
              <a16:creationId xmlns:a16="http://schemas.microsoft.com/office/drawing/2014/main" id="{AB965B8F-9877-4F0E-BA5E-757FA9F4E509}"/>
            </a:ext>
          </a:extLst>
        </xdr:cNvPr>
        <xdr:cNvCxnSpPr/>
      </xdr:nvCxnSpPr>
      <xdr:spPr>
        <a:xfrm>
          <a:off x="5390793" y="3621557"/>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9</xdr:row>
      <xdr:rowOff>7103</xdr:rowOff>
    </xdr:from>
    <xdr:ext cx="233205" cy="444352"/>
    <xdr:sp macro="" textlink="'1条'!R5">
      <xdr:nvSpPr>
        <xdr:cNvPr id="205" name="テキスト ボックス 204">
          <a:extLst>
            <a:ext uri="{FF2B5EF4-FFF2-40B4-BE49-F238E27FC236}">
              <a16:creationId xmlns:a16="http://schemas.microsoft.com/office/drawing/2014/main" id="{55AAECD8-02D6-4B92-880C-B8A283CB596B}"/>
            </a:ext>
          </a:extLst>
        </xdr:cNvPr>
        <xdr:cNvSpPr txBox="1"/>
      </xdr:nvSpPr>
      <xdr:spPr>
        <a:xfrm rot="16200000">
          <a:off x="5152227" y="21700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194115</xdr:colOff>
      <xdr:row>4</xdr:row>
      <xdr:rowOff>191998</xdr:rowOff>
    </xdr:from>
    <xdr:to>
      <xdr:col>23</xdr:col>
      <xdr:colOff>194115</xdr:colOff>
      <xdr:row>15</xdr:row>
      <xdr:rowOff>182158</xdr:rowOff>
    </xdr:to>
    <xdr:cxnSp macro="">
      <xdr:nvCxnSpPr>
        <xdr:cNvPr id="206" name="直線コネクタ 205">
          <a:extLst>
            <a:ext uri="{FF2B5EF4-FFF2-40B4-BE49-F238E27FC236}">
              <a16:creationId xmlns:a16="http://schemas.microsoft.com/office/drawing/2014/main" id="{7B65C57C-3E16-471F-8833-38C7536736D9}"/>
            </a:ext>
          </a:extLst>
        </xdr:cNvPr>
        <xdr:cNvCxnSpPr/>
      </xdr:nvCxnSpPr>
      <xdr:spPr>
        <a:xfrm>
          <a:off x="5451915" y="110639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186706</xdr:colOff>
      <xdr:row>14</xdr:row>
      <xdr:rowOff>152299</xdr:rowOff>
    </xdr:from>
    <xdr:to>
      <xdr:col>24</xdr:col>
      <xdr:colOff>186706</xdr:colOff>
      <xdr:row>15</xdr:row>
      <xdr:rowOff>175699</xdr:rowOff>
    </xdr:to>
    <xdr:cxnSp macro="">
      <xdr:nvCxnSpPr>
        <xdr:cNvPr id="207" name="直線コネクタ 206">
          <a:extLst>
            <a:ext uri="{FF2B5EF4-FFF2-40B4-BE49-F238E27FC236}">
              <a16:creationId xmlns:a16="http://schemas.microsoft.com/office/drawing/2014/main" id="{79514DAE-C4F7-49D1-BEFE-A9B20C134AED}"/>
            </a:ext>
          </a:extLst>
        </xdr:cNvPr>
        <xdr:cNvCxnSpPr/>
      </xdr:nvCxnSpPr>
      <xdr:spPr>
        <a:xfrm>
          <a:off x="5673106" y="3367939"/>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10732</xdr:colOff>
      <xdr:row>10</xdr:row>
      <xdr:rowOff>87635</xdr:rowOff>
    </xdr:from>
    <xdr:ext cx="224998" cy="345929"/>
    <xdr:sp macro="" textlink="">
      <xdr:nvSpPr>
        <xdr:cNvPr id="208" name="テキスト ボックス 207">
          <a:extLst>
            <a:ext uri="{FF2B5EF4-FFF2-40B4-BE49-F238E27FC236}">
              <a16:creationId xmlns:a16="http://schemas.microsoft.com/office/drawing/2014/main" id="{5D7A40D1-522C-4442-8083-6DD164799BAE}"/>
            </a:ext>
          </a:extLst>
        </xdr:cNvPr>
        <xdr:cNvSpPr txBox="1"/>
      </xdr:nvSpPr>
      <xdr:spPr>
        <a:xfrm rot="16200000">
          <a:off x="5208066" y="243410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216860</xdr:colOff>
      <xdr:row>14</xdr:row>
      <xdr:rowOff>51014</xdr:rowOff>
    </xdr:from>
    <xdr:ext cx="233205" cy="444352"/>
    <xdr:sp macro="" textlink="'1条'!$R$9">
      <xdr:nvSpPr>
        <xdr:cNvPr id="209" name="テキスト ボックス 208">
          <a:extLst>
            <a:ext uri="{FF2B5EF4-FFF2-40B4-BE49-F238E27FC236}">
              <a16:creationId xmlns:a16="http://schemas.microsoft.com/office/drawing/2014/main" id="{44BFD288-D8D9-41FC-B74E-9B3DDA941336}"/>
            </a:ext>
          </a:extLst>
        </xdr:cNvPr>
        <xdr:cNvSpPr txBox="1"/>
      </xdr:nvSpPr>
      <xdr:spPr>
        <a:xfrm rot="16200000">
          <a:off x="5369087" y="337222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55552</xdr:colOff>
      <xdr:row>3</xdr:row>
      <xdr:rowOff>191259</xdr:rowOff>
    </xdr:from>
    <xdr:to>
      <xdr:col>27</xdr:col>
      <xdr:colOff>55552</xdr:colOff>
      <xdr:row>4</xdr:row>
      <xdr:rowOff>98183</xdr:rowOff>
    </xdr:to>
    <xdr:cxnSp macro="">
      <xdr:nvCxnSpPr>
        <xdr:cNvPr id="210" name="直線コネクタ 209">
          <a:extLst>
            <a:ext uri="{FF2B5EF4-FFF2-40B4-BE49-F238E27FC236}">
              <a16:creationId xmlns:a16="http://schemas.microsoft.com/office/drawing/2014/main" id="{DEEC35FE-6A6F-457E-B7D2-46D07813451D}"/>
            </a:ext>
          </a:extLst>
        </xdr:cNvPr>
        <xdr:cNvCxnSpPr/>
      </xdr:nvCxnSpPr>
      <xdr:spPr>
        <a:xfrm>
          <a:off x="6227752" y="87705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59804</xdr:colOff>
      <xdr:row>3</xdr:row>
      <xdr:rowOff>188421</xdr:rowOff>
    </xdr:from>
    <xdr:to>
      <xdr:col>28</xdr:col>
      <xdr:colOff>59804</xdr:colOff>
      <xdr:row>4</xdr:row>
      <xdr:rowOff>92321</xdr:rowOff>
    </xdr:to>
    <xdr:cxnSp macro="">
      <xdr:nvCxnSpPr>
        <xdr:cNvPr id="211" name="直線コネクタ 210">
          <a:extLst>
            <a:ext uri="{FF2B5EF4-FFF2-40B4-BE49-F238E27FC236}">
              <a16:creationId xmlns:a16="http://schemas.microsoft.com/office/drawing/2014/main" id="{F397A850-C461-4CDA-8D81-429CED3AAD15}"/>
            </a:ext>
          </a:extLst>
        </xdr:cNvPr>
        <xdr:cNvCxnSpPr/>
      </xdr:nvCxnSpPr>
      <xdr:spPr>
        <a:xfrm>
          <a:off x="6460604" y="87422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58122</xdr:colOff>
      <xdr:row>4</xdr:row>
      <xdr:rowOff>7842</xdr:rowOff>
    </xdr:from>
    <xdr:to>
      <xdr:col>28</xdr:col>
      <xdr:colOff>63522</xdr:colOff>
      <xdr:row>4</xdr:row>
      <xdr:rowOff>7842</xdr:rowOff>
    </xdr:to>
    <xdr:cxnSp macro="">
      <xdr:nvCxnSpPr>
        <xdr:cNvPr id="212" name="直線コネクタ 211">
          <a:extLst>
            <a:ext uri="{FF2B5EF4-FFF2-40B4-BE49-F238E27FC236}">
              <a16:creationId xmlns:a16="http://schemas.microsoft.com/office/drawing/2014/main" id="{BAB263D8-4694-4AE8-830F-D4E60AF61467}"/>
            </a:ext>
          </a:extLst>
        </xdr:cNvPr>
        <xdr:cNvCxnSpPr/>
      </xdr:nvCxnSpPr>
      <xdr:spPr>
        <a:xfrm>
          <a:off x="6230322" y="9222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143344</xdr:colOff>
      <xdr:row>3</xdr:row>
      <xdr:rowOff>0</xdr:rowOff>
    </xdr:from>
    <xdr:ext cx="444352" cy="233205"/>
    <xdr:sp macro="" textlink="'1条'!R7">
      <xdr:nvSpPr>
        <xdr:cNvPr id="213" name="テキスト ボックス 212">
          <a:extLst>
            <a:ext uri="{FF2B5EF4-FFF2-40B4-BE49-F238E27FC236}">
              <a16:creationId xmlns:a16="http://schemas.microsoft.com/office/drawing/2014/main" id="{F619662C-97CB-4090-9DA1-EEC349DE9DE4}"/>
            </a:ext>
          </a:extLst>
        </xdr:cNvPr>
        <xdr:cNvSpPr txBox="1"/>
      </xdr:nvSpPr>
      <xdr:spPr>
        <a:xfrm>
          <a:off x="6086944" y="6858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195559</xdr:colOff>
      <xdr:row>16</xdr:row>
      <xdr:rowOff>170016</xdr:rowOff>
    </xdr:from>
    <xdr:to>
      <xdr:col>25</xdr:col>
      <xdr:colOff>195559</xdr:colOff>
      <xdr:row>17</xdr:row>
      <xdr:rowOff>71106</xdr:rowOff>
    </xdr:to>
    <xdr:cxnSp macro="">
      <xdr:nvCxnSpPr>
        <xdr:cNvPr id="214" name="直線コネクタ 213">
          <a:extLst>
            <a:ext uri="{FF2B5EF4-FFF2-40B4-BE49-F238E27FC236}">
              <a16:creationId xmlns:a16="http://schemas.microsoft.com/office/drawing/2014/main" id="{8BD6FED0-09DA-4481-B948-EF72868F6F56}"/>
            </a:ext>
          </a:extLst>
        </xdr:cNvPr>
        <xdr:cNvCxnSpPr/>
      </xdr:nvCxnSpPr>
      <xdr:spPr>
        <a:xfrm>
          <a:off x="5910559" y="3842856"/>
          <a:ext cx="0" cy="129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69080</xdr:colOff>
      <xdr:row>16</xdr:row>
      <xdr:rowOff>170016</xdr:rowOff>
    </xdr:from>
    <xdr:to>
      <xdr:col>33</xdr:col>
      <xdr:colOff>69080</xdr:colOff>
      <xdr:row>17</xdr:row>
      <xdr:rowOff>71106</xdr:rowOff>
    </xdr:to>
    <xdr:cxnSp macro="">
      <xdr:nvCxnSpPr>
        <xdr:cNvPr id="215" name="直線コネクタ 214">
          <a:extLst>
            <a:ext uri="{FF2B5EF4-FFF2-40B4-BE49-F238E27FC236}">
              <a16:creationId xmlns:a16="http://schemas.microsoft.com/office/drawing/2014/main" id="{21DA6190-AE94-4D58-82AF-5497D22EBBD7}"/>
            </a:ext>
          </a:extLst>
        </xdr:cNvPr>
        <xdr:cNvCxnSpPr/>
      </xdr:nvCxnSpPr>
      <xdr:spPr>
        <a:xfrm>
          <a:off x="7612880" y="3842856"/>
          <a:ext cx="0" cy="129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190548</xdr:colOff>
      <xdr:row>17</xdr:row>
      <xdr:rowOff>24078</xdr:rowOff>
    </xdr:from>
    <xdr:to>
      <xdr:col>33</xdr:col>
      <xdr:colOff>71748</xdr:colOff>
      <xdr:row>17</xdr:row>
      <xdr:rowOff>24078</xdr:rowOff>
    </xdr:to>
    <xdr:cxnSp macro="">
      <xdr:nvCxnSpPr>
        <xdr:cNvPr id="216" name="直線コネクタ 215">
          <a:extLst>
            <a:ext uri="{FF2B5EF4-FFF2-40B4-BE49-F238E27FC236}">
              <a16:creationId xmlns:a16="http://schemas.microsoft.com/office/drawing/2014/main" id="{6EB686BE-D07C-4F32-8FB2-A82DDF6DCB1E}"/>
            </a:ext>
          </a:extLst>
        </xdr:cNvPr>
        <xdr:cNvCxnSpPr/>
      </xdr:nvCxnSpPr>
      <xdr:spPr>
        <a:xfrm>
          <a:off x="5905548" y="3925518"/>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112522</xdr:colOff>
      <xdr:row>17</xdr:row>
      <xdr:rowOff>10416</xdr:rowOff>
    </xdr:from>
    <xdr:ext cx="444352" cy="233205"/>
    <xdr:sp macro="" textlink="'1条'!R8">
      <xdr:nvSpPr>
        <xdr:cNvPr id="217" name="テキスト ボックス 216">
          <a:extLst>
            <a:ext uri="{FF2B5EF4-FFF2-40B4-BE49-F238E27FC236}">
              <a16:creationId xmlns:a16="http://schemas.microsoft.com/office/drawing/2014/main" id="{01EBBB98-D4B3-4654-8899-F18E9A14FCF7}"/>
            </a:ext>
          </a:extLst>
        </xdr:cNvPr>
        <xdr:cNvSpPr txBox="1"/>
      </xdr:nvSpPr>
      <xdr:spPr>
        <a:xfrm>
          <a:off x="6513322" y="39118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192085</xdr:colOff>
      <xdr:row>10</xdr:row>
      <xdr:rowOff>132910</xdr:rowOff>
    </xdr:from>
    <xdr:to>
      <xdr:col>25</xdr:col>
      <xdr:colOff>192085</xdr:colOff>
      <xdr:row>12</xdr:row>
      <xdr:rowOff>162560</xdr:rowOff>
    </xdr:to>
    <xdr:cxnSp macro="">
      <xdr:nvCxnSpPr>
        <xdr:cNvPr id="218" name="直線コネクタ 217">
          <a:extLst>
            <a:ext uri="{FF2B5EF4-FFF2-40B4-BE49-F238E27FC236}">
              <a16:creationId xmlns:a16="http://schemas.microsoft.com/office/drawing/2014/main" id="{ADCA8FB2-B1E8-4CDD-8B06-B0BCD162502D}"/>
            </a:ext>
          </a:extLst>
        </xdr:cNvPr>
        <xdr:cNvCxnSpPr/>
      </xdr:nvCxnSpPr>
      <xdr:spPr>
        <a:xfrm>
          <a:off x="5907085" y="2418910"/>
          <a:ext cx="0" cy="5020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194220</xdr:colOff>
      <xdr:row>10</xdr:row>
      <xdr:rowOff>174666</xdr:rowOff>
    </xdr:from>
    <xdr:to>
      <xdr:col>27</xdr:col>
      <xdr:colOff>61020</xdr:colOff>
      <xdr:row>10</xdr:row>
      <xdr:rowOff>174666</xdr:rowOff>
    </xdr:to>
    <xdr:cxnSp macro="">
      <xdr:nvCxnSpPr>
        <xdr:cNvPr id="219" name="直線コネクタ 218">
          <a:extLst>
            <a:ext uri="{FF2B5EF4-FFF2-40B4-BE49-F238E27FC236}">
              <a16:creationId xmlns:a16="http://schemas.microsoft.com/office/drawing/2014/main" id="{7C288FCF-433A-410A-8E42-052FF3F21322}"/>
            </a:ext>
          </a:extLst>
        </xdr:cNvPr>
        <xdr:cNvCxnSpPr/>
      </xdr:nvCxnSpPr>
      <xdr:spPr>
        <a:xfrm>
          <a:off x="5909220" y="2460666"/>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149042</xdr:colOff>
      <xdr:row>9</xdr:row>
      <xdr:rowOff>206629</xdr:rowOff>
    </xdr:from>
    <xdr:ext cx="444352" cy="233205"/>
    <xdr:sp macro="" textlink="'1条'!R10">
      <xdr:nvSpPr>
        <xdr:cNvPr id="220" name="テキスト ボックス 219">
          <a:extLst>
            <a:ext uri="{FF2B5EF4-FFF2-40B4-BE49-F238E27FC236}">
              <a16:creationId xmlns:a16="http://schemas.microsoft.com/office/drawing/2014/main" id="{14710518-6754-44EB-9F55-2FACE55578D6}"/>
            </a:ext>
          </a:extLst>
        </xdr:cNvPr>
        <xdr:cNvSpPr txBox="1"/>
      </xdr:nvSpPr>
      <xdr:spPr>
        <a:xfrm>
          <a:off x="5864042" y="226402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29</xdr:col>
      <xdr:colOff>187319</xdr:colOff>
      <xdr:row>12</xdr:row>
      <xdr:rowOff>145516</xdr:rowOff>
    </xdr:from>
    <xdr:ext cx="444352" cy="233205"/>
    <xdr:sp macro="" textlink="'1条'!R11">
      <xdr:nvSpPr>
        <xdr:cNvPr id="221" name="テキスト ボックス 220">
          <a:extLst>
            <a:ext uri="{FF2B5EF4-FFF2-40B4-BE49-F238E27FC236}">
              <a16:creationId xmlns:a16="http://schemas.microsoft.com/office/drawing/2014/main" id="{A8F0D741-1DD1-49DD-A867-14BB7032FD4A}"/>
            </a:ext>
          </a:extLst>
        </xdr:cNvPr>
        <xdr:cNvSpPr txBox="1"/>
      </xdr:nvSpPr>
      <xdr:spPr>
        <a:xfrm>
          <a:off x="6816719" y="29039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62414</xdr:colOff>
      <xdr:row>13</xdr:row>
      <xdr:rowOff>122984</xdr:rowOff>
    </xdr:from>
    <xdr:to>
      <xdr:col>33</xdr:col>
      <xdr:colOff>71414</xdr:colOff>
      <xdr:row>13</xdr:row>
      <xdr:rowOff>122984</xdr:rowOff>
    </xdr:to>
    <xdr:cxnSp macro="">
      <xdr:nvCxnSpPr>
        <xdr:cNvPr id="222" name="直線コネクタ 221">
          <a:extLst>
            <a:ext uri="{FF2B5EF4-FFF2-40B4-BE49-F238E27FC236}">
              <a16:creationId xmlns:a16="http://schemas.microsoft.com/office/drawing/2014/main" id="{17DF379D-46F2-4EBC-A5FB-E64FE3C9C323}"/>
            </a:ext>
          </a:extLst>
        </xdr:cNvPr>
        <xdr:cNvCxnSpPr/>
      </xdr:nvCxnSpPr>
      <xdr:spPr>
        <a:xfrm>
          <a:off x="6463214" y="3110024"/>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71179</xdr:colOff>
      <xdr:row>13</xdr:row>
      <xdr:rowOff>68642</xdr:rowOff>
    </xdr:from>
    <xdr:to>
      <xdr:col>33</xdr:col>
      <xdr:colOff>71179</xdr:colOff>
      <xdr:row>13</xdr:row>
      <xdr:rowOff>227400</xdr:rowOff>
    </xdr:to>
    <xdr:cxnSp macro="">
      <xdr:nvCxnSpPr>
        <xdr:cNvPr id="223" name="直線コネクタ 222">
          <a:extLst>
            <a:ext uri="{FF2B5EF4-FFF2-40B4-BE49-F238E27FC236}">
              <a16:creationId xmlns:a16="http://schemas.microsoft.com/office/drawing/2014/main" id="{552C632C-B8B0-4292-B222-7BD1FDC8A59A}"/>
            </a:ext>
          </a:extLst>
        </xdr:cNvPr>
        <xdr:cNvCxnSpPr/>
      </xdr:nvCxnSpPr>
      <xdr:spPr>
        <a:xfrm>
          <a:off x="7614979" y="3055682"/>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191010</xdr:colOff>
      <xdr:row>12</xdr:row>
      <xdr:rowOff>63697</xdr:rowOff>
    </xdr:from>
    <xdr:to>
      <xdr:col>26</xdr:col>
      <xdr:colOff>160410</xdr:colOff>
      <xdr:row>12</xdr:row>
      <xdr:rowOff>63697</xdr:rowOff>
    </xdr:to>
    <xdr:cxnSp macro="">
      <xdr:nvCxnSpPr>
        <xdr:cNvPr id="225" name="直線コネクタ 224">
          <a:extLst>
            <a:ext uri="{FF2B5EF4-FFF2-40B4-BE49-F238E27FC236}">
              <a16:creationId xmlns:a16="http://schemas.microsoft.com/office/drawing/2014/main" id="{456DE440-0095-4FB2-A244-B56B481C8B29}"/>
            </a:ext>
          </a:extLst>
        </xdr:cNvPr>
        <xdr:cNvCxnSpPr/>
      </xdr:nvCxnSpPr>
      <xdr:spPr>
        <a:xfrm>
          <a:off x="5906010" y="2822137"/>
          <a:ext cx="198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157443</xdr:colOff>
      <xdr:row>12</xdr:row>
      <xdr:rowOff>26762</xdr:rowOff>
    </xdr:from>
    <xdr:to>
      <xdr:col>26</xdr:col>
      <xdr:colOff>157443</xdr:colOff>
      <xdr:row>14</xdr:row>
      <xdr:rowOff>0</xdr:rowOff>
    </xdr:to>
    <xdr:cxnSp macro="">
      <xdr:nvCxnSpPr>
        <xdr:cNvPr id="226" name="直線コネクタ 225">
          <a:extLst>
            <a:ext uri="{FF2B5EF4-FFF2-40B4-BE49-F238E27FC236}">
              <a16:creationId xmlns:a16="http://schemas.microsoft.com/office/drawing/2014/main" id="{4E7DF69B-8768-45EB-A575-2E10F0F5D396}"/>
            </a:ext>
          </a:extLst>
        </xdr:cNvPr>
        <xdr:cNvCxnSpPr/>
      </xdr:nvCxnSpPr>
      <xdr:spPr>
        <a:xfrm>
          <a:off x="6123138" y="2794323"/>
          <a:ext cx="0" cy="432138"/>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158340</xdr:colOff>
      <xdr:row>12</xdr:row>
      <xdr:rowOff>63697</xdr:rowOff>
    </xdr:from>
    <xdr:to>
      <xdr:col>27</xdr:col>
      <xdr:colOff>55740</xdr:colOff>
      <xdr:row>12</xdr:row>
      <xdr:rowOff>63697</xdr:rowOff>
    </xdr:to>
    <xdr:cxnSp macro="">
      <xdr:nvCxnSpPr>
        <xdr:cNvPr id="228" name="直線コネクタ 227">
          <a:extLst>
            <a:ext uri="{FF2B5EF4-FFF2-40B4-BE49-F238E27FC236}">
              <a16:creationId xmlns:a16="http://schemas.microsoft.com/office/drawing/2014/main" id="{EBE58BF3-F9BF-4B8A-A34C-C57ED376B9B7}"/>
            </a:ext>
          </a:extLst>
        </xdr:cNvPr>
        <xdr:cNvCxnSpPr/>
      </xdr:nvCxnSpPr>
      <xdr:spPr>
        <a:xfrm>
          <a:off x="6124035" y="2831258"/>
          <a:ext cx="12685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20320</xdr:colOff>
      <xdr:row>31</xdr:row>
      <xdr:rowOff>172720</xdr:rowOff>
    </xdr:from>
    <xdr:to>
      <xdr:col>31</xdr:col>
      <xdr:colOff>111760</xdr:colOff>
      <xdr:row>32</xdr:row>
      <xdr:rowOff>165100</xdr:rowOff>
    </xdr:to>
    <xdr:cxnSp macro="">
      <xdr:nvCxnSpPr>
        <xdr:cNvPr id="230" name="直線コネクタ 229">
          <a:extLst>
            <a:ext uri="{FF2B5EF4-FFF2-40B4-BE49-F238E27FC236}">
              <a16:creationId xmlns:a16="http://schemas.microsoft.com/office/drawing/2014/main" id="{81460AE7-26A5-49DA-A0FF-2AD692604B84}"/>
            </a:ext>
          </a:extLst>
        </xdr:cNvPr>
        <xdr:cNvCxnSpPr/>
      </xdr:nvCxnSpPr>
      <xdr:spPr>
        <a:xfrm flipH="1">
          <a:off x="5963920" y="7274560"/>
          <a:ext cx="1234440" cy="220980"/>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19852</xdr:colOff>
      <xdr:row>31</xdr:row>
      <xdr:rowOff>170318</xdr:rowOff>
    </xdr:from>
    <xdr:to>
      <xdr:col>26</xdr:col>
      <xdr:colOff>19852</xdr:colOff>
      <xdr:row>32</xdr:row>
      <xdr:rowOff>176975</xdr:rowOff>
    </xdr:to>
    <xdr:cxnSp macro="">
      <xdr:nvCxnSpPr>
        <xdr:cNvPr id="231" name="直線コネクタ 230">
          <a:extLst>
            <a:ext uri="{FF2B5EF4-FFF2-40B4-BE49-F238E27FC236}">
              <a16:creationId xmlns:a16="http://schemas.microsoft.com/office/drawing/2014/main" id="{29CEDE76-F5DC-4CB2-AD20-94DC14A6E4F3}"/>
            </a:ext>
          </a:extLst>
        </xdr:cNvPr>
        <xdr:cNvCxnSpPr/>
      </xdr:nvCxnSpPr>
      <xdr:spPr>
        <a:xfrm>
          <a:off x="5963452" y="7272158"/>
          <a:ext cx="0" cy="235257"/>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196761</xdr:colOff>
      <xdr:row>31</xdr:row>
      <xdr:rowOff>173412</xdr:rowOff>
    </xdr:from>
    <xdr:to>
      <xdr:col>26</xdr:col>
      <xdr:colOff>196761</xdr:colOff>
      <xdr:row>32</xdr:row>
      <xdr:rowOff>145931</xdr:rowOff>
    </xdr:to>
    <xdr:cxnSp macro="">
      <xdr:nvCxnSpPr>
        <xdr:cNvPr id="232" name="直線コネクタ 231">
          <a:extLst>
            <a:ext uri="{FF2B5EF4-FFF2-40B4-BE49-F238E27FC236}">
              <a16:creationId xmlns:a16="http://schemas.microsoft.com/office/drawing/2014/main" id="{D7CA7DC4-89BA-40DD-ACC6-4831AE16610B}"/>
            </a:ext>
          </a:extLst>
        </xdr:cNvPr>
        <xdr:cNvCxnSpPr/>
      </xdr:nvCxnSpPr>
      <xdr:spPr>
        <a:xfrm>
          <a:off x="6140361" y="7275252"/>
          <a:ext cx="0" cy="20111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138176</xdr:colOff>
      <xdr:row>31</xdr:row>
      <xdr:rowOff>170318</xdr:rowOff>
    </xdr:from>
    <xdr:to>
      <xdr:col>27</xdr:col>
      <xdr:colOff>138176</xdr:colOff>
      <xdr:row>32</xdr:row>
      <xdr:rowOff>104140</xdr:rowOff>
    </xdr:to>
    <xdr:cxnSp macro="">
      <xdr:nvCxnSpPr>
        <xdr:cNvPr id="235" name="直線コネクタ 234">
          <a:extLst>
            <a:ext uri="{FF2B5EF4-FFF2-40B4-BE49-F238E27FC236}">
              <a16:creationId xmlns:a16="http://schemas.microsoft.com/office/drawing/2014/main" id="{9565B462-5668-464D-96CE-9F45AFE181DB}"/>
            </a:ext>
          </a:extLst>
        </xdr:cNvPr>
        <xdr:cNvCxnSpPr/>
      </xdr:nvCxnSpPr>
      <xdr:spPr>
        <a:xfrm>
          <a:off x="6310376" y="7272158"/>
          <a:ext cx="0" cy="16242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72284</xdr:colOff>
      <xdr:row>31</xdr:row>
      <xdr:rowOff>167735</xdr:rowOff>
    </xdr:from>
    <xdr:to>
      <xdr:col>28</xdr:col>
      <xdr:colOff>72284</xdr:colOff>
      <xdr:row>32</xdr:row>
      <xdr:rowOff>76674</xdr:rowOff>
    </xdr:to>
    <xdr:cxnSp macro="">
      <xdr:nvCxnSpPr>
        <xdr:cNvPr id="236" name="直線コネクタ 235">
          <a:extLst>
            <a:ext uri="{FF2B5EF4-FFF2-40B4-BE49-F238E27FC236}">
              <a16:creationId xmlns:a16="http://schemas.microsoft.com/office/drawing/2014/main" id="{29C8ACCB-E289-4EBC-8099-41A67F892706}"/>
            </a:ext>
          </a:extLst>
        </xdr:cNvPr>
        <xdr:cNvCxnSpPr/>
      </xdr:nvCxnSpPr>
      <xdr:spPr>
        <a:xfrm>
          <a:off x="6473084" y="7269575"/>
          <a:ext cx="0" cy="137539"/>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12498</xdr:colOff>
      <xdr:row>31</xdr:row>
      <xdr:rowOff>160798</xdr:rowOff>
    </xdr:from>
    <xdr:to>
      <xdr:col>29</xdr:col>
      <xdr:colOff>12498</xdr:colOff>
      <xdr:row>32</xdr:row>
      <xdr:rowOff>52181</xdr:rowOff>
    </xdr:to>
    <xdr:cxnSp macro="">
      <xdr:nvCxnSpPr>
        <xdr:cNvPr id="237" name="直線コネクタ 236">
          <a:extLst>
            <a:ext uri="{FF2B5EF4-FFF2-40B4-BE49-F238E27FC236}">
              <a16:creationId xmlns:a16="http://schemas.microsoft.com/office/drawing/2014/main" id="{08B9C085-0F6F-44E2-BF3C-CEDBA9E8BA6A}"/>
            </a:ext>
          </a:extLst>
        </xdr:cNvPr>
        <xdr:cNvCxnSpPr/>
      </xdr:nvCxnSpPr>
      <xdr:spPr>
        <a:xfrm>
          <a:off x="6641898" y="7262638"/>
          <a:ext cx="0" cy="119983"/>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7912</xdr:colOff>
      <xdr:row>26</xdr:row>
      <xdr:rowOff>27278</xdr:rowOff>
    </xdr:from>
    <xdr:to>
      <xdr:col>31</xdr:col>
      <xdr:colOff>106912</xdr:colOff>
      <xdr:row>26</xdr:row>
      <xdr:rowOff>27278</xdr:rowOff>
    </xdr:to>
    <xdr:cxnSp macro="">
      <xdr:nvCxnSpPr>
        <xdr:cNvPr id="239" name="直線コネクタ 238">
          <a:extLst>
            <a:ext uri="{FF2B5EF4-FFF2-40B4-BE49-F238E27FC236}">
              <a16:creationId xmlns:a16="http://schemas.microsoft.com/office/drawing/2014/main" id="{72ED6B23-8457-4A7C-9080-EBEBCA2428B6}"/>
            </a:ext>
          </a:extLst>
        </xdr:cNvPr>
        <xdr:cNvCxnSpPr/>
      </xdr:nvCxnSpPr>
      <xdr:spPr>
        <a:xfrm>
          <a:off x="5951512" y="5986118"/>
          <a:ext cx="124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167900</xdr:colOff>
      <xdr:row>25</xdr:row>
      <xdr:rowOff>52608</xdr:rowOff>
    </xdr:from>
    <xdr:ext cx="444352" cy="233205"/>
    <xdr:sp macro="" textlink="'3安地'!$AP$30">
      <xdr:nvSpPr>
        <xdr:cNvPr id="242" name="テキスト ボックス 241">
          <a:extLst>
            <a:ext uri="{FF2B5EF4-FFF2-40B4-BE49-F238E27FC236}">
              <a16:creationId xmlns:a16="http://schemas.microsoft.com/office/drawing/2014/main" id="{61E7F457-E137-435D-852F-AE2A83AD7868}"/>
            </a:ext>
          </a:extLst>
        </xdr:cNvPr>
        <xdr:cNvSpPr txBox="1"/>
      </xdr:nvSpPr>
      <xdr:spPr>
        <a:xfrm>
          <a:off x="6340100" y="578284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63C96A1-288A-4F5D-847E-F3C6AF47AE14}" type="TxLink">
            <a:rPr kumimoji="1" lang="en-US" altLang="en-US" sz="900" b="0" i="0" u="none" strike="noStrike">
              <a:solidFill>
                <a:sysClr val="windowText" lastClr="000000"/>
              </a:solidFill>
              <a:latin typeface="Times New Roman"/>
              <a:ea typeface="Yu Gothic"/>
              <a:cs typeface="Times New Roman"/>
            </a:rPr>
            <a:pPr/>
            <a:t>3.447</a:t>
          </a:fld>
          <a:endParaRPr kumimoji="1" lang="ja-JP" altLang="en-US" sz="900">
            <a:solidFill>
              <a:sysClr val="windowText" lastClr="000000"/>
            </a:solidFill>
          </a:endParaRPr>
        </a:p>
      </xdr:txBody>
    </xdr:sp>
    <xdr:clientData/>
  </xdr:oneCellAnchor>
  <xdr:twoCellAnchor editAs="oneCell">
    <xdr:from>
      <xdr:col>26</xdr:col>
      <xdr:colOff>99818</xdr:colOff>
      <xdr:row>34</xdr:row>
      <xdr:rowOff>71978</xdr:rowOff>
    </xdr:from>
    <xdr:to>
      <xdr:col>26</xdr:col>
      <xdr:colOff>99818</xdr:colOff>
      <xdr:row>35</xdr:row>
      <xdr:rowOff>43180</xdr:rowOff>
    </xdr:to>
    <xdr:cxnSp macro="">
      <xdr:nvCxnSpPr>
        <xdr:cNvPr id="243" name="直線コネクタ 242">
          <a:extLst>
            <a:ext uri="{FF2B5EF4-FFF2-40B4-BE49-F238E27FC236}">
              <a16:creationId xmlns:a16="http://schemas.microsoft.com/office/drawing/2014/main" id="{13EFEDF3-A852-4D2C-8AFF-B5918AF2F0CF}"/>
            </a:ext>
          </a:extLst>
        </xdr:cNvPr>
        <xdr:cNvCxnSpPr/>
      </xdr:nvCxnSpPr>
      <xdr:spPr>
        <a:xfrm>
          <a:off x="6043418" y="7859618"/>
          <a:ext cx="0" cy="19980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101609</xdr:colOff>
      <xdr:row>34</xdr:row>
      <xdr:rowOff>199017</xdr:rowOff>
    </xdr:from>
    <xdr:to>
      <xdr:col>26</xdr:col>
      <xdr:colOff>202409</xdr:colOff>
      <xdr:row>34</xdr:row>
      <xdr:rowOff>199017</xdr:rowOff>
    </xdr:to>
    <xdr:cxnSp macro="">
      <xdr:nvCxnSpPr>
        <xdr:cNvPr id="244" name="直線コネクタ 243">
          <a:extLst>
            <a:ext uri="{FF2B5EF4-FFF2-40B4-BE49-F238E27FC236}">
              <a16:creationId xmlns:a16="http://schemas.microsoft.com/office/drawing/2014/main" id="{3548A738-3A58-4391-90A9-999482CDBFC7}"/>
            </a:ext>
          </a:extLst>
        </xdr:cNvPr>
        <xdr:cNvCxnSpPr/>
      </xdr:nvCxnSpPr>
      <xdr:spPr>
        <a:xfrm>
          <a:off x="6045209" y="7986657"/>
          <a:ext cx="10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216496</xdr:colOff>
      <xdr:row>35</xdr:row>
      <xdr:rowOff>60784</xdr:rowOff>
    </xdr:from>
    <xdr:ext cx="444352" cy="233205"/>
    <xdr:sp macro="" textlink="$H$32">
      <xdr:nvSpPr>
        <xdr:cNvPr id="245" name="テキスト ボックス 244">
          <a:extLst>
            <a:ext uri="{FF2B5EF4-FFF2-40B4-BE49-F238E27FC236}">
              <a16:creationId xmlns:a16="http://schemas.microsoft.com/office/drawing/2014/main" id="{71D4F71B-7EBC-4B5B-A6B9-11ED9A9E63B2}"/>
            </a:ext>
          </a:extLst>
        </xdr:cNvPr>
        <xdr:cNvSpPr txBox="1"/>
      </xdr:nvSpPr>
      <xdr:spPr>
        <a:xfrm>
          <a:off x="5931496" y="807702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74FB37-8004-4EBF-9751-6E3CCEC41E83}" type="TxLink">
            <a:rPr kumimoji="1" lang="en-US" altLang="en-US" sz="900" b="0" i="0" u="none" strike="noStrike">
              <a:solidFill>
                <a:srgbClr val="FF0000"/>
              </a:solidFill>
              <a:latin typeface="Times New Roman"/>
              <a:ea typeface="Yu Gothic"/>
              <a:cs typeface="Times New Roman"/>
            </a:rPr>
            <a:pPr/>
            <a:t>0.283</a:t>
          </a:fld>
          <a:endParaRPr kumimoji="1" lang="ja-JP" altLang="en-US" sz="900">
            <a:solidFill>
              <a:srgbClr val="FF0000"/>
            </a:solidFill>
          </a:endParaRPr>
        </a:p>
      </xdr:txBody>
    </xdr:sp>
    <xdr:clientData/>
  </xdr:oneCellAnchor>
  <xdr:oneCellAnchor>
    <xdr:from>
      <xdr:col>24</xdr:col>
      <xdr:colOff>147320</xdr:colOff>
      <xdr:row>31</xdr:row>
      <xdr:rowOff>198275</xdr:rowOff>
    </xdr:from>
    <xdr:ext cx="354905" cy="224998"/>
    <xdr:sp macro="" textlink="">
      <xdr:nvSpPr>
        <xdr:cNvPr id="246" name="テキスト ボックス 245">
          <a:extLst>
            <a:ext uri="{FF2B5EF4-FFF2-40B4-BE49-F238E27FC236}">
              <a16:creationId xmlns:a16="http://schemas.microsoft.com/office/drawing/2014/main" id="{153EFD0C-7186-444C-BAED-BF9899F1B950}"/>
            </a:ext>
          </a:extLst>
        </xdr:cNvPr>
        <xdr:cNvSpPr txBox="1"/>
      </xdr:nvSpPr>
      <xdr:spPr>
        <a:xfrm>
          <a:off x="5633720" y="7300115"/>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26</xdr:col>
      <xdr:colOff>107848</xdr:colOff>
      <xdr:row>32</xdr:row>
      <xdr:rowOff>92711</xdr:rowOff>
    </xdr:from>
    <xdr:ext cx="354905" cy="224998"/>
    <xdr:sp macro="" textlink="">
      <xdr:nvSpPr>
        <xdr:cNvPr id="247" name="テキスト ボックス 246">
          <a:extLst>
            <a:ext uri="{FF2B5EF4-FFF2-40B4-BE49-F238E27FC236}">
              <a16:creationId xmlns:a16="http://schemas.microsoft.com/office/drawing/2014/main" id="{C9F0CB47-C46F-4FE0-9A70-DF8357B579B0}"/>
            </a:ext>
          </a:extLst>
        </xdr:cNvPr>
        <xdr:cNvSpPr txBox="1"/>
      </xdr:nvSpPr>
      <xdr:spPr>
        <a:xfrm>
          <a:off x="6051448" y="7420611"/>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₂</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24</xdr:col>
      <xdr:colOff>6996</xdr:colOff>
      <xdr:row>32</xdr:row>
      <xdr:rowOff>96904</xdr:rowOff>
    </xdr:from>
    <xdr:ext cx="559769" cy="233205"/>
    <xdr:sp macro="" textlink="$S$34">
      <xdr:nvSpPr>
        <xdr:cNvPr id="248" name="テキスト ボックス 247">
          <a:extLst>
            <a:ext uri="{FF2B5EF4-FFF2-40B4-BE49-F238E27FC236}">
              <a16:creationId xmlns:a16="http://schemas.microsoft.com/office/drawing/2014/main" id="{93EC9EA2-EED8-4737-880F-8730962E3EF4}"/>
            </a:ext>
          </a:extLst>
        </xdr:cNvPr>
        <xdr:cNvSpPr txBox="1"/>
      </xdr:nvSpPr>
      <xdr:spPr>
        <a:xfrm>
          <a:off x="5493396" y="742480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E434CBB-B1DB-4103-871D-01F67FE0909D}" type="TxLink">
            <a:rPr kumimoji="1" lang="en-US" altLang="en-US" sz="900" b="0" i="0" u="none" strike="noStrike">
              <a:solidFill>
                <a:srgbClr val="000000"/>
              </a:solidFill>
              <a:latin typeface="Times New Roman"/>
              <a:ea typeface="Yu Gothic"/>
              <a:cs typeface="Times New Roman"/>
            </a:rPr>
            <a:pPr/>
            <a:t>324.164</a:t>
          </a:fld>
          <a:endParaRPr kumimoji="1" lang="ja-JP" altLang="en-US" sz="900">
            <a:solidFill>
              <a:sysClr val="windowText" lastClr="000000"/>
            </a:solidFill>
          </a:endParaRPr>
        </a:p>
      </xdr:txBody>
    </xdr:sp>
    <xdr:clientData/>
  </xdr:oneCellAnchor>
  <xdr:oneCellAnchor>
    <xdr:from>
      <xdr:col>27</xdr:col>
      <xdr:colOff>69328</xdr:colOff>
      <xdr:row>32</xdr:row>
      <xdr:rowOff>111236</xdr:rowOff>
    </xdr:from>
    <xdr:ext cx="559769" cy="233205"/>
    <xdr:sp macro="" textlink="$S$35">
      <xdr:nvSpPr>
        <xdr:cNvPr id="250" name="テキスト ボックス 249">
          <a:extLst>
            <a:ext uri="{FF2B5EF4-FFF2-40B4-BE49-F238E27FC236}">
              <a16:creationId xmlns:a16="http://schemas.microsoft.com/office/drawing/2014/main" id="{875FA15D-BEBB-499F-B6E3-C42F670F6F0F}"/>
            </a:ext>
          </a:extLst>
        </xdr:cNvPr>
        <xdr:cNvSpPr txBox="1"/>
      </xdr:nvSpPr>
      <xdr:spPr>
        <a:xfrm>
          <a:off x="6241528" y="744167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05D5001-E3C6-47B7-9694-20740363E00B}" type="TxLink">
            <a:rPr kumimoji="1" lang="en-US" altLang="en-US" sz="900" b="0" i="0" u="none" strike="noStrike">
              <a:solidFill>
                <a:srgbClr val="000000"/>
              </a:solidFill>
              <a:latin typeface="Times New Roman"/>
              <a:ea typeface="Yu Gothic"/>
              <a:cs typeface="Times New Roman"/>
            </a:rPr>
            <a:pPr/>
            <a:t>272.446</a:t>
          </a:fld>
          <a:endParaRPr kumimoji="1" lang="ja-JP" altLang="en-US" sz="900">
            <a:solidFill>
              <a:sysClr val="windowText" lastClr="000000"/>
            </a:solidFill>
          </a:endParaRPr>
        </a:p>
      </xdr:txBody>
    </xdr:sp>
    <xdr:clientData/>
  </xdr:oneCellAnchor>
  <xdr:oneCellAnchor>
    <xdr:from>
      <xdr:col>26</xdr:col>
      <xdr:colOff>16847</xdr:colOff>
      <xdr:row>34</xdr:row>
      <xdr:rowOff>170754</xdr:rowOff>
    </xdr:from>
    <xdr:ext cx="313804" cy="224998"/>
    <xdr:sp macro="" textlink="">
      <xdr:nvSpPr>
        <xdr:cNvPr id="251" name="テキスト ボックス 250">
          <a:extLst>
            <a:ext uri="{FF2B5EF4-FFF2-40B4-BE49-F238E27FC236}">
              <a16:creationId xmlns:a16="http://schemas.microsoft.com/office/drawing/2014/main" id="{1A11B14B-E085-4529-9A8C-4F2BD0D56046}"/>
            </a:ext>
          </a:extLst>
        </xdr:cNvPr>
        <xdr:cNvSpPr txBox="1"/>
      </xdr:nvSpPr>
      <xdr:spPr>
        <a:xfrm>
          <a:off x="5960447" y="7958394"/>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x</a:t>
          </a:r>
          <a:r>
            <a:rPr kumimoji="1" lang="en-US" altLang="en-US" sz="900" b="0" i="1" u="none" strike="noStrike">
              <a:solidFill>
                <a:srgbClr val="FF0000"/>
              </a:solidFill>
              <a:latin typeface="Times New Roman"/>
              <a:cs typeface="Times New Roman"/>
            </a:rPr>
            <a:t>=</a:t>
          </a:r>
        </a:p>
      </xdr:txBody>
    </xdr:sp>
    <xdr:clientData/>
  </xdr:oneCellAnchor>
  <xdr:twoCellAnchor editAs="oneCell">
    <xdr:from>
      <xdr:col>26</xdr:col>
      <xdr:colOff>99210</xdr:colOff>
      <xdr:row>32</xdr:row>
      <xdr:rowOff>161712</xdr:rowOff>
    </xdr:from>
    <xdr:to>
      <xdr:col>26</xdr:col>
      <xdr:colOff>99210</xdr:colOff>
      <xdr:row>34</xdr:row>
      <xdr:rowOff>47255</xdr:rowOff>
    </xdr:to>
    <xdr:cxnSp macro="">
      <xdr:nvCxnSpPr>
        <xdr:cNvPr id="252" name="直線コネクタ 251">
          <a:extLst>
            <a:ext uri="{FF2B5EF4-FFF2-40B4-BE49-F238E27FC236}">
              <a16:creationId xmlns:a16="http://schemas.microsoft.com/office/drawing/2014/main" id="{79813D87-DB5A-4251-B4B7-33BC86313AFA}"/>
            </a:ext>
          </a:extLst>
        </xdr:cNvPr>
        <xdr:cNvCxnSpPr/>
      </xdr:nvCxnSpPr>
      <xdr:spPr>
        <a:xfrm>
          <a:off x="6042810" y="7492152"/>
          <a:ext cx="0" cy="342743"/>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65416</xdr:colOff>
      <xdr:row>33</xdr:row>
      <xdr:rowOff>108092</xdr:rowOff>
    </xdr:from>
    <xdr:ext cx="339580" cy="224998"/>
    <xdr:sp macro="" textlink="">
      <xdr:nvSpPr>
        <xdr:cNvPr id="253" name="テキスト ボックス 252">
          <a:extLst>
            <a:ext uri="{FF2B5EF4-FFF2-40B4-BE49-F238E27FC236}">
              <a16:creationId xmlns:a16="http://schemas.microsoft.com/office/drawing/2014/main" id="{C5886820-E98B-45C6-9BDF-BDF2EC4E970C}"/>
            </a:ext>
          </a:extLst>
        </xdr:cNvPr>
        <xdr:cNvSpPr txBox="1"/>
      </xdr:nvSpPr>
      <xdr:spPr>
        <a:xfrm>
          <a:off x="6009016" y="7664592"/>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27</xdr:col>
      <xdr:colOff>4523</xdr:colOff>
      <xdr:row>33</xdr:row>
      <xdr:rowOff>106464</xdr:rowOff>
    </xdr:from>
    <xdr:ext cx="559769" cy="233205"/>
    <xdr:sp macro="" textlink="$H$26">
      <xdr:nvSpPr>
        <xdr:cNvPr id="254" name="テキスト ボックス 253">
          <a:extLst>
            <a:ext uri="{FF2B5EF4-FFF2-40B4-BE49-F238E27FC236}">
              <a16:creationId xmlns:a16="http://schemas.microsoft.com/office/drawing/2014/main" id="{CF073CD8-7776-4A01-A10F-20B8A010F771}"/>
            </a:ext>
          </a:extLst>
        </xdr:cNvPr>
        <xdr:cNvSpPr txBox="1"/>
      </xdr:nvSpPr>
      <xdr:spPr>
        <a:xfrm>
          <a:off x="6176723" y="766296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14DC63C-49A0-4BF9-AB23-50B314CC45B3}" type="TxLink">
            <a:rPr kumimoji="1" lang="en-US" altLang="en-US" sz="900" b="0" i="0" u="none" strike="noStrike">
              <a:solidFill>
                <a:srgbClr val="FF0000"/>
              </a:solidFill>
              <a:latin typeface="Times New Roman"/>
              <a:ea typeface="Yu Gothic"/>
              <a:cs typeface="Times New Roman"/>
            </a:rPr>
            <a:pPr/>
            <a:t>164.068</a:t>
          </a:fld>
          <a:endParaRPr kumimoji="1" lang="ja-JP" altLang="en-US" sz="900">
            <a:solidFill>
              <a:srgbClr val="FF0000"/>
            </a:solidFill>
          </a:endParaRPr>
        </a:p>
      </xdr:txBody>
    </xdr:sp>
    <xdr:clientData/>
  </xdr:oneCellAnchor>
  <xdr:oneCellAnchor>
    <xdr:from>
      <xdr:col>25</xdr:col>
      <xdr:colOff>211164</xdr:colOff>
      <xdr:row>27</xdr:row>
      <xdr:rowOff>217468</xdr:rowOff>
    </xdr:from>
    <xdr:ext cx="365165" cy="224998"/>
    <xdr:sp macro="" textlink="">
      <xdr:nvSpPr>
        <xdr:cNvPr id="255" name="テキスト ボックス 254">
          <a:extLst>
            <a:ext uri="{FF2B5EF4-FFF2-40B4-BE49-F238E27FC236}">
              <a16:creationId xmlns:a16="http://schemas.microsoft.com/office/drawing/2014/main" id="{D0E40349-F3C6-4CA3-A7F2-E6D5B2780757}"/>
            </a:ext>
          </a:extLst>
        </xdr:cNvPr>
        <xdr:cNvSpPr txBox="1"/>
      </xdr:nvSpPr>
      <xdr:spPr>
        <a:xfrm>
          <a:off x="5962107" y="6442864"/>
          <a:ext cx="36516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t</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26</xdr:col>
      <xdr:colOff>10627</xdr:colOff>
      <xdr:row>31</xdr:row>
      <xdr:rowOff>166696</xdr:rowOff>
    </xdr:from>
    <xdr:to>
      <xdr:col>33</xdr:col>
      <xdr:colOff>120427</xdr:colOff>
      <xdr:row>31</xdr:row>
      <xdr:rowOff>166696</xdr:rowOff>
    </xdr:to>
    <xdr:cxnSp macro="">
      <xdr:nvCxnSpPr>
        <xdr:cNvPr id="256" name="直線コネクタ 255">
          <a:extLst>
            <a:ext uri="{FF2B5EF4-FFF2-40B4-BE49-F238E27FC236}">
              <a16:creationId xmlns:a16="http://schemas.microsoft.com/office/drawing/2014/main" id="{5AB053E6-4CF1-442A-B4A3-070E0408229C}"/>
            </a:ext>
          </a:extLst>
        </xdr:cNvPr>
        <xdr:cNvCxnSpPr/>
      </xdr:nvCxnSpPr>
      <xdr:spPr>
        <a:xfrm>
          <a:off x="5954227" y="7268536"/>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205266</xdr:colOff>
      <xdr:row>30</xdr:row>
      <xdr:rowOff>146372</xdr:rowOff>
    </xdr:from>
    <xdr:to>
      <xdr:col>26</xdr:col>
      <xdr:colOff>205266</xdr:colOff>
      <xdr:row>31</xdr:row>
      <xdr:rowOff>169772</xdr:rowOff>
    </xdr:to>
    <xdr:cxnSp macro="">
      <xdr:nvCxnSpPr>
        <xdr:cNvPr id="257" name="直線コネクタ 256">
          <a:extLst>
            <a:ext uri="{FF2B5EF4-FFF2-40B4-BE49-F238E27FC236}">
              <a16:creationId xmlns:a16="http://schemas.microsoft.com/office/drawing/2014/main" id="{CEC84FAF-D034-4A51-8589-577A9941F812}"/>
            </a:ext>
          </a:extLst>
        </xdr:cNvPr>
        <xdr:cNvCxnSpPr/>
      </xdr:nvCxnSpPr>
      <xdr:spPr>
        <a:xfrm>
          <a:off x="6148866" y="7019612"/>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107128</xdr:colOff>
      <xdr:row>20</xdr:row>
      <xdr:rowOff>162704</xdr:rowOff>
    </xdr:from>
    <xdr:to>
      <xdr:col>27</xdr:col>
      <xdr:colOff>107128</xdr:colOff>
      <xdr:row>30</xdr:row>
      <xdr:rowOff>144704</xdr:rowOff>
    </xdr:to>
    <xdr:cxnSp macro="">
      <xdr:nvCxnSpPr>
        <xdr:cNvPr id="258" name="直線コネクタ 257">
          <a:extLst>
            <a:ext uri="{FF2B5EF4-FFF2-40B4-BE49-F238E27FC236}">
              <a16:creationId xmlns:a16="http://schemas.microsoft.com/office/drawing/2014/main" id="{88CF176C-1681-4F8C-94CC-584430B87CA5}"/>
            </a:ext>
          </a:extLst>
        </xdr:cNvPr>
        <xdr:cNvCxnSpPr/>
      </xdr:nvCxnSpPr>
      <xdr:spPr>
        <a:xfrm>
          <a:off x="6279328" y="474994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9723</xdr:colOff>
      <xdr:row>30</xdr:row>
      <xdr:rowOff>142651</xdr:rowOff>
    </xdr:from>
    <xdr:to>
      <xdr:col>27</xdr:col>
      <xdr:colOff>105123</xdr:colOff>
      <xdr:row>30</xdr:row>
      <xdr:rowOff>142651</xdr:rowOff>
    </xdr:to>
    <xdr:cxnSp macro="">
      <xdr:nvCxnSpPr>
        <xdr:cNvPr id="259" name="直線コネクタ 258">
          <a:extLst>
            <a:ext uri="{FF2B5EF4-FFF2-40B4-BE49-F238E27FC236}">
              <a16:creationId xmlns:a16="http://schemas.microsoft.com/office/drawing/2014/main" id="{C953249C-4500-4BDE-BA9A-564EA56770CA}"/>
            </a:ext>
          </a:extLst>
        </xdr:cNvPr>
        <xdr:cNvCxnSpPr/>
      </xdr:nvCxnSpPr>
      <xdr:spPr>
        <a:xfrm>
          <a:off x="5953323" y="7015891"/>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8170</xdr:colOff>
      <xdr:row>30</xdr:row>
      <xdr:rowOff>144297</xdr:rowOff>
    </xdr:from>
    <xdr:to>
      <xdr:col>26</xdr:col>
      <xdr:colOff>8170</xdr:colOff>
      <xdr:row>31</xdr:row>
      <xdr:rowOff>167697</xdr:rowOff>
    </xdr:to>
    <xdr:cxnSp macro="">
      <xdr:nvCxnSpPr>
        <xdr:cNvPr id="260" name="直線コネクタ 259">
          <a:extLst>
            <a:ext uri="{FF2B5EF4-FFF2-40B4-BE49-F238E27FC236}">
              <a16:creationId xmlns:a16="http://schemas.microsoft.com/office/drawing/2014/main" id="{4B2749E3-984D-4536-848C-B2438BB1CE8F}"/>
            </a:ext>
          </a:extLst>
        </xdr:cNvPr>
        <xdr:cNvCxnSpPr/>
      </xdr:nvCxnSpPr>
      <xdr:spPr>
        <a:xfrm>
          <a:off x="5951770" y="701753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106335</xdr:colOff>
      <xdr:row>20</xdr:row>
      <xdr:rowOff>164817</xdr:rowOff>
    </xdr:from>
    <xdr:to>
      <xdr:col>28</xdr:col>
      <xdr:colOff>111735</xdr:colOff>
      <xdr:row>20</xdr:row>
      <xdr:rowOff>164817</xdr:rowOff>
    </xdr:to>
    <xdr:cxnSp macro="">
      <xdr:nvCxnSpPr>
        <xdr:cNvPr id="261" name="直線コネクタ 260">
          <a:extLst>
            <a:ext uri="{FF2B5EF4-FFF2-40B4-BE49-F238E27FC236}">
              <a16:creationId xmlns:a16="http://schemas.microsoft.com/office/drawing/2014/main" id="{E466440E-C22F-4F26-B909-4E75286E82C7}"/>
            </a:ext>
          </a:extLst>
        </xdr:cNvPr>
        <xdr:cNvCxnSpPr/>
      </xdr:nvCxnSpPr>
      <xdr:spPr>
        <a:xfrm>
          <a:off x="6278535" y="474951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110018</xdr:colOff>
      <xdr:row>20</xdr:row>
      <xdr:rowOff>162704</xdr:rowOff>
    </xdr:from>
    <xdr:to>
      <xdr:col>28</xdr:col>
      <xdr:colOff>110018</xdr:colOff>
      <xdr:row>30</xdr:row>
      <xdr:rowOff>144704</xdr:rowOff>
    </xdr:to>
    <xdr:cxnSp macro="">
      <xdr:nvCxnSpPr>
        <xdr:cNvPr id="262" name="直線コネクタ 261">
          <a:extLst>
            <a:ext uri="{FF2B5EF4-FFF2-40B4-BE49-F238E27FC236}">
              <a16:creationId xmlns:a16="http://schemas.microsoft.com/office/drawing/2014/main" id="{0CBE9B9F-4C31-4F54-970E-8352F35C60E3}"/>
            </a:ext>
          </a:extLst>
        </xdr:cNvPr>
        <xdr:cNvCxnSpPr/>
      </xdr:nvCxnSpPr>
      <xdr:spPr>
        <a:xfrm>
          <a:off x="6510818" y="474994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113190</xdr:colOff>
      <xdr:row>30</xdr:row>
      <xdr:rowOff>144761</xdr:rowOff>
    </xdr:from>
    <xdr:to>
      <xdr:col>33</xdr:col>
      <xdr:colOff>122190</xdr:colOff>
      <xdr:row>30</xdr:row>
      <xdr:rowOff>144761</xdr:rowOff>
    </xdr:to>
    <xdr:cxnSp macro="">
      <xdr:nvCxnSpPr>
        <xdr:cNvPr id="263" name="直線コネクタ 262">
          <a:extLst>
            <a:ext uri="{FF2B5EF4-FFF2-40B4-BE49-F238E27FC236}">
              <a16:creationId xmlns:a16="http://schemas.microsoft.com/office/drawing/2014/main" id="{BB7FFBCD-A5A6-4329-AC07-A6C5BF9BA88D}"/>
            </a:ext>
          </a:extLst>
        </xdr:cNvPr>
        <xdr:cNvCxnSpPr/>
      </xdr:nvCxnSpPr>
      <xdr:spPr>
        <a:xfrm>
          <a:off x="6513990" y="7018001"/>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120364</xdr:colOff>
      <xdr:row>30</xdr:row>
      <xdr:rowOff>142998</xdr:rowOff>
    </xdr:from>
    <xdr:to>
      <xdr:col>33</xdr:col>
      <xdr:colOff>120364</xdr:colOff>
      <xdr:row>31</xdr:row>
      <xdr:rowOff>166398</xdr:rowOff>
    </xdr:to>
    <xdr:cxnSp macro="">
      <xdr:nvCxnSpPr>
        <xdr:cNvPr id="264" name="直線コネクタ 263">
          <a:extLst>
            <a:ext uri="{FF2B5EF4-FFF2-40B4-BE49-F238E27FC236}">
              <a16:creationId xmlns:a16="http://schemas.microsoft.com/office/drawing/2014/main" id="{B6DC30C5-C51D-41A6-AF03-F0760530EFD7}"/>
            </a:ext>
          </a:extLst>
        </xdr:cNvPr>
        <xdr:cNvCxnSpPr/>
      </xdr:nvCxnSpPr>
      <xdr:spPr>
        <a:xfrm>
          <a:off x="7664164" y="701623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199290</xdr:colOff>
      <xdr:row>20</xdr:row>
      <xdr:rowOff>164742</xdr:rowOff>
    </xdr:from>
    <xdr:to>
      <xdr:col>27</xdr:col>
      <xdr:colOff>1077</xdr:colOff>
      <xdr:row>20</xdr:row>
      <xdr:rowOff>164742</xdr:rowOff>
    </xdr:to>
    <xdr:cxnSp macro="">
      <xdr:nvCxnSpPr>
        <xdr:cNvPr id="265" name="直線コネクタ 264">
          <a:extLst>
            <a:ext uri="{FF2B5EF4-FFF2-40B4-BE49-F238E27FC236}">
              <a16:creationId xmlns:a16="http://schemas.microsoft.com/office/drawing/2014/main" id="{D50DF255-175B-475B-A574-CFD2580A35DE}"/>
            </a:ext>
          </a:extLst>
        </xdr:cNvPr>
        <xdr:cNvCxnSpPr/>
      </xdr:nvCxnSpPr>
      <xdr:spPr>
        <a:xfrm>
          <a:off x="5457090" y="474944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183392</xdr:colOff>
      <xdr:row>30</xdr:row>
      <xdr:rowOff>143504</xdr:rowOff>
    </xdr:from>
    <xdr:to>
      <xdr:col>25</xdr:col>
      <xdr:colOff>119871</xdr:colOff>
      <xdr:row>30</xdr:row>
      <xdr:rowOff>143504</xdr:rowOff>
    </xdr:to>
    <xdr:cxnSp macro="">
      <xdr:nvCxnSpPr>
        <xdr:cNvPr id="266" name="直線コネクタ 265">
          <a:extLst>
            <a:ext uri="{FF2B5EF4-FFF2-40B4-BE49-F238E27FC236}">
              <a16:creationId xmlns:a16="http://schemas.microsoft.com/office/drawing/2014/main" id="{B4831686-26B1-4721-8CA1-916086F77FC2}"/>
            </a:ext>
          </a:extLst>
        </xdr:cNvPr>
        <xdr:cNvCxnSpPr/>
      </xdr:nvCxnSpPr>
      <xdr:spPr>
        <a:xfrm>
          <a:off x="5669792" y="7016744"/>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10828</xdr:colOff>
      <xdr:row>20</xdr:row>
      <xdr:rowOff>163275</xdr:rowOff>
    </xdr:from>
    <xdr:to>
      <xdr:col>25</xdr:col>
      <xdr:colOff>10828</xdr:colOff>
      <xdr:row>30</xdr:row>
      <xdr:rowOff>145275</xdr:rowOff>
    </xdr:to>
    <xdr:cxnSp macro="">
      <xdr:nvCxnSpPr>
        <xdr:cNvPr id="267" name="直線コネクタ 266">
          <a:extLst>
            <a:ext uri="{FF2B5EF4-FFF2-40B4-BE49-F238E27FC236}">
              <a16:creationId xmlns:a16="http://schemas.microsoft.com/office/drawing/2014/main" id="{0DEF30BF-1B14-44DD-8AB9-72B62A80BE3E}"/>
            </a:ext>
          </a:extLst>
        </xdr:cNvPr>
        <xdr:cNvCxnSpPr/>
      </xdr:nvCxnSpPr>
      <xdr:spPr>
        <a:xfrm>
          <a:off x="5725828" y="475051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52180</xdr:colOff>
      <xdr:row>24</xdr:row>
      <xdr:rowOff>156028</xdr:rowOff>
    </xdr:from>
    <xdr:ext cx="233205" cy="444352"/>
    <xdr:sp macro="" textlink="'1条'!$R$6">
      <xdr:nvSpPr>
        <xdr:cNvPr id="268" name="テキスト ボックス 267">
          <a:extLst>
            <a:ext uri="{FF2B5EF4-FFF2-40B4-BE49-F238E27FC236}">
              <a16:creationId xmlns:a16="http://schemas.microsoft.com/office/drawing/2014/main" id="{CC6555BC-CCB2-44FC-B527-FF5A9030B651}"/>
            </a:ext>
          </a:extLst>
        </xdr:cNvPr>
        <xdr:cNvSpPr txBox="1"/>
      </xdr:nvSpPr>
      <xdr:spPr>
        <a:xfrm rot="16200000">
          <a:off x="5433007" y="576070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185618</xdr:colOff>
      <xdr:row>31</xdr:row>
      <xdr:rowOff>165343</xdr:rowOff>
    </xdr:from>
    <xdr:to>
      <xdr:col>25</xdr:col>
      <xdr:colOff>108147</xdr:colOff>
      <xdr:row>31</xdr:row>
      <xdr:rowOff>165343</xdr:rowOff>
    </xdr:to>
    <xdr:cxnSp macro="">
      <xdr:nvCxnSpPr>
        <xdr:cNvPr id="269" name="直線コネクタ 268">
          <a:extLst>
            <a:ext uri="{FF2B5EF4-FFF2-40B4-BE49-F238E27FC236}">
              <a16:creationId xmlns:a16="http://schemas.microsoft.com/office/drawing/2014/main" id="{52A10C54-89CF-4343-AF58-7FF07591567A}"/>
            </a:ext>
          </a:extLst>
        </xdr:cNvPr>
        <xdr:cNvCxnSpPr/>
      </xdr:nvCxnSpPr>
      <xdr:spPr>
        <a:xfrm>
          <a:off x="5443418" y="7267183"/>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52625</xdr:colOff>
      <xdr:row>24</xdr:row>
      <xdr:rowOff>207763</xdr:rowOff>
    </xdr:from>
    <xdr:ext cx="233205" cy="444352"/>
    <xdr:sp macro="" textlink="'1条'!R5">
      <xdr:nvSpPr>
        <xdr:cNvPr id="270" name="テキスト ボックス 269">
          <a:extLst>
            <a:ext uri="{FF2B5EF4-FFF2-40B4-BE49-F238E27FC236}">
              <a16:creationId xmlns:a16="http://schemas.microsoft.com/office/drawing/2014/main" id="{87360C88-C350-498B-9C3F-4B33F3FDABE0}"/>
            </a:ext>
          </a:extLst>
        </xdr:cNvPr>
        <xdr:cNvSpPr txBox="1"/>
      </xdr:nvSpPr>
      <xdr:spPr>
        <a:xfrm rot="16200000">
          <a:off x="5204852" y="581243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18140</xdr:colOff>
      <xdr:row>20</xdr:row>
      <xdr:rowOff>164058</xdr:rowOff>
    </xdr:from>
    <xdr:to>
      <xdr:col>24</xdr:col>
      <xdr:colOff>18140</xdr:colOff>
      <xdr:row>31</xdr:row>
      <xdr:rowOff>169458</xdr:rowOff>
    </xdr:to>
    <xdr:cxnSp macro="">
      <xdr:nvCxnSpPr>
        <xdr:cNvPr id="271" name="直線コネクタ 270">
          <a:extLst>
            <a:ext uri="{FF2B5EF4-FFF2-40B4-BE49-F238E27FC236}">
              <a16:creationId xmlns:a16="http://schemas.microsoft.com/office/drawing/2014/main" id="{97B8011F-EB7D-428A-99C4-AE755057D2E3}"/>
            </a:ext>
          </a:extLst>
        </xdr:cNvPr>
        <xdr:cNvCxnSpPr/>
      </xdr:nvCxnSpPr>
      <xdr:spPr>
        <a:xfrm>
          <a:off x="5504540" y="474875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10731</xdr:colOff>
      <xdr:row>30</xdr:row>
      <xdr:rowOff>140325</xdr:rowOff>
    </xdr:from>
    <xdr:to>
      <xdr:col>25</xdr:col>
      <xdr:colOff>10731</xdr:colOff>
      <xdr:row>31</xdr:row>
      <xdr:rowOff>163725</xdr:rowOff>
    </xdr:to>
    <xdr:cxnSp macro="">
      <xdr:nvCxnSpPr>
        <xdr:cNvPr id="272" name="直線コネクタ 271">
          <a:extLst>
            <a:ext uri="{FF2B5EF4-FFF2-40B4-BE49-F238E27FC236}">
              <a16:creationId xmlns:a16="http://schemas.microsoft.com/office/drawing/2014/main" id="{B7B12EC3-ABC7-4301-B8C2-F7C333690A55}"/>
            </a:ext>
          </a:extLst>
        </xdr:cNvPr>
        <xdr:cNvCxnSpPr/>
      </xdr:nvCxnSpPr>
      <xdr:spPr>
        <a:xfrm>
          <a:off x="5725731" y="7013565"/>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63357</xdr:colOff>
      <xdr:row>26</xdr:row>
      <xdr:rowOff>59695</xdr:rowOff>
    </xdr:from>
    <xdr:ext cx="224998" cy="345929"/>
    <xdr:sp macro="" textlink="">
      <xdr:nvSpPr>
        <xdr:cNvPr id="273" name="テキスト ボックス 272">
          <a:extLst>
            <a:ext uri="{FF2B5EF4-FFF2-40B4-BE49-F238E27FC236}">
              <a16:creationId xmlns:a16="http://schemas.microsoft.com/office/drawing/2014/main" id="{10837805-9AF7-4DF4-ACAA-DD1606C153D0}"/>
            </a:ext>
          </a:extLst>
        </xdr:cNvPr>
        <xdr:cNvSpPr txBox="1"/>
      </xdr:nvSpPr>
      <xdr:spPr>
        <a:xfrm rot="16200000">
          <a:off x="5260691" y="607646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20564</xdr:colOff>
      <xdr:row>30</xdr:row>
      <xdr:rowOff>39040</xdr:rowOff>
    </xdr:from>
    <xdr:ext cx="233205" cy="444352"/>
    <xdr:sp macro="" textlink="'1条'!$R$9">
      <xdr:nvSpPr>
        <xdr:cNvPr id="274" name="テキスト ボックス 273">
          <a:extLst>
            <a:ext uri="{FF2B5EF4-FFF2-40B4-BE49-F238E27FC236}">
              <a16:creationId xmlns:a16="http://schemas.microsoft.com/office/drawing/2014/main" id="{36CC93E6-C0B4-48B7-A6C3-738FE195859F}"/>
            </a:ext>
          </a:extLst>
        </xdr:cNvPr>
        <xdr:cNvSpPr txBox="1"/>
      </xdr:nvSpPr>
      <xdr:spPr>
        <a:xfrm rot="16200000">
          <a:off x="5401391" y="701785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108177</xdr:colOff>
      <xdr:row>19</xdr:row>
      <xdr:rowOff>191259</xdr:rowOff>
    </xdr:from>
    <xdr:to>
      <xdr:col>27</xdr:col>
      <xdr:colOff>108177</xdr:colOff>
      <xdr:row>20</xdr:row>
      <xdr:rowOff>98183</xdr:rowOff>
    </xdr:to>
    <xdr:cxnSp macro="">
      <xdr:nvCxnSpPr>
        <xdr:cNvPr id="275" name="直線コネクタ 274">
          <a:extLst>
            <a:ext uri="{FF2B5EF4-FFF2-40B4-BE49-F238E27FC236}">
              <a16:creationId xmlns:a16="http://schemas.microsoft.com/office/drawing/2014/main" id="{BF3C2B02-3771-4CC9-81E4-00B2E60EA9C4}"/>
            </a:ext>
          </a:extLst>
        </xdr:cNvPr>
        <xdr:cNvCxnSpPr/>
      </xdr:nvCxnSpPr>
      <xdr:spPr>
        <a:xfrm>
          <a:off x="6280377" y="454989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112429</xdr:colOff>
      <xdr:row>19</xdr:row>
      <xdr:rowOff>188421</xdr:rowOff>
    </xdr:from>
    <xdr:to>
      <xdr:col>28</xdr:col>
      <xdr:colOff>112429</xdr:colOff>
      <xdr:row>20</xdr:row>
      <xdr:rowOff>92321</xdr:rowOff>
    </xdr:to>
    <xdr:cxnSp macro="">
      <xdr:nvCxnSpPr>
        <xdr:cNvPr id="276" name="直線コネクタ 275">
          <a:extLst>
            <a:ext uri="{FF2B5EF4-FFF2-40B4-BE49-F238E27FC236}">
              <a16:creationId xmlns:a16="http://schemas.microsoft.com/office/drawing/2014/main" id="{B9AEDBEF-0F2F-4A96-ABF3-FDF72250F930}"/>
            </a:ext>
          </a:extLst>
        </xdr:cNvPr>
        <xdr:cNvCxnSpPr/>
      </xdr:nvCxnSpPr>
      <xdr:spPr>
        <a:xfrm>
          <a:off x="6513229" y="454706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105667</xdr:colOff>
      <xdr:row>20</xdr:row>
      <xdr:rowOff>7842</xdr:rowOff>
    </xdr:from>
    <xdr:to>
      <xdr:col>28</xdr:col>
      <xdr:colOff>111067</xdr:colOff>
      <xdr:row>20</xdr:row>
      <xdr:rowOff>7842</xdr:rowOff>
    </xdr:to>
    <xdr:cxnSp macro="">
      <xdr:nvCxnSpPr>
        <xdr:cNvPr id="277" name="直線コネクタ 276">
          <a:extLst>
            <a:ext uri="{FF2B5EF4-FFF2-40B4-BE49-F238E27FC236}">
              <a16:creationId xmlns:a16="http://schemas.microsoft.com/office/drawing/2014/main" id="{6F9BE85F-5CD5-468E-BE5D-4B0D058EC67C}"/>
            </a:ext>
          </a:extLst>
        </xdr:cNvPr>
        <xdr:cNvCxnSpPr/>
      </xdr:nvCxnSpPr>
      <xdr:spPr>
        <a:xfrm>
          <a:off x="6277867" y="459508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2929</xdr:colOff>
      <xdr:row>19</xdr:row>
      <xdr:rowOff>0</xdr:rowOff>
    </xdr:from>
    <xdr:ext cx="444352" cy="233205"/>
    <xdr:sp macro="" textlink="'1条'!R7">
      <xdr:nvSpPr>
        <xdr:cNvPr id="278" name="テキスト ボックス 277">
          <a:extLst>
            <a:ext uri="{FF2B5EF4-FFF2-40B4-BE49-F238E27FC236}">
              <a16:creationId xmlns:a16="http://schemas.microsoft.com/office/drawing/2014/main" id="{869F3A8E-56DF-4FB0-870D-C8D5F75AD447}"/>
            </a:ext>
          </a:extLst>
        </xdr:cNvPr>
        <xdr:cNvSpPr txBox="1"/>
      </xdr:nvSpPr>
      <xdr:spPr>
        <a:xfrm>
          <a:off x="6175129" y="435864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9424</xdr:colOff>
      <xdr:row>34</xdr:row>
      <xdr:rowOff>67127</xdr:rowOff>
    </xdr:from>
    <xdr:to>
      <xdr:col>26</xdr:col>
      <xdr:colOff>9424</xdr:colOff>
      <xdr:row>36</xdr:row>
      <xdr:rowOff>129540</xdr:rowOff>
    </xdr:to>
    <xdr:cxnSp macro="">
      <xdr:nvCxnSpPr>
        <xdr:cNvPr id="279" name="直線コネクタ 278">
          <a:extLst>
            <a:ext uri="{FF2B5EF4-FFF2-40B4-BE49-F238E27FC236}">
              <a16:creationId xmlns:a16="http://schemas.microsoft.com/office/drawing/2014/main" id="{44962059-C71E-4727-BBCF-F7AB3ACDCF5F}"/>
            </a:ext>
          </a:extLst>
        </xdr:cNvPr>
        <xdr:cNvCxnSpPr/>
      </xdr:nvCxnSpPr>
      <xdr:spPr>
        <a:xfrm>
          <a:off x="5953024" y="7854767"/>
          <a:ext cx="0" cy="5196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121705</xdr:colOff>
      <xdr:row>34</xdr:row>
      <xdr:rowOff>67127</xdr:rowOff>
    </xdr:from>
    <xdr:to>
      <xdr:col>33</xdr:col>
      <xdr:colOff>121705</xdr:colOff>
      <xdr:row>36</xdr:row>
      <xdr:rowOff>83820</xdr:rowOff>
    </xdr:to>
    <xdr:cxnSp macro="">
      <xdr:nvCxnSpPr>
        <xdr:cNvPr id="280" name="直線コネクタ 279">
          <a:extLst>
            <a:ext uri="{FF2B5EF4-FFF2-40B4-BE49-F238E27FC236}">
              <a16:creationId xmlns:a16="http://schemas.microsoft.com/office/drawing/2014/main" id="{616F02DA-F609-44D9-8A90-E7638B1C0FCE}"/>
            </a:ext>
          </a:extLst>
        </xdr:cNvPr>
        <xdr:cNvCxnSpPr/>
      </xdr:nvCxnSpPr>
      <xdr:spPr>
        <a:xfrm>
          <a:off x="7665505" y="7854767"/>
          <a:ext cx="0" cy="47389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9493</xdr:colOff>
      <xdr:row>36</xdr:row>
      <xdr:rowOff>48189</xdr:rowOff>
    </xdr:from>
    <xdr:to>
      <xdr:col>33</xdr:col>
      <xdr:colOff>119293</xdr:colOff>
      <xdr:row>36</xdr:row>
      <xdr:rowOff>48586</xdr:rowOff>
    </xdr:to>
    <xdr:cxnSp macro="">
      <xdr:nvCxnSpPr>
        <xdr:cNvPr id="281" name="直線コネクタ 280">
          <a:extLst>
            <a:ext uri="{FF2B5EF4-FFF2-40B4-BE49-F238E27FC236}">
              <a16:creationId xmlns:a16="http://schemas.microsoft.com/office/drawing/2014/main" id="{B601C9E8-B243-4AF7-B7F4-4BCCEE3790AA}"/>
            </a:ext>
          </a:extLst>
        </xdr:cNvPr>
        <xdr:cNvCxnSpPr/>
      </xdr:nvCxnSpPr>
      <xdr:spPr>
        <a:xfrm>
          <a:off x="5953093" y="8293029"/>
          <a:ext cx="1710000" cy="39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185467</xdr:colOff>
      <xdr:row>36</xdr:row>
      <xdr:rowOff>6499</xdr:rowOff>
    </xdr:from>
    <xdr:ext cx="444352" cy="233205"/>
    <xdr:sp macro="" textlink="'1条'!R8">
      <xdr:nvSpPr>
        <xdr:cNvPr id="282" name="テキスト ボックス 281">
          <a:extLst>
            <a:ext uri="{FF2B5EF4-FFF2-40B4-BE49-F238E27FC236}">
              <a16:creationId xmlns:a16="http://schemas.microsoft.com/office/drawing/2014/main" id="{1B9DD1DE-F872-4367-A5D7-3C58C5E48590}"/>
            </a:ext>
          </a:extLst>
        </xdr:cNvPr>
        <xdr:cNvSpPr txBox="1"/>
      </xdr:nvSpPr>
      <xdr:spPr>
        <a:xfrm>
          <a:off x="6586267" y="824879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oneCellAnchor>
    <xdr:from>
      <xdr:col>25</xdr:col>
      <xdr:colOff>181346</xdr:colOff>
      <xdr:row>26</xdr:row>
      <xdr:rowOff>97909</xdr:rowOff>
    </xdr:from>
    <xdr:ext cx="444352" cy="233205"/>
    <xdr:sp macro="" textlink="'1条'!R10">
      <xdr:nvSpPr>
        <xdr:cNvPr id="285" name="テキスト ボックス 284">
          <a:extLst>
            <a:ext uri="{FF2B5EF4-FFF2-40B4-BE49-F238E27FC236}">
              <a16:creationId xmlns:a16="http://schemas.microsoft.com/office/drawing/2014/main" id="{72BA2E6F-689C-4B5F-BB39-96D53E6D6A56}"/>
            </a:ext>
          </a:extLst>
        </xdr:cNvPr>
        <xdr:cNvSpPr txBox="1"/>
      </xdr:nvSpPr>
      <xdr:spPr>
        <a:xfrm>
          <a:off x="5896346" y="605674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11344</xdr:colOff>
      <xdr:row>28</xdr:row>
      <xdr:rowOff>128462</xdr:rowOff>
    </xdr:from>
    <xdr:ext cx="444352" cy="233205"/>
    <xdr:sp macro="" textlink="'1条'!R11">
      <xdr:nvSpPr>
        <xdr:cNvPr id="286" name="テキスト ボックス 285">
          <a:extLst>
            <a:ext uri="{FF2B5EF4-FFF2-40B4-BE49-F238E27FC236}">
              <a16:creationId xmlns:a16="http://schemas.microsoft.com/office/drawing/2014/main" id="{2C0B444B-248A-4F67-A27F-27198AD63D0E}"/>
            </a:ext>
          </a:extLst>
        </xdr:cNvPr>
        <xdr:cNvSpPr txBox="1"/>
      </xdr:nvSpPr>
      <xdr:spPr>
        <a:xfrm>
          <a:off x="6869344" y="65419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109959</xdr:colOff>
      <xdr:row>29</xdr:row>
      <xdr:rowOff>116090</xdr:rowOff>
    </xdr:from>
    <xdr:to>
      <xdr:col>33</xdr:col>
      <xdr:colOff>118959</xdr:colOff>
      <xdr:row>29</xdr:row>
      <xdr:rowOff>116090</xdr:rowOff>
    </xdr:to>
    <xdr:cxnSp macro="">
      <xdr:nvCxnSpPr>
        <xdr:cNvPr id="287" name="直線コネクタ 286">
          <a:extLst>
            <a:ext uri="{FF2B5EF4-FFF2-40B4-BE49-F238E27FC236}">
              <a16:creationId xmlns:a16="http://schemas.microsoft.com/office/drawing/2014/main" id="{67118387-D265-4DB0-B0C2-2D6E3340367A}"/>
            </a:ext>
          </a:extLst>
        </xdr:cNvPr>
        <xdr:cNvCxnSpPr/>
      </xdr:nvCxnSpPr>
      <xdr:spPr>
        <a:xfrm>
          <a:off x="6510759" y="6760730"/>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123804</xdr:colOff>
      <xdr:row>29</xdr:row>
      <xdr:rowOff>51588</xdr:rowOff>
    </xdr:from>
    <xdr:to>
      <xdr:col>33</xdr:col>
      <xdr:colOff>123804</xdr:colOff>
      <xdr:row>29</xdr:row>
      <xdr:rowOff>210346</xdr:rowOff>
    </xdr:to>
    <xdr:cxnSp macro="">
      <xdr:nvCxnSpPr>
        <xdr:cNvPr id="288" name="直線コネクタ 287">
          <a:extLst>
            <a:ext uri="{FF2B5EF4-FFF2-40B4-BE49-F238E27FC236}">
              <a16:creationId xmlns:a16="http://schemas.microsoft.com/office/drawing/2014/main" id="{5A0DFED7-12D0-40CA-87E5-20AAC41CEF92}"/>
            </a:ext>
          </a:extLst>
        </xdr:cNvPr>
        <xdr:cNvCxnSpPr/>
      </xdr:nvCxnSpPr>
      <xdr:spPr>
        <a:xfrm>
          <a:off x="7667604" y="6696228"/>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8085</xdr:colOff>
      <xdr:row>27</xdr:row>
      <xdr:rowOff>72899</xdr:rowOff>
    </xdr:from>
    <xdr:to>
      <xdr:col>27</xdr:col>
      <xdr:colOff>103485</xdr:colOff>
      <xdr:row>27</xdr:row>
      <xdr:rowOff>72899</xdr:rowOff>
    </xdr:to>
    <xdr:cxnSp macro="">
      <xdr:nvCxnSpPr>
        <xdr:cNvPr id="289" name="直線コネクタ 288">
          <a:extLst>
            <a:ext uri="{FF2B5EF4-FFF2-40B4-BE49-F238E27FC236}">
              <a16:creationId xmlns:a16="http://schemas.microsoft.com/office/drawing/2014/main" id="{EB5909EB-2D28-D6EB-A0EB-9AF51E36E7E5}"/>
            </a:ext>
          </a:extLst>
        </xdr:cNvPr>
        <xdr:cNvCxnSpPr/>
      </xdr:nvCxnSpPr>
      <xdr:spPr>
        <a:xfrm>
          <a:off x="5951685" y="6260339"/>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11030</xdr:colOff>
      <xdr:row>25</xdr:row>
      <xdr:rowOff>206130</xdr:rowOff>
    </xdr:from>
    <xdr:to>
      <xdr:col>26</xdr:col>
      <xdr:colOff>11030</xdr:colOff>
      <xdr:row>30</xdr:row>
      <xdr:rowOff>9585</xdr:rowOff>
    </xdr:to>
    <xdr:cxnSp macro="">
      <xdr:nvCxnSpPr>
        <xdr:cNvPr id="291" name="直線コネクタ 290">
          <a:extLst>
            <a:ext uri="{FF2B5EF4-FFF2-40B4-BE49-F238E27FC236}">
              <a16:creationId xmlns:a16="http://schemas.microsoft.com/office/drawing/2014/main" id="{9456B681-62E9-41F1-C50D-94189FD87062}"/>
            </a:ext>
          </a:extLst>
        </xdr:cNvPr>
        <xdr:cNvCxnSpPr/>
      </xdr:nvCxnSpPr>
      <xdr:spPr>
        <a:xfrm>
          <a:off x="5954630" y="5936370"/>
          <a:ext cx="0" cy="94645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8866</xdr:colOff>
      <xdr:row>29</xdr:row>
      <xdr:rowOff>107692</xdr:rowOff>
    </xdr:from>
    <xdr:to>
      <xdr:col>26</xdr:col>
      <xdr:colOff>206866</xdr:colOff>
      <xdr:row>29</xdr:row>
      <xdr:rowOff>107692</xdr:rowOff>
    </xdr:to>
    <xdr:cxnSp macro="">
      <xdr:nvCxnSpPr>
        <xdr:cNvPr id="292" name="直線コネクタ 291">
          <a:extLst>
            <a:ext uri="{FF2B5EF4-FFF2-40B4-BE49-F238E27FC236}">
              <a16:creationId xmlns:a16="http://schemas.microsoft.com/office/drawing/2014/main" id="{87A8583D-CC3D-0972-5835-8EF02133E66B}"/>
            </a:ext>
          </a:extLst>
        </xdr:cNvPr>
        <xdr:cNvCxnSpPr/>
      </xdr:nvCxnSpPr>
      <xdr:spPr>
        <a:xfrm>
          <a:off x="5952466" y="6752332"/>
          <a:ext cx="198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169464</xdr:colOff>
      <xdr:row>28</xdr:row>
      <xdr:rowOff>102222</xdr:rowOff>
    </xdr:from>
    <xdr:ext cx="444352" cy="233205"/>
    <xdr:sp macro="" textlink="$S$36">
      <xdr:nvSpPr>
        <xdr:cNvPr id="293" name="テキスト ボックス 292">
          <a:extLst>
            <a:ext uri="{FF2B5EF4-FFF2-40B4-BE49-F238E27FC236}">
              <a16:creationId xmlns:a16="http://schemas.microsoft.com/office/drawing/2014/main" id="{671D0947-A396-B652-2278-B3E393A68051}"/>
            </a:ext>
          </a:extLst>
        </xdr:cNvPr>
        <xdr:cNvSpPr txBox="1"/>
      </xdr:nvSpPr>
      <xdr:spPr>
        <a:xfrm>
          <a:off x="5884464" y="65182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C7E24BB-1BA7-4A2D-B319-E3B8C087B9C7}" type="TxLink">
            <a:rPr kumimoji="1" lang="en-US" altLang="en-US" sz="900" b="0" i="0" u="none" strike="noStrike">
              <a:solidFill>
                <a:srgbClr val="000000"/>
              </a:solidFill>
              <a:latin typeface="Times New Roman"/>
              <a:ea typeface="Yu Gothic"/>
              <a:cs typeface="Times New Roman"/>
            </a:rPr>
            <a:pPr/>
            <a:t>0.550</a:t>
          </a:fld>
          <a:endParaRPr kumimoji="1" lang="ja-JP" altLang="en-US" sz="900"/>
        </a:p>
      </xdr:txBody>
    </xdr:sp>
    <xdr:clientData/>
  </xdr:oneCellAnchor>
  <xdr:twoCellAnchor editAs="oneCell">
    <xdr:from>
      <xdr:col>26</xdr:col>
      <xdr:colOff>205243</xdr:colOff>
      <xdr:row>29</xdr:row>
      <xdr:rowOff>60780</xdr:rowOff>
    </xdr:from>
    <xdr:to>
      <xdr:col>26</xdr:col>
      <xdr:colOff>205243</xdr:colOff>
      <xdr:row>29</xdr:row>
      <xdr:rowOff>226060</xdr:rowOff>
    </xdr:to>
    <xdr:cxnSp macro="">
      <xdr:nvCxnSpPr>
        <xdr:cNvPr id="294" name="直線コネクタ 293">
          <a:extLst>
            <a:ext uri="{FF2B5EF4-FFF2-40B4-BE49-F238E27FC236}">
              <a16:creationId xmlns:a16="http://schemas.microsoft.com/office/drawing/2014/main" id="{1644C807-79A1-E6D6-8607-C449B92A0A5D}"/>
            </a:ext>
          </a:extLst>
        </xdr:cNvPr>
        <xdr:cNvCxnSpPr/>
      </xdr:nvCxnSpPr>
      <xdr:spPr>
        <a:xfrm>
          <a:off x="6148843" y="6705420"/>
          <a:ext cx="0" cy="16528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151614</xdr:colOff>
      <xdr:row>26</xdr:row>
      <xdr:rowOff>170393</xdr:rowOff>
    </xdr:from>
    <xdr:to>
      <xdr:col>60</xdr:col>
      <xdr:colOff>151614</xdr:colOff>
      <xdr:row>27</xdr:row>
      <xdr:rowOff>42329</xdr:rowOff>
    </xdr:to>
    <xdr:cxnSp macro="">
      <xdr:nvCxnSpPr>
        <xdr:cNvPr id="304" name="直線コネクタ 303">
          <a:extLst>
            <a:ext uri="{FF2B5EF4-FFF2-40B4-BE49-F238E27FC236}">
              <a16:creationId xmlns:a16="http://schemas.microsoft.com/office/drawing/2014/main" id="{3E3B92C3-E8F0-4E3D-B872-B9B78ACAAD10}"/>
            </a:ext>
          </a:extLst>
        </xdr:cNvPr>
        <xdr:cNvCxnSpPr/>
      </xdr:nvCxnSpPr>
      <xdr:spPr>
        <a:xfrm>
          <a:off x="13867614" y="6129233"/>
          <a:ext cx="0" cy="100536"/>
        </a:xfrm>
        <a:prstGeom prst="line">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44564</xdr:colOff>
      <xdr:row>26</xdr:row>
      <xdr:rowOff>192016</xdr:rowOff>
    </xdr:from>
    <xdr:ext cx="233205" cy="444352"/>
    <xdr:sp macro="" textlink="$AY$13">
      <xdr:nvSpPr>
        <xdr:cNvPr id="306" name="テキスト ボックス 305">
          <a:extLst>
            <a:ext uri="{FF2B5EF4-FFF2-40B4-BE49-F238E27FC236}">
              <a16:creationId xmlns:a16="http://schemas.microsoft.com/office/drawing/2014/main" id="{98CA2CF5-A6E9-4EDC-AA44-55B6F61FC735}"/>
            </a:ext>
          </a:extLst>
        </xdr:cNvPr>
        <xdr:cNvSpPr txBox="1"/>
      </xdr:nvSpPr>
      <xdr:spPr>
        <a:xfrm rot="16200000">
          <a:off x="13654991" y="625642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8C960E-8B61-4EDD-B318-2975E567C898}" type="TxLink">
            <a:rPr kumimoji="1" lang="en-US" altLang="en-US" sz="900" b="0" i="0" u="none" strike="noStrike">
              <a:solidFill>
                <a:srgbClr val="FF0000"/>
              </a:solidFill>
              <a:latin typeface="Times New Roman"/>
              <a:ea typeface="Yu Gothic"/>
              <a:cs typeface="Times New Roman"/>
            </a:rPr>
            <a:pPr/>
            <a:t>0.100</a:t>
          </a:fld>
          <a:endParaRPr kumimoji="1" lang="ja-JP" altLang="en-US" sz="900">
            <a:solidFill>
              <a:srgbClr val="FF0000"/>
            </a:solidFill>
          </a:endParaRPr>
        </a:p>
      </xdr:txBody>
    </xdr:sp>
    <xdr:clientData/>
  </xdr:oneCellAnchor>
  <xdr:twoCellAnchor editAs="oneCell">
    <xdr:from>
      <xdr:col>62</xdr:col>
      <xdr:colOff>61267</xdr:colOff>
      <xdr:row>26</xdr:row>
      <xdr:rowOff>136175</xdr:rowOff>
    </xdr:from>
    <xdr:to>
      <xdr:col>64</xdr:col>
      <xdr:colOff>127421</xdr:colOff>
      <xdr:row>26</xdr:row>
      <xdr:rowOff>136175</xdr:rowOff>
    </xdr:to>
    <xdr:cxnSp macro="">
      <xdr:nvCxnSpPr>
        <xdr:cNvPr id="307" name="直線コネクタ 306">
          <a:extLst>
            <a:ext uri="{FF2B5EF4-FFF2-40B4-BE49-F238E27FC236}">
              <a16:creationId xmlns:a16="http://schemas.microsoft.com/office/drawing/2014/main" id="{4DB59B64-7BDA-4A2B-A518-45C93093AACF}"/>
            </a:ext>
          </a:extLst>
        </xdr:cNvPr>
        <xdr:cNvCxnSpPr/>
      </xdr:nvCxnSpPr>
      <xdr:spPr>
        <a:xfrm>
          <a:off x="14234467" y="6095015"/>
          <a:ext cx="523354"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184075</xdr:colOff>
      <xdr:row>27</xdr:row>
      <xdr:rowOff>146139</xdr:rowOff>
    </xdr:from>
    <xdr:to>
      <xdr:col>62</xdr:col>
      <xdr:colOff>184075</xdr:colOff>
      <xdr:row>28</xdr:row>
      <xdr:rowOff>60458</xdr:rowOff>
    </xdr:to>
    <xdr:cxnSp macro="">
      <xdr:nvCxnSpPr>
        <xdr:cNvPr id="308" name="直線コネクタ 307">
          <a:extLst>
            <a:ext uri="{FF2B5EF4-FFF2-40B4-BE49-F238E27FC236}">
              <a16:creationId xmlns:a16="http://schemas.microsoft.com/office/drawing/2014/main" id="{979F7A50-CBB7-4F72-A16C-DB538797116E}"/>
            </a:ext>
          </a:extLst>
        </xdr:cNvPr>
        <xdr:cNvCxnSpPr/>
      </xdr:nvCxnSpPr>
      <xdr:spPr>
        <a:xfrm>
          <a:off x="14357275" y="6333579"/>
          <a:ext cx="0" cy="14291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179873</xdr:colOff>
      <xdr:row>26</xdr:row>
      <xdr:rowOff>179327</xdr:rowOff>
    </xdr:from>
    <xdr:to>
      <xdr:col>62</xdr:col>
      <xdr:colOff>183380</xdr:colOff>
      <xdr:row>27</xdr:row>
      <xdr:rowOff>114656</xdr:rowOff>
    </xdr:to>
    <xdr:cxnSp macro="">
      <xdr:nvCxnSpPr>
        <xdr:cNvPr id="309" name="直線コネクタ 308">
          <a:extLst>
            <a:ext uri="{FF2B5EF4-FFF2-40B4-BE49-F238E27FC236}">
              <a16:creationId xmlns:a16="http://schemas.microsoft.com/office/drawing/2014/main" id="{A85B694A-7A4F-48A8-8752-36A837777F58}"/>
            </a:ext>
          </a:extLst>
        </xdr:cNvPr>
        <xdr:cNvCxnSpPr/>
      </xdr:nvCxnSpPr>
      <xdr:spPr>
        <a:xfrm>
          <a:off x="14353073" y="6138167"/>
          <a:ext cx="3507" cy="163929"/>
        </a:xfrm>
        <a:prstGeom prst="line">
          <a:avLst/>
        </a:prstGeom>
        <a:ln w="25400">
          <a:solidFill>
            <a:srgbClr val="FF000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180708</xdr:colOff>
      <xdr:row>28</xdr:row>
      <xdr:rowOff>41037</xdr:rowOff>
    </xdr:from>
    <xdr:to>
      <xdr:col>63</xdr:col>
      <xdr:colOff>121308</xdr:colOff>
      <xdr:row>28</xdr:row>
      <xdr:rowOff>41037</xdr:rowOff>
    </xdr:to>
    <xdr:cxnSp macro="">
      <xdr:nvCxnSpPr>
        <xdr:cNvPr id="310" name="直線コネクタ 309">
          <a:extLst>
            <a:ext uri="{FF2B5EF4-FFF2-40B4-BE49-F238E27FC236}">
              <a16:creationId xmlns:a16="http://schemas.microsoft.com/office/drawing/2014/main" id="{543C637E-5666-464A-B262-8B1E1194F428}"/>
            </a:ext>
          </a:extLst>
        </xdr:cNvPr>
        <xdr:cNvCxnSpPr/>
      </xdr:nvCxnSpPr>
      <xdr:spPr>
        <a:xfrm>
          <a:off x="14353908" y="6457077"/>
          <a:ext cx="1692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123501</xdr:colOff>
      <xdr:row>27</xdr:row>
      <xdr:rowOff>146139</xdr:rowOff>
    </xdr:from>
    <xdr:to>
      <xdr:col>63</xdr:col>
      <xdr:colOff>123501</xdr:colOff>
      <xdr:row>28</xdr:row>
      <xdr:rowOff>60458</xdr:rowOff>
    </xdr:to>
    <xdr:cxnSp macro="">
      <xdr:nvCxnSpPr>
        <xdr:cNvPr id="311" name="直線コネクタ 310">
          <a:extLst>
            <a:ext uri="{FF2B5EF4-FFF2-40B4-BE49-F238E27FC236}">
              <a16:creationId xmlns:a16="http://schemas.microsoft.com/office/drawing/2014/main" id="{0C0390BE-9FF0-467A-932F-8E58C203466C}"/>
            </a:ext>
          </a:extLst>
        </xdr:cNvPr>
        <xdr:cNvCxnSpPr/>
      </xdr:nvCxnSpPr>
      <xdr:spPr>
        <a:xfrm>
          <a:off x="14525301" y="6333579"/>
          <a:ext cx="0" cy="14291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126082</xdr:colOff>
      <xdr:row>28</xdr:row>
      <xdr:rowOff>13641</xdr:rowOff>
    </xdr:from>
    <xdr:ext cx="349135" cy="224998"/>
    <xdr:sp macro="" textlink="">
      <xdr:nvSpPr>
        <xdr:cNvPr id="312" name="テキスト ボックス 311">
          <a:extLst>
            <a:ext uri="{FF2B5EF4-FFF2-40B4-BE49-F238E27FC236}">
              <a16:creationId xmlns:a16="http://schemas.microsoft.com/office/drawing/2014/main" id="{C7D5D052-1D48-4690-9E33-49254CA5CB20}"/>
            </a:ext>
          </a:extLst>
        </xdr:cNvPr>
        <xdr:cNvSpPr txBox="1"/>
      </xdr:nvSpPr>
      <xdr:spPr>
        <a:xfrm>
          <a:off x="14299282" y="6429681"/>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a =</a:t>
          </a:r>
        </a:p>
      </xdr:txBody>
    </xdr:sp>
    <xdr:clientData/>
  </xdr:oneCellAnchor>
  <xdr:oneCellAnchor>
    <xdr:from>
      <xdr:col>63</xdr:col>
      <xdr:colOff>97442</xdr:colOff>
      <xdr:row>28</xdr:row>
      <xdr:rowOff>12999</xdr:rowOff>
    </xdr:from>
    <xdr:ext cx="444352" cy="233205"/>
    <xdr:sp macro="" textlink="$AW$23">
      <xdr:nvSpPr>
        <xdr:cNvPr id="313" name="テキスト ボックス 312">
          <a:extLst>
            <a:ext uri="{FF2B5EF4-FFF2-40B4-BE49-F238E27FC236}">
              <a16:creationId xmlns:a16="http://schemas.microsoft.com/office/drawing/2014/main" id="{0F200FCF-1982-4CF5-940A-D9856BFD28BF}"/>
            </a:ext>
          </a:extLst>
        </xdr:cNvPr>
        <xdr:cNvSpPr txBox="1"/>
      </xdr:nvSpPr>
      <xdr:spPr>
        <a:xfrm>
          <a:off x="14499242" y="642903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47C9BB6-E05C-4862-8448-AFB99C6D8443}" type="TxLink">
            <a:rPr kumimoji="1" lang="en-US" altLang="en-US" sz="900" b="0" i="0" u="none" strike="noStrike">
              <a:solidFill>
                <a:srgbClr val="FF0000"/>
              </a:solidFill>
              <a:latin typeface="Times New Roman"/>
              <a:ea typeface="Yu Gothic"/>
              <a:cs typeface="Times New Roman"/>
            </a:rPr>
            <a:pPr/>
            <a:t>0.474</a:t>
          </a:fld>
          <a:endParaRPr kumimoji="1" lang="ja-JP" altLang="en-US" sz="900">
            <a:solidFill>
              <a:srgbClr val="FF0000"/>
            </a:solidFill>
          </a:endParaRPr>
        </a:p>
      </xdr:txBody>
    </xdr:sp>
    <xdr:clientData/>
  </xdr:oneCellAnchor>
  <xdr:oneCellAnchor>
    <xdr:from>
      <xdr:col>59</xdr:col>
      <xdr:colOff>181969</xdr:colOff>
      <xdr:row>25</xdr:row>
      <xdr:rowOff>15009</xdr:rowOff>
    </xdr:from>
    <xdr:ext cx="233205" cy="444352"/>
    <xdr:sp macro="" textlink="$AW$28">
      <xdr:nvSpPr>
        <xdr:cNvPr id="314" name="テキスト ボックス 313">
          <a:extLst>
            <a:ext uri="{FF2B5EF4-FFF2-40B4-BE49-F238E27FC236}">
              <a16:creationId xmlns:a16="http://schemas.microsoft.com/office/drawing/2014/main" id="{A5E64507-DD44-4B22-AC5B-DE48716E8FF6}"/>
            </a:ext>
          </a:extLst>
        </xdr:cNvPr>
        <xdr:cNvSpPr txBox="1"/>
      </xdr:nvSpPr>
      <xdr:spPr>
        <a:xfrm rot="16200000">
          <a:off x="13563796" y="585082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5408561-E489-4532-8955-841A3398302D}" type="TxLink">
            <a:rPr kumimoji="1" lang="en-US" altLang="en-US" sz="900" b="0" i="0" u="none" strike="noStrike">
              <a:solidFill>
                <a:srgbClr val="FF0000"/>
              </a:solidFill>
              <a:latin typeface="Times New Roman"/>
              <a:ea typeface="Yu Gothic"/>
              <a:cs typeface="Times New Roman"/>
            </a:rPr>
            <a:pPr/>
            <a:t>0.600</a:t>
          </a:fld>
          <a:endParaRPr kumimoji="1" lang="ja-JP" altLang="en-US" sz="900">
            <a:solidFill>
              <a:srgbClr val="FF0000"/>
            </a:solidFill>
          </a:endParaRPr>
        </a:p>
      </xdr:txBody>
    </xdr:sp>
    <xdr:clientData/>
  </xdr:oneCellAnchor>
  <xdr:oneCellAnchor>
    <xdr:from>
      <xdr:col>59</xdr:col>
      <xdr:colOff>64001</xdr:colOff>
      <xdr:row>25</xdr:row>
      <xdr:rowOff>106906</xdr:rowOff>
    </xdr:from>
    <xdr:ext cx="224998" cy="320280"/>
    <xdr:sp macro="" textlink="">
      <xdr:nvSpPr>
        <xdr:cNvPr id="315" name="テキスト ボックス 314">
          <a:extLst>
            <a:ext uri="{FF2B5EF4-FFF2-40B4-BE49-F238E27FC236}">
              <a16:creationId xmlns:a16="http://schemas.microsoft.com/office/drawing/2014/main" id="{4B33DDE7-C09F-4A85-87A2-AECD89372BA3}"/>
            </a:ext>
          </a:extLst>
        </xdr:cNvPr>
        <xdr:cNvSpPr txBox="1"/>
      </xdr:nvSpPr>
      <xdr:spPr>
        <a:xfrm rot="16200000">
          <a:off x="13503760" y="5884787"/>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twoCellAnchor editAs="oneCell">
    <xdr:from>
      <xdr:col>62</xdr:col>
      <xdr:colOff>61253</xdr:colOff>
      <xdr:row>25</xdr:row>
      <xdr:rowOff>223520</xdr:rowOff>
    </xdr:from>
    <xdr:to>
      <xdr:col>62</xdr:col>
      <xdr:colOff>61253</xdr:colOff>
      <xdr:row>26</xdr:row>
      <xdr:rowOff>136515</xdr:rowOff>
    </xdr:to>
    <xdr:cxnSp macro="">
      <xdr:nvCxnSpPr>
        <xdr:cNvPr id="316" name="直線コネクタ 315">
          <a:extLst>
            <a:ext uri="{FF2B5EF4-FFF2-40B4-BE49-F238E27FC236}">
              <a16:creationId xmlns:a16="http://schemas.microsoft.com/office/drawing/2014/main" id="{1F9EC174-7C6C-4518-935A-0836BD754492}"/>
            </a:ext>
          </a:extLst>
        </xdr:cNvPr>
        <xdr:cNvCxnSpPr/>
      </xdr:nvCxnSpPr>
      <xdr:spPr>
        <a:xfrm>
          <a:off x="14234453" y="5953760"/>
          <a:ext cx="0" cy="141595"/>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153321</xdr:colOff>
      <xdr:row>25</xdr:row>
      <xdr:rowOff>148605</xdr:rowOff>
    </xdr:from>
    <xdr:to>
      <xdr:col>60</xdr:col>
      <xdr:colOff>153321</xdr:colOff>
      <xdr:row>26</xdr:row>
      <xdr:rowOff>132405</xdr:rowOff>
    </xdr:to>
    <xdr:cxnSp macro="">
      <xdr:nvCxnSpPr>
        <xdr:cNvPr id="317" name="直線コネクタ 316">
          <a:extLst>
            <a:ext uri="{FF2B5EF4-FFF2-40B4-BE49-F238E27FC236}">
              <a16:creationId xmlns:a16="http://schemas.microsoft.com/office/drawing/2014/main" id="{5DD6213D-1296-4F75-8A68-09A301FF9B1D}"/>
            </a:ext>
          </a:extLst>
        </xdr:cNvPr>
        <xdr:cNvCxnSpPr/>
      </xdr:nvCxnSpPr>
      <xdr:spPr>
        <a:xfrm>
          <a:off x="13869321" y="5878845"/>
          <a:ext cx="0" cy="2124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18503</xdr:colOff>
      <xdr:row>26</xdr:row>
      <xdr:rowOff>177851</xdr:rowOff>
    </xdr:from>
    <xdr:to>
      <xdr:col>69</xdr:col>
      <xdr:colOff>128303</xdr:colOff>
      <xdr:row>26</xdr:row>
      <xdr:rowOff>177851</xdr:rowOff>
    </xdr:to>
    <xdr:cxnSp macro="">
      <xdr:nvCxnSpPr>
        <xdr:cNvPr id="318" name="直線コネクタ 317">
          <a:extLst>
            <a:ext uri="{FF2B5EF4-FFF2-40B4-BE49-F238E27FC236}">
              <a16:creationId xmlns:a16="http://schemas.microsoft.com/office/drawing/2014/main" id="{AECDEE4A-0FA3-4C81-92FD-8654217BC117}"/>
            </a:ext>
          </a:extLst>
        </xdr:cNvPr>
        <xdr:cNvCxnSpPr/>
      </xdr:nvCxnSpPr>
      <xdr:spPr>
        <a:xfrm>
          <a:off x="14191703" y="6136691"/>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115004</xdr:colOff>
      <xdr:row>15</xdr:row>
      <xdr:rowOff>168779</xdr:rowOff>
    </xdr:from>
    <xdr:to>
      <xdr:col>63</xdr:col>
      <xdr:colOff>115004</xdr:colOff>
      <xdr:row>25</xdr:row>
      <xdr:rowOff>150779</xdr:rowOff>
    </xdr:to>
    <xdr:cxnSp macro="">
      <xdr:nvCxnSpPr>
        <xdr:cNvPr id="319" name="直線コネクタ 318">
          <a:extLst>
            <a:ext uri="{FF2B5EF4-FFF2-40B4-BE49-F238E27FC236}">
              <a16:creationId xmlns:a16="http://schemas.microsoft.com/office/drawing/2014/main" id="{4A6D3E56-3986-443C-88AE-40351AB11E32}"/>
            </a:ext>
          </a:extLst>
        </xdr:cNvPr>
        <xdr:cNvCxnSpPr/>
      </xdr:nvCxnSpPr>
      <xdr:spPr>
        <a:xfrm>
          <a:off x="14516804" y="361301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22679</xdr:colOff>
      <xdr:row>25</xdr:row>
      <xdr:rowOff>153806</xdr:rowOff>
    </xdr:from>
    <xdr:to>
      <xdr:col>63</xdr:col>
      <xdr:colOff>118079</xdr:colOff>
      <xdr:row>25</xdr:row>
      <xdr:rowOff>153806</xdr:rowOff>
    </xdr:to>
    <xdr:cxnSp macro="">
      <xdr:nvCxnSpPr>
        <xdr:cNvPr id="320" name="直線コネクタ 319">
          <a:extLst>
            <a:ext uri="{FF2B5EF4-FFF2-40B4-BE49-F238E27FC236}">
              <a16:creationId xmlns:a16="http://schemas.microsoft.com/office/drawing/2014/main" id="{DFEF2E90-2C65-4CC7-8152-FB01A86F81B2}"/>
            </a:ext>
          </a:extLst>
        </xdr:cNvPr>
        <xdr:cNvCxnSpPr/>
      </xdr:nvCxnSpPr>
      <xdr:spPr>
        <a:xfrm>
          <a:off x="14195879" y="5884046"/>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21126</xdr:colOff>
      <xdr:row>25</xdr:row>
      <xdr:rowOff>155452</xdr:rowOff>
    </xdr:from>
    <xdr:to>
      <xdr:col>62</xdr:col>
      <xdr:colOff>21126</xdr:colOff>
      <xdr:row>26</xdr:row>
      <xdr:rowOff>178852</xdr:rowOff>
    </xdr:to>
    <xdr:cxnSp macro="">
      <xdr:nvCxnSpPr>
        <xdr:cNvPr id="321" name="直線コネクタ 320">
          <a:extLst>
            <a:ext uri="{FF2B5EF4-FFF2-40B4-BE49-F238E27FC236}">
              <a16:creationId xmlns:a16="http://schemas.microsoft.com/office/drawing/2014/main" id="{E843C716-70DF-45FD-8849-61288EF728ED}"/>
            </a:ext>
          </a:extLst>
        </xdr:cNvPr>
        <xdr:cNvCxnSpPr/>
      </xdr:nvCxnSpPr>
      <xdr:spPr>
        <a:xfrm>
          <a:off x="14194326" y="588569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114211</xdr:colOff>
      <xdr:row>15</xdr:row>
      <xdr:rowOff>165812</xdr:rowOff>
    </xdr:from>
    <xdr:to>
      <xdr:col>64</xdr:col>
      <xdr:colOff>119611</xdr:colOff>
      <xdr:row>15</xdr:row>
      <xdr:rowOff>165812</xdr:rowOff>
    </xdr:to>
    <xdr:cxnSp macro="">
      <xdr:nvCxnSpPr>
        <xdr:cNvPr id="322" name="直線コネクタ 321">
          <a:extLst>
            <a:ext uri="{FF2B5EF4-FFF2-40B4-BE49-F238E27FC236}">
              <a16:creationId xmlns:a16="http://schemas.microsoft.com/office/drawing/2014/main" id="{DEC88A7B-00EA-4A1C-937D-3E85E4A17397}"/>
            </a:ext>
          </a:extLst>
        </xdr:cNvPr>
        <xdr:cNvCxnSpPr/>
      </xdr:nvCxnSpPr>
      <xdr:spPr>
        <a:xfrm>
          <a:off x="14516011" y="3611745"/>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117894</xdr:colOff>
      <xdr:row>15</xdr:row>
      <xdr:rowOff>168779</xdr:rowOff>
    </xdr:from>
    <xdr:to>
      <xdr:col>64</xdr:col>
      <xdr:colOff>117894</xdr:colOff>
      <xdr:row>25</xdr:row>
      <xdr:rowOff>150779</xdr:rowOff>
    </xdr:to>
    <xdr:cxnSp macro="">
      <xdr:nvCxnSpPr>
        <xdr:cNvPr id="323" name="直線コネクタ 322">
          <a:extLst>
            <a:ext uri="{FF2B5EF4-FFF2-40B4-BE49-F238E27FC236}">
              <a16:creationId xmlns:a16="http://schemas.microsoft.com/office/drawing/2014/main" id="{69A86A41-6536-4002-B509-8C220E2E48AB}"/>
            </a:ext>
          </a:extLst>
        </xdr:cNvPr>
        <xdr:cNvCxnSpPr/>
      </xdr:nvCxnSpPr>
      <xdr:spPr>
        <a:xfrm>
          <a:off x="14748294" y="361301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115986</xdr:colOff>
      <xdr:row>25</xdr:row>
      <xdr:rowOff>150836</xdr:rowOff>
    </xdr:from>
    <xdr:to>
      <xdr:col>69</xdr:col>
      <xdr:colOff>124986</xdr:colOff>
      <xdr:row>25</xdr:row>
      <xdr:rowOff>150836</xdr:rowOff>
    </xdr:to>
    <xdr:cxnSp macro="">
      <xdr:nvCxnSpPr>
        <xdr:cNvPr id="324" name="直線コネクタ 323">
          <a:extLst>
            <a:ext uri="{FF2B5EF4-FFF2-40B4-BE49-F238E27FC236}">
              <a16:creationId xmlns:a16="http://schemas.microsoft.com/office/drawing/2014/main" id="{7378BCDB-AB24-41FF-B91C-228257404D70}"/>
            </a:ext>
          </a:extLst>
        </xdr:cNvPr>
        <xdr:cNvCxnSpPr/>
      </xdr:nvCxnSpPr>
      <xdr:spPr>
        <a:xfrm>
          <a:off x="14746386" y="5881076"/>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128240</xdr:colOff>
      <xdr:row>25</xdr:row>
      <xdr:rowOff>154153</xdr:rowOff>
    </xdr:from>
    <xdr:to>
      <xdr:col>69</xdr:col>
      <xdr:colOff>128240</xdr:colOff>
      <xdr:row>26</xdr:row>
      <xdr:rowOff>177553</xdr:rowOff>
    </xdr:to>
    <xdr:cxnSp macro="">
      <xdr:nvCxnSpPr>
        <xdr:cNvPr id="325" name="直線コネクタ 324">
          <a:extLst>
            <a:ext uri="{FF2B5EF4-FFF2-40B4-BE49-F238E27FC236}">
              <a16:creationId xmlns:a16="http://schemas.microsoft.com/office/drawing/2014/main" id="{18E93C35-5B1D-42B9-A347-8849E54C197D}"/>
            </a:ext>
          </a:extLst>
        </xdr:cNvPr>
        <xdr:cNvCxnSpPr/>
      </xdr:nvCxnSpPr>
      <xdr:spPr>
        <a:xfrm>
          <a:off x="15901640" y="588439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153848</xdr:colOff>
      <xdr:row>15</xdr:row>
      <xdr:rowOff>165737</xdr:rowOff>
    </xdr:from>
    <xdr:to>
      <xdr:col>60</xdr:col>
      <xdr:colOff>184235</xdr:colOff>
      <xdr:row>15</xdr:row>
      <xdr:rowOff>165737</xdr:rowOff>
    </xdr:to>
    <xdr:cxnSp macro="">
      <xdr:nvCxnSpPr>
        <xdr:cNvPr id="326" name="直線コネクタ 325">
          <a:extLst>
            <a:ext uri="{FF2B5EF4-FFF2-40B4-BE49-F238E27FC236}">
              <a16:creationId xmlns:a16="http://schemas.microsoft.com/office/drawing/2014/main" id="{F6F45516-6ECD-45FB-9995-B714656C61B4}"/>
            </a:ext>
          </a:extLst>
        </xdr:cNvPr>
        <xdr:cNvCxnSpPr/>
      </xdr:nvCxnSpPr>
      <xdr:spPr>
        <a:xfrm>
          <a:off x="13184048" y="3609977"/>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147667</xdr:colOff>
      <xdr:row>25</xdr:row>
      <xdr:rowOff>154659</xdr:rowOff>
    </xdr:from>
    <xdr:to>
      <xdr:col>61</xdr:col>
      <xdr:colOff>78058</xdr:colOff>
      <xdr:row>25</xdr:row>
      <xdr:rowOff>154659</xdr:rowOff>
    </xdr:to>
    <xdr:cxnSp macro="">
      <xdr:nvCxnSpPr>
        <xdr:cNvPr id="327" name="直線コネクタ 326">
          <a:extLst>
            <a:ext uri="{FF2B5EF4-FFF2-40B4-BE49-F238E27FC236}">
              <a16:creationId xmlns:a16="http://schemas.microsoft.com/office/drawing/2014/main" id="{EF3C4590-E8E7-445B-9E55-BA07D6DCF4F0}"/>
            </a:ext>
          </a:extLst>
        </xdr:cNvPr>
        <xdr:cNvCxnSpPr/>
      </xdr:nvCxnSpPr>
      <xdr:spPr>
        <a:xfrm>
          <a:off x="13406467" y="5884899"/>
          <a:ext cx="61619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183383</xdr:colOff>
      <xdr:row>15</xdr:row>
      <xdr:rowOff>169350</xdr:rowOff>
    </xdr:from>
    <xdr:to>
      <xdr:col>58</xdr:col>
      <xdr:colOff>183383</xdr:colOff>
      <xdr:row>25</xdr:row>
      <xdr:rowOff>151350</xdr:rowOff>
    </xdr:to>
    <xdr:cxnSp macro="">
      <xdr:nvCxnSpPr>
        <xdr:cNvPr id="328" name="直線コネクタ 327">
          <a:extLst>
            <a:ext uri="{FF2B5EF4-FFF2-40B4-BE49-F238E27FC236}">
              <a16:creationId xmlns:a16="http://schemas.microsoft.com/office/drawing/2014/main" id="{B2A280F8-E53A-492D-ABAB-8676B5B391AB}"/>
            </a:ext>
          </a:extLst>
        </xdr:cNvPr>
        <xdr:cNvCxnSpPr/>
      </xdr:nvCxnSpPr>
      <xdr:spPr>
        <a:xfrm>
          <a:off x="13442183" y="361359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228155</xdr:colOff>
      <xdr:row>19</xdr:row>
      <xdr:rowOff>162103</xdr:rowOff>
    </xdr:from>
    <xdr:ext cx="233205" cy="444352"/>
    <xdr:sp macro="" textlink="'1条'!$R$6">
      <xdr:nvSpPr>
        <xdr:cNvPr id="329" name="テキスト ボックス 328">
          <a:extLst>
            <a:ext uri="{FF2B5EF4-FFF2-40B4-BE49-F238E27FC236}">
              <a16:creationId xmlns:a16="http://schemas.microsoft.com/office/drawing/2014/main" id="{4DF3B0F9-3B25-4564-B1CC-AF52D4CF22DC}"/>
            </a:ext>
          </a:extLst>
        </xdr:cNvPr>
        <xdr:cNvSpPr txBox="1"/>
      </xdr:nvSpPr>
      <xdr:spPr>
        <a:xfrm rot="16200000">
          <a:off x="13152782" y="50791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57</xdr:col>
      <xdr:colOff>149893</xdr:colOff>
      <xdr:row>26</xdr:row>
      <xdr:rowOff>176498</xdr:rowOff>
    </xdr:from>
    <xdr:to>
      <xdr:col>61</xdr:col>
      <xdr:colOff>74341</xdr:colOff>
      <xdr:row>26</xdr:row>
      <xdr:rowOff>176498</xdr:rowOff>
    </xdr:to>
    <xdr:cxnSp macro="">
      <xdr:nvCxnSpPr>
        <xdr:cNvPr id="330" name="直線コネクタ 329">
          <a:extLst>
            <a:ext uri="{FF2B5EF4-FFF2-40B4-BE49-F238E27FC236}">
              <a16:creationId xmlns:a16="http://schemas.microsoft.com/office/drawing/2014/main" id="{4E41216C-EE75-4C6C-AE83-7FAF5A74BEC3}"/>
            </a:ext>
          </a:extLst>
        </xdr:cNvPr>
        <xdr:cNvCxnSpPr/>
      </xdr:nvCxnSpPr>
      <xdr:spPr>
        <a:xfrm>
          <a:off x="13180093" y="6135338"/>
          <a:ext cx="83884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0</xdr:colOff>
      <xdr:row>19</xdr:row>
      <xdr:rowOff>213838</xdr:rowOff>
    </xdr:from>
    <xdr:ext cx="233205" cy="444352"/>
    <xdr:sp macro="" textlink="'1条'!R5">
      <xdr:nvSpPr>
        <xdr:cNvPr id="331" name="テキスト ボックス 330">
          <a:extLst>
            <a:ext uri="{FF2B5EF4-FFF2-40B4-BE49-F238E27FC236}">
              <a16:creationId xmlns:a16="http://schemas.microsoft.com/office/drawing/2014/main" id="{0935FE0E-6202-4BEE-91D2-B96D8AC7ADA2}"/>
            </a:ext>
          </a:extLst>
        </xdr:cNvPr>
        <xdr:cNvSpPr txBox="1"/>
      </xdr:nvSpPr>
      <xdr:spPr>
        <a:xfrm rot="16200000">
          <a:off x="12924627" y="513089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57</xdr:col>
      <xdr:colOff>190695</xdr:colOff>
      <xdr:row>15</xdr:row>
      <xdr:rowOff>170133</xdr:rowOff>
    </xdr:from>
    <xdr:to>
      <xdr:col>57</xdr:col>
      <xdr:colOff>190695</xdr:colOff>
      <xdr:row>26</xdr:row>
      <xdr:rowOff>175533</xdr:rowOff>
    </xdr:to>
    <xdr:cxnSp macro="">
      <xdr:nvCxnSpPr>
        <xdr:cNvPr id="332" name="直線コネクタ 331">
          <a:extLst>
            <a:ext uri="{FF2B5EF4-FFF2-40B4-BE49-F238E27FC236}">
              <a16:creationId xmlns:a16="http://schemas.microsoft.com/office/drawing/2014/main" id="{6AD5FC44-C909-4CDA-9A7B-89069498083F}"/>
            </a:ext>
          </a:extLst>
        </xdr:cNvPr>
        <xdr:cNvCxnSpPr/>
      </xdr:nvCxnSpPr>
      <xdr:spPr>
        <a:xfrm>
          <a:off x="13220895" y="3614373"/>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184556</xdr:colOff>
      <xdr:row>25</xdr:row>
      <xdr:rowOff>151480</xdr:rowOff>
    </xdr:from>
    <xdr:to>
      <xdr:col>58</xdr:col>
      <xdr:colOff>184556</xdr:colOff>
      <xdr:row>26</xdr:row>
      <xdr:rowOff>174880</xdr:rowOff>
    </xdr:to>
    <xdr:cxnSp macro="">
      <xdr:nvCxnSpPr>
        <xdr:cNvPr id="333" name="直線コネクタ 332">
          <a:extLst>
            <a:ext uri="{FF2B5EF4-FFF2-40B4-BE49-F238E27FC236}">
              <a16:creationId xmlns:a16="http://schemas.microsoft.com/office/drawing/2014/main" id="{5FF0728D-07C4-44E7-A8FA-0BD1412A6A2C}"/>
            </a:ext>
          </a:extLst>
        </xdr:cNvPr>
        <xdr:cNvCxnSpPr/>
      </xdr:nvCxnSpPr>
      <xdr:spPr>
        <a:xfrm>
          <a:off x="13443356" y="5881720"/>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7312</xdr:colOff>
      <xdr:row>21</xdr:row>
      <xdr:rowOff>62457</xdr:rowOff>
    </xdr:from>
    <xdr:ext cx="224998" cy="345929"/>
    <xdr:sp macro="" textlink="">
      <xdr:nvSpPr>
        <xdr:cNvPr id="334" name="テキスト ボックス 333">
          <a:extLst>
            <a:ext uri="{FF2B5EF4-FFF2-40B4-BE49-F238E27FC236}">
              <a16:creationId xmlns:a16="http://schemas.microsoft.com/office/drawing/2014/main" id="{23199376-2C12-4A87-84A7-7F88ECC3A564}"/>
            </a:ext>
          </a:extLst>
        </xdr:cNvPr>
        <xdr:cNvSpPr txBox="1"/>
      </xdr:nvSpPr>
      <xdr:spPr>
        <a:xfrm rot="16200000">
          <a:off x="12977046" y="5391609"/>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58</xdr:col>
      <xdr:colOff>81</xdr:colOff>
      <xdr:row>25</xdr:row>
      <xdr:rowOff>41802</xdr:rowOff>
    </xdr:from>
    <xdr:ext cx="233205" cy="444352"/>
    <xdr:sp macro="" textlink="'1条'!$R$9">
      <xdr:nvSpPr>
        <xdr:cNvPr id="335" name="テキスト ボックス 334">
          <a:extLst>
            <a:ext uri="{FF2B5EF4-FFF2-40B4-BE49-F238E27FC236}">
              <a16:creationId xmlns:a16="http://schemas.microsoft.com/office/drawing/2014/main" id="{2056BE81-F52B-4566-8FB1-AA3CEFE0AB27}"/>
            </a:ext>
          </a:extLst>
        </xdr:cNvPr>
        <xdr:cNvSpPr txBox="1"/>
      </xdr:nvSpPr>
      <xdr:spPr>
        <a:xfrm rot="16200000">
          <a:off x="13153308" y="587761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63</xdr:col>
      <xdr:colOff>116053</xdr:colOff>
      <xdr:row>14</xdr:row>
      <xdr:rowOff>194572</xdr:rowOff>
    </xdr:from>
    <xdr:to>
      <xdr:col>63</xdr:col>
      <xdr:colOff>116053</xdr:colOff>
      <xdr:row>15</xdr:row>
      <xdr:rowOff>98183</xdr:rowOff>
    </xdr:to>
    <xdr:cxnSp macro="">
      <xdr:nvCxnSpPr>
        <xdr:cNvPr id="336" name="直線コネクタ 335">
          <a:extLst>
            <a:ext uri="{FF2B5EF4-FFF2-40B4-BE49-F238E27FC236}">
              <a16:creationId xmlns:a16="http://schemas.microsoft.com/office/drawing/2014/main" id="{1E013CEC-6CF6-42DC-A208-142C301749CD}"/>
            </a:ext>
          </a:extLst>
        </xdr:cNvPr>
        <xdr:cNvCxnSpPr/>
      </xdr:nvCxnSpPr>
      <xdr:spPr>
        <a:xfrm>
          <a:off x="14517853" y="3411905"/>
          <a:ext cx="0" cy="13221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115225</xdr:colOff>
      <xdr:row>14</xdr:row>
      <xdr:rowOff>191734</xdr:rowOff>
    </xdr:from>
    <xdr:to>
      <xdr:col>64</xdr:col>
      <xdr:colOff>115225</xdr:colOff>
      <xdr:row>15</xdr:row>
      <xdr:rowOff>92321</xdr:rowOff>
    </xdr:to>
    <xdr:cxnSp macro="">
      <xdr:nvCxnSpPr>
        <xdr:cNvPr id="337" name="直線コネクタ 336">
          <a:extLst>
            <a:ext uri="{FF2B5EF4-FFF2-40B4-BE49-F238E27FC236}">
              <a16:creationId xmlns:a16="http://schemas.microsoft.com/office/drawing/2014/main" id="{F30536C2-2102-46B3-99AA-0669270B1043}"/>
            </a:ext>
          </a:extLst>
        </xdr:cNvPr>
        <xdr:cNvCxnSpPr/>
      </xdr:nvCxnSpPr>
      <xdr:spPr>
        <a:xfrm>
          <a:off x="14745625" y="3409067"/>
          <a:ext cx="0" cy="12918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113543</xdr:colOff>
      <xdr:row>15</xdr:row>
      <xdr:rowOff>7842</xdr:rowOff>
    </xdr:from>
    <xdr:to>
      <xdr:col>64</xdr:col>
      <xdr:colOff>118943</xdr:colOff>
      <xdr:row>15</xdr:row>
      <xdr:rowOff>7842</xdr:rowOff>
    </xdr:to>
    <xdr:cxnSp macro="">
      <xdr:nvCxnSpPr>
        <xdr:cNvPr id="338" name="直線コネクタ 337">
          <a:extLst>
            <a:ext uri="{FF2B5EF4-FFF2-40B4-BE49-F238E27FC236}">
              <a16:creationId xmlns:a16="http://schemas.microsoft.com/office/drawing/2014/main" id="{CE01A2B4-C24F-4577-B456-32AEF3D216C5}"/>
            </a:ext>
          </a:extLst>
        </xdr:cNvPr>
        <xdr:cNvCxnSpPr/>
      </xdr:nvCxnSpPr>
      <xdr:spPr>
        <a:xfrm>
          <a:off x="14515343" y="3453775"/>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20965</xdr:colOff>
      <xdr:row>14</xdr:row>
      <xdr:rowOff>0</xdr:rowOff>
    </xdr:from>
    <xdr:ext cx="444352" cy="233205"/>
    <xdr:sp macro="" textlink="'1条'!R7">
      <xdr:nvSpPr>
        <xdr:cNvPr id="339" name="テキスト ボックス 338">
          <a:extLst>
            <a:ext uri="{FF2B5EF4-FFF2-40B4-BE49-F238E27FC236}">
              <a16:creationId xmlns:a16="http://schemas.microsoft.com/office/drawing/2014/main" id="{0CB82FB9-999B-4C55-B70C-205E09F0F536}"/>
            </a:ext>
          </a:extLst>
        </xdr:cNvPr>
        <xdr:cNvSpPr txBox="1"/>
      </xdr:nvSpPr>
      <xdr:spPr>
        <a:xfrm>
          <a:off x="14422765" y="321733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62</xdr:col>
      <xdr:colOff>22380</xdr:colOff>
      <xdr:row>28</xdr:row>
      <xdr:rowOff>192253</xdr:rowOff>
    </xdr:from>
    <xdr:to>
      <xdr:col>62</xdr:col>
      <xdr:colOff>22380</xdr:colOff>
      <xdr:row>29</xdr:row>
      <xdr:rowOff>93342</xdr:rowOff>
    </xdr:to>
    <xdr:cxnSp macro="">
      <xdr:nvCxnSpPr>
        <xdr:cNvPr id="340" name="直線コネクタ 339">
          <a:extLst>
            <a:ext uri="{FF2B5EF4-FFF2-40B4-BE49-F238E27FC236}">
              <a16:creationId xmlns:a16="http://schemas.microsoft.com/office/drawing/2014/main" id="{4ABE4447-E3C0-42EE-874E-5BBEC1F8F007}"/>
            </a:ext>
          </a:extLst>
        </xdr:cNvPr>
        <xdr:cNvCxnSpPr/>
      </xdr:nvCxnSpPr>
      <xdr:spPr>
        <a:xfrm>
          <a:off x="14195580" y="6608293"/>
          <a:ext cx="0" cy="1296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124501</xdr:colOff>
      <xdr:row>28</xdr:row>
      <xdr:rowOff>192253</xdr:rowOff>
    </xdr:from>
    <xdr:to>
      <xdr:col>69</xdr:col>
      <xdr:colOff>124501</xdr:colOff>
      <xdr:row>29</xdr:row>
      <xdr:rowOff>93342</xdr:rowOff>
    </xdr:to>
    <xdr:cxnSp macro="">
      <xdr:nvCxnSpPr>
        <xdr:cNvPr id="341" name="直線コネクタ 340">
          <a:extLst>
            <a:ext uri="{FF2B5EF4-FFF2-40B4-BE49-F238E27FC236}">
              <a16:creationId xmlns:a16="http://schemas.microsoft.com/office/drawing/2014/main" id="{68C4AB22-B8B7-4A78-A39A-BAA96C1F3652}"/>
            </a:ext>
          </a:extLst>
        </xdr:cNvPr>
        <xdr:cNvCxnSpPr/>
      </xdr:nvCxnSpPr>
      <xdr:spPr>
        <a:xfrm>
          <a:off x="15897901" y="6608293"/>
          <a:ext cx="0" cy="1296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17369</xdr:colOff>
      <xdr:row>29</xdr:row>
      <xdr:rowOff>46314</xdr:rowOff>
    </xdr:from>
    <xdr:to>
      <xdr:col>69</xdr:col>
      <xdr:colOff>127169</xdr:colOff>
      <xdr:row>29</xdr:row>
      <xdr:rowOff>46314</xdr:rowOff>
    </xdr:to>
    <xdr:cxnSp macro="">
      <xdr:nvCxnSpPr>
        <xdr:cNvPr id="342" name="直線コネクタ 341">
          <a:extLst>
            <a:ext uri="{FF2B5EF4-FFF2-40B4-BE49-F238E27FC236}">
              <a16:creationId xmlns:a16="http://schemas.microsoft.com/office/drawing/2014/main" id="{8B415346-971F-4354-9338-1F8945D68780}"/>
            </a:ext>
          </a:extLst>
        </xdr:cNvPr>
        <xdr:cNvCxnSpPr/>
      </xdr:nvCxnSpPr>
      <xdr:spPr>
        <a:xfrm>
          <a:off x="14190569" y="669095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173023</xdr:colOff>
      <xdr:row>29</xdr:row>
      <xdr:rowOff>30024</xdr:rowOff>
    </xdr:from>
    <xdr:ext cx="444352" cy="233205"/>
    <xdr:sp macro="" textlink="'1条'!R8">
      <xdr:nvSpPr>
        <xdr:cNvPr id="343" name="テキスト ボックス 342">
          <a:extLst>
            <a:ext uri="{FF2B5EF4-FFF2-40B4-BE49-F238E27FC236}">
              <a16:creationId xmlns:a16="http://schemas.microsoft.com/office/drawing/2014/main" id="{0ACCDF1A-F35B-4E94-B0D9-E74B6F7D81A8}"/>
            </a:ext>
          </a:extLst>
        </xdr:cNvPr>
        <xdr:cNvSpPr txBox="1"/>
      </xdr:nvSpPr>
      <xdr:spPr>
        <a:xfrm>
          <a:off x="14803423" y="667635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oneCellAnchor>
    <xdr:from>
      <xdr:col>66</xdr:col>
      <xdr:colOff>19220</xdr:colOff>
      <xdr:row>23</xdr:row>
      <xdr:rowOff>134537</xdr:rowOff>
    </xdr:from>
    <xdr:ext cx="444352" cy="233205"/>
    <xdr:sp macro="" textlink="'1条'!R11">
      <xdr:nvSpPr>
        <xdr:cNvPr id="344" name="テキスト ボックス 343">
          <a:extLst>
            <a:ext uri="{FF2B5EF4-FFF2-40B4-BE49-F238E27FC236}">
              <a16:creationId xmlns:a16="http://schemas.microsoft.com/office/drawing/2014/main" id="{ED9A150B-F8F9-4738-AF75-1058FC47785B}"/>
            </a:ext>
          </a:extLst>
        </xdr:cNvPr>
        <xdr:cNvSpPr txBox="1"/>
      </xdr:nvSpPr>
      <xdr:spPr>
        <a:xfrm>
          <a:off x="15106820" y="54092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64</xdr:col>
      <xdr:colOff>117835</xdr:colOff>
      <xdr:row>24</xdr:row>
      <xdr:rowOff>112005</xdr:rowOff>
    </xdr:from>
    <xdr:to>
      <xdr:col>69</xdr:col>
      <xdr:colOff>126835</xdr:colOff>
      <xdr:row>24</xdr:row>
      <xdr:rowOff>112005</xdr:rowOff>
    </xdr:to>
    <xdr:cxnSp macro="">
      <xdr:nvCxnSpPr>
        <xdr:cNvPr id="345" name="直線コネクタ 344">
          <a:extLst>
            <a:ext uri="{FF2B5EF4-FFF2-40B4-BE49-F238E27FC236}">
              <a16:creationId xmlns:a16="http://schemas.microsoft.com/office/drawing/2014/main" id="{4FAAE2EF-C121-4BC5-8A6A-8A5D6FB7D4F2}"/>
            </a:ext>
          </a:extLst>
        </xdr:cNvPr>
        <xdr:cNvCxnSpPr/>
      </xdr:nvCxnSpPr>
      <xdr:spPr>
        <a:xfrm>
          <a:off x="14748235" y="5613645"/>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126600</xdr:colOff>
      <xdr:row>24</xdr:row>
      <xdr:rowOff>54350</xdr:rowOff>
    </xdr:from>
    <xdr:to>
      <xdr:col>69</xdr:col>
      <xdr:colOff>126600</xdr:colOff>
      <xdr:row>24</xdr:row>
      <xdr:rowOff>216421</xdr:rowOff>
    </xdr:to>
    <xdr:cxnSp macro="">
      <xdr:nvCxnSpPr>
        <xdr:cNvPr id="346" name="直線コネクタ 345">
          <a:extLst>
            <a:ext uri="{FF2B5EF4-FFF2-40B4-BE49-F238E27FC236}">
              <a16:creationId xmlns:a16="http://schemas.microsoft.com/office/drawing/2014/main" id="{CE511E93-391F-4BD2-B7C0-EEE29AC691F9}"/>
            </a:ext>
          </a:extLst>
        </xdr:cNvPr>
        <xdr:cNvCxnSpPr/>
      </xdr:nvCxnSpPr>
      <xdr:spPr>
        <a:xfrm>
          <a:off x="15900000" y="5555990"/>
          <a:ext cx="0" cy="16207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18906</xdr:colOff>
      <xdr:row>24</xdr:row>
      <xdr:rowOff>61010</xdr:rowOff>
    </xdr:from>
    <xdr:to>
      <xdr:col>62</xdr:col>
      <xdr:colOff>18906</xdr:colOff>
      <xdr:row>24</xdr:row>
      <xdr:rowOff>223735</xdr:rowOff>
    </xdr:to>
    <xdr:cxnSp macro="">
      <xdr:nvCxnSpPr>
        <xdr:cNvPr id="347" name="直線コネクタ 346">
          <a:extLst>
            <a:ext uri="{FF2B5EF4-FFF2-40B4-BE49-F238E27FC236}">
              <a16:creationId xmlns:a16="http://schemas.microsoft.com/office/drawing/2014/main" id="{E2A52D44-84C4-467B-B10A-5D05F5EE3FD5}"/>
            </a:ext>
          </a:extLst>
        </xdr:cNvPr>
        <xdr:cNvCxnSpPr/>
      </xdr:nvCxnSpPr>
      <xdr:spPr>
        <a:xfrm>
          <a:off x="14192106" y="5562650"/>
          <a:ext cx="0" cy="16272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187234</xdr:colOff>
      <xdr:row>23</xdr:row>
      <xdr:rowOff>147639</xdr:rowOff>
    </xdr:from>
    <xdr:ext cx="444352" cy="233205"/>
    <xdr:sp macro="" textlink="'1条'!R10">
      <xdr:nvSpPr>
        <xdr:cNvPr id="348" name="テキスト ボックス 347">
          <a:extLst>
            <a:ext uri="{FF2B5EF4-FFF2-40B4-BE49-F238E27FC236}">
              <a16:creationId xmlns:a16="http://schemas.microsoft.com/office/drawing/2014/main" id="{3AB31D4E-CE24-4E56-94F7-5F4800B2F0F6}"/>
            </a:ext>
          </a:extLst>
        </xdr:cNvPr>
        <xdr:cNvSpPr txBox="1"/>
      </xdr:nvSpPr>
      <xdr:spPr>
        <a:xfrm>
          <a:off x="14131834" y="542067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twoCellAnchor editAs="oneCell">
    <xdr:from>
      <xdr:col>62</xdr:col>
      <xdr:colOff>15961</xdr:colOff>
      <xdr:row>24</xdr:row>
      <xdr:rowOff>111235</xdr:rowOff>
    </xdr:from>
    <xdr:to>
      <xdr:col>63</xdr:col>
      <xdr:colOff>111361</xdr:colOff>
      <xdr:row>24</xdr:row>
      <xdr:rowOff>111235</xdr:rowOff>
    </xdr:to>
    <xdr:cxnSp macro="">
      <xdr:nvCxnSpPr>
        <xdr:cNvPr id="349" name="直線コネクタ 348">
          <a:extLst>
            <a:ext uri="{FF2B5EF4-FFF2-40B4-BE49-F238E27FC236}">
              <a16:creationId xmlns:a16="http://schemas.microsoft.com/office/drawing/2014/main" id="{4AAFC8A8-F4F9-4F99-80E6-7C10A839B37F}"/>
            </a:ext>
          </a:extLst>
        </xdr:cNvPr>
        <xdr:cNvCxnSpPr/>
      </xdr:nvCxnSpPr>
      <xdr:spPr>
        <a:xfrm>
          <a:off x="14189161" y="5612875"/>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113975</xdr:colOff>
      <xdr:row>26</xdr:row>
      <xdr:rowOff>138222</xdr:rowOff>
    </xdr:from>
    <xdr:to>
      <xdr:col>61</xdr:col>
      <xdr:colOff>69429</xdr:colOff>
      <xdr:row>26</xdr:row>
      <xdr:rowOff>138222</xdr:rowOff>
    </xdr:to>
    <xdr:cxnSp macro="">
      <xdr:nvCxnSpPr>
        <xdr:cNvPr id="350" name="直線コネクタ 349">
          <a:extLst>
            <a:ext uri="{FF2B5EF4-FFF2-40B4-BE49-F238E27FC236}">
              <a16:creationId xmlns:a16="http://schemas.microsoft.com/office/drawing/2014/main" id="{D4958877-4584-42B1-A1E4-18D164A92B70}"/>
            </a:ext>
          </a:extLst>
        </xdr:cNvPr>
        <xdr:cNvCxnSpPr/>
      </xdr:nvCxnSpPr>
      <xdr:spPr>
        <a:xfrm>
          <a:off x="13829975" y="6097062"/>
          <a:ext cx="184054"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205243</xdr:colOff>
      <xdr:row>34</xdr:row>
      <xdr:rowOff>73660</xdr:rowOff>
    </xdr:from>
    <xdr:to>
      <xdr:col>26</xdr:col>
      <xdr:colOff>205243</xdr:colOff>
      <xdr:row>35</xdr:row>
      <xdr:rowOff>35755</xdr:rowOff>
    </xdr:to>
    <xdr:cxnSp macro="">
      <xdr:nvCxnSpPr>
        <xdr:cNvPr id="22" name="直線コネクタ 21">
          <a:extLst>
            <a:ext uri="{FF2B5EF4-FFF2-40B4-BE49-F238E27FC236}">
              <a16:creationId xmlns:a16="http://schemas.microsoft.com/office/drawing/2014/main" id="{E2E05C91-2ECE-92E6-755D-2712B8F8953C}"/>
            </a:ext>
          </a:extLst>
        </xdr:cNvPr>
        <xdr:cNvCxnSpPr/>
      </xdr:nvCxnSpPr>
      <xdr:spPr>
        <a:xfrm>
          <a:off x="6148843" y="7861300"/>
          <a:ext cx="0" cy="19069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15240</xdr:colOff>
      <xdr:row>32</xdr:row>
      <xdr:rowOff>132403</xdr:rowOff>
    </xdr:from>
    <xdr:to>
      <xdr:col>26</xdr:col>
      <xdr:colOff>202548</xdr:colOff>
      <xdr:row>32</xdr:row>
      <xdr:rowOff>170180</xdr:rowOff>
    </xdr:to>
    <xdr:cxnSp macro="">
      <xdr:nvCxnSpPr>
        <xdr:cNvPr id="32" name="直線コネクタ 31">
          <a:extLst>
            <a:ext uri="{FF2B5EF4-FFF2-40B4-BE49-F238E27FC236}">
              <a16:creationId xmlns:a16="http://schemas.microsoft.com/office/drawing/2014/main" id="{3A09EBAE-7A04-4AC1-B5E8-05B48656C721}"/>
            </a:ext>
          </a:extLst>
        </xdr:cNvPr>
        <xdr:cNvCxnSpPr/>
      </xdr:nvCxnSpPr>
      <xdr:spPr>
        <a:xfrm flipH="1">
          <a:off x="5958840" y="7462843"/>
          <a:ext cx="187308" cy="37777"/>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107613</xdr:colOff>
      <xdr:row>25</xdr:row>
      <xdr:rowOff>207800</xdr:rowOff>
    </xdr:from>
    <xdr:to>
      <xdr:col>31</xdr:col>
      <xdr:colOff>107613</xdr:colOff>
      <xdr:row>26</xdr:row>
      <xdr:rowOff>137958</xdr:rowOff>
    </xdr:to>
    <xdr:cxnSp macro="">
      <xdr:nvCxnSpPr>
        <xdr:cNvPr id="17" name="直線コネクタ 16">
          <a:extLst>
            <a:ext uri="{FF2B5EF4-FFF2-40B4-BE49-F238E27FC236}">
              <a16:creationId xmlns:a16="http://schemas.microsoft.com/office/drawing/2014/main" id="{15F2E797-38C4-08DD-B70F-BC8A7AB87865}"/>
            </a:ext>
          </a:extLst>
        </xdr:cNvPr>
        <xdr:cNvCxnSpPr/>
      </xdr:nvCxnSpPr>
      <xdr:spPr>
        <a:xfrm>
          <a:off x="7194213" y="5937088"/>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oneCellAnchor>
    <xdr:from>
      <xdr:col>62</xdr:col>
      <xdr:colOff>88936</xdr:colOff>
      <xdr:row>16</xdr:row>
      <xdr:rowOff>93710</xdr:rowOff>
    </xdr:from>
    <xdr:ext cx="354905" cy="224998"/>
    <xdr:sp macro="" textlink="">
      <xdr:nvSpPr>
        <xdr:cNvPr id="86" name="テキスト ボックス 85">
          <a:extLst>
            <a:ext uri="{FF2B5EF4-FFF2-40B4-BE49-F238E27FC236}">
              <a16:creationId xmlns:a16="http://schemas.microsoft.com/office/drawing/2014/main" id="{E5645599-EF16-49A0-813B-0CE79FDB195E}"/>
            </a:ext>
          </a:extLst>
        </xdr:cNvPr>
        <xdr:cNvSpPr txBox="1"/>
      </xdr:nvSpPr>
      <xdr:spPr>
        <a:xfrm>
          <a:off x="14262136" y="3766550"/>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59</xdr:col>
      <xdr:colOff>51251</xdr:colOff>
      <xdr:row>16</xdr:row>
      <xdr:rowOff>211539</xdr:rowOff>
    </xdr:from>
    <xdr:ext cx="559769" cy="233205"/>
    <xdr:sp macro="" textlink="'3安地'!AP36">
      <xdr:nvSpPr>
        <xdr:cNvPr id="89" name="テキスト ボックス 88">
          <a:extLst>
            <a:ext uri="{FF2B5EF4-FFF2-40B4-BE49-F238E27FC236}">
              <a16:creationId xmlns:a16="http://schemas.microsoft.com/office/drawing/2014/main" id="{13D756DD-9643-4F27-AB78-3DEC33F664D9}"/>
            </a:ext>
          </a:extLst>
        </xdr:cNvPr>
        <xdr:cNvSpPr txBox="1"/>
      </xdr:nvSpPr>
      <xdr:spPr>
        <a:xfrm>
          <a:off x="13538651" y="3884379"/>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6D51C4A-FD4C-4DF7-80EA-63AC2FCC085D}" type="TxLink">
            <a:rPr kumimoji="1" lang="en-US" altLang="en-US" sz="900" b="0" i="0" u="none" strike="noStrike">
              <a:solidFill>
                <a:srgbClr val="000000"/>
              </a:solidFill>
              <a:latin typeface="Times New Roman"/>
              <a:ea typeface="Yu Gothic"/>
              <a:cs typeface="Times New Roman"/>
            </a:rPr>
            <a:pPr/>
            <a:t>324.164</a:t>
          </a:fld>
          <a:endParaRPr kumimoji="1" lang="ja-JP" altLang="en-US" sz="900">
            <a:solidFill>
              <a:sysClr val="windowText" lastClr="000000"/>
            </a:solidFill>
          </a:endParaRPr>
        </a:p>
      </xdr:txBody>
    </xdr:sp>
    <xdr:clientData/>
  </xdr:oneCellAnchor>
  <xdr:oneCellAnchor>
    <xdr:from>
      <xdr:col>63</xdr:col>
      <xdr:colOff>226026</xdr:colOff>
      <xdr:row>12</xdr:row>
      <xdr:rowOff>184199</xdr:rowOff>
    </xdr:from>
    <xdr:ext cx="444352" cy="233205"/>
    <xdr:sp macro="" textlink="$BB$21">
      <xdr:nvSpPr>
        <xdr:cNvPr id="91" name="テキスト ボックス 90">
          <a:extLst>
            <a:ext uri="{FF2B5EF4-FFF2-40B4-BE49-F238E27FC236}">
              <a16:creationId xmlns:a16="http://schemas.microsoft.com/office/drawing/2014/main" id="{F1C5FB94-CBC9-49F1-B74F-6437372F8343}"/>
            </a:ext>
          </a:extLst>
        </xdr:cNvPr>
        <xdr:cNvSpPr txBox="1"/>
      </xdr:nvSpPr>
      <xdr:spPr>
        <a:xfrm>
          <a:off x="14627826" y="294263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5FF2888-6AE0-4BAF-9B7D-B214989EE45B}" type="TxLink">
            <a:rPr kumimoji="1" lang="en-US" altLang="en-US" sz="900" b="0" i="0" u="none" strike="noStrike">
              <a:solidFill>
                <a:srgbClr val="000000"/>
              </a:solidFill>
              <a:latin typeface="Times New Roman"/>
              <a:ea typeface="Yu Gothic"/>
              <a:cs typeface="Times New Roman"/>
            </a:rPr>
            <a:pPr/>
            <a:t>1.897</a:t>
          </a:fld>
          <a:endParaRPr kumimoji="1" lang="ja-JP" altLang="en-US" sz="900">
            <a:solidFill>
              <a:sysClr val="windowText" lastClr="000000"/>
            </a:solidFill>
          </a:endParaRPr>
        </a:p>
      </xdr:txBody>
    </xdr:sp>
    <xdr:clientData/>
  </xdr:oneCellAnchor>
  <xdr:oneCellAnchor>
    <xdr:from>
      <xdr:col>61</xdr:col>
      <xdr:colOff>183752</xdr:colOff>
      <xdr:row>17</xdr:row>
      <xdr:rowOff>10629</xdr:rowOff>
    </xdr:from>
    <xdr:ext cx="559769" cy="233205"/>
    <xdr:sp macro="" textlink="$BB$17">
      <xdr:nvSpPr>
        <xdr:cNvPr id="92" name="テキスト ボックス 91">
          <a:extLst>
            <a:ext uri="{FF2B5EF4-FFF2-40B4-BE49-F238E27FC236}">
              <a16:creationId xmlns:a16="http://schemas.microsoft.com/office/drawing/2014/main" id="{D742332D-B115-481C-9A83-7DDC4C635167}"/>
            </a:ext>
          </a:extLst>
        </xdr:cNvPr>
        <xdr:cNvSpPr txBox="1"/>
      </xdr:nvSpPr>
      <xdr:spPr>
        <a:xfrm>
          <a:off x="14128352" y="3912069"/>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68830F0-6CCF-4797-AF1D-DAE1FEC076FC}" type="TxLink">
            <a:rPr kumimoji="1" lang="en-US" altLang="en-US" sz="900" b="0" i="0" u="none" strike="noStrike">
              <a:solidFill>
                <a:sysClr val="windowText" lastClr="000000"/>
              </a:solidFill>
              <a:latin typeface="Times New Roman"/>
              <a:ea typeface="Yu Gothic"/>
              <a:cs typeface="Times New Roman"/>
            </a:rPr>
            <a:pPr/>
            <a:t>178.412</a:t>
          </a:fld>
          <a:endParaRPr kumimoji="1" lang="ja-JP" altLang="en-US" sz="900">
            <a:solidFill>
              <a:sysClr val="windowText" lastClr="000000"/>
            </a:solidFill>
          </a:endParaRPr>
        </a:p>
      </xdr:txBody>
    </xdr:sp>
    <xdr:clientData/>
  </xdr:oneCellAnchor>
  <xdr:twoCellAnchor editAs="oneCell">
    <xdr:from>
      <xdr:col>61</xdr:col>
      <xdr:colOff>6410</xdr:colOff>
      <xdr:row>16</xdr:row>
      <xdr:rowOff>17048</xdr:rowOff>
    </xdr:from>
    <xdr:to>
      <xdr:col>61</xdr:col>
      <xdr:colOff>6410</xdr:colOff>
      <xdr:row>17</xdr:row>
      <xdr:rowOff>22740</xdr:rowOff>
    </xdr:to>
    <xdr:cxnSp macro="">
      <xdr:nvCxnSpPr>
        <xdr:cNvPr id="194" name="直線コネクタ 193">
          <a:extLst>
            <a:ext uri="{FF2B5EF4-FFF2-40B4-BE49-F238E27FC236}">
              <a16:creationId xmlns:a16="http://schemas.microsoft.com/office/drawing/2014/main" id="{6692EA9A-7624-484D-97D4-ED08FECA2370}"/>
            </a:ext>
          </a:extLst>
        </xdr:cNvPr>
        <xdr:cNvCxnSpPr/>
      </xdr:nvCxnSpPr>
      <xdr:spPr>
        <a:xfrm>
          <a:off x="13951010" y="3689888"/>
          <a:ext cx="0" cy="23429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176259</xdr:colOff>
      <xdr:row>16</xdr:row>
      <xdr:rowOff>17048</xdr:rowOff>
    </xdr:from>
    <xdr:to>
      <xdr:col>61</xdr:col>
      <xdr:colOff>176259</xdr:colOff>
      <xdr:row>16</xdr:row>
      <xdr:rowOff>213360</xdr:rowOff>
    </xdr:to>
    <xdr:cxnSp macro="">
      <xdr:nvCxnSpPr>
        <xdr:cNvPr id="195" name="直線コネクタ 194">
          <a:extLst>
            <a:ext uri="{FF2B5EF4-FFF2-40B4-BE49-F238E27FC236}">
              <a16:creationId xmlns:a16="http://schemas.microsoft.com/office/drawing/2014/main" id="{2C2A2A74-C380-4804-A7CD-49B67CB1357A}"/>
            </a:ext>
          </a:extLst>
        </xdr:cNvPr>
        <xdr:cNvCxnSpPr/>
      </xdr:nvCxnSpPr>
      <xdr:spPr>
        <a:xfrm>
          <a:off x="14120859" y="3689888"/>
          <a:ext cx="0" cy="19631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118221</xdr:colOff>
      <xdr:row>16</xdr:row>
      <xdr:rowOff>17048</xdr:rowOff>
    </xdr:from>
    <xdr:to>
      <xdr:col>62</xdr:col>
      <xdr:colOff>118221</xdr:colOff>
      <xdr:row>16</xdr:row>
      <xdr:rowOff>177800</xdr:rowOff>
    </xdr:to>
    <xdr:cxnSp macro="">
      <xdr:nvCxnSpPr>
        <xdr:cNvPr id="196" name="直線コネクタ 195">
          <a:extLst>
            <a:ext uri="{FF2B5EF4-FFF2-40B4-BE49-F238E27FC236}">
              <a16:creationId xmlns:a16="http://schemas.microsoft.com/office/drawing/2014/main" id="{BC2658A2-014D-4ABD-B1BD-C69A3B2819C9}"/>
            </a:ext>
          </a:extLst>
        </xdr:cNvPr>
        <xdr:cNvCxnSpPr/>
      </xdr:nvCxnSpPr>
      <xdr:spPr>
        <a:xfrm>
          <a:off x="14291421" y="3689888"/>
          <a:ext cx="0" cy="16075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60740</xdr:colOff>
      <xdr:row>16</xdr:row>
      <xdr:rowOff>17048</xdr:rowOff>
    </xdr:from>
    <xdr:to>
      <xdr:col>63</xdr:col>
      <xdr:colOff>60740</xdr:colOff>
      <xdr:row>16</xdr:row>
      <xdr:rowOff>142240</xdr:rowOff>
    </xdr:to>
    <xdr:cxnSp macro="">
      <xdr:nvCxnSpPr>
        <xdr:cNvPr id="197" name="直線コネクタ 196">
          <a:extLst>
            <a:ext uri="{FF2B5EF4-FFF2-40B4-BE49-F238E27FC236}">
              <a16:creationId xmlns:a16="http://schemas.microsoft.com/office/drawing/2014/main" id="{B0C0744C-6A40-4731-82B9-26508AF02867}"/>
            </a:ext>
          </a:extLst>
        </xdr:cNvPr>
        <xdr:cNvCxnSpPr/>
      </xdr:nvCxnSpPr>
      <xdr:spPr>
        <a:xfrm>
          <a:off x="14462540" y="3689888"/>
          <a:ext cx="0" cy="125192"/>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212472</xdr:colOff>
      <xdr:row>16</xdr:row>
      <xdr:rowOff>14465</xdr:rowOff>
    </xdr:from>
    <xdr:to>
      <xdr:col>63</xdr:col>
      <xdr:colOff>212472</xdr:colOff>
      <xdr:row>16</xdr:row>
      <xdr:rowOff>101600</xdr:rowOff>
    </xdr:to>
    <xdr:cxnSp macro="">
      <xdr:nvCxnSpPr>
        <xdr:cNvPr id="198" name="直線コネクタ 197">
          <a:extLst>
            <a:ext uri="{FF2B5EF4-FFF2-40B4-BE49-F238E27FC236}">
              <a16:creationId xmlns:a16="http://schemas.microsoft.com/office/drawing/2014/main" id="{0DF99D2B-CF2B-403E-BD21-6F4E890AD681}"/>
            </a:ext>
          </a:extLst>
        </xdr:cNvPr>
        <xdr:cNvCxnSpPr/>
      </xdr:nvCxnSpPr>
      <xdr:spPr>
        <a:xfrm>
          <a:off x="14614272" y="3687305"/>
          <a:ext cx="0" cy="87135"/>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223520</xdr:colOff>
      <xdr:row>16</xdr:row>
      <xdr:rowOff>15240</xdr:rowOff>
    </xdr:from>
    <xdr:to>
      <xdr:col>66</xdr:col>
      <xdr:colOff>66040</xdr:colOff>
      <xdr:row>17</xdr:row>
      <xdr:rowOff>15240</xdr:rowOff>
    </xdr:to>
    <xdr:cxnSp macro="">
      <xdr:nvCxnSpPr>
        <xdr:cNvPr id="208" name="直線コネクタ 207">
          <a:extLst>
            <a:ext uri="{FF2B5EF4-FFF2-40B4-BE49-F238E27FC236}">
              <a16:creationId xmlns:a16="http://schemas.microsoft.com/office/drawing/2014/main" id="{61422315-2D49-4E03-B389-4E54838F1A52}"/>
            </a:ext>
          </a:extLst>
        </xdr:cNvPr>
        <xdr:cNvCxnSpPr/>
      </xdr:nvCxnSpPr>
      <xdr:spPr>
        <a:xfrm flipH="1">
          <a:off x="13939520" y="3688080"/>
          <a:ext cx="1214120" cy="228600"/>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15467</xdr:colOff>
      <xdr:row>12</xdr:row>
      <xdr:rowOff>192318</xdr:rowOff>
    </xdr:from>
    <xdr:ext cx="367280" cy="224998"/>
    <xdr:sp macro="" textlink="">
      <xdr:nvSpPr>
        <xdr:cNvPr id="213" name="テキスト ボックス 212">
          <a:extLst>
            <a:ext uri="{FF2B5EF4-FFF2-40B4-BE49-F238E27FC236}">
              <a16:creationId xmlns:a16="http://schemas.microsoft.com/office/drawing/2014/main" id="{D9962719-4DC5-43E7-9CD8-873F910F65F6}"/>
            </a:ext>
          </a:extLst>
        </xdr:cNvPr>
        <xdr:cNvSpPr txBox="1"/>
      </xdr:nvSpPr>
      <xdr:spPr>
        <a:xfrm>
          <a:off x="14417267" y="2949373"/>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k</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64</xdr:col>
      <xdr:colOff>62213</xdr:colOff>
      <xdr:row>16</xdr:row>
      <xdr:rowOff>106659</xdr:rowOff>
    </xdr:from>
    <xdr:to>
      <xdr:col>64</xdr:col>
      <xdr:colOff>62213</xdr:colOff>
      <xdr:row>17</xdr:row>
      <xdr:rowOff>230595</xdr:rowOff>
    </xdr:to>
    <xdr:cxnSp macro="">
      <xdr:nvCxnSpPr>
        <xdr:cNvPr id="214" name="直線コネクタ 213">
          <a:extLst>
            <a:ext uri="{FF2B5EF4-FFF2-40B4-BE49-F238E27FC236}">
              <a16:creationId xmlns:a16="http://schemas.microsoft.com/office/drawing/2014/main" id="{571024B2-363A-46A1-863D-4632E30023DC}"/>
            </a:ext>
          </a:extLst>
        </xdr:cNvPr>
        <xdr:cNvCxnSpPr/>
      </xdr:nvCxnSpPr>
      <xdr:spPr>
        <a:xfrm>
          <a:off x="14692613" y="3779499"/>
          <a:ext cx="0" cy="352536"/>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27166</xdr:colOff>
      <xdr:row>17</xdr:row>
      <xdr:rowOff>65782</xdr:rowOff>
    </xdr:from>
    <xdr:ext cx="339580" cy="224998"/>
    <xdr:sp macro="" textlink="">
      <xdr:nvSpPr>
        <xdr:cNvPr id="215" name="テキスト ボックス 214">
          <a:extLst>
            <a:ext uri="{FF2B5EF4-FFF2-40B4-BE49-F238E27FC236}">
              <a16:creationId xmlns:a16="http://schemas.microsoft.com/office/drawing/2014/main" id="{4E9B977D-C3D0-48FF-93C6-AEFE130083FE}"/>
            </a:ext>
          </a:extLst>
        </xdr:cNvPr>
        <xdr:cNvSpPr txBox="1"/>
      </xdr:nvSpPr>
      <xdr:spPr>
        <a:xfrm>
          <a:off x="14657566" y="3967222"/>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64</xdr:col>
      <xdr:colOff>214770</xdr:colOff>
      <xdr:row>17</xdr:row>
      <xdr:rowOff>64154</xdr:rowOff>
    </xdr:from>
    <xdr:ext cx="559769" cy="233205"/>
    <xdr:sp macro="" textlink="$AQ$9">
      <xdr:nvSpPr>
        <xdr:cNvPr id="216" name="テキスト ボックス 215">
          <a:extLst>
            <a:ext uri="{FF2B5EF4-FFF2-40B4-BE49-F238E27FC236}">
              <a16:creationId xmlns:a16="http://schemas.microsoft.com/office/drawing/2014/main" id="{B1D601E1-3CA6-4394-A5BB-6A2862BA4F6C}"/>
            </a:ext>
          </a:extLst>
        </xdr:cNvPr>
        <xdr:cNvSpPr txBox="1"/>
      </xdr:nvSpPr>
      <xdr:spPr>
        <a:xfrm>
          <a:off x="14845170" y="396559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9935D1-4825-42F4-8C22-9EC00382EF9D}" type="TxLink">
            <a:rPr kumimoji="1" lang="en-US" altLang="en-US" sz="900" b="0" i="0" u="none" strike="noStrike">
              <a:solidFill>
                <a:srgbClr val="FF0000"/>
              </a:solidFill>
              <a:latin typeface="Times New Roman"/>
              <a:ea typeface="Yu Gothic"/>
              <a:cs typeface="Times New Roman"/>
            </a:rPr>
            <a:pPr/>
            <a:t>169.254</a:t>
          </a:fld>
          <a:endParaRPr kumimoji="1" lang="ja-JP" altLang="en-US" sz="900">
            <a:solidFill>
              <a:srgbClr val="FF0000"/>
            </a:solidFill>
          </a:endParaRPr>
        </a:p>
      </xdr:txBody>
    </xdr:sp>
    <xdr:clientData/>
  </xdr:oneCellAnchor>
  <xdr:twoCellAnchor editAs="oneCell">
    <xdr:from>
      <xdr:col>94</xdr:col>
      <xdr:colOff>3052</xdr:colOff>
      <xdr:row>32</xdr:row>
      <xdr:rowOff>156838</xdr:rowOff>
    </xdr:from>
    <xdr:to>
      <xdr:col>98</xdr:col>
      <xdr:colOff>168652</xdr:colOff>
      <xdr:row>35</xdr:row>
      <xdr:rowOff>110133</xdr:rowOff>
    </xdr:to>
    <xdr:sp macro="" textlink="">
      <xdr:nvSpPr>
        <xdr:cNvPr id="220" name="正方形/長方形 219">
          <a:extLst>
            <a:ext uri="{FF2B5EF4-FFF2-40B4-BE49-F238E27FC236}">
              <a16:creationId xmlns:a16="http://schemas.microsoft.com/office/drawing/2014/main" id="{E87FC059-49B7-4D29-9429-E38D87C3AD8B}"/>
            </a:ext>
          </a:extLst>
        </xdr:cNvPr>
        <xdr:cNvSpPr/>
      </xdr:nvSpPr>
      <xdr:spPr>
        <a:xfrm>
          <a:off x="21491452" y="7502518"/>
          <a:ext cx="1080000" cy="63909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94</xdr:col>
      <xdr:colOff>147191</xdr:colOff>
      <xdr:row>32</xdr:row>
      <xdr:rowOff>222490</xdr:rowOff>
    </xdr:from>
    <xdr:to>
      <xdr:col>94</xdr:col>
      <xdr:colOff>190614</xdr:colOff>
      <xdr:row>33</xdr:row>
      <xdr:rowOff>31041</xdr:rowOff>
    </xdr:to>
    <xdr:sp macro="" textlink="">
      <xdr:nvSpPr>
        <xdr:cNvPr id="221" name="楕円 220">
          <a:extLst>
            <a:ext uri="{FF2B5EF4-FFF2-40B4-BE49-F238E27FC236}">
              <a16:creationId xmlns:a16="http://schemas.microsoft.com/office/drawing/2014/main" id="{A91C8D2E-D4ED-4A95-AE6D-866B35B55240}"/>
            </a:ext>
          </a:extLst>
        </xdr:cNvPr>
        <xdr:cNvSpPr/>
      </xdr:nvSpPr>
      <xdr:spPr>
        <a:xfrm>
          <a:off x="21635591" y="7568170"/>
          <a:ext cx="4342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95</xdr:col>
      <xdr:colOff>160154</xdr:colOff>
      <xdr:row>32</xdr:row>
      <xdr:rowOff>222490</xdr:rowOff>
    </xdr:from>
    <xdr:to>
      <xdr:col>95</xdr:col>
      <xdr:colOff>203577</xdr:colOff>
      <xdr:row>33</xdr:row>
      <xdr:rowOff>31041</xdr:rowOff>
    </xdr:to>
    <xdr:sp macro="" textlink="">
      <xdr:nvSpPr>
        <xdr:cNvPr id="222" name="楕円 221">
          <a:extLst>
            <a:ext uri="{FF2B5EF4-FFF2-40B4-BE49-F238E27FC236}">
              <a16:creationId xmlns:a16="http://schemas.microsoft.com/office/drawing/2014/main" id="{FCD8173A-DAFA-43DC-A94F-992ABF0B6F74}"/>
            </a:ext>
          </a:extLst>
        </xdr:cNvPr>
        <xdr:cNvSpPr/>
      </xdr:nvSpPr>
      <xdr:spPr>
        <a:xfrm>
          <a:off x="21877154" y="7568170"/>
          <a:ext cx="4342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96</xdr:col>
      <xdr:colOff>190291</xdr:colOff>
      <xdr:row>32</xdr:row>
      <xdr:rowOff>222490</xdr:rowOff>
    </xdr:from>
    <xdr:to>
      <xdr:col>97</xdr:col>
      <xdr:colOff>8084</xdr:colOff>
      <xdr:row>33</xdr:row>
      <xdr:rowOff>31041</xdr:rowOff>
    </xdr:to>
    <xdr:sp macro="" textlink="">
      <xdr:nvSpPr>
        <xdr:cNvPr id="223" name="楕円 222">
          <a:extLst>
            <a:ext uri="{FF2B5EF4-FFF2-40B4-BE49-F238E27FC236}">
              <a16:creationId xmlns:a16="http://schemas.microsoft.com/office/drawing/2014/main" id="{D86E9A0F-D828-4030-B9F8-20F49C636009}"/>
            </a:ext>
          </a:extLst>
        </xdr:cNvPr>
        <xdr:cNvSpPr/>
      </xdr:nvSpPr>
      <xdr:spPr>
        <a:xfrm>
          <a:off x="22135891" y="7568170"/>
          <a:ext cx="4639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203255</xdr:colOff>
      <xdr:row>32</xdr:row>
      <xdr:rowOff>222490</xdr:rowOff>
    </xdr:from>
    <xdr:to>
      <xdr:col>98</xdr:col>
      <xdr:colOff>21048</xdr:colOff>
      <xdr:row>33</xdr:row>
      <xdr:rowOff>31041</xdr:rowOff>
    </xdr:to>
    <xdr:sp macro="" textlink="">
      <xdr:nvSpPr>
        <xdr:cNvPr id="224" name="楕円 223">
          <a:extLst>
            <a:ext uri="{FF2B5EF4-FFF2-40B4-BE49-F238E27FC236}">
              <a16:creationId xmlns:a16="http://schemas.microsoft.com/office/drawing/2014/main" id="{B3F66A8F-E76B-45D9-A197-BE30ABE5C830}"/>
            </a:ext>
          </a:extLst>
        </xdr:cNvPr>
        <xdr:cNvSpPr/>
      </xdr:nvSpPr>
      <xdr:spPr>
        <a:xfrm>
          <a:off x="22377455" y="7568170"/>
          <a:ext cx="46393" cy="37151"/>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38711</xdr:colOff>
      <xdr:row>34</xdr:row>
      <xdr:rowOff>195602</xdr:rowOff>
    </xdr:from>
    <xdr:to>
      <xdr:col>102</xdr:col>
      <xdr:colOff>127174</xdr:colOff>
      <xdr:row>34</xdr:row>
      <xdr:rowOff>195602</xdr:rowOff>
    </xdr:to>
    <xdr:cxnSp macro="">
      <xdr:nvCxnSpPr>
        <xdr:cNvPr id="225" name="直線コネクタ 224">
          <a:extLst>
            <a:ext uri="{FF2B5EF4-FFF2-40B4-BE49-F238E27FC236}">
              <a16:creationId xmlns:a16="http://schemas.microsoft.com/office/drawing/2014/main" id="{B6095B49-F5E3-421C-AD3B-B39E3B56509B}"/>
            </a:ext>
          </a:extLst>
        </xdr:cNvPr>
        <xdr:cNvCxnSpPr/>
      </xdr:nvCxnSpPr>
      <xdr:spPr>
        <a:xfrm flipH="1">
          <a:off x="22212911" y="7998482"/>
          <a:ext cx="1231463"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101</xdr:col>
      <xdr:colOff>141559</xdr:colOff>
      <xdr:row>33</xdr:row>
      <xdr:rowOff>27820</xdr:rowOff>
    </xdr:from>
    <xdr:to>
      <xdr:col>101</xdr:col>
      <xdr:colOff>141559</xdr:colOff>
      <xdr:row>35</xdr:row>
      <xdr:rowOff>134142</xdr:rowOff>
    </xdr:to>
    <xdr:cxnSp macro="">
      <xdr:nvCxnSpPr>
        <xdr:cNvPr id="226" name="直線コネクタ 225">
          <a:extLst>
            <a:ext uri="{FF2B5EF4-FFF2-40B4-BE49-F238E27FC236}">
              <a16:creationId xmlns:a16="http://schemas.microsoft.com/office/drawing/2014/main" id="{B2A0AC9C-C2D4-442A-8FB8-D3C25F14132C}"/>
            </a:ext>
          </a:extLst>
        </xdr:cNvPr>
        <xdr:cNvCxnSpPr/>
      </xdr:nvCxnSpPr>
      <xdr:spPr>
        <a:xfrm>
          <a:off x="23230159" y="7602100"/>
          <a:ext cx="0" cy="56352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187564</xdr:colOff>
      <xdr:row>35</xdr:row>
      <xdr:rowOff>133489</xdr:rowOff>
    </xdr:from>
    <xdr:to>
      <xdr:col>101</xdr:col>
      <xdr:colOff>128509</xdr:colOff>
      <xdr:row>35</xdr:row>
      <xdr:rowOff>133489</xdr:rowOff>
    </xdr:to>
    <xdr:cxnSp macro="">
      <xdr:nvCxnSpPr>
        <xdr:cNvPr id="227" name="直線コネクタ 226">
          <a:extLst>
            <a:ext uri="{FF2B5EF4-FFF2-40B4-BE49-F238E27FC236}">
              <a16:creationId xmlns:a16="http://schemas.microsoft.com/office/drawing/2014/main" id="{2EE158CB-0A25-49E0-B25E-D3A260B7F4B8}"/>
            </a:ext>
          </a:extLst>
        </xdr:cNvPr>
        <xdr:cNvCxnSpPr/>
      </xdr:nvCxnSpPr>
      <xdr:spPr>
        <a:xfrm flipH="1">
          <a:off x="22590364" y="8164969"/>
          <a:ext cx="626745"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176134</xdr:colOff>
      <xdr:row>33</xdr:row>
      <xdr:rowOff>12556</xdr:rowOff>
    </xdr:from>
    <xdr:to>
      <xdr:col>101</xdr:col>
      <xdr:colOff>128509</xdr:colOff>
      <xdr:row>33</xdr:row>
      <xdr:rowOff>15667</xdr:rowOff>
    </xdr:to>
    <xdr:cxnSp macro="">
      <xdr:nvCxnSpPr>
        <xdr:cNvPr id="228" name="直線コネクタ 227">
          <a:extLst>
            <a:ext uri="{FF2B5EF4-FFF2-40B4-BE49-F238E27FC236}">
              <a16:creationId xmlns:a16="http://schemas.microsoft.com/office/drawing/2014/main" id="{D1C6780E-3310-4D66-AC32-F7831348CF9B}"/>
            </a:ext>
          </a:extLst>
        </xdr:cNvPr>
        <xdr:cNvCxnSpPr/>
      </xdr:nvCxnSpPr>
      <xdr:spPr>
        <a:xfrm flipH="1">
          <a:off x="21435934" y="7586836"/>
          <a:ext cx="1781175" cy="3111"/>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224218</xdr:colOff>
      <xdr:row>36</xdr:row>
      <xdr:rowOff>58129</xdr:rowOff>
    </xdr:from>
    <xdr:to>
      <xdr:col>98</xdr:col>
      <xdr:colOff>175144</xdr:colOff>
      <xdr:row>36</xdr:row>
      <xdr:rowOff>58129</xdr:rowOff>
    </xdr:to>
    <xdr:cxnSp macro="">
      <xdr:nvCxnSpPr>
        <xdr:cNvPr id="229" name="直線コネクタ 228">
          <a:extLst>
            <a:ext uri="{FF2B5EF4-FFF2-40B4-BE49-F238E27FC236}">
              <a16:creationId xmlns:a16="http://schemas.microsoft.com/office/drawing/2014/main" id="{D6DC065E-FB67-4C4C-B326-4CB3BAC39D57}"/>
            </a:ext>
          </a:extLst>
        </xdr:cNvPr>
        <xdr:cNvCxnSpPr/>
      </xdr:nvCxnSpPr>
      <xdr:spPr>
        <a:xfrm>
          <a:off x="21484018" y="8318209"/>
          <a:ext cx="1093926"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226275</xdr:colOff>
      <xdr:row>35</xdr:row>
      <xdr:rowOff>189639</xdr:rowOff>
    </xdr:from>
    <xdr:to>
      <xdr:col>94</xdr:col>
      <xdr:colOff>3191</xdr:colOff>
      <xdr:row>36</xdr:row>
      <xdr:rowOff>96557</xdr:rowOff>
    </xdr:to>
    <xdr:cxnSp macro="">
      <xdr:nvCxnSpPr>
        <xdr:cNvPr id="230" name="直線コネクタ 229">
          <a:extLst>
            <a:ext uri="{FF2B5EF4-FFF2-40B4-BE49-F238E27FC236}">
              <a16:creationId xmlns:a16="http://schemas.microsoft.com/office/drawing/2014/main" id="{545AB847-B5A7-4C41-A9DD-0553A7F8B0BF}"/>
            </a:ext>
          </a:extLst>
        </xdr:cNvPr>
        <xdr:cNvCxnSpPr/>
      </xdr:nvCxnSpPr>
      <xdr:spPr>
        <a:xfrm>
          <a:off x="21486075" y="8221119"/>
          <a:ext cx="5516"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165199</xdr:colOff>
      <xdr:row>35</xdr:row>
      <xdr:rowOff>189639</xdr:rowOff>
    </xdr:from>
    <xdr:to>
      <xdr:col>98</xdr:col>
      <xdr:colOff>165199</xdr:colOff>
      <xdr:row>36</xdr:row>
      <xdr:rowOff>96557</xdr:rowOff>
    </xdr:to>
    <xdr:cxnSp macro="">
      <xdr:nvCxnSpPr>
        <xdr:cNvPr id="231" name="直線コネクタ 230">
          <a:extLst>
            <a:ext uri="{FF2B5EF4-FFF2-40B4-BE49-F238E27FC236}">
              <a16:creationId xmlns:a16="http://schemas.microsoft.com/office/drawing/2014/main" id="{C44553D9-A6C0-4175-AF26-465D1E893ECC}"/>
            </a:ext>
          </a:extLst>
        </xdr:cNvPr>
        <xdr:cNvCxnSpPr/>
      </xdr:nvCxnSpPr>
      <xdr:spPr>
        <a:xfrm>
          <a:off x="22567999" y="8221119"/>
          <a:ext cx="0"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219626</xdr:colOff>
      <xdr:row>36</xdr:row>
      <xdr:rowOff>36979</xdr:rowOff>
    </xdr:from>
    <xdr:ext cx="383759" cy="224998"/>
    <xdr:sp macro="" textlink="">
      <xdr:nvSpPr>
        <xdr:cNvPr id="232" name="テキスト ボックス 231">
          <a:extLst>
            <a:ext uri="{FF2B5EF4-FFF2-40B4-BE49-F238E27FC236}">
              <a16:creationId xmlns:a16="http://schemas.microsoft.com/office/drawing/2014/main" id="{410C7048-28CD-45EC-BC79-1E0696DCB017}"/>
            </a:ext>
          </a:extLst>
        </xdr:cNvPr>
        <xdr:cNvSpPr txBox="1"/>
      </xdr:nvSpPr>
      <xdr:spPr>
        <a:xfrm>
          <a:off x="21708026" y="8297059"/>
          <a:ext cx="3837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b₀ =</a:t>
          </a:r>
        </a:p>
      </xdr:txBody>
    </xdr:sp>
    <xdr:clientData/>
  </xdr:oneCellAnchor>
  <xdr:oneCellAnchor>
    <xdr:from>
      <xdr:col>95</xdr:col>
      <xdr:colOff>187713</xdr:colOff>
      <xdr:row>36</xdr:row>
      <xdr:rowOff>29951</xdr:rowOff>
    </xdr:from>
    <xdr:ext cx="415498" cy="233205"/>
    <xdr:sp macro="" textlink="$CJ$14">
      <xdr:nvSpPr>
        <xdr:cNvPr id="233" name="テキスト ボックス 232">
          <a:extLst>
            <a:ext uri="{FF2B5EF4-FFF2-40B4-BE49-F238E27FC236}">
              <a16:creationId xmlns:a16="http://schemas.microsoft.com/office/drawing/2014/main" id="{0DB0C77D-46C7-4234-A4E2-EF5B4F68C0B7}"/>
            </a:ext>
          </a:extLst>
        </xdr:cNvPr>
        <xdr:cNvSpPr txBox="1"/>
      </xdr:nvSpPr>
      <xdr:spPr>
        <a:xfrm>
          <a:off x="21904713" y="8290031"/>
          <a:ext cx="41549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A9C9708-1DFA-4D48-9F5A-15718A428BF3}" type="TxLink">
            <a:rPr kumimoji="1" lang="en-US" altLang="en-US" sz="900" b="0" i="0" u="none" strike="noStrike">
              <a:solidFill>
                <a:srgbClr val="000000"/>
              </a:solidFill>
              <a:latin typeface="Times New Roman"/>
              <a:ea typeface="Yu Gothic"/>
              <a:cs typeface="Times New Roman"/>
            </a:rPr>
            <a:pPr/>
            <a:t>1000</a:t>
          </a:fld>
          <a:endParaRPr kumimoji="1" lang="ja-JP" altLang="en-US" sz="900"/>
        </a:p>
      </xdr:txBody>
    </xdr:sp>
    <xdr:clientData/>
  </xdr:oneCellAnchor>
  <xdr:twoCellAnchor editAs="oneCell">
    <xdr:from>
      <xdr:col>92</xdr:col>
      <xdr:colOff>216879</xdr:colOff>
      <xdr:row>33</xdr:row>
      <xdr:rowOff>18230</xdr:rowOff>
    </xdr:from>
    <xdr:to>
      <xdr:col>92</xdr:col>
      <xdr:colOff>216879</xdr:colOff>
      <xdr:row>35</xdr:row>
      <xdr:rowOff>111115</xdr:rowOff>
    </xdr:to>
    <xdr:cxnSp macro="">
      <xdr:nvCxnSpPr>
        <xdr:cNvPr id="234" name="直線コネクタ 233">
          <a:extLst>
            <a:ext uri="{FF2B5EF4-FFF2-40B4-BE49-F238E27FC236}">
              <a16:creationId xmlns:a16="http://schemas.microsoft.com/office/drawing/2014/main" id="{BBA83EDE-93D3-477F-B14F-AACC073E9FE7}"/>
            </a:ext>
          </a:extLst>
        </xdr:cNvPr>
        <xdr:cNvCxnSpPr/>
      </xdr:nvCxnSpPr>
      <xdr:spPr>
        <a:xfrm>
          <a:off x="21248079" y="7592510"/>
          <a:ext cx="0" cy="550085"/>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164611</xdr:colOff>
      <xdr:row>33</xdr:row>
      <xdr:rowOff>21756</xdr:rowOff>
    </xdr:from>
    <xdr:to>
      <xdr:col>93</xdr:col>
      <xdr:colOff>176897</xdr:colOff>
      <xdr:row>33</xdr:row>
      <xdr:rowOff>26659</xdr:rowOff>
    </xdr:to>
    <xdr:cxnSp macro="">
      <xdr:nvCxnSpPr>
        <xdr:cNvPr id="235" name="直線コネクタ 234">
          <a:extLst>
            <a:ext uri="{FF2B5EF4-FFF2-40B4-BE49-F238E27FC236}">
              <a16:creationId xmlns:a16="http://schemas.microsoft.com/office/drawing/2014/main" id="{757E867D-5C0E-4DF8-A7BB-2DC515FBCC9A}"/>
            </a:ext>
          </a:extLst>
        </xdr:cNvPr>
        <xdr:cNvCxnSpPr/>
      </xdr:nvCxnSpPr>
      <xdr:spPr>
        <a:xfrm>
          <a:off x="21195811" y="7596036"/>
          <a:ext cx="240886" cy="490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20</xdr:colOff>
      <xdr:row>33</xdr:row>
      <xdr:rowOff>93672</xdr:rowOff>
    </xdr:from>
    <xdr:ext cx="233205" cy="357790"/>
    <xdr:sp macro="" textlink="$CJ$13">
      <xdr:nvSpPr>
        <xdr:cNvPr id="236" name="テキスト ボックス 235">
          <a:extLst>
            <a:ext uri="{FF2B5EF4-FFF2-40B4-BE49-F238E27FC236}">
              <a16:creationId xmlns:a16="http://schemas.microsoft.com/office/drawing/2014/main" id="{63ABA61D-B87B-4412-A104-90D70E8EC5CA}"/>
            </a:ext>
          </a:extLst>
        </xdr:cNvPr>
        <xdr:cNvSpPr txBox="1"/>
      </xdr:nvSpPr>
      <xdr:spPr>
        <a:xfrm rot="16200000">
          <a:off x="20968928" y="7730244"/>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58E270-34E3-4448-9864-80D447A3825E}" type="TxLink">
            <a:rPr kumimoji="1" lang="en-US" altLang="en-US" sz="900" b="0" i="0" u="none" strike="noStrike">
              <a:solidFill>
                <a:srgbClr val="000000"/>
              </a:solidFill>
              <a:latin typeface="Times New Roman"/>
              <a:ea typeface="Yu Gothic"/>
              <a:cs typeface="Times New Roman"/>
            </a:rPr>
            <a:pPr/>
            <a:t>590</a:t>
          </a:fld>
          <a:endParaRPr kumimoji="1" lang="ja-JP" altLang="en-US" sz="900"/>
        </a:p>
      </xdr:txBody>
    </xdr:sp>
    <xdr:clientData/>
  </xdr:oneCellAnchor>
  <xdr:oneCellAnchor>
    <xdr:from>
      <xdr:col>92</xdr:col>
      <xdr:colOff>4128</xdr:colOff>
      <xdr:row>34</xdr:row>
      <xdr:rowOff>80798</xdr:rowOff>
    </xdr:from>
    <xdr:ext cx="224998" cy="320280"/>
    <xdr:sp macro="" textlink="">
      <xdr:nvSpPr>
        <xdr:cNvPr id="237" name="テキスト ボックス 236">
          <a:extLst>
            <a:ext uri="{FF2B5EF4-FFF2-40B4-BE49-F238E27FC236}">
              <a16:creationId xmlns:a16="http://schemas.microsoft.com/office/drawing/2014/main" id="{69E8E07C-2F3B-433B-831B-6D0AB63D08B1}"/>
            </a:ext>
          </a:extLst>
        </xdr:cNvPr>
        <xdr:cNvSpPr txBox="1"/>
      </xdr:nvSpPr>
      <xdr:spPr>
        <a:xfrm rot="16200000">
          <a:off x="20987687" y="7931319"/>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d=</a:t>
          </a:r>
        </a:p>
      </xdr:txBody>
    </xdr:sp>
    <xdr:clientData/>
  </xdr:oneCellAnchor>
  <xdr:twoCellAnchor editAs="oneCell">
    <xdr:from>
      <xdr:col>100</xdr:col>
      <xdr:colOff>29158</xdr:colOff>
      <xdr:row>33</xdr:row>
      <xdr:rowOff>16748</xdr:rowOff>
    </xdr:from>
    <xdr:to>
      <xdr:col>102</xdr:col>
      <xdr:colOff>48597</xdr:colOff>
      <xdr:row>35</xdr:row>
      <xdr:rowOff>115268</xdr:rowOff>
    </xdr:to>
    <xdr:cxnSp macro="">
      <xdr:nvCxnSpPr>
        <xdr:cNvPr id="238" name="直線コネクタ 237">
          <a:extLst>
            <a:ext uri="{FF2B5EF4-FFF2-40B4-BE49-F238E27FC236}">
              <a16:creationId xmlns:a16="http://schemas.microsoft.com/office/drawing/2014/main" id="{187BCAF8-D962-4BFF-8A89-D0E90FD7D704}"/>
            </a:ext>
          </a:extLst>
        </xdr:cNvPr>
        <xdr:cNvCxnSpPr/>
      </xdr:nvCxnSpPr>
      <xdr:spPr>
        <a:xfrm>
          <a:off x="22889158" y="7591028"/>
          <a:ext cx="476639" cy="5557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100</xdr:col>
      <xdr:colOff>29158</xdr:colOff>
      <xdr:row>33</xdr:row>
      <xdr:rowOff>16957</xdr:rowOff>
    </xdr:from>
    <xdr:to>
      <xdr:col>101</xdr:col>
      <xdr:colOff>145231</xdr:colOff>
      <xdr:row>33</xdr:row>
      <xdr:rowOff>16957</xdr:rowOff>
    </xdr:to>
    <xdr:cxnSp macro="">
      <xdr:nvCxnSpPr>
        <xdr:cNvPr id="239" name="直線コネクタ 238">
          <a:extLst>
            <a:ext uri="{FF2B5EF4-FFF2-40B4-BE49-F238E27FC236}">
              <a16:creationId xmlns:a16="http://schemas.microsoft.com/office/drawing/2014/main" id="{865544D8-EA3D-4DC8-9889-B800A0C54F0F}"/>
            </a:ext>
          </a:extLst>
        </xdr:cNvPr>
        <xdr:cNvCxnSpPr/>
      </xdr:nvCxnSpPr>
      <xdr:spPr>
        <a:xfrm flipH="1">
          <a:off x="22889158" y="7591237"/>
          <a:ext cx="344673" cy="0"/>
        </a:xfrm>
        <a:prstGeom prst="line">
          <a:avLst/>
        </a:prstGeom>
        <a:ln w="25400">
          <a:solidFill>
            <a:schemeClr val="tx1"/>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101</xdr:col>
      <xdr:colOff>146026</xdr:colOff>
      <xdr:row>35</xdr:row>
      <xdr:rowOff>128226</xdr:rowOff>
    </xdr:from>
    <xdr:to>
      <xdr:col>102</xdr:col>
      <xdr:colOff>46653</xdr:colOff>
      <xdr:row>35</xdr:row>
      <xdr:rowOff>128226</xdr:rowOff>
    </xdr:to>
    <xdr:cxnSp macro="">
      <xdr:nvCxnSpPr>
        <xdr:cNvPr id="240" name="直線コネクタ 239">
          <a:extLst>
            <a:ext uri="{FF2B5EF4-FFF2-40B4-BE49-F238E27FC236}">
              <a16:creationId xmlns:a16="http://schemas.microsoft.com/office/drawing/2014/main" id="{41665C12-F7C0-4964-8E4B-1F41B811690E}"/>
            </a:ext>
          </a:extLst>
        </xdr:cNvPr>
        <xdr:cNvCxnSpPr/>
      </xdr:nvCxnSpPr>
      <xdr:spPr>
        <a:xfrm flipH="1">
          <a:off x="23234626" y="8159706"/>
          <a:ext cx="129227" cy="0"/>
        </a:xfrm>
        <a:prstGeom prst="line">
          <a:avLst/>
        </a:prstGeom>
        <a:ln w="2540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21518</xdr:colOff>
      <xdr:row>34</xdr:row>
      <xdr:rowOff>60493</xdr:rowOff>
    </xdr:from>
    <xdr:ext cx="530915" cy="285527"/>
    <xdr:sp macro="" textlink="">
      <xdr:nvSpPr>
        <xdr:cNvPr id="241" name="テキスト ボックス 240">
          <a:extLst>
            <a:ext uri="{FF2B5EF4-FFF2-40B4-BE49-F238E27FC236}">
              <a16:creationId xmlns:a16="http://schemas.microsoft.com/office/drawing/2014/main" id="{97F16873-53C1-493F-9379-96D3CD2EE519}"/>
            </a:ext>
          </a:extLst>
        </xdr:cNvPr>
        <xdr:cNvSpPr txBox="1"/>
      </xdr:nvSpPr>
      <xdr:spPr>
        <a:xfrm>
          <a:off x="21738518" y="7863373"/>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i="0" u="none" strike="noStrike">
              <a:solidFill>
                <a:srgbClr val="000000"/>
              </a:solidFill>
              <a:latin typeface="Times New Roman"/>
              <a:cs typeface="Times New Roman"/>
            </a:rPr>
            <a:t>中立軸</a:t>
          </a:r>
        </a:p>
      </xdr:txBody>
    </xdr:sp>
    <xdr:clientData/>
  </xdr:oneCellAnchor>
  <xdr:oneCellAnchor>
    <xdr:from>
      <xdr:col>99</xdr:col>
      <xdr:colOff>37139</xdr:colOff>
      <xdr:row>34</xdr:row>
      <xdr:rowOff>12068</xdr:rowOff>
    </xdr:from>
    <xdr:ext cx="224998" cy="467933"/>
    <xdr:sp macro="" textlink="">
      <xdr:nvSpPr>
        <xdr:cNvPr id="242" name="テキスト ボックス 241">
          <a:extLst>
            <a:ext uri="{FF2B5EF4-FFF2-40B4-BE49-F238E27FC236}">
              <a16:creationId xmlns:a16="http://schemas.microsoft.com/office/drawing/2014/main" id="{4E007B9B-197C-44C2-B0A8-B984EEF3300D}"/>
            </a:ext>
          </a:extLst>
        </xdr:cNvPr>
        <xdr:cNvSpPr txBox="1"/>
      </xdr:nvSpPr>
      <xdr:spPr>
        <a:xfrm rot="16200000">
          <a:off x="22547071" y="7936416"/>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x=kd</a:t>
          </a:r>
        </a:p>
      </xdr:txBody>
    </xdr:sp>
    <xdr:clientData/>
  </xdr:oneCellAnchor>
  <xdr:twoCellAnchor editAs="oneCell">
    <xdr:from>
      <xdr:col>99</xdr:col>
      <xdr:colOff>52157</xdr:colOff>
      <xdr:row>34</xdr:row>
      <xdr:rowOff>199328</xdr:rowOff>
    </xdr:from>
    <xdr:to>
      <xdr:col>99</xdr:col>
      <xdr:colOff>52157</xdr:colOff>
      <xdr:row>35</xdr:row>
      <xdr:rowOff>140865</xdr:rowOff>
    </xdr:to>
    <xdr:cxnSp macro="">
      <xdr:nvCxnSpPr>
        <xdr:cNvPr id="243" name="直線コネクタ 242">
          <a:extLst>
            <a:ext uri="{FF2B5EF4-FFF2-40B4-BE49-F238E27FC236}">
              <a16:creationId xmlns:a16="http://schemas.microsoft.com/office/drawing/2014/main" id="{578593C5-D008-4752-B455-5B3B4FACC485}"/>
            </a:ext>
          </a:extLst>
        </xdr:cNvPr>
        <xdr:cNvCxnSpPr/>
      </xdr:nvCxnSpPr>
      <xdr:spPr>
        <a:xfrm>
          <a:off x="22683557" y="8006897"/>
          <a:ext cx="0" cy="17013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164611</xdr:colOff>
      <xdr:row>32</xdr:row>
      <xdr:rowOff>152505</xdr:rowOff>
    </xdr:from>
    <xdr:to>
      <xdr:col>93</xdr:col>
      <xdr:colOff>176897</xdr:colOff>
      <xdr:row>32</xdr:row>
      <xdr:rowOff>152505</xdr:rowOff>
    </xdr:to>
    <xdr:cxnSp macro="">
      <xdr:nvCxnSpPr>
        <xdr:cNvPr id="244" name="直線コネクタ 243">
          <a:extLst>
            <a:ext uri="{FF2B5EF4-FFF2-40B4-BE49-F238E27FC236}">
              <a16:creationId xmlns:a16="http://schemas.microsoft.com/office/drawing/2014/main" id="{4BAF47F8-0304-4ACF-8666-35589EC0CCF0}"/>
            </a:ext>
          </a:extLst>
        </xdr:cNvPr>
        <xdr:cNvCxnSpPr/>
      </xdr:nvCxnSpPr>
      <xdr:spPr>
        <a:xfrm>
          <a:off x="21195811" y="7498185"/>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195252</xdr:colOff>
      <xdr:row>33</xdr:row>
      <xdr:rowOff>29021</xdr:rowOff>
    </xdr:from>
    <xdr:to>
      <xdr:col>102</xdr:col>
      <xdr:colOff>195252</xdr:colOff>
      <xdr:row>35</xdr:row>
      <xdr:rowOff>56178</xdr:rowOff>
    </xdr:to>
    <xdr:cxnSp macro="">
      <xdr:nvCxnSpPr>
        <xdr:cNvPr id="245" name="直線コネクタ 244">
          <a:extLst>
            <a:ext uri="{FF2B5EF4-FFF2-40B4-BE49-F238E27FC236}">
              <a16:creationId xmlns:a16="http://schemas.microsoft.com/office/drawing/2014/main" id="{BF8ADE5D-B03A-43E9-95F5-9BFC6258A5AD}"/>
            </a:ext>
          </a:extLst>
        </xdr:cNvPr>
        <xdr:cNvCxnSpPr/>
      </xdr:nvCxnSpPr>
      <xdr:spPr>
        <a:xfrm>
          <a:off x="23512452" y="7603301"/>
          <a:ext cx="0" cy="48435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42082</xdr:colOff>
      <xdr:row>35</xdr:row>
      <xdr:rowOff>69169</xdr:rowOff>
    </xdr:from>
    <xdr:to>
      <xdr:col>103</xdr:col>
      <xdr:colOff>93987</xdr:colOff>
      <xdr:row>35</xdr:row>
      <xdr:rowOff>69169</xdr:rowOff>
    </xdr:to>
    <xdr:cxnSp macro="">
      <xdr:nvCxnSpPr>
        <xdr:cNvPr id="246" name="直線コネクタ 245">
          <a:extLst>
            <a:ext uri="{FF2B5EF4-FFF2-40B4-BE49-F238E27FC236}">
              <a16:creationId xmlns:a16="http://schemas.microsoft.com/office/drawing/2014/main" id="{1BBC8518-095F-427E-8AAD-F9F0FCEBA0E0}"/>
            </a:ext>
          </a:extLst>
        </xdr:cNvPr>
        <xdr:cNvCxnSpPr/>
      </xdr:nvCxnSpPr>
      <xdr:spPr>
        <a:xfrm>
          <a:off x="23359282" y="8100649"/>
          <a:ext cx="280505" cy="0"/>
        </a:xfrm>
        <a:prstGeom prst="line">
          <a:avLst/>
        </a:prstGeom>
        <a:ln w="254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42082</xdr:colOff>
      <xdr:row>33</xdr:row>
      <xdr:rowOff>14041</xdr:rowOff>
    </xdr:from>
    <xdr:to>
      <xdr:col>103</xdr:col>
      <xdr:colOff>93987</xdr:colOff>
      <xdr:row>33</xdr:row>
      <xdr:rowOff>14041</xdr:rowOff>
    </xdr:to>
    <xdr:cxnSp macro="">
      <xdr:nvCxnSpPr>
        <xdr:cNvPr id="247" name="直線コネクタ 246">
          <a:extLst>
            <a:ext uri="{FF2B5EF4-FFF2-40B4-BE49-F238E27FC236}">
              <a16:creationId xmlns:a16="http://schemas.microsoft.com/office/drawing/2014/main" id="{3960392F-9484-4D3D-92F0-3FFAF6A09944}"/>
            </a:ext>
          </a:extLst>
        </xdr:cNvPr>
        <xdr:cNvCxnSpPr/>
      </xdr:nvCxnSpPr>
      <xdr:spPr>
        <a:xfrm>
          <a:off x="23359282" y="7588321"/>
          <a:ext cx="280505" cy="0"/>
        </a:xfrm>
        <a:prstGeom prst="line">
          <a:avLst/>
        </a:prstGeom>
        <a:ln w="254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102</xdr:col>
      <xdr:colOff>197324</xdr:colOff>
      <xdr:row>33</xdr:row>
      <xdr:rowOff>49579</xdr:rowOff>
    </xdr:from>
    <xdr:ext cx="224998" cy="318142"/>
    <xdr:sp macro="" textlink="">
      <xdr:nvSpPr>
        <xdr:cNvPr id="248" name="テキスト ボックス 247">
          <a:extLst>
            <a:ext uri="{FF2B5EF4-FFF2-40B4-BE49-F238E27FC236}">
              <a16:creationId xmlns:a16="http://schemas.microsoft.com/office/drawing/2014/main" id="{1CEB82E2-59C4-4107-82D1-41E3498697D8}"/>
            </a:ext>
          </a:extLst>
        </xdr:cNvPr>
        <xdr:cNvSpPr txBox="1"/>
      </xdr:nvSpPr>
      <xdr:spPr>
        <a:xfrm rot="16200000">
          <a:off x="23467952" y="7670431"/>
          <a:ext cx="3181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jd</a:t>
          </a:r>
        </a:p>
      </xdr:txBody>
    </xdr:sp>
    <xdr:clientData/>
  </xdr:oneCellAnchor>
  <xdr:twoCellAnchor editAs="oneCell">
    <xdr:from>
      <xdr:col>93</xdr:col>
      <xdr:colOff>86884</xdr:colOff>
      <xdr:row>34</xdr:row>
      <xdr:rowOff>195602</xdr:rowOff>
    </xdr:from>
    <xdr:to>
      <xdr:col>95</xdr:col>
      <xdr:colOff>73746</xdr:colOff>
      <xdr:row>34</xdr:row>
      <xdr:rowOff>195602</xdr:rowOff>
    </xdr:to>
    <xdr:cxnSp macro="">
      <xdr:nvCxnSpPr>
        <xdr:cNvPr id="249" name="直線コネクタ 248">
          <a:extLst>
            <a:ext uri="{FF2B5EF4-FFF2-40B4-BE49-F238E27FC236}">
              <a16:creationId xmlns:a16="http://schemas.microsoft.com/office/drawing/2014/main" id="{8F90161F-B63B-4A36-AA60-E94260F5DF44}"/>
            </a:ext>
          </a:extLst>
        </xdr:cNvPr>
        <xdr:cNvCxnSpPr/>
      </xdr:nvCxnSpPr>
      <xdr:spPr>
        <a:xfrm flipH="1">
          <a:off x="21346684" y="7998482"/>
          <a:ext cx="444062"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167662</xdr:colOff>
      <xdr:row>30</xdr:row>
      <xdr:rowOff>205724</xdr:rowOff>
    </xdr:from>
    <xdr:ext cx="285143" cy="224998"/>
    <xdr:sp macro="" textlink="">
      <xdr:nvSpPr>
        <xdr:cNvPr id="250" name="テキスト ボックス 249">
          <a:extLst>
            <a:ext uri="{FF2B5EF4-FFF2-40B4-BE49-F238E27FC236}">
              <a16:creationId xmlns:a16="http://schemas.microsoft.com/office/drawing/2014/main" id="{E3873E82-9CA4-4D63-A9A7-DBCBC3756DCE}"/>
            </a:ext>
          </a:extLst>
        </xdr:cNvPr>
        <xdr:cNvSpPr txBox="1"/>
      </xdr:nvSpPr>
      <xdr:spPr>
        <a:xfrm>
          <a:off x="21884662" y="7094204"/>
          <a:ext cx="28514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A</a:t>
          </a:r>
          <a:r>
            <a:rPr kumimoji="1" lang="en-US" altLang="en-US" sz="900" b="0" i="1" u="none" strike="noStrike" baseline="-25000">
              <a:solidFill>
                <a:sysClr val="windowText" lastClr="000000"/>
              </a:solidFill>
              <a:latin typeface="Times New Roman"/>
              <a:cs typeface="Times New Roman"/>
            </a:rPr>
            <a:t>s</a:t>
          </a:r>
        </a:p>
      </xdr:txBody>
    </xdr:sp>
    <xdr:clientData/>
  </xdr:oneCellAnchor>
  <xdr:twoCellAnchor>
    <xdr:from>
      <xdr:col>94</xdr:col>
      <xdr:colOff>91263</xdr:colOff>
      <xdr:row>31</xdr:row>
      <xdr:rowOff>188433</xdr:rowOff>
    </xdr:from>
    <xdr:to>
      <xdr:col>98</xdr:col>
      <xdr:colOff>82505</xdr:colOff>
      <xdr:row>32</xdr:row>
      <xdr:rowOff>87000</xdr:rowOff>
    </xdr:to>
    <xdr:sp macro="" textlink="">
      <xdr:nvSpPr>
        <xdr:cNvPr id="251" name="右中かっこ 250">
          <a:extLst>
            <a:ext uri="{FF2B5EF4-FFF2-40B4-BE49-F238E27FC236}">
              <a16:creationId xmlns:a16="http://schemas.microsoft.com/office/drawing/2014/main" id="{C50844B2-EF9D-4428-AEBC-FDD22B282CFD}"/>
            </a:ext>
          </a:extLst>
        </xdr:cNvPr>
        <xdr:cNvSpPr/>
      </xdr:nvSpPr>
      <xdr:spPr>
        <a:xfrm rot="5400000" flipH="1">
          <a:off x="21968900" y="6916276"/>
          <a:ext cx="127167" cy="905642"/>
        </a:xfrm>
        <a:prstGeom prst="rightBrace">
          <a:avLst>
            <a:gd name="adj1" fmla="val 37809"/>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99</xdr:col>
      <xdr:colOff>171284</xdr:colOff>
      <xdr:row>33</xdr:row>
      <xdr:rowOff>190574</xdr:rowOff>
    </xdr:from>
    <xdr:ext cx="224998" cy="467933"/>
    <xdr:sp macro="" textlink="">
      <xdr:nvSpPr>
        <xdr:cNvPr id="252" name="テキスト ボックス 251">
          <a:extLst>
            <a:ext uri="{FF2B5EF4-FFF2-40B4-BE49-F238E27FC236}">
              <a16:creationId xmlns:a16="http://schemas.microsoft.com/office/drawing/2014/main" id="{226D2815-341C-484E-8220-54DF932595B9}"/>
            </a:ext>
          </a:extLst>
        </xdr:cNvPr>
        <xdr:cNvSpPr txBox="1"/>
      </xdr:nvSpPr>
      <xdr:spPr>
        <a:xfrm rot="16200000">
          <a:off x="22681216" y="7886322"/>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a:t>
          </a:r>
        </a:p>
      </xdr:txBody>
    </xdr:sp>
    <xdr:clientData/>
  </xdr:oneCellAnchor>
  <xdr:oneCellAnchor>
    <xdr:from>
      <xdr:col>99</xdr:col>
      <xdr:colOff>171463</xdr:colOff>
      <xdr:row>34</xdr:row>
      <xdr:rowOff>1780</xdr:rowOff>
    </xdr:from>
    <xdr:ext cx="233205" cy="357790"/>
    <xdr:sp macro="" textlink="$CK$24">
      <xdr:nvSpPr>
        <xdr:cNvPr id="253" name="テキスト ボックス 252">
          <a:extLst>
            <a:ext uri="{FF2B5EF4-FFF2-40B4-BE49-F238E27FC236}">
              <a16:creationId xmlns:a16="http://schemas.microsoft.com/office/drawing/2014/main" id="{3B8A285A-DD7A-4FF1-B55B-9725B284A648}"/>
            </a:ext>
          </a:extLst>
        </xdr:cNvPr>
        <xdr:cNvSpPr txBox="1"/>
      </xdr:nvSpPr>
      <xdr:spPr>
        <a:xfrm rot="16200000">
          <a:off x="22740571" y="7866952"/>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18C0D68-624C-4A7D-AB2D-2AAF8CD0741C}" type="TxLink">
            <a:rPr kumimoji="1" lang="en-US" altLang="en-US" sz="900" b="0" i="0" u="none" strike="noStrike">
              <a:solidFill>
                <a:srgbClr val="000000"/>
              </a:solidFill>
              <a:latin typeface="Times New Roman"/>
              <a:ea typeface="Yu Gothic"/>
              <a:cs typeface="Times New Roman"/>
            </a:rPr>
            <a:pPr/>
            <a:t>194</a:t>
          </a:fld>
          <a:endParaRPr kumimoji="1" lang="ja-JP" altLang="en-US" sz="900"/>
        </a:p>
      </xdr:txBody>
    </xdr:sp>
    <xdr:clientData/>
  </xdr:oneCellAnchor>
  <xdr:oneCellAnchor>
    <xdr:from>
      <xdr:col>101</xdr:col>
      <xdr:colOff>105172</xdr:colOff>
      <xdr:row>35</xdr:row>
      <xdr:rowOff>102315</xdr:rowOff>
    </xdr:from>
    <xdr:ext cx="275781" cy="224998"/>
    <xdr:sp macro="" textlink="">
      <xdr:nvSpPr>
        <xdr:cNvPr id="254" name="テキスト ボックス 253">
          <a:extLst>
            <a:ext uri="{FF2B5EF4-FFF2-40B4-BE49-F238E27FC236}">
              <a16:creationId xmlns:a16="http://schemas.microsoft.com/office/drawing/2014/main" id="{76D629E6-FFA6-4559-85D0-7BF4DB9CAEC0}"/>
            </a:ext>
          </a:extLst>
        </xdr:cNvPr>
        <xdr:cNvSpPr txBox="1"/>
      </xdr:nvSpPr>
      <xdr:spPr>
        <a:xfrm>
          <a:off x="23193772" y="8133795"/>
          <a:ext cx="27578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c</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100</xdr:col>
      <xdr:colOff>71237</xdr:colOff>
      <xdr:row>32</xdr:row>
      <xdr:rowOff>15115</xdr:rowOff>
    </xdr:from>
    <xdr:ext cx="271549" cy="224998"/>
    <xdr:sp macro="" textlink="">
      <xdr:nvSpPr>
        <xdr:cNvPr id="255" name="テキスト ボックス 254">
          <a:extLst>
            <a:ext uri="{FF2B5EF4-FFF2-40B4-BE49-F238E27FC236}">
              <a16:creationId xmlns:a16="http://schemas.microsoft.com/office/drawing/2014/main" id="{62B8B725-971A-4B48-B4EE-BDC7C2DD260C}"/>
            </a:ext>
          </a:extLst>
        </xdr:cNvPr>
        <xdr:cNvSpPr txBox="1"/>
      </xdr:nvSpPr>
      <xdr:spPr>
        <a:xfrm>
          <a:off x="22931237" y="7360795"/>
          <a:ext cx="27154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s</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92</xdr:col>
      <xdr:colOff>96899</xdr:colOff>
      <xdr:row>31</xdr:row>
      <xdr:rowOff>103463</xdr:rowOff>
    </xdr:from>
    <xdr:ext cx="233205" cy="357790"/>
    <xdr:sp macro="" textlink="$CJ$11">
      <xdr:nvSpPr>
        <xdr:cNvPr id="256" name="テキスト ボックス 255">
          <a:extLst>
            <a:ext uri="{FF2B5EF4-FFF2-40B4-BE49-F238E27FC236}">
              <a16:creationId xmlns:a16="http://schemas.microsoft.com/office/drawing/2014/main" id="{183DB617-8185-42EF-BF2D-0253D0A75864}"/>
            </a:ext>
          </a:extLst>
        </xdr:cNvPr>
        <xdr:cNvSpPr txBox="1"/>
      </xdr:nvSpPr>
      <xdr:spPr>
        <a:xfrm rot="16200000">
          <a:off x="21065807" y="7282835"/>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1257C1F-575C-4F61-A301-4A5747BB99D9}" type="TxLink">
            <a:rPr kumimoji="1" lang="en-US" altLang="en-US" sz="900" b="0" i="0" u="none" strike="noStrike">
              <a:solidFill>
                <a:srgbClr val="000000"/>
              </a:solidFill>
              <a:latin typeface="Times New Roman"/>
              <a:ea typeface="Yu Gothic"/>
              <a:cs typeface="Times New Roman"/>
            </a:rPr>
            <a:pPr/>
            <a:t>110</a:t>
          </a:fld>
          <a:endParaRPr kumimoji="1" lang="ja-JP" altLang="en-US" sz="900"/>
        </a:p>
      </xdr:txBody>
    </xdr:sp>
    <xdr:clientData/>
  </xdr:oneCellAnchor>
  <xdr:twoCellAnchor editAs="oneCell">
    <xdr:from>
      <xdr:col>92</xdr:col>
      <xdr:colOff>164611</xdr:colOff>
      <xdr:row>35</xdr:row>
      <xdr:rowOff>128182</xdr:rowOff>
    </xdr:from>
    <xdr:to>
      <xdr:col>93</xdr:col>
      <xdr:colOff>176897</xdr:colOff>
      <xdr:row>35</xdr:row>
      <xdr:rowOff>128182</xdr:rowOff>
    </xdr:to>
    <xdr:cxnSp macro="">
      <xdr:nvCxnSpPr>
        <xdr:cNvPr id="257" name="直線コネクタ 256">
          <a:extLst>
            <a:ext uri="{FF2B5EF4-FFF2-40B4-BE49-F238E27FC236}">
              <a16:creationId xmlns:a16="http://schemas.microsoft.com/office/drawing/2014/main" id="{E01B5211-16F7-47DD-B4FC-9B4A11870A91}"/>
            </a:ext>
          </a:extLst>
        </xdr:cNvPr>
        <xdr:cNvCxnSpPr/>
      </xdr:nvCxnSpPr>
      <xdr:spPr>
        <a:xfrm>
          <a:off x="21195811" y="8159662"/>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216879</xdr:colOff>
      <xdr:row>32</xdr:row>
      <xdr:rowOff>147902</xdr:rowOff>
    </xdr:from>
    <xdr:to>
      <xdr:col>92</xdr:col>
      <xdr:colOff>216879</xdr:colOff>
      <xdr:row>33</xdr:row>
      <xdr:rowOff>23367</xdr:rowOff>
    </xdr:to>
    <xdr:cxnSp macro="">
      <xdr:nvCxnSpPr>
        <xdr:cNvPr id="258" name="直線コネクタ 257">
          <a:extLst>
            <a:ext uri="{FF2B5EF4-FFF2-40B4-BE49-F238E27FC236}">
              <a16:creationId xmlns:a16="http://schemas.microsoft.com/office/drawing/2014/main" id="{B466B075-96F8-4CDF-A760-14E01B6E58D3}"/>
            </a:ext>
          </a:extLst>
        </xdr:cNvPr>
        <xdr:cNvCxnSpPr/>
      </xdr:nvCxnSpPr>
      <xdr:spPr>
        <a:xfrm>
          <a:off x="21248079" y="7493582"/>
          <a:ext cx="0" cy="104065"/>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190769</xdr:colOff>
      <xdr:row>12</xdr:row>
      <xdr:rowOff>70311</xdr:rowOff>
    </xdr:from>
    <xdr:to>
      <xdr:col>66</xdr:col>
      <xdr:colOff>61169</xdr:colOff>
      <xdr:row>12</xdr:row>
      <xdr:rowOff>70311</xdr:rowOff>
    </xdr:to>
    <xdr:cxnSp macro="">
      <xdr:nvCxnSpPr>
        <xdr:cNvPr id="270" name="直線コネクタ 269">
          <a:extLst>
            <a:ext uri="{FF2B5EF4-FFF2-40B4-BE49-F238E27FC236}">
              <a16:creationId xmlns:a16="http://schemas.microsoft.com/office/drawing/2014/main" id="{219EAF2A-6989-4E4E-A1F9-83F761DC61A7}"/>
            </a:ext>
          </a:extLst>
        </xdr:cNvPr>
        <xdr:cNvCxnSpPr/>
      </xdr:nvCxnSpPr>
      <xdr:spPr>
        <a:xfrm>
          <a:off x="13906769" y="2828751"/>
          <a:ext cx="124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59986</xdr:colOff>
      <xdr:row>12</xdr:row>
      <xdr:rowOff>34636</xdr:rowOff>
    </xdr:from>
    <xdr:to>
      <xdr:col>66</xdr:col>
      <xdr:colOff>59986</xdr:colOff>
      <xdr:row>14</xdr:row>
      <xdr:rowOff>72190</xdr:rowOff>
    </xdr:to>
    <xdr:cxnSp macro="">
      <xdr:nvCxnSpPr>
        <xdr:cNvPr id="272" name="直線コネクタ 271">
          <a:extLst>
            <a:ext uri="{FF2B5EF4-FFF2-40B4-BE49-F238E27FC236}">
              <a16:creationId xmlns:a16="http://schemas.microsoft.com/office/drawing/2014/main" id="{506F8E11-E647-4462-939B-70328E370745}"/>
            </a:ext>
          </a:extLst>
        </xdr:cNvPr>
        <xdr:cNvCxnSpPr/>
      </xdr:nvCxnSpPr>
      <xdr:spPr>
        <a:xfrm>
          <a:off x="15147586" y="2793076"/>
          <a:ext cx="0" cy="49475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115503</xdr:colOff>
      <xdr:row>11</xdr:row>
      <xdr:rowOff>90508</xdr:rowOff>
    </xdr:from>
    <xdr:ext cx="444352" cy="233205"/>
    <xdr:sp macro="" textlink="'3安地'!$AP$30">
      <xdr:nvSpPr>
        <xdr:cNvPr id="273" name="テキスト ボックス 272">
          <a:extLst>
            <a:ext uri="{FF2B5EF4-FFF2-40B4-BE49-F238E27FC236}">
              <a16:creationId xmlns:a16="http://schemas.microsoft.com/office/drawing/2014/main" id="{4640AAE8-1EDB-4385-AC46-C8777C685FC8}"/>
            </a:ext>
          </a:extLst>
        </xdr:cNvPr>
        <xdr:cNvSpPr txBox="1"/>
      </xdr:nvSpPr>
      <xdr:spPr>
        <a:xfrm>
          <a:off x="14288703" y="262034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9999FB2-B9ED-486F-8930-EBA1DAE207FF}" type="TxLink">
            <a:rPr kumimoji="1" lang="en-US" altLang="en-US" sz="900" b="0" i="0" u="none" strike="noStrike">
              <a:solidFill>
                <a:sysClr val="windowText" lastClr="000000"/>
              </a:solidFill>
              <a:latin typeface="Times New Roman"/>
              <a:ea typeface="Yu Gothic"/>
              <a:cs typeface="Times New Roman"/>
            </a:rPr>
            <a:pPr/>
            <a:t>3.447</a:t>
          </a:fld>
          <a:endParaRPr kumimoji="1" lang="ja-JP" altLang="en-US" sz="900">
            <a:solidFill>
              <a:sysClr val="windowText" lastClr="000000"/>
            </a:solidFill>
          </a:endParaRPr>
        </a:p>
      </xdr:txBody>
    </xdr:sp>
    <xdr:clientData/>
  </xdr:oneCellAnchor>
  <xdr:twoCellAnchor editAs="oneCell">
    <xdr:from>
      <xdr:col>63</xdr:col>
      <xdr:colOff>61433</xdr:colOff>
      <xdr:row>13</xdr:row>
      <xdr:rowOff>180275</xdr:rowOff>
    </xdr:from>
    <xdr:to>
      <xdr:col>66</xdr:col>
      <xdr:colOff>59633</xdr:colOff>
      <xdr:row>13</xdr:row>
      <xdr:rowOff>180275</xdr:rowOff>
    </xdr:to>
    <xdr:cxnSp macro="">
      <xdr:nvCxnSpPr>
        <xdr:cNvPr id="288" name="直線コネクタ 287">
          <a:extLst>
            <a:ext uri="{FF2B5EF4-FFF2-40B4-BE49-F238E27FC236}">
              <a16:creationId xmlns:a16="http://schemas.microsoft.com/office/drawing/2014/main" id="{A4F7F330-A38E-2006-6E02-6EDCB18C0E9A}"/>
            </a:ext>
          </a:extLst>
        </xdr:cNvPr>
        <xdr:cNvCxnSpPr/>
      </xdr:nvCxnSpPr>
      <xdr:spPr>
        <a:xfrm>
          <a:off x="14463233" y="3167315"/>
          <a:ext cx="68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191682</xdr:colOff>
      <xdr:row>16</xdr:row>
      <xdr:rowOff>204995</xdr:rowOff>
    </xdr:from>
    <xdr:to>
      <xdr:col>33</xdr:col>
      <xdr:colOff>72882</xdr:colOff>
      <xdr:row>16</xdr:row>
      <xdr:rowOff>204995</xdr:rowOff>
    </xdr:to>
    <xdr:cxnSp macro="">
      <xdr:nvCxnSpPr>
        <xdr:cNvPr id="88" name="直線コネクタ 87">
          <a:extLst>
            <a:ext uri="{FF2B5EF4-FFF2-40B4-BE49-F238E27FC236}">
              <a16:creationId xmlns:a16="http://schemas.microsoft.com/office/drawing/2014/main" id="{97019CA1-7B75-41CB-9FB2-842F1B351BD7}"/>
            </a:ext>
          </a:extLst>
        </xdr:cNvPr>
        <xdr:cNvCxnSpPr/>
      </xdr:nvCxnSpPr>
      <xdr:spPr>
        <a:xfrm>
          <a:off x="5906682" y="387783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43081</xdr:colOff>
      <xdr:row>15</xdr:row>
      <xdr:rowOff>170378</xdr:rowOff>
    </xdr:from>
    <xdr:ext cx="300082" cy="285527"/>
    <xdr:sp macro="" textlink="">
      <xdr:nvSpPr>
        <xdr:cNvPr id="131" name="テキスト ボックス 130">
          <a:extLst>
            <a:ext uri="{FF2B5EF4-FFF2-40B4-BE49-F238E27FC236}">
              <a16:creationId xmlns:a16="http://schemas.microsoft.com/office/drawing/2014/main" id="{C1F2F31A-ACCD-4131-9833-55D53BFDE807}"/>
            </a:ext>
          </a:extLst>
        </xdr:cNvPr>
        <xdr:cNvSpPr txBox="1"/>
      </xdr:nvSpPr>
      <xdr:spPr>
        <a:xfrm>
          <a:off x="6672481" y="3613233"/>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28</xdr:col>
      <xdr:colOff>61202</xdr:colOff>
      <xdr:row>15</xdr:row>
      <xdr:rowOff>184671</xdr:rowOff>
    </xdr:from>
    <xdr:to>
      <xdr:col>28</xdr:col>
      <xdr:colOff>61202</xdr:colOff>
      <xdr:row>16</xdr:row>
      <xdr:rowOff>208071</xdr:rowOff>
    </xdr:to>
    <xdr:cxnSp macro="">
      <xdr:nvCxnSpPr>
        <xdr:cNvPr id="132" name="直線コネクタ 131">
          <a:extLst>
            <a:ext uri="{FF2B5EF4-FFF2-40B4-BE49-F238E27FC236}">
              <a16:creationId xmlns:a16="http://schemas.microsoft.com/office/drawing/2014/main" id="{298AC69D-3AA1-4089-9818-B8754F587FF3}"/>
            </a:ext>
          </a:extLst>
        </xdr:cNvPr>
        <xdr:cNvCxnSpPr/>
      </xdr:nvCxnSpPr>
      <xdr:spPr>
        <a:xfrm>
          <a:off x="6462002" y="3628911"/>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150624</xdr:colOff>
      <xdr:row>16</xdr:row>
      <xdr:rowOff>67717</xdr:rowOff>
    </xdr:from>
    <xdr:to>
      <xdr:col>30</xdr:col>
      <xdr:colOff>196574</xdr:colOff>
      <xdr:row>16</xdr:row>
      <xdr:rowOff>113667</xdr:rowOff>
    </xdr:to>
    <xdr:sp macro="" textlink="">
      <xdr:nvSpPr>
        <xdr:cNvPr id="133" name="楕円 132">
          <a:extLst>
            <a:ext uri="{FF2B5EF4-FFF2-40B4-BE49-F238E27FC236}">
              <a16:creationId xmlns:a16="http://schemas.microsoft.com/office/drawing/2014/main" id="{B0209B30-6DDE-4D1E-93DB-09EC0D63487F}"/>
            </a:ext>
          </a:extLst>
        </xdr:cNvPr>
        <xdr:cNvSpPr/>
      </xdr:nvSpPr>
      <xdr:spPr>
        <a:xfrm>
          <a:off x="7008624" y="3740557"/>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127354</xdr:colOff>
      <xdr:row>13</xdr:row>
      <xdr:rowOff>181671</xdr:rowOff>
    </xdr:from>
    <xdr:ext cx="444352" cy="233205"/>
    <xdr:sp macro="" textlink="$P$6">
      <xdr:nvSpPr>
        <xdr:cNvPr id="134" name="テキスト ボックス 133">
          <a:extLst>
            <a:ext uri="{FF2B5EF4-FFF2-40B4-BE49-F238E27FC236}">
              <a16:creationId xmlns:a16="http://schemas.microsoft.com/office/drawing/2014/main" id="{711E4DE3-1160-433E-92E1-4F2E49F92851}"/>
            </a:ext>
          </a:extLst>
        </xdr:cNvPr>
        <xdr:cNvSpPr txBox="1"/>
      </xdr:nvSpPr>
      <xdr:spPr>
        <a:xfrm>
          <a:off x="6528154" y="316732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1.600</a:t>
          </a:fld>
          <a:endParaRPr kumimoji="1" lang="ja-JP" altLang="en-US" sz="900">
            <a:solidFill>
              <a:srgbClr val="FF0000"/>
            </a:solidFill>
          </a:endParaRPr>
        </a:p>
      </xdr:txBody>
    </xdr:sp>
    <xdr:clientData/>
  </xdr:oneCellAnchor>
  <xdr:twoCellAnchor editAs="oneCell">
    <xdr:from>
      <xdr:col>28</xdr:col>
      <xdr:colOff>58107</xdr:colOff>
      <xdr:row>14</xdr:row>
      <xdr:rowOff>142159</xdr:rowOff>
    </xdr:from>
    <xdr:to>
      <xdr:col>30</xdr:col>
      <xdr:colOff>176907</xdr:colOff>
      <xdr:row>14</xdr:row>
      <xdr:rowOff>142159</xdr:rowOff>
    </xdr:to>
    <xdr:cxnSp macro="">
      <xdr:nvCxnSpPr>
        <xdr:cNvPr id="135" name="直線コネクタ 134">
          <a:extLst>
            <a:ext uri="{FF2B5EF4-FFF2-40B4-BE49-F238E27FC236}">
              <a16:creationId xmlns:a16="http://schemas.microsoft.com/office/drawing/2014/main" id="{270ECD85-2595-4685-9419-E41CCDB8A58D}"/>
            </a:ext>
          </a:extLst>
        </xdr:cNvPr>
        <xdr:cNvCxnSpPr/>
      </xdr:nvCxnSpPr>
      <xdr:spPr>
        <a:xfrm>
          <a:off x="6458907" y="3357799"/>
          <a:ext cx="57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170722</xdr:colOff>
      <xdr:row>14</xdr:row>
      <xdr:rowOff>105224</xdr:rowOff>
    </xdr:from>
    <xdr:to>
      <xdr:col>30</xdr:col>
      <xdr:colOff>170722</xdr:colOff>
      <xdr:row>15</xdr:row>
      <xdr:rowOff>18766</xdr:rowOff>
    </xdr:to>
    <xdr:cxnSp macro="">
      <xdr:nvCxnSpPr>
        <xdr:cNvPr id="136" name="直線コネクタ 135">
          <a:extLst>
            <a:ext uri="{FF2B5EF4-FFF2-40B4-BE49-F238E27FC236}">
              <a16:creationId xmlns:a16="http://schemas.microsoft.com/office/drawing/2014/main" id="{E6B9CB86-EAC8-45DF-B347-8D94F782D6E8}"/>
            </a:ext>
          </a:extLst>
        </xdr:cNvPr>
        <xdr:cNvCxnSpPr/>
      </xdr:nvCxnSpPr>
      <xdr:spPr>
        <a:xfrm>
          <a:off x="7028722" y="3320864"/>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174400</xdr:colOff>
      <xdr:row>16</xdr:row>
      <xdr:rowOff>118768</xdr:rowOff>
    </xdr:from>
    <xdr:to>
      <xdr:col>30</xdr:col>
      <xdr:colOff>174400</xdr:colOff>
      <xdr:row>17</xdr:row>
      <xdr:rowOff>159945</xdr:rowOff>
    </xdr:to>
    <xdr:cxnSp macro="">
      <xdr:nvCxnSpPr>
        <xdr:cNvPr id="137" name="直線コネクタ 136">
          <a:extLst>
            <a:ext uri="{FF2B5EF4-FFF2-40B4-BE49-F238E27FC236}">
              <a16:creationId xmlns:a16="http://schemas.microsoft.com/office/drawing/2014/main" id="{44D3F849-9C65-4496-A90C-71D5CD881061}"/>
            </a:ext>
          </a:extLst>
        </xdr:cNvPr>
        <xdr:cNvCxnSpPr/>
      </xdr:nvCxnSpPr>
      <xdr:spPr>
        <a:xfrm flipV="1">
          <a:off x="7032400" y="3791608"/>
          <a:ext cx="0"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137936</xdr:colOff>
      <xdr:row>16</xdr:row>
      <xdr:rowOff>200519</xdr:rowOff>
    </xdr:from>
    <xdr:ext cx="408894" cy="224998"/>
    <xdr:sp macro="" textlink="">
      <xdr:nvSpPr>
        <xdr:cNvPr id="138" name="テキスト ボックス 137">
          <a:extLst>
            <a:ext uri="{FF2B5EF4-FFF2-40B4-BE49-F238E27FC236}">
              <a16:creationId xmlns:a16="http://schemas.microsoft.com/office/drawing/2014/main" id="{5B8FC34C-8BBF-46C8-BE87-E5A254E6CE70}"/>
            </a:ext>
          </a:extLst>
        </xdr:cNvPr>
        <xdr:cNvSpPr txBox="1"/>
      </xdr:nvSpPr>
      <xdr:spPr>
        <a:xfrm>
          <a:off x="6995936" y="3873359"/>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31</xdr:col>
      <xdr:colOff>156632</xdr:colOff>
      <xdr:row>16</xdr:row>
      <xdr:rowOff>202487</xdr:rowOff>
    </xdr:from>
    <xdr:ext cx="502061" cy="233205"/>
    <xdr:sp macro="" textlink="$Q$10">
      <xdr:nvSpPr>
        <xdr:cNvPr id="139" name="テキスト ボックス 138">
          <a:extLst>
            <a:ext uri="{FF2B5EF4-FFF2-40B4-BE49-F238E27FC236}">
              <a16:creationId xmlns:a16="http://schemas.microsoft.com/office/drawing/2014/main" id="{06CA539C-9A76-4569-ABC0-90FF66A0BC90}"/>
            </a:ext>
          </a:extLst>
        </xdr:cNvPr>
        <xdr:cNvSpPr txBox="1"/>
      </xdr:nvSpPr>
      <xdr:spPr>
        <a:xfrm>
          <a:off x="7243232" y="3875327"/>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E969D2-5050-4B2E-BCD5-CE66F1A8D6F1}" type="TxLink">
            <a:rPr kumimoji="1" lang="en-US" altLang="en-US" sz="900" b="0" i="0" u="none" strike="noStrike">
              <a:solidFill>
                <a:srgbClr val="FF0000"/>
              </a:solidFill>
              <a:latin typeface="Times New Roman"/>
              <a:ea typeface="Yu Gothic"/>
              <a:cs typeface="Times New Roman"/>
            </a:rPr>
            <a:pPr/>
            <a:t>54.880</a:t>
          </a:fld>
          <a:endParaRPr kumimoji="1" lang="ja-JP" altLang="en-US" sz="900">
            <a:solidFill>
              <a:srgbClr val="FF0000"/>
            </a:solidFill>
          </a:endParaRPr>
        </a:p>
      </xdr:txBody>
    </xdr:sp>
    <xdr:clientData/>
  </xdr:oneCellAnchor>
  <xdr:twoCellAnchor editAs="oneCell">
    <xdr:from>
      <xdr:col>27</xdr:col>
      <xdr:colOff>54503</xdr:colOff>
      <xdr:row>5</xdr:row>
      <xdr:rowOff>216969</xdr:rowOff>
    </xdr:from>
    <xdr:to>
      <xdr:col>27</xdr:col>
      <xdr:colOff>54503</xdr:colOff>
      <xdr:row>15</xdr:row>
      <xdr:rowOff>183729</xdr:rowOff>
    </xdr:to>
    <xdr:cxnSp macro="">
      <xdr:nvCxnSpPr>
        <xdr:cNvPr id="189" name="直線コネクタ 188">
          <a:extLst>
            <a:ext uri="{FF2B5EF4-FFF2-40B4-BE49-F238E27FC236}">
              <a16:creationId xmlns:a16="http://schemas.microsoft.com/office/drawing/2014/main" id="{FD77BEC5-BB67-4C64-993A-2BC8E4A343C8}"/>
            </a:ext>
          </a:extLst>
        </xdr:cNvPr>
        <xdr:cNvCxnSpPr/>
      </xdr:nvCxnSpPr>
      <xdr:spPr>
        <a:xfrm>
          <a:off x="6226703" y="135996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190778</xdr:colOff>
      <xdr:row>15</xdr:row>
      <xdr:rowOff>180939</xdr:rowOff>
    </xdr:from>
    <xdr:to>
      <xdr:col>27</xdr:col>
      <xdr:colOff>57578</xdr:colOff>
      <xdr:row>15</xdr:row>
      <xdr:rowOff>180939</xdr:rowOff>
    </xdr:to>
    <xdr:cxnSp macro="">
      <xdr:nvCxnSpPr>
        <xdr:cNvPr id="190" name="直線コネクタ 189">
          <a:extLst>
            <a:ext uri="{FF2B5EF4-FFF2-40B4-BE49-F238E27FC236}">
              <a16:creationId xmlns:a16="http://schemas.microsoft.com/office/drawing/2014/main" id="{0089DD57-DC1C-48CB-AF16-EDDCFDA89D3B}"/>
            </a:ext>
          </a:extLst>
        </xdr:cNvPr>
        <xdr:cNvCxnSpPr/>
      </xdr:nvCxnSpPr>
      <xdr:spPr>
        <a:xfrm>
          <a:off x="5905778" y="3625179"/>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194305</xdr:colOff>
      <xdr:row>15</xdr:row>
      <xdr:rowOff>177516</xdr:rowOff>
    </xdr:from>
    <xdr:to>
      <xdr:col>25</xdr:col>
      <xdr:colOff>194305</xdr:colOff>
      <xdr:row>16</xdr:row>
      <xdr:rowOff>200916</xdr:rowOff>
    </xdr:to>
    <xdr:cxnSp macro="">
      <xdr:nvCxnSpPr>
        <xdr:cNvPr id="191" name="直線コネクタ 190">
          <a:extLst>
            <a:ext uri="{FF2B5EF4-FFF2-40B4-BE49-F238E27FC236}">
              <a16:creationId xmlns:a16="http://schemas.microsoft.com/office/drawing/2014/main" id="{1FB806C8-453A-4ED5-BEA7-97CE7E1A695A}"/>
            </a:ext>
          </a:extLst>
        </xdr:cNvPr>
        <xdr:cNvCxnSpPr/>
      </xdr:nvCxnSpPr>
      <xdr:spPr>
        <a:xfrm>
          <a:off x="5909305" y="362175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53710</xdr:colOff>
      <xdr:row>5</xdr:row>
      <xdr:rowOff>219082</xdr:rowOff>
    </xdr:from>
    <xdr:to>
      <xdr:col>28</xdr:col>
      <xdr:colOff>59110</xdr:colOff>
      <xdr:row>5</xdr:row>
      <xdr:rowOff>219082</xdr:rowOff>
    </xdr:to>
    <xdr:cxnSp macro="">
      <xdr:nvCxnSpPr>
        <xdr:cNvPr id="192" name="直線コネクタ 191">
          <a:extLst>
            <a:ext uri="{FF2B5EF4-FFF2-40B4-BE49-F238E27FC236}">
              <a16:creationId xmlns:a16="http://schemas.microsoft.com/office/drawing/2014/main" id="{5D00B66D-F640-44D8-B36C-B28A57E1421F}"/>
            </a:ext>
          </a:extLst>
        </xdr:cNvPr>
        <xdr:cNvCxnSpPr/>
      </xdr:nvCxnSpPr>
      <xdr:spPr>
        <a:xfrm>
          <a:off x="6225910" y="1362082"/>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62473</xdr:colOff>
      <xdr:row>5</xdr:row>
      <xdr:rowOff>216969</xdr:rowOff>
    </xdr:from>
    <xdr:to>
      <xdr:col>28</xdr:col>
      <xdr:colOff>62473</xdr:colOff>
      <xdr:row>15</xdr:row>
      <xdr:rowOff>183729</xdr:rowOff>
    </xdr:to>
    <xdr:cxnSp macro="">
      <xdr:nvCxnSpPr>
        <xdr:cNvPr id="193" name="直線コネクタ 192">
          <a:extLst>
            <a:ext uri="{FF2B5EF4-FFF2-40B4-BE49-F238E27FC236}">
              <a16:creationId xmlns:a16="http://schemas.microsoft.com/office/drawing/2014/main" id="{92527CCC-FD4A-4AEA-83E4-C6AA353EF538}"/>
            </a:ext>
          </a:extLst>
        </xdr:cNvPr>
        <xdr:cNvCxnSpPr/>
      </xdr:nvCxnSpPr>
      <xdr:spPr>
        <a:xfrm>
          <a:off x="6463273" y="135996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60565</xdr:colOff>
      <xdr:row>15</xdr:row>
      <xdr:rowOff>183060</xdr:rowOff>
    </xdr:from>
    <xdr:to>
      <xdr:col>33</xdr:col>
      <xdr:colOff>69565</xdr:colOff>
      <xdr:row>15</xdr:row>
      <xdr:rowOff>183060</xdr:rowOff>
    </xdr:to>
    <xdr:cxnSp macro="">
      <xdr:nvCxnSpPr>
        <xdr:cNvPr id="201" name="直線コネクタ 200">
          <a:extLst>
            <a:ext uri="{FF2B5EF4-FFF2-40B4-BE49-F238E27FC236}">
              <a16:creationId xmlns:a16="http://schemas.microsoft.com/office/drawing/2014/main" id="{0A879F65-57DE-45ED-A813-10B09F4F87B3}"/>
            </a:ext>
          </a:extLst>
        </xdr:cNvPr>
        <xdr:cNvCxnSpPr/>
      </xdr:nvCxnSpPr>
      <xdr:spPr>
        <a:xfrm>
          <a:off x="6461365" y="3627300"/>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72819</xdr:colOff>
      <xdr:row>15</xdr:row>
      <xdr:rowOff>181297</xdr:rowOff>
    </xdr:from>
    <xdr:to>
      <xdr:col>33</xdr:col>
      <xdr:colOff>72819</xdr:colOff>
      <xdr:row>16</xdr:row>
      <xdr:rowOff>204697</xdr:rowOff>
    </xdr:to>
    <xdr:cxnSp macro="">
      <xdr:nvCxnSpPr>
        <xdr:cNvPr id="202" name="直線コネクタ 201">
          <a:extLst>
            <a:ext uri="{FF2B5EF4-FFF2-40B4-BE49-F238E27FC236}">
              <a16:creationId xmlns:a16="http://schemas.microsoft.com/office/drawing/2014/main" id="{206B9A0B-FC0A-4250-B9F2-DA7A0DB3F7DB}"/>
            </a:ext>
          </a:extLst>
        </xdr:cNvPr>
        <xdr:cNvCxnSpPr/>
      </xdr:nvCxnSpPr>
      <xdr:spPr>
        <a:xfrm>
          <a:off x="7616619" y="362553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146665</xdr:colOff>
      <xdr:row>5</xdr:row>
      <xdr:rowOff>219007</xdr:rowOff>
    </xdr:from>
    <xdr:to>
      <xdr:col>26</xdr:col>
      <xdr:colOff>177052</xdr:colOff>
      <xdr:row>5</xdr:row>
      <xdr:rowOff>219007</xdr:rowOff>
    </xdr:to>
    <xdr:cxnSp macro="">
      <xdr:nvCxnSpPr>
        <xdr:cNvPr id="203" name="直線コネクタ 202">
          <a:extLst>
            <a:ext uri="{FF2B5EF4-FFF2-40B4-BE49-F238E27FC236}">
              <a16:creationId xmlns:a16="http://schemas.microsoft.com/office/drawing/2014/main" id="{B0DA76E0-B0AA-4FBC-B6DB-0BE9AB31EFAF}"/>
            </a:ext>
          </a:extLst>
        </xdr:cNvPr>
        <xdr:cNvCxnSpPr/>
      </xdr:nvCxnSpPr>
      <xdr:spPr>
        <a:xfrm>
          <a:off x="5404465" y="1362007"/>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130767</xdr:colOff>
      <xdr:row>15</xdr:row>
      <xdr:rowOff>181803</xdr:rowOff>
    </xdr:from>
    <xdr:to>
      <xdr:col>25</xdr:col>
      <xdr:colOff>67246</xdr:colOff>
      <xdr:row>15</xdr:row>
      <xdr:rowOff>181803</xdr:rowOff>
    </xdr:to>
    <xdr:cxnSp macro="">
      <xdr:nvCxnSpPr>
        <xdr:cNvPr id="204" name="直線コネクタ 203">
          <a:extLst>
            <a:ext uri="{FF2B5EF4-FFF2-40B4-BE49-F238E27FC236}">
              <a16:creationId xmlns:a16="http://schemas.microsoft.com/office/drawing/2014/main" id="{ADCEACF1-F8A8-4181-B4F1-34FDCD58E34B}"/>
            </a:ext>
          </a:extLst>
        </xdr:cNvPr>
        <xdr:cNvCxnSpPr/>
      </xdr:nvCxnSpPr>
      <xdr:spPr>
        <a:xfrm>
          <a:off x="5617167" y="3626043"/>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186803</xdr:colOff>
      <xdr:row>5</xdr:row>
      <xdr:rowOff>217540</xdr:rowOff>
    </xdr:from>
    <xdr:to>
      <xdr:col>24</xdr:col>
      <xdr:colOff>186803</xdr:colOff>
      <xdr:row>15</xdr:row>
      <xdr:rowOff>184300</xdr:rowOff>
    </xdr:to>
    <xdr:cxnSp macro="">
      <xdr:nvCxnSpPr>
        <xdr:cNvPr id="205" name="直線コネクタ 204">
          <a:extLst>
            <a:ext uri="{FF2B5EF4-FFF2-40B4-BE49-F238E27FC236}">
              <a16:creationId xmlns:a16="http://schemas.microsoft.com/office/drawing/2014/main" id="{B98BA494-240C-429E-85DF-E752A2E19CAE}"/>
            </a:ext>
          </a:extLst>
        </xdr:cNvPr>
        <xdr:cNvCxnSpPr/>
      </xdr:nvCxnSpPr>
      <xdr:spPr>
        <a:xfrm>
          <a:off x="5673203" y="136054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228155</xdr:colOff>
      <xdr:row>9</xdr:row>
      <xdr:rowOff>199407</xdr:rowOff>
    </xdr:from>
    <xdr:ext cx="233205" cy="444352"/>
    <xdr:sp macro="" textlink="'1条'!$R$6">
      <xdr:nvSpPr>
        <xdr:cNvPr id="206" name="テキスト ボックス 205">
          <a:extLst>
            <a:ext uri="{FF2B5EF4-FFF2-40B4-BE49-F238E27FC236}">
              <a16:creationId xmlns:a16="http://schemas.microsoft.com/office/drawing/2014/main" id="{1C929C57-7AB9-476D-B433-D00C569F4D64}"/>
            </a:ext>
          </a:extLst>
        </xdr:cNvPr>
        <xdr:cNvSpPr txBox="1"/>
      </xdr:nvSpPr>
      <xdr:spPr>
        <a:xfrm rot="16200000">
          <a:off x="5380382" y="23762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132993</xdr:colOff>
      <xdr:row>16</xdr:row>
      <xdr:rowOff>208722</xdr:rowOff>
    </xdr:from>
    <xdr:to>
      <xdr:col>25</xdr:col>
      <xdr:colOff>55522</xdr:colOff>
      <xdr:row>16</xdr:row>
      <xdr:rowOff>208722</xdr:rowOff>
    </xdr:to>
    <xdr:cxnSp macro="">
      <xdr:nvCxnSpPr>
        <xdr:cNvPr id="265" name="直線コネクタ 264">
          <a:extLst>
            <a:ext uri="{FF2B5EF4-FFF2-40B4-BE49-F238E27FC236}">
              <a16:creationId xmlns:a16="http://schemas.microsoft.com/office/drawing/2014/main" id="{AC72458F-EF4E-4090-B180-E0C07D57837A}"/>
            </a:ext>
          </a:extLst>
        </xdr:cNvPr>
        <xdr:cNvCxnSpPr/>
      </xdr:nvCxnSpPr>
      <xdr:spPr>
        <a:xfrm>
          <a:off x="5390793" y="3880177"/>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10</xdr:row>
      <xdr:rowOff>22542</xdr:rowOff>
    </xdr:from>
    <xdr:ext cx="233205" cy="444352"/>
    <xdr:sp macro="" textlink="'1条'!R5">
      <xdr:nvSpPr>
        <xdr:cNvPr id="266" name="テキスト ボックス 265">
          <a:extLst>
            <a:ext uri="{FF2B5EF4-FFF2-40B4-BE49-F238E27FC236}">
              <a16:creationId xmlns:a16="http://schemas.microsoft.com/office/drawing/2014/main" id="{105E7EC5-4F46-48EF-AC38-D5B761BE7013}"/>
            </a:ext>
          </a:extLst>
        </xdr:cNvPr>
        <xdr:cNvSpPr txBox="1"/>
      </xdr:nvSpPr>
      <xdr:spPr>
        <a:xfrm rot="16200000">
          <a:off x="5152227" y="24279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194115</xdr:colOff>
      <xdr:row>5</xdr:row>
      <xdr:rowOff>218323</xdr:rowOff>
    </xdr:from>
    <xdr:to>
      <xdr:col>23</xdr:col>
      <xdr:colOff>194115</xdr:colOff>
      <xdr:row>16</xdr:row>
      <xdr:rowOff>208483</xdr:rowOff>
    </xdr:to>
    <xdr:cxnSp macro="">
      <xdr:nvCxnSpPr>
        <xdr:cNvPr id="267" name="直線コネクタ 266">
          <a:extLst>
            <a:ext uri="{FF2B5EF4-FFF2-40B4-BE49-F238E27FC236}">
              <a16:creationId xmlns:a16="http://schemas.microsoft.com/office/drawing/2014/main" id="{60DB0132-8CF5-43C4-9246-11F102AAFFE5}"/>
            </a:ext>
          </a:extLst>
        </xdr:cNvPr>
        <xdr:cNvCxnSpPr/>
      </xdr:nvCxnSpPr>
      <xdr:spPr>
        <a:xfrm>
          <a:off x="5451915" y="1361323"/>
          <a:ext cx="0" cy="2518615"/>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186706</xdr:colOff>
      <xdr:row>15</xdr:row>
      <xdr:rowOff>183704</xdr:rowOff>
    </xdr:from>
    <xdr:to>
      <xdr:col>24</xdr:col>
      <xdr:colOff>186706</xdr:colOff>
      <xdr:row>16</xdr:row>
      <xdr:rowOff>207104</xdr:rowOff>
    </xdr:to>
    <xdr:cxnSp macro="">
      <xdr:nvCxnSpPr>
        <xdr:cNvPr id="275" name="直線コネクタ 274">
          <a:extLst>
            <a:ext uri="{FF2B5EF4-FFF2-40B4-BE49-F238E27FC236}">
              <a16:creationId xmlns:a16="http://schemas.microsoft.com/office/drawing/2014/main" id="{8168A4BD-B616-4A49-8CFC-A63A4461FB49}"/>
            </a:ext>
          </a:extLst>
        </xdr:cNvPr>
        <xdr:cNvCxnSpPr/>
      </xdr:nvCxnSpPr>
      <xdr:spPr>
        <a:xfrm>
          <a:off x="5673106" y="3627944"/>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10732</xdr:colOff>
      <xdr:row>11</xdr:row>
      <xdr:rowOff>103074</xdr:rowOff>
    </xdr:from>
    <xdr:ext cx="224998" cy="345929"/>
    <xdr:sp macro="" textlink="">
      <xdr:nvSpPr>
        <xdr:cNvPr id="276" name="テキスト ボックス 275">
          <a:extLst>
            <a:ext uri="{FF2B5EF4-FFF2-40B4-BE49-F238E27FC236}">
              <a16:creationId xmlns:a16="http://schemas.microsoft.com/office/drawing/2014/main" id="{74C17F5A-2757-4DB2-ABF0-20118944CDB0}"/>
            </a:ext>
          </a:extLst>
        </xdr:cNvPr>
        <xdr:cNvSpPr txBox="1"/>
      </xdr:nvSpPr>
      <xdr:spPr>
        <a:xfrm rot="16200000">
          <a:off x="5208066" y="2691995"/>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216861</xdr:colOff>
      <xdr:row>15</xdr:row>
      <xdr:rowOff>82419</xdr:rowOff>
    </xdr:from>
    <xdr:ext cx="233205" cy="444352"/>
    <xdr:sp macro="" textlink="'1条'!$R$9">
      <xdr:nvSpPr>
        <xdr:cNvPr id="277" name="テキスト ボックス 276">
          <a:extLst>
            <a:ext uri="{FF2B5EF4-FFF2-40B4-BE49-F238E27FC236}">
              <a16:creationId xmlns:a16="http://schemas.microsoft.com/office/drawing/2014/main" id="{252B5058-FCF4-410B-AA17-89B52C20E019}"/>
            </a:ext>
          </a:extLst>
        </xdr:cNvPr>
        <xdr:cNvSpPr txBox="1"/>
      </xdr:nvSpPr>
      <xdr:spPr>
        <a:xfrm rot="16200000">
          <a:off x="5369088" y="363223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55552</xdr:colOff>
      <xdr:row>4</xdr:row>
      <xdr:rowOff>191259</xdr:rowOff>
    </xdr:from>
    <xdr:to>
      <xdr:col>27</xdr:col>
      <xdr:colOff>55552</xdr:colOff>
      <xdr:row>5</xdr:row>
      <xdr:rowOff>98183</xdr:rowOff>
    </xdr:to>
    <xdr:cxnSp macro="">
      <xdr:nvCxnSpPr>
        <xdr:cNvPr id="278" name="直線コネクタ 277">
          <a:extLst>
            <a:ext uri="{FF2B5EF4-FFF2-40B4-BE49-F238E27FC236}">
              <a16:creationId xmlns:a16="http://schemas.microsoft.com/office/drawing/2014/main" id="{4722CAC4-2BC3-4B78-B718-E2D28E235EAD}"/>
            </a:ext>
          </a:extLst>
        </xdr:cNvPr>
        <xdr:cNvCxnSpPr/>
      </xdr:nvCxnSpPr>
      <xdr:spPr>
        <a:xfrm>
          <a:off x="6227752" y="110565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59804</xdr:colOff>
      <xdr:row>4</xdr:row>
      <xdr:rowOff>188421</xdr:rowOff>
    </xdr:from>
    <xdr:to>
      <xdr:col>28</xdr:col>
      <xdr:colOff>59804</xdr:colOff>
      <xdr:row>5</xdr:row>
      <xdr:rowOff>92321</xdr:rowOff>
    </xdr:to>
    <xdr:cxnSp macro="">
      <xdr:nvCxnSpPr>
        <xdr:cNvPr id="279" name="直線コネクタ 278">
          <a:extLst>
            <a:ext uri="{FF2B5EF4-FFF2-40B4-BE49-F238E27FC236}">
              <a16:creationId xmlns:a16="http://schemas.microsoft.com/office/drawing/2014/main" id="{669E7740-F253-4886-9B59-5635465BEF3F}"/>
            </a:ext>
          </a:extLst>
        </xdr:cNvPr>
        <xdr:cNvCxnSpPr/>
      </xdr:nvCxnSpPr>
      <xdr:spPr>
        <a:xfrm>
          <a:off x="6460604" y="110282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58122</xdr:colOff>
      <xdr:row>5</xdr:row>
      <xdr:rowOff>7842</xdr:rowOff>
    </xdr:from>
    <xdr:to>
      <xdr:col>28</xdr:col>
      <xdr:colOff>63522</xdr:colOff>
      <xdr:row>5</xdr:row>
      <xdr:rowOff>7842</xdr:rowOff>
    </xdr:to>
    <xdr:cxnSp macro="">
      <xdr:nvCxnSpPr>
        <xdr:cNvPr id="280" name="直線コネクタ 279">
          <a:extLst>
            <a:ext uri="{FF2B5EF4-FFF2-40B4-BE49-F238E27FC236}">
              <a16:creationId xmlns:a16="http://schemas.microsoft.com/office/drawing/2014/main" id="{533CB65C-0F75-463A-B66A-55BEE9453275}"/>
            </a:ext>
          </a:extLst>
        </xdr:cNvPr>
        <xdr:cNvCxnSpPr/>
      </xdr:nvCxnSpPr>
      <xdr:spPr>
        <a:xfrm>
          <a:off x="6230322" y="11508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184445</xdr:colOff>
      <xdr:row>4</xdr:row>
      <xdr:rowOff>0</xdr:rowOff>
    </xdr:from>
    <xdr:ext cx="444352" cy="233205"/>
    <xdr:sp macro="" textlink="'1条'!R7">
      <xdr:nvSpPr>
        <xdr:cNvPr id="281" name="テキスト ボックス 280">
          <a:extLst>
            <a:ext uri="{FF2B5EF4-FFF2-40B4-BE49-F238E27FC236}">
              <a16:creationId xmlns:a16="http://schemas.microsoft.com/office/drawing/2014/main" id="{60EDB3E8-E6F7-4B4C-947A-55BA961F9285}"/>
            </a:ext>
          </a:extLst>
        </xdr:cNvPr>
        <xdr:cNvSpPr txBox="1"/>
      </xdr:nvSpPr>
      <xdr:spPr>
        <a:xfrm>
          <a:off x="6128045" y="9144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200639</xdr:colOff>
      <xdr:row>17</xdr:row>
      <xdr:rowOff>206501</xdr:rowOff>
    </xdr:from>
    <xdr:to>
      <xdr:col>25</xdr:col>
      <xdr:colOff>200639</xdr:colOff>
      <xdr:row>18</xdr:row>
      <xdr:rowOff>96706</xdr:rowOff>
    </xdr:to>
    <xdr:cxnSp macro="">
      <xdr:nvCxnSpPr>
        <xdr:cNvPr id="282" name="直線コネクタ 281">
          <a:extLst>
            <a:ext uri="{FF2B5EF4-FFF2-40B4-BE49-F238E27FC236}">
              <a16:creationId xmlns:a16="http://schemas.microsoft.com/office/drawing/2014/main" id="{5AADD6FB-3E36-4B7B-B4F3-4E21F93392A3}"/>
            </a:ext>
          </a:extLst>
        </xdr:cNvPr>
        <xdr:cNvCxnSpPr/>
      </xdr:nvCxnSpPr>
      <xdr:spPr>
        <a:xfrm>
          <a:off x="5915639" y="4107941"/>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74160</xdr:colOff>
      <xdr:row>17</xdr:row>
      <xdr:rowOff>206501</xdr:rowOff>
    </xdr:from>
    <xdr:to>
      <xdr:col>33</xdr:col>
      <xdr:colOff>74160</xdr:colOff>
      <xdr:row>18</xdr:row>
      <xdr:rowOff>96706</xdr:rowOff>
    </xdr:to>
    <xdr:cxnSp macro="">
      <xdr:nvCxnSpPr>
        <xdr:cNvPr id="283" name="直線コネクタ 282">
          <a:extLst>
            <a:ext uri="{FF2B5EF4-FFF2-40B4-BE49-F238E27FC236}">
              <a16:creationId xmlns:a16="http://schemas.microsoft.com/office/drawing/2014/main" id="{DEABAD8F-9169-4261-BDD2-E46B4A59C12E}"/>
            </a:ext>
          </a:extLst>
        </xdr:cNvPr>
        <xdr:cNvCxnSpPr/>
      </xdr:nvCxnSpPr>
      <xdr:spPr>
        <a:xfrm>
          <a:off x="7617960" y="4107941"/>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195628</xdr:colOff>
      <xdr:row>18</xdr:row>
      <xdr:rowOff>45323</xdr:rowOff>
    </xdr:from>
    <xdr:to>
      <xdr:col>33</xdr:col>
      <xdr:colOff>76828</xdr:colOff>
      <xdr:row>18</xdr:row>
      <xdr:rowOff>45323</xdr:rowOff>
    </xdr:to>
    <xdr:cxnSp macro="">
      <xdr:nvCxnSpPr>
        <xdr:cNvPr id="284" name="直線コネクタ 283">
          <a:extLst>
            <a:ext uri="{FF2B5EF4-FFF2-40B4-BE49-F238E27FC236}">
              <a16:creationId xmlns:a16="http://schemas.microsoft.com/office/drawing/2014/main" id="{7DBAE94E-651E-4FF8-B7DE-798F99A86D89}"/>
            </a:ext>
          </a:extLst>
        </xdr:cNvPr>
        <xdr:cNvCxnSpPr/>
      </xdr:nvCxnSpPr>
      <xdr:spPr>
        <a:xfrm>
          <a:off x="5910628" y="4190603"/>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112522</xdr:colOff>
      <xdr:row>18</xdr:row>
      <xdr:rowOff>6261</xdr:rowOff>
    </xdr:from>
    <xdr:ext cx="444352" cy="233205"/>
    <xdr:sp macro="" textlink="'1条'!R8">
      <xdr:nvSpPr>
        <xdr:cNvPr id="285" name="テキスト ボックス 284">
          <a:extLst>
            <a:ext uri="{FF2B5EF4-FFF2-40B4-BE49-F238E27FC236}">
              <a16:creationId xmlns:a16="http://schemas.microsoft.com/office/drawing/2014/main" id="{0F457992-C28E-41AC-A099-CA93AC586813}"/>
            </a:ext>
          </a:extLst>
        </xdr:cNvPr>
        <xdr:cNvSpPr txBox="1"/>
      </xdr:nvSpPr>
      <xdr:spPr>
        <a:xfrm>
          <a:off x="6513322" y="41487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192085</xdr:colOff>
      <xdr:row>14</xdr:row>
      <xdr:rowOff>92290</xdr:rowOff>
    </xdr:from>
    <xdr:to>
      <xdr:col>25</xdr:col>
      <xdr:colOff>192085</xdr:colOff>
      <xdr:row>15</xdr:row>
      <xdr:rowOff>25076</xdr:rowOff>
    </xdr:to>
    <xdr:cxnSp macro="">
      <xdr:nvCxnSpPr>
        <xdr:cNvPr id="286" name="直線コネクタ 285">
          <a:extLst>
            <a:ext uri="{FF2B5EF4-FFF2-40B4-BE49-F238E27FC236}">
              <a16:creationId xmlns:a16="http://schemas.microsoft.com/office/drawing/2014/main" id="{74DDF9C4-44CF-4731-9D1D-53B6DF7E5BB5}"/>
            </a:ext>
          </a:extLst>
        </xdr:cNvPr>
        <xdr:cNvCxnSpPr/>
      </xdr:nvCxnSpPr>
      <xdr:spPr>
        <a:xfrm>
          <a:off x="5907085" y="3307930"/>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194220</xdr:colOff>
      <xdr:row>14</xdr:row>
      <xdr:rowOff>139202</xdr:rowOff>
    </xdr:from>
    <xdr:to>
      <xdr:col>27</xdr:col>
      <xdr:colOff>61020</xdr:colOff>
      <xdr:row>14</xdr:row>
      <xdr:rowOff>139202</xdr:rowOff>
    </xdr:to>
    <xdr:cxnSp macro="">
      <xdr:nvCxnSpPr>
        <xdr:cNvPr id="287" name="直線コネクタ 286">
          <a:extLst>
            <a:ext uri="{FF2B5EF4-FFF2-40B4-BE49-F238E27FC236}">
              <a16:creationId xmlns:a16="http://schemas.microsoft.com/office/drawing/2014/main" id="{58C0D0D0-5E74-41D2-B09D-1F56A16613EE}"/>
            </a:ext>
          </a:extLst>
        </xdr:cNvPr>
        <xdr:cNvCxnSpPr/>
      </xdr:nvCxnSpPr>
      <xdr:spPr>
        <a:xfrm>
          <a:off x="5909220" y="335484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123643</xdr:colOff>
      <xdr:row>13</xdr:row>
      <xdr:rowOff>155520</xdr:rowOff>
    </xdr:from>
    <xdr:ext cx="444352" cy="233205"/>
    <xdr:sp macro="" textlink="'1条'!R10">
      <xdr:nvSpPr>
        <xdr:cNvPr id="289" name="テキスト ボックス 288">
          <a:extLst>
            <a:ext uri="{FF2B5EF4-FFF2-40B4-BE49-F238E27FC236}">
              <a16:creationId xmlns:a16="http://schemas.microsoft.com/office/drawing/2014/main" id="{F965125D-3EB1-45E5-9644-1FA84D3448F6}"/>
            </a:ext>
          </a:extLst>
        </xdr:cNvPr>
        <xdr:cNvSpPr txBox="1"/>
      </xdr:nvSpPr>
      <xdr:spPr>
        <a:xfrm>
          <a:off x="5838643" y="314256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29</xdr:col>
      <xdr:colOff>187319</xdr:colOff>
      <xdr:row>12</xdr:row>
      <xdr:rowOff>54610</xdr:rowOff>
    </xdr:from>
    <xdr:ext cx="444352" cy="233205"/>
    <xdr:sp macro="" textlink="'1条'!R11">
      <xdr:nvSpPr>
        <xdr:cNvPr id="290" name="テキスト ボックス 289">
          <a:extLst>
            <a:ext uri="{FF2B5EF4-FFF2-40B4-BE49-F238E27FC236}">
              <a16:creationId xmlns:a16="http://schemas.microsoft.com/office/drawing/2014/main" id="{1C5597C1-5B64-4FB0-BDEB-8651C5271833}"/>
            </a:ext>
          </a:extLst>
        </xdr:cNvPr>
        <xdr:cNvSpPr txBox="1"/>
      </xdr:nvSpPr>
      <xdr:spPr>
        <a:xfrm>
          <a:off x="6816719" y="281166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62414</xdr:colOff>
      <xdr:row>13</xdr:row>
      <xdr:rowOff>32078</xdr:rowOff>
    </xdr:from>
    <xdr:to>
      <xdr:col>33</xdr:col>
      <xdr:colOff>71414</xdr:colOff>
      <xdr:row>13</xdr:row>
      <xdr:rowOff>32078</xdr:rowOff>
    </xdr:to>
    <xdr:cxnSp macro="">
      <xdr:nvCxnSpPr>
        <xdr:cNvPr id="291" name="直線コネクタ 290">
          <a:extLst>
            <a:ext uri="{FF2B5EF4-FFF2-40B4-BE49-F238E27FC236}">
              <a16:creationId xmlns:a16="http://schemas.microsoft.com/office/drawing/2014/main" id="{F792D358-627A-4220-A76F-30287939F347}"/>
            </a:ext>
          </a:extLst>
        </xdr:cNvPr>
        <xdr:cNvCxnSpPr/>
      </xdr:nvCxnSpPr>
      <xdr:spPr>
        <a:xfrm>
          <a:off x="6463214" y="3019118"/>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71179</xdr:colOff>
      <xdr:row>12</xdr:row>
      <xdr:rowOff>206336</xdr:rowOff>
    </xdr:from>
    <xdr:to>
      <xdr:col>33</xdr:col>
      <xdr:colOff>71179</xdr:colOff>
      <xdr:row>15</xdr:row>
      <xdr:rowOff>21245</xdr:rowOff>
    </xdr:to>
    <xdr:cxnSp macro="">
      <xdr:nvCxnSpPr>
        <xdr:cNvPr id="292" name="直線コネクタ 291">
          <a:extLst>
            <a:ext uri="{FF2B5EF4-FFF2-40B4-BE49-F238E27FC236}">
              <a16:creationId xmlns:a16="http://schemas.microsoft.com/office/drawing/2014/main" id="{A7116D8A-1E67-47EE-930B-5BFA6D08F5B5}"/>
            </a:ext>
          </a:extLst>
        </xdr:cNvPr>
        <xdr:cNvCxnSpPr/>
      </xdr:nvCxnSpPr>
      <xdr:spPr>
        <a:xfrm>
          <a:off x="7614979" y="2964776"/>
          <a:ext cx="0" cy="50070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122214</xdr:colOff>
      <xdr:row>22</xdr:row>
      <xdr:rowOff>80664</xdr:rowOff>
    </xdr:from>
    <xdr:to>
      <xdr:col>33</xdr:col>
      <xdr:colOff>131214</xdr:colOff>
      <xdr:row>22</xdr:row>
      <xdr:rowOff>80664</xdr:rowOff>
    </xdr:to>
    <xdr:cxnSp macro="">
      <xdr:nvCxnSpPr>
        <xdr:cNvPr id="293" name="直線コネクタ 292">
          <a:extLst>
            <a:ext uri="{FF2B5EF4-FFF2-40B4-BE49-F238E27FC236}">
              <a16:creationId xmlns:a16="http://schemas.microsoft.com/office/drawing/2014/main" id="{7A68028A-CDDD-415F-BD94-49414ED94DA1}"/>
            </a:ext>
          </a:extLst>
        </xdr:cNvPr>
        <xdr:cNvCxnSpPr/>
      </xdr:nvCxnSpPr>
      <xdr:spPr>
        <a:xfrm>
          <a:off x="6523014" y="5140344"/>
          <a:ext cx="11520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210086</xdr:colOff>
      <xdr:row>24</xdr:row>
      <xdr:rowOff>191142</xdr:rowOff>
    </xdr:from>
    <xdr:ext cx="444352" cy="233205"/>
    <xdr:sp macro="" textlink="$P$16">
      <xdr:nvSpPr>
        <xdr:cNvPr id="303" name="テキスト ボックス 302">
          <a:extLst>
            <a:ext uri="{FF2B5EF4-FFF2-40B4-BE49-F238E27FC236}">
              <a16:creationId xmlns:a16="http://schemas.microsoft.com/office/drawing/2014/main" id="{DB717714-752D-4BEC-BF82-9B3105FBA573}"/>
            </a:ext>
          </a:extLst>
        </xdr:cNvPr>
        <xdr:cNvSpPr txBox="1"/>
      </xdr:nvSpPr>
      <xdr:spPr>
        <a:xfrm>
          <a:off x="6610886" y="570294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458A38-8849-4285-AE67-581BA101F3AB}" type="TxLink">
            <a:rPr kumimoji="1" lang="en-US" altLang="en-US" sz="900" b="0" i="0" u="none" strike="noStrike">
              <a:solidFill>
                <a:srgbClr val="FF0000"/>
              </a:solidFill>
              <a:latin typeface="Times New Roman"/>
              <a:ea typeface="Yu Gothic"/>
              <a:cs typeface="Times New Roman"/>
            </a:rPr>
            <a:pPr/>
            <a:t>1.600</a:t>
          </a:fld>
          <a:endParaRPr kumimoji="1" lang="ja-JP" altLang="en-US" sz="900">
            <a:solidFill>
              <a:srgbClr val="FF0000"/>
            </a:solidFill>
          </a:endParaRPr>
        </a:p>
      </xdr:txBody>
    </xdr:sp>
    <xdr:clientData/>
  </xdr:oneCellAnchor>
  <xdr:oneCellAnchor>
    <xdr:from>
      <xdr:col>26</xdr:col>
      <xdr:colOff>10092</xdr:colOff>
      <xdr:row>20</xdr:row>
      <xdr:rowOff>21444</xdr:rowOff>
    </xdr:from>
    <xdr:ext cx="233205" cy="444352"/>
    <xdr:sp macro="" textlink="'1条'!R14">
      <xdr:nvSpPr>
        <xdr:cNvPr id="304" name="テキスト ボックス 303">
          <a:extLst>
            <a:ext uri="{FF2B5EF4-FFF2-40B4-BE49-F238E27FC236}">
              <a16:creationId xmlns:a16="http://schemas.microsoft.com/office/drawing/2014/main" id="{F6F1143E-D160-4D62-A139-15B3A5F76F47}"/>
            </a:ext>
          </a:extLst>
        </xdr:cNvPr>
        <xdr:cNvSpPr txBox="1"/>
      </xdr:nvSpPr>
      <xdr:spPr>
        <a:xfrm rot="16200000">
          <a:off x="5848119" y="472441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26</xdr:col>
      <xdr:colOff>134847</xdr:colOff>
      <xdr:row>21</xdr:row>
      <xdr:rowOff>189918</xdr:rowOff>
    </xdr:from>
    <xdr:to>
      <xdr:col>26</xdr:col>
      <xdr:colOff>134847</xdr:colOff>
      <xdr:row>22</xdr:row>
      <xdr:rowOff>38827</xdr:rowOff>
    </xdr:to>
    <xdr:cxnSp macro="">
      <xdr:nvCxnSpPr>
        <xdr:cNvPr id="305" name="直線コネクタ 304">
          <a:extLst>
            <a:ext uri="{FF2B5EF4-FFF2-40B4-BE49-F238E27FC236}">
              <a16:creationId xmlns:a16="http://schemas.microsoft.com/office/drawing/2014/main" id="{FAB65B61-1C81-4AFC-97CD-FC7A5FB63F2C}"/>
            </a:ext>
          </a:extLst>
        </xdr:cNvPr>
        <xdr:cNvCxnSpPr/>
      </xdr:nvCxnSpPr>
      <xdr:spPr>
        <a:xfrm>
          <a:off x="6078447" y="5015918"/>
          <a:ext cx="0" cy="77509"/>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70884</xdr:colOff>
      <xdr:row>22</xdr:row>
      <xdr:rowOff>79685</xdr:rowOff>
    </xdr:from>
    <xdr:to>
      <xdr:col>27</xdr:col>
      <xdr:colOff>14121</xdr:colOff>
      <xdr:row>22</xdr:row>
      <xdr:rowOff>79685</xdr:rowOff>
    </xdr:to>
    <xdr:cxnSp macro="">
      <xdr:nvCxnSpPr>
        <xdr:cNvPr id="306" name="直線コネクタ 305">
          <a:extLst>
            <a:ext uri="{FF2B5EF4-FFF2-40B4-BE49-F238E27FC236}">
              <a16:creationId xmlns:a16="http://schemas.microsoft.com/office/drawing/2014/main" id="{13FEC372-2454-428E-ABFA-761D55AEFFCD}"/>
            </a:ext>
          </a:extLst>
        </xdr:cNvPr>
        <xdr:cNvCxnSpPr/>
      </xdr:nvCxnSpPr>
      <xdr:spPr>
        <a:xfrm>
          <a:off x="6014484" y="5134285"/>
          <a:ext cx="17183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134873</xdr:colOff>
      <xdr:row>22</xdr:row>
      <xdr:rowOff>79881</xdr:rowOff>
    </xdr:from>
    <xdr:to>
      <xdr:col>26</xdr:col>
      <xdr:colOff>134873</xdr:colOff>
      <xdr:row>22</xdr:row>
      <xdr:rowOff>167429</xdr:rowOff>
    </xdr:to>
    <xdr:cxnSp macro="">
      <xdr:nvCxnSpPr>
        <xdr:cNvPr id="307" name="直線コネクタ 306">
          <a:extLst>
            <a:ext uri="{FF2B5EF4-FFF2-40B4-BE49-F238E27FC236}">
              <a16:creationId xmlns:a16="http://schemas.microsoft.com/office/drawing/2014/main" id="{F61F688B-73ED-47F7-B370-810E7B29D8F0}"/>
            </a:ext>
          </a:extLst>
        </xdr:cNvPr>
        <xdr:cNvCxnSpPr/>
      </xdr:nvCxnSpPr>
      <xdr:spPr>
        <a:xfrm>
          <a:off x="6078473" y="5134481"/>
          <a:ext cx="0" cy="87548"/>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188539</xdr:colOff>
      <xdr:row>26</xdr:row>
      <xdr:rowOff>208700</xdr:rowOff>
    </xdr:from>
    <xdr:ext cx="404663" cy="224998"/>
    <xdr:sp macro="" textlink="">
      <xdr:nvSpPr>
        <xdr:cNvPr id="312" name="テキスト ボックス 311">
          <a:extLst>
            <a:ext uri="{FF2B5EF4-FFF2-40B4-BE49-F238E27FC236}">
              <a16:creationId xmlns:a16="http://schemas.microsoft.com/office/drawing/2014/main" id="{3036E4F4-02DA-4DA2-A628-C07E27C60C7E}"/>
            </a:ext>
          </a:extLst>
        </xdr:cNvPr>
        <xdr:cNvSpPr txBox="1"/>
      </xdr:nvSpPr>
      <xdr:spPr>
        <a:xfrm>
          <a:off x="7046539" y="6177700"/>
          <a:ext cx="40466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31</xdr:col>
      <xdr:colOff>8250</xdr:colOff>
      <xdr:row>27</xdr:row>
      <xdr:rowOff>140057</xdr:rowOff>
    </xdr:from>
    <xdr:ext cx="559769" cy="233205"/>
    <xdr:sp macro="" textlink="$Q$20">
      <xdr:nvSpPr>
        <xdr:cNvPr id="313" name="テキスト ボックス 312">
          <a:extLst>
            <a:ext uri="{FF2B5EF4-FFF2-40B4-BE49-F238E27FC236}">
              <a16:creationId xmlns:a16="http://schemas.microsoft.com/office/drawing/2014/main" id="{118D3A23-BDC9-4FF6-B511-7338218A8BA1}"/>
            </a:ext>
          </a:extLst>
        </xdr:cNvPr>
        <xdr:cNvSpPr txBox="1"/>
      </xdr:nvSpPr>
      <xdr:spPr>
        <a:xfrm>
          <a:off x="7094850" y="6337657"/>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3AA82EC-C32A-4632-A5EA-D46E60A5C46A}" type="TxLink">
            <a:rPr kumimoji="1" lang="en-US" altLang="en-US" sz="900" b="0" i="0" u="none" strike="noStrike">
              <a:solidFill>
                <a:srgbClr val="FF0000"/>
              </a:solidFill>
              <a:latin typeface="Times New Roman"/>
              <a:ea typeface="Yu Gothic"/>
              <a:cs typeface="Times New Roman"/>
            </a:rPr>
            <a:pPr/>
            <a:t>376.960</a:t>
          </a:fld>
          <a:endParaRPr kumimoji="1" lang="ja-JP" altLang="en-US" sz="900">
            <a:solidFill>
              <a:srgbClr val="FF0000"/>
            </a:solidFill>
          </a:endParaRPr>
        </a:p>
      </xdr:txBody>
    </xdr:sp>
    <xdr:clientData/>
  </xdr:oneCellAnchor>
  <xdr:oneCellAnchor>
    <xdr:from>
      <xdr:col>29</xdr:col>
      <xdr:colOff>161627</xdr:colOff>
      <xdr:row>29</xdr:row>
      <xdr:rowOff>222740</xdr:rowOff>
    </xdr:from>
    <xdr:ext cx="367280" cy="224998"/>
    <xdr:sp macro="" textlink="">
      <xdr:nvSpPr>
        <xdr:cNvPr id="318" name="テキスト ボックス 317">
          <a:extLst>
            <a:ext uri="{FF2B5EF4-FFF2-40B4-BE49-F238E27FC236}">
              <a16:creationId xmlns:a16="http://schemas.microsoft.com/office/drawing/2014/main" id="{197D79CB-0A26-4258-8418-F6BCB93099A4}"/>
            </a:ext>
          </a:extLst>
        </xdr:cNvPr>
        <xdr:cNvSpPr txBox="1"/>
      </xdr:nvSpPr>
      <xdr:spPr>
        <a:xfrm>
          <a:off x="6791027" y="6877540"/>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k</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26</xdr:col>
      <xdr:colOff>26582</xdr:colOff>
      <xdr:row>33</xdr:row>
      <xdr:rowOff>48575</xdr:rowOff>
    </xdr:from>
    <xdr:to>
      <xdr:col>33</xdr:col>
      <xdr:colOff>136382</xdr:colOff>
      <xdr:row>33</xdr:row>
      <xdr:rowOff>48575</xdr:rowOff>
    </xdr:to>
    <xdr:cxnSp macro="">
      <xdr:nvCxnSpPr>
        <xdr:cNvPr id="319" name="直線コネクタ 318">
          <a:extLst>
            <a:ext uri="{FF2B5EF4-FFF2-40B4-BE49-F238E27FC236}">
              <a16:creationId xmlns:a16="http://schemas.microsoft.com/office/drawing/2014/main" id="{6674B65C-8ECD-46D5-9ACE-ECB5F2380D64}"/>
            </a:ext>
          </a:extLst>
        </xdr:cNvPr>
        <xdr:cNvCxnSpPr/>
      </xdr:nvCxnSpPr>
      <xdr:spPr>
        <a:xfrm>
          <a:off x="5970182" y="762285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124702</xdr:colOff>
      <xdr:row>32</xdr:row>
      <xdr:rowOff>23171</xdr:rowOff>
    </xdr:from>
    <xdr:to>
      <xdr:col>28</xdr:col>
      <xdr:colOff>124702</xdr:colOff>
      <xdr:row>33</xdr:row>
      <xdr:rowOff>46571</xdr:rowOff>
    </xdr:to>
    <xdr:cxnSp macro="">
      <xdr:nvCxnSpPr>
        <xdr:cNvPr id="320" name="直線コネクタ 319">
          <a:extLst>
            <a:ext uri="{FF2B5EF4-FFF2-40B4-BE49-F238E27FC236}">
              <a16:creationId xmlns:a16="http://schemas.microsoft.com/office/drawing/2014/main" id="{4EBEA6EB-1436-49BE-BEDA-363FCB197263}"/>
            </a:ext>
          </a:extLst>
        </xdr:cNvPr>
        <xdr:cNvCxnSpPr/>
      </xdr:nvCxnSpPr>
      <xdr:spPr>
        <a:xfrm>
          <a:off x="6525502" y="7368851"/>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202558</xdr:colOff>
      <xdr:row>26</xdr:row>
      <xdr:rowOff>194326</xdr:rowOff>
    </xdr:from>
    <xdr:to>
      <xdr:col>31</xdr:col>
      <xdr:colOff>19908</xdr:colOff>
      <xdr:row>27</xdr:row>
      <xdr:rowOff>9498</xdr:rowOff>
    </xdr:to>
    <xdr:sp macro="" textlink="">
      <xdr:nvSpPr>
        <xdr:cNvPr id="321" name="楕円 320">
          <a:extLst>
            <a:ext uri="{FF2B5EF4-FFF2-40B4-BE49-F238E27FC236}">
              <a16:creationId xmlns:a16="http://schemas.microsoft.com/office/drawing/2014/main" id="{1E04934F-16DE-4C63-9660-8163B7092CFD}"/>
            </a:ext>
          </a:extLst>
        </xdr:cNvPr>
        <xdr:cNvSpPr/>
      </xdr:nvSpPr>
      <xdr:spPr>
        <a:xfrm>
          <a:off x="7060558" y="6163326"/>
          <a:ext cx="45950" cy="437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126687</xdr:colOff>
      <xdr:row>25</xdr:row>
      <xdr:rowOff>176671</xdr:rowOff>
    </xdr:from>
    <xdr:to>
      <xdr:col>30</xdr:col>
      <xdr:colOff>220287</xdr:colOff>
      <xdr:row>25</xdr:row>
      <xdr:rowOff>176671</xdr:rowOff>
    </xdr:to>
    <xdr:cxnSp macro="">
      <xdr:nvCxnSpPr>
        <xdr:cNvPr id="322" name="直線コネクタ 321">
          <a:extLst>
            <a:ext uri="{FF2B5EF4-FFF2-40B4-BE49-F238E27FC236}">
              <a16:creationId xmlns:a16="http://schemas.microsoft.com/office/drawing/2014/main" id="{69CB1782-46A1-44E1-A571-49289EB2601A}"/>
            </a:ext>
          </a:extLst>
        </xdr:cNvPr>
        <xdr:cNvCxnSpPr/>
      </xdr:nvCxnSpPr>
      <xdr:spPr>
        <a:xfrm>
          <a:off x="6527487" y="5917071"/>
          <a:ext cx="55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222656</xdr:colOff>
      <xdr:row>25</xdr:row>
      <xdr:rowOff>140574</xdr:rowOff>
    </xdr:from>
    <xdr:to>
      <xdr:col>30</xdr:col>
      <xdr:colOff>222656</xdr:colOff>
      <xdr:row>26</xdr:row>
      <xdr:rowOff>54116</xdr:rowOff>
    </xdr:to>
    <xdr:cxnSp macro="">
      <xdr:nvCxnSpPr>
        <xdr:cNvPr id="323" name="直線コネクタ 322">
          <a:extLst>
            <a:ext uri="{FF2B5EF4-FFF2-40B4-BE49-F238E27FC236}">
              <a16:creationId xmlns:a16="http://schemas.microsoft.com/office/drawing/2014/main" id="{E8A25F6C-5437-4E56-9E43-44DCD5B3914C}"/>
            </a:ext>
          </a:extLst>
        </xdr:cNvPr>
        <xdr:cNvCxnSpPr/>
      </xdr:nvCxnSpPr>
      <xdr:spPr>
        <a:xfrm>
          <a:off x="7080656" y="5880974"/>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226334</xdr:colOff>
      <xdr:row>27</xdr:row>
      <xdr:rowOff>29839</xdr:rowOff>
    </xdr:from>
    <xdr:to>
      <xdr:col>30</xdr:col>
      <xdr:colOff>226334</xdr:colOff>
      <xdr:row>28</xdr:row>
      <xdr:rowOff>71016</xdr:rowOff>
    </xdr:to>
    <xdr:cxnSp macro="">
      <xdr:nvCxnSpPr>
        <xdr:cNvPr id="324" name="直線コネクタ 323">
          <a:extLst>
            <a:ext uri="{FF2B5EF4-FFF2-40B4-BE49-F238E27FC236}">
              <a16:creationId xmlns:a16="http://schemas.microsoft.com/office/drawing/2014/main" id="{49B60255-FA78-4DC1-9AFF-0E9BE366640D}"/>
            </a:ext>
          </a:extLst>
        </xdr:cNvPr>
        <xdr:cNvCxnSpPr/>
      </xdr:nvCxnSpPr>
      <xdr:spPr>
        <a:xfrm flipV="1">
          <a:off x="7084334" y="6227439"/>
          <a:ext cx="0"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118003</xdr:colOff>
      <xdr:row>22</xdr:row>
      <xdr:rowOff>42965</xdr:rowOff>
    </xdr:from>
    <xdr:to>
      <xdr:col>27</xdr:col>
      <xdr:colOff>118003</xdr:colOff>
      <xdr:row>32</xdr:row>
      <xdr:rowOff>24965</xdr:rowOff>
    </xdr:to>
    <xdr:cxnSp macro="">
      <xdr:nvCxnSpPr>
        <xdr:cNvPr id="325" name="直線コネクタ 324">
          <a:extLst>
            <a:ext uri="{FF2B5EF4-FFF2-40B4-BE49-F238E27FC236}">
              <a16:creationId xmlns:a16="http://schemas.microsoft.com/office/drawing/2014/main" id="{CEC6C21E-7F87-45C0-9ECA-702A5E5D6ED6}"/>
            </a:ext>
          </a:extLst>
        </xdr:cNvPr>
        <xdr:cNvCxnSpPr/>
      </xdr:nvCxnSpPr>
      <xdr:spPr>
        <a:xfrm>
          <a:off x="6290203" y="510264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25678</xdr:colOff>
      <xdr:row>32</xdr:row>
      <xdr:rowOff>24519</xdr:rowOff>
    </xdr:from>
    <xdr:to>
      <xdr:col>27</xdr:col>
      <xdr:colOff>121078</xdr:colOff>
      <xdr:row>32</xdr:row>
      <xdr:rowOff>24519</xdr:rowOff>
    </xdr:to>
    <xdr:cxnSp macro="">
      <xdr:nvCxnSpPr>
        <xdr:cNvPr id="326" name="直線コネクタ 325">
          <a:extLst>
            <a:ext uri="{FF2B5EF4-FFF2-40B4-BE49-F238E27FC236}">
              <a16:creationId xmlns:a16="http://schemas.microsoft.com/office/drawing/2014/main" id="{E92C93B2-CF4E-4433-B418-A7804E6F176F}"/>
            </a:ext>
          </a:extLst>
        </xdr:cNvPr>
        <xdr:cNvCxnSpPr/>
      </xdr:nvCxnSpPr>
      <xdr:spPr>
        <a:xfrm>
          <a:off x="5969278" y="7370199"/>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24125</xdr:colOff>
      <xdr:row>32</xdr:row>
      <xdr:rowOff>26176</xdr:rowOff>
    </xdr:from>
    <xdr:to>
      <xdr:col>26</xdr:col>
      <xdr:colOff>24125</xdr:colOff>
      <xdr:row>33</xdr:row>
      <xdr:rowOff>49576</xdr:rowOff>
    </xdr:to>
    <xdr:cxnSp macro="">
      <xdr:nvCxnSpPr>
        <xdr:cNvPr id="327" name="直線コネクタ 326">
          <a:extLst>
            <a:ext uri="{FF2B5EF4-FFF2-40B4-BE49-F238E27FC236}">
              <a16:creationId xmlns:a16="http://schemas.microsoft.com/office/drawing/2014/main" id="{54E0BB3C-6AD6-4776-888D-FBB4359DFB2C}"/>
            </a:ext>
          </a:extLst>
        </xdr:cNvPr>
        <xdr:cNvCxnSpPr/>
      </xdr:nvCxnSpPr>
      <xdr:spPr>
        <a:xfrm>
          <a:off x="5967725" y="737185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117210</xdr:colOff>
      <xdr:row>22</xdr:row>
      <xdr:rowOff>45077</xdr:rowOff>
    </xdr:from>
    <xdr:to>
      <xdr:col>28</xdr:col>
      <xdr:colOff>122610</xdr:colOff>
      <xdr:row>22</xdr:row>
      <xdr:rowOff>45077</xdr:rowOff>
    </xdr:to>
    <xdr:cxnSp macro="">
      <xdr:nvCxnSpPr>
        <xdr:cNvPr id="328" name="直線コネクタ 327">
          <a:extLst>
            <a:ext uri="{FF2B5EF4-FFF2-40B4-BE49-F238E27FC236}">
              <a16:creationId xmlns:a16="http://schemas.microsoft.com/office/drawing/2014/main" id="{CB38BEFF-2376-40AE-8745-9E0DFAB207C3}"/>
            </a:ext>
          </a:extLst>
        </xdr:cNvPr>
        <xdr:cNvCxnSpPr/>
      </xdr:nvCxnSpPr>
      <xdr:spPr>
        <a:xfrm>
          <a:off x="6289410" y="509967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125973</xdr:colOff>
      <xdr:row>22</xdr:row>
      <xdr:rowOff>42965</xdr:rowOff>
    </xdr:from>
    <xdr:to>
      <xdr:col>28</xdr:col>
      <xdr:colOff>125973</xdr:colOff>
      <xdr:row>32</xdr:row>
      <xdr:rowOff>24965</xdr:rowOff>
    </xdr:to>
    <xdr:cxnSp macro="">
      <xdr:nvCxnSpPr>
        <xdr:cNvPr id="329" name="直線コネクタ 328">
          <a:extLst>
            <a:ext uri="{FF2B5EF4-FFF2-40B4-BE49-F238E27FC236}">
              <a16:creationId xmlns:a16="http://schemas.microsoft.com/office/drawing/2014/main" id="{1421A7E1-C33A-401D-900A-BA510B77E57E}"/>
            </a:ext>
          </a:extLst>
        </xdr:cNvPr>
        <xdr:cNvCxnSpPr/>
      </xdr:nvCxnSpPr>
      <xdr:spPr>
        <a:xfrm>
          <a:off x="6526773" y="510264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129145</xdr:colOff>
      <xdr:row>32</xdr:row>
      <xdr:rowOff>26640</xdr:rowOff>
    </xdr:from>
    <xdr:to>
      <xdr:col>33</xdr:col>
      <xdr:colOff>138145</xdr:colOff>
      <xdr:row>32</xdr:row>
      <xdr:rowOff>26640</xdr:rowOff>
    </xdr:to>
    <xdr:cxnSp macro="">
      <xdr:nvCxnSpPr>
        <xdr:cNvPr id="330" name="直線コネクタ 329">
          <a:extLst>
            <a:ext uri="{FF2B5EF4-FFF2-40B4-BE49-F238E27FC236}">
              <a16:creationId xmlns:a16="http://schemas.microsoft.com/office/drawing/2014/main" id="{66327E19-9027-4006-B84F-F9947F64872A}"/>
            </a:ext>
          </a:extLst>
        </xdr:cNvPr>
        <xdr:cNvCxnSpPr/>
      </xdr:nvCxnSpPr>
      <xdr:spPr>
        <a:xfrm>
          <a:off x="6529945" y="7372320"/>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136319</xdr:colOff>
      <xdr:row>32</xdr:row>
      <xdr:rowOff>24877</xdr:rowOff>
    </xdr:from>
    <xdr:to>
      <xdr:col>33</xdr:col>
      <xdr:colOff>136319</xdr:colOff>
      <xdr:row>33</xdr:row>
      <xdr:rowOff>48277</xdr:rowOff>
    </xdr:to>
    <xdr:cxnSp macro="">
      <xdr:nvCxnSpPr>
        <xdr:cNvPr id="331" name="直線コネクタ 330">
          <a:extLst>
            <a:ext uri="{FF2B5EF4-FFF2-40B4-BE49-F238E27FC236}">
              <a16:creationId xmlns:a16="http://schemas.microsoft.com/office/drawing/2014/main" id="{A8973BC1-6990-41C1-A5DB-2F7E3D6499F2}"/>
            </a:ext>
          </a:extLst>
        </xdr:cNvPr>
        <xdr:cNvCxnSpPr/>
      </xdr:nvCxnSpPr>
      <xdr:spPr>
        <a:xfrm>
          <a:off x="7680119" y="737055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210165</xdr:colOff>
      <xdr:row>22</xdr:row>
      <xdr:rowOff>45002</xdr:rowOff>
    </xdr:from>
    <xdr:to>
      <xdr:col>27</xdr:col>
      <xdr:colOff>11952</xdr:colOff>
      <xdr:row>22</xdr:row>
      <xdr:rowOff>45002</xdr:rowOff>
    </xdr:to>
    <xdr:cxnSp macro="">
      <xdr:nvCxnSpPr>
        <xdr:cNvPr id="332" name="直線コネクタ 331">
          <a:extLst>
            <a:ext uri="{FF2B5EF4-FFF2-40B4-BE49-F238E27FC236}">
              <a16:creationId xmlns:a16="http://schemas.microsoft.com/office/drawing/2014/main" id="{410D862F-50AF-4B61-ABDD-95F5526AD94C}"/>
            </a:ext>
          </a:extLst>
        </xdr:cNvPr>
        <xdr:cNvCxnSpPr/>
      </xdr:nvCxnSpPr>
      <xdr:spPr>
        <a:xfrm>
          <a:off x="5467965" y="509960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194267</xdr:colOff>
      <xdr:row>32</xdr:row>
      <xdr:rowOff>25383</xdr:rowOff>
    </xdr:from>
    <xdr:to>
      <xdr:col>25</xdr:col>
      <xdr:colOff>130746</xdr:colOff>
      <xdr:row>32</xdr:row>
      <xdr:rowOff>25383</xdr:rowOff>
    </xdr:to>
    <xdr:cxnSp macro="">
      <xdr:nvCxnSpPr>
        <xdr:cNvPr id="333" name="直線コネクタ 332">
          <a:extLst>
            <a:ext uri="{FF2B5EF4-FFF2-40B4-BE49-F238E27FC236}">
              <a16:creationId xmlns:a16="http://schemas.microsoft.com/office/drawing/2014/main" id="{4F38B9EB-F98D-4867-A0F4-34366DC8C577}"/>
            </a:ext>
          </a:extLst>
        </xdr:cNvPr>
        <xdr:cNvCxnSpPr/>
      </xdr:nvCxnSpPr>
      <xdr:spPr>
        <a:xfrm>
          <a:off x="5680667" y="7371063"/>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23109</xdr:colOff>
      <xdr:row>22</xdr:row>
      <xdr:rowOff>43536</xdr:rowOff>
    </xdr:from>
    <xdr:to>
      <xdr:col>25</xdr:col>
      <xdr:colOff>23109</xdr:colOff>
      <xdr:row>32</xdr:row>
      <xdr:rowOff>25536</xdr:rowOff>
    </xdr:to>
    <xdr:cxnSp macro="">
      <xdr:nvCxnSpPr>
        <xdr:cNvPr id="334" name="直線コネクタ 333">
          <a:extLst>
            <a:ext uri="{FF2B5EF4-FFF2-40B4-BE49-F238E27FC236}">
              <a16:creationId xmlns:a16="http://schemas.microsoft.com/office/drawing/2014/main" id="{A54DB5CC-C371-484E-94E6-C00C47C7BADA}"/>
            </a:ext>
          </a:extLst>
        </xdr:cNvPr>
        <xdr:cNvCxnSpPr/>
      </xdr:nvCxnSpPr>
      <xdr:spPr>
        <a:xfrm>
          <a:off x="5738109" y="5103216"/>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63055</xdr:colOff>
      <xdr:row>26</xdr:row>
      <xdr:rowOff>42987</xdr:rowOff>
    </xdr:from>
    <xdr:ext cx="233205" cy="444352"/>
    <xdr:sp macro="" textlink="'1条'!$R$6">
      <xdr:nvSpPr>
        <xdr:cNvPr id="335" name="テキスト ボックス 334">
          <a:extLst>
            <a:ext uri="{FF2B5EF4-FFF2-40B4-BE49-F238E27FC236}">
              <a16:creationId xmlns:a16="http://schemas.microsoft.com/office/drawing/2014/main" id="{8C2BC851-0353-4F99-86D6-AD6207E34F69}"/>
            </a:ext>
          </a:extLst>
        </xdr:cNvPr>
        <xdr:cNvSpPr txBox="1"/>
      </xdr:nvSpPr>
      <xdr:spPr>
        <a:xfrm rot="16200000">
          <a:off x="5443882" y="611756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196493</xdr:colOff>
      <xdr:row>33</xdr:row>
      <xdr:rowOff>52302</xdr:rowOff>
    </xdr:from>
    <xdr:to>
      <xdr:col>25</xdr:col>
      <xdr:colOff>119022</xdr:colOff>
      <xdr:row>33</xdr:row>
      <xdr:rowOff>52302</xdr:rowOff>
    </xdr:to>
    <xdr:cxnSp macro="">
      <xdr:nvCxnSpPr>
        <xdr:cNvPr id="336" name="直線コネクタ 335">
          <a:extLst>
            <a:ext uri="{FF2B5EF4-FFF2-40B4-BE49-F238E27FC236}">
              <a16:creationId xmlns:a16="http://schemas.microsoft.com/office/drawing/2014/main" id="{F75B154F-F3D7-48C4-9786-3B5FA888340D}"/>
            </a:ext>
          </a:extLst>
        </xdr:cNvPr>
        <xdr:cNvCxnSpPr/>
      </xdr:nvCxnSpPr>
      <xdr:spPr>
        <a:xfrm>
          <a:off x="5454293" y="7626582"/>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63500</xdr:colOff>
      <xdr:row>26</xdr:row>
      <xdr:rowOff>94722</xdr:rowOff>
    </xdr:from>
    <xdr:ext cx="233205" cy="444352"/>
    <xdr:sp macro="" textlink="'1条'!R5">
      <xdr:nvSpPr>
        <xdr:cNvPr id="337" name="テキスト ボックス 336">
          <a:extLst>
            <a:ext uri="{FF2B5EF4-FFF2-40B4-BE49-F238E27FC236}">
              <a16:creationId xmlns:a16="http://schemas.microsoft.com/office/drawing/2014/main" id="{7EDD5C72-4BF1-4F61-BB1C-1DDBDBF7C4D5}"/>
            </a:ext>
          </a:extLst>
        </xdr:cNvPr>
        <xdr:cNvSpPr txBox="1"/>
      </xdr:nvSpPr>
      <xdr:spPr>
        <a:xfrm rot="16200000">
          <a:off x="5215727" y="616929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29015</xdr:colOff>
      <xdr:row>22</xdr:row>
      <xdr:rowOff>44318</xdr:rowOff>
    </xdr:from>
    <xdr:to>
      <xdr:col>24</xdr:col>
      <xdr:colOff>29015</xdr:colOff>
      <xdr:row>33</xdr:row>
      <xdr:rowOff>49718</xdr:rowOff>
    </xdr:to>
    <xdr:cxnSp macro="">
      <xdr:nvCxnSpPr>
        <xdr:cNvPr id="338" name="直線コネクタ 337">
          <a:extLst>
            <a:ext uri="{FF2B5EF4-FFF2-40B4-BE49-F238E27FC236}">
              <a16:creationId xmlns:a16="http://schemas.microsoft.com/office/drawing/2014/main" id="{1AA66637-DFD9-4756-BAB7-0D95ED3C9131}"/>
            </a:ext>
          </a:extLst>
        </xdr:cNvPr>
        <xdr:cNvCxnSpPr/>
      </xdr:nvCxnSpPr>
      <xdr:spPr>
        <a:xfrm>
          <a:off x="5515415" y="509891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26686</xdr:colOff>
      <xdr:row>32</xdr:row>
      <xdr:rowOff>27284</xdr:rowOff>
    </xdr:from>
    <xdr:to>
      <xdr:col>25</xdr:col>
      <xdr:colOff>26686</xdr:colOff>
      <xdr:row>33</xdr:row>
      <xdr:rowOff>50684</xdr:rowOff>
    </xdr:to>
    <xdr:cxnSp macro="">
      <xdr:nvCxnSpPr>
        <xdr:cNvPr id="339" name="直線コネクタ 338">
          <a:extLst>
            <a:ext uri="{FF2B5EF4-FFF2-40B4-BE49-F238E27FC236}">
              <a16:creationId xmlns:a16="http://schemas.microsoft.com/office/drawing/2014/main" id="{BC27E234-91D4-4F2A-98C6-714B6BEF18B0}"/>
            </a:ext>
          </a:extLst>
        </xdr:cNvPr>
        <xdr:cNvCxnSpPr/>
      </xdr:nvCxnSpPr>
      <xdr:spPr>
        <a:xfrm>
          <a:off x="5741686" y="7372964"/>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74232</xdr:colOff>
      <xdr:row>27</xdr:row>
      <xdr:rowOff>175254</xdr:rowOff>
    </xdr:from>
    <xdr:ext cx="224998" cy="345929"/>
    <xdr:sp macro="" textlink="">
      <xdr:nvSpPr>
        <xdr:cNvPr id="340" name="テキスト ボックス 339">
          <a:extLst>
            <a:ext uri="{FF2B5EF4-FFF2-40B4-BE49-F238E27FC236}">
              <a16:creationId xmlns:a16="http://schemas.microsoft.com/office/drawing/2014/main" id="{DAA9C18B-CF80-49CF-B297-E1DC99E9536B}"/>
            </a:ext>
          </a:extLst>
        </xdr:cNvPr>
        <xdr:cNvSpPr txBox="1"/>
      </xdr:nvSpPr>
      <xdr:spPr>
        <a:xfrm rot="16200000">
          <a:off x="5271566" y="643332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46679</xdr:colOff>
      <xdr:row>31</xdr:row>
      <xdr:rowOff>154599</xdr:rowOff>
    </xdr:from>
    <xdr:ext cx="233205" cy="444352"/>
    <xdr:sp macro="" textlink="'1条'!$R$9">
      <xdr:nvSpPr>
        <xdr:cNvPr id="341" name="テキスト ボックス 340">
          <a:extLst>
            <a:ext uri="{FF2B5EF4-FFF2-40B4-BE49-F238E27FC236}">
              <a16:creationId xmlns:a16="http://schemas.microsoft.com/office/drawing/2014/main" id="{146F2807-102B-497A-9924-AE0227CABB1D}"/>
            </a:ext>
          </a:extLst>
        </xdr:cNvPr>
        <xdr:cNvSpPr txBox="1"/>
      </xdr:nvSpPr>
      <xdr:spPr>
        <a:xfrm rot="16200000">
          <a:off x="5427506" y="737725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119052</xdr:colOff>
      <xdr:row>20</xdr:row>
      <xdr:rowOff>211219</xdr:rowOff>
    </xdr:from>
    <xdr:to>
      <xdr:col>27</xdr:col>
      <xdr:colOff>119052</xdr:colOff>
      <xdr:row>21</xdr:row>
      <xdr:rowOff>118143</xdr:rowOff>
    </xdr:to>
    <xdr:cxnSp macro="">
      <xdr:nvCxnSpPr>
        <xdr:cNvPr id="342" name="直線コネクタ 341">
          <a:extLst>
            <a:ext uri="{FF2B5EF4-FFF2-40B4-BE49-F238E27FC236}">
              <a16:creationId xmlns:a16="http://schemas.microsoft.com/office/drawing/2014/main" id="{5EF7291C-28FF-4D24-990A-40CEBD523E95}"/>
            </a:ext>
          </a:extLst>
        </xdr:cNvPr>
        <xdr:cNvCxnSpPr/>
      </xdr:nvCxnSpPr>
      <xdr:spPr>
        <a:xfrm>
          <a:off x="6291252" y="480861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123304</xdr:colOff>
      <xdr:row>20</xdr:row>
      <xdr:rowOff>208381</xdr:rowOff>
    </xdr:from>
    <xdr:to>
      <xdr:col>28</xdr:col>
      <xdr:colOff>123304</xdr:colOff>
      <xdr:row>21</xdr:row>
      <xdr:rowOff>112281</xdr:rowOff>
    </xdr:to>
    <xdr:cxnSp macro="">
      <xdr:nvCxnSpPr>
        <xdr:cNvPr id="343" name="直線コネクタ 342">
          <a:extLst>
            <a:ext uri="{FF2B5EF4-FFF2-40B4-BE49-F238E27FC236}">
              <a16:creationId xmlns:a16="http://schemas.microsoft.com/office/drawing/2014/main" id="{8C0C131B-B4C6-4A51-B646-F1D63AE3CB83}"/>
            </a:ext>
          </a:extLst>
        </xdr:cNvPr>
        <xdr:cNvCxnSpPr/>
      </xdr:nvCxnSpPr>
      <xdr:spPr>
        <a:xfrm>
          <a:off x="6524104" y="480578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121622</xdr:colOff>
      <xdr:row>21</xdr:row>
      <xdr:rowOff>27802</xdr:rowOff>
    </xdr:from>
    <xdr:to>
      <xdr:col>28</xdr:col>
      <xdr:colOff>127022</xdr:colOff>
      <xdr:row>21</xdr:row>
      <xdr:rowOff>27802</xdr:rowOff>
    </xdr:to>
    <xdr:cxnSp macro="">
      <xdr:nvCxnSpPr>
        <xdr:cNvPr id="344" name="直線コネクタ 343">
          <a:extLst>
            <a:ext uri="{FF2B5EF4-FFF2-40B4-BE49-F238E27FC236}">
              <a16:creationId xmlns:a16="http://schemas.microsoft.com/office/drawing/2014/main" id="{C64478C7-9E93-4451-BD3C-3119395C1D11}"/>
            </a:ext>
          </a:extLst>
        </xdr:cNvPr>
        <xdr:cNvCxnSpPr/>
      </xdr:nvCxnSpPr>
      <xdr:spPr>
        <a:xfrm>
          <a:off x="6293822" y="485380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23964</xdr:colOff>
      <xdr:row>20</xdr:row>
      <xdr:rowOff>19960</xdr:rowOff>
    </xdr:from>
    <xdr:ext cx="444352" cy="233205"/>
    <xdr:sp macro="" textlink="'1条'!R7">
      <xdr:nvSpPr>
        <xdr:cNvPr id="345" name="テキスト ボックス 344">
          <a:extLst>
            <a:ext uri="{FF2B5EF4-FFF2-40B4-BE49-F238E27FC236}">
              <a16:creationId xmlns:a16="http://schemas.microsoft.com/office/drawing/2014/main" id="{4FCD13B1-196C-4710-AB03-F59B9A908D65}"/>
            </a:ext>
          </a:extLst>
        </xdr:cNvPr>
        <xdr:cNvSpPr txBox="1"/>
      </xdr:nvSpPr>
      <xdr:spPr>
        <a:xfrm>
          <a:off x="6196164" y="461736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30459</xdr:colOff>
      <xdr:row>33</xdr:row>
      <xdr:rowOff>156761</xdr:rowOff>
    </xdr:from>
    <xdr:to>
      <xdr:col>26</xdr:col>
      <xdr:colOff>30459</xdr:colOff>
      <xdr:row>34</xdr:row>
      <xdr:rowOff>64550</xdr:rowOff>
    </xdr:to>
    <xdr:cxnSp macro="">
      <xdr:nvCxnSpPr>
        <xdr:cNvPr id="346" name="直線コネクタ 345">
          <a:extLst>
            <a:ext uri="{FF2B5EF4-FFF2-40B4-BE49-F238E27FC236}">
              <a16:creationId xmlns:a16="http://schemas.microsoft.com/office/drawing/2014/main" id="{33908F8F-6DE6-4A67-B1D6-0A7DEB2CA844}"/>
            </a:ext>
          </a:extLst>
        </xdr:cNvPr>
        <xdr:cNvCxnSpPr/>
      </xdr:nvCxnSpPr>
      <xdr:spPr>
        <a:xfrm>
          <a:off x="5974059" y="7731041"/>
          <a:ext cx="0" cy="1363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132580</xdr:colOff>
      <xdr:row>33</xdr:row>
      <xdr:rowOff>156761</xdr:rowOff>
    </xdr:from>
    <xdr:to>
      <xdr:col>33</xdr:col>
      <xdr:colOff>132580</xdr:colOff>
      <xdr:row>34</xdr:row>
      <xdr:rowOff>64550</xdr:rowOff>
    </xdr:to>
    <xdr:cxnSp macro="">
      <xdr:nvCxnSpPr>
        <xdr:cNvPr id="347" name="直線コネクタ 346">
          <a:extLst>
            <a:ext uri="{FF2B5EF4-FFF2-40B4-BE49-F238E27FC236}">
              <a16:creationId xmlns:a16="http://schemas.microsoft.com/office/drawing/2014/main" id="{9E5B9C62-0BC9-456B-AB71-DECED872E591}"/>
            </a:ext>
          </a:extLst>
        </xdr:cNvPr>
        <xdr:cNvCxnSpPr/>
      </xdr:nvCxnSpPr>
      <xdr:spPr>
        <a:xfrm>
          <a:off x="7676380" y="7731041"/>
          <a:ext cx="0" cy="1363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25448</xdr:colOff>
      <xdr:row>34</xdr:row>
      <xdr:rowOff>10823</xdr:rowOff>
    </xdr:from>
    <xdr:to>
      <xdr:col>33</xdr:col>
      <xdr:colOff>135248</xdr:colOff>
      <xdr:row>34</xdr:row>
      <xdr:rowOff>10823</xdr:rowOff>
    </xdr:to>
    <xdr:cxnSp macro="">
      <xdr:nvCxnSpPr>
        <xdr:cNvPr id="348" name="直線コネクタ 347">
          <a:extLst>
            <a:ext uri="{FF2B5EF4-FFF2-40B4-BE49-F238E27FC236}">
              <a16:creationId xmlns:a16="http://schemas.microsoft.com/office/drawing/2014/main" id="{01F4C510-E71A-4ADB-94B0-ED6818877FC9}"/>
            </a:ext>
          </a:extLst>
        </xdr:cNvPr>
        <xdr:cNvCxnSpPr/>
      </xdr:nvCxnSpPr>
      <xdr:spPr>
        <a:xfrm>
          <a:off x="5969048" y="7813703"/>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176022</xdr:colOff>
      <xdr:row>33</xdr:row>
      <xdr:rowOff>225761</xdr:rowOff>
    </xdr:from>
    <xdr:ext cx="444352" cy="233205"/>
    <xdr:sp macro="" textlink="'1条'!R8">
      <xdr:nvSpPr>
        <xdr:cNvPr id="349" name="テキスト ボックス 348">
          <a:extLst>
            <a:ext uri="{FF2B5EF4-FFF2-40B4-BE49-F238E27FC236}">
              <a16:creationId xmlns:a16="http://schemas.microsoft.com/office/drawing/2014/main" id="{D0E215F4-1F5B-45FE-AC0E-B9AB5F533D77}"/>
            </a:ext>
          </a:extLst>
        </xdr:cNvPr>
        <xdr:cNvSpPr txBox="1"/>
      </xdr:nvSpPr>
      <xdr:spPr>
        <a:xfrm>
          <a:off x="6576822" y="779496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32065</xdr:colOff>
      <xdr:row>30</xdr:row>
      <xdr:rowOff>164470</xdr:rowOff>
    </xdr:from>
    <xdr:to>
      <xdr:col>26</xdr:col>
      <xdr:colOff>32065</xdr:colOff>
      <xdr:row>31</xdr:row>
      <xdr:rowOff>97256</xdr:rowOff>
    </xdr:to>
    <xdr:cxnSp macro="">
      <xdr:nvCxnSpPr>
        <xdr:cNvPr id="350" name="直線コネクタ 349">
          <a:extLst>
            <a:ext uri="{FF2B5EF4-FFF2-40B4-BE49-F238E27FC236}">
              <a16:creationId xmlns:a16="http://schemas.microsoft.com/office/drawing/2014/main" id="{C7ECBE95-4B5E-44AC-9069-5EE57778B78D}"/>
            </a:ext>
          </a:extLst>
        </xdr:cNvPr>
        <xdr:cNvCxnSpPr/>
      </xdr:nvCxnSpPr>
      <xdr:spPr>
        <a:xfrm>
          <a:off x="5975665" y="7052950"/>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24040</xdr:colOff>
      <xdr:row>30</xdr:row>
      <xdr:rowOff>211382</xdr:rowOff>
    </xdr:from>
    <xdr:to>
      <xdr:col>27</xdr:col>
      <xdr:colOff>119440</xdr:colOff>
      <xdr:row>30</xdr:row>
      <xdr:rowOff>211382</xdr:rowOff>
    </xdr:to>
    <xdr:cxnSp macro="">
      <xdr:nvCxnSpPr>
        <xdr:cNvPr id="351" name="直線コネクタ 350">
          <a:extLst>
            <a:ext uri="{FF2B5EF4-FFF2-40B4-BE49-F238E27FC236}">
              <a16:creationId xmlns:a16="http://schemas.microsoft.com/office/drawing/2014/main" id="{60814C50-F22D-4732-B7AC-877CDE6AF07B}"/>
            </a:ext>
          </a:extLst>
        </xdr:cNvPr>
        <xdr:cNvCxnSpPr/>
      </xdr:nvCxnSpPr>
      <xdr:spPr>
        <a:xfrm>
          <a:off x="5967640" y="709986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197302</xdr:colOff>
      <xdr:row>29</xdr:row>
      <xdr:rowOff>227700</xdr:rowOff>
    </xdr:from>
    <xdr:ext cx="444352" cy="233205"/>
    <xdr:sp macro="" textlink="'1条'!R10">
      <xdr:nvSpPr>
        <xdr:cNvPr id="352" name="テキスト ボックス 351">
          <a:extLst>
            <a:ext uri="{FF2B5EF4-FFF2-40B4-BE49-F238E27FC236}">
              <a16:creationId xmlns:a16="http://schemas.microsoft.com/office/drawing/2014/main" id="{4BBD084E-4FD2-44E7-8CDF-3D77911D7FD6}"/>
            </a:ext>
          </a:extLst>
        </xdr:cNvPr>
        <xdr:cNvSpPr txBox="1"/>
      </xdr:nvSpPr>
      <xdr:spPr>
        <a:xfrm>
          <a:off x="5912302" y="688758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133597</xdr:colOff>
      <xdr:row>29</xdr:row>
      <xdr:rowOff>226437</xdr:rowOff>
    </xdr:from>
    <xdr:ext cx="444352" cy="233205"/>
    <xdr:sp macro="" textlink="'1条'!R11">
      <xdr:nvSpPr>
        <xdr:cNvPr id="353" name="テキスト ボックス 352">
          <a:extLst>
            <a:ext uri="{FF2B5EF4-FFF2-40B4-BE49-F238E27FC236}">
              <a16:creationId xmlns:a16="http://schemas.microsoft.com/office/drawing/2014/main" id="{D8CD30E2-8F40-4E2C-A4AC-D84E98F091ED}"/>
            </a:ext>
          </a:extLst>
        </xdr:cNvPr>
        <xdr:cNvSpPr txBox="1"/>
      </xdr:nvSpPr>
      <xdr:spPr>
        <a:xfrm>
          <a:off x="6991597" y="688123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125914</xdr:colOff>
      <xdr:row>30</xdr:row>
      <xdr:rowOff>203905</xdr:rowOff>
    </xdr:from>
    <xdr:to>
      <xdr:col>33</xdr:col>
      <xdr:colOff>134914</xdr:colOff>
      <xdr:row>30</xdr:row>
      <xdr:rowOff>203905</xdr:rowOff>
    </xdr:to>
    <xdr:cxnSp macro="">
      <xdr:nvCxnSpPr>
        <xdr:cNvPr id="354" name="直線コネクタ 353">
          <a:extLst>
            <a:ext uri="{FF2B5EF4-FFF2-40B4-BE49-F238E27FC236}">
              <a16:creationId xmlns:a16="http://schemas.microsoft.com/office/drawing/2014/main" id="{7B10A418-4AE6-496A-8D1C-0CB0A1A64C70}"/>
            </a:ext>
          </a:extLst>
        </xdr:cNvPr>
        <xdr:cNvCxnSpPr/>
      </xdr:nvCxnSpPr>
      <xdr:spPr>
        <a:xfrm>
          <a:off x="6526714" y="7092385"/>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132705</xdr:colOff>
      <xdr:row>22</xdr:row>
      <xdr:rowOff>76950</xdr:rowOff>
    </xdr:from>
    <xdr:to>
      <xdr:col>33</xdr:col>
      <xdr:colOff>132705</xdr:colOff>
      <xdr:row>32</xdr:row>
      <xdr:rowOff>22950</xdr:rowOff>
    </xdr:to>
    <xdr:cxnSp macro="">
      <xdr:nvCxnSpPr>
        <xdr:cNvPr id="356" name="直線コネクタ 355">
          <a:extLst>
            <a:ext uri="{FF2B5EF4-FFF2-40B4-BE49-F238E27FC236}">
              <a16:creationId xmlns:a16="http://schemas.microsoft.com/office/drawing/2014/main" id="{C0EC02CB-B3EF-4F10-BF8B-F753322356A4}"/>
            </a:ext>
          </a:extLst>
        </xdr:cNvPr>
        <xdr:cNvCxnSpPr/>
      </xdr:nvCxnSpPr>
      <xdr:spPr>
        <a:xfrm>
          <a:off x="7676505" y="5136630"/>
          <a:ext cx="0" cy="223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168768</xdr:colOff>
      <xdr:row>19</xdr:row>
      <xdr:rowOff>7059</xdr:rowOff>
    </xdr:from>
    <xdr:ext cx="444352" cy="233205"/>
    <xdr:sp macro="" textlink="$AQ$15">
      <xdr:nvSpPr>
        <xdr:cNvPr id="358" name="テキスト ボックス 357">
          <a:extLst>
            <a:ext uri="{FF2B5EF4-FFF2-40B4-BE49-F238E27FC236}">
              <a16:creationId xmlns:a16="http://schemas.microsoft.com/office/drawing/2014/main" id="{1764CF2A-1D8A-40B2-B851-B10E298DEB46}"/>
            </a:ext>
          </a:extLst>
        </xdr:cNvPr>
        <xdr:cNvSpPr txBox="1"/>
      </xdr:nvSpPr>
      <xdr:spPr>
        <a:xfrm>
          <a:off x="14341968" y="438093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C6B6EE-B03D-47BF-AFB5-3BE24B6691CC}" type="TxLink">
            <a:rPr kumimoji="1" lang="en-US" altLang="en-US" sz="900" b="0" i="0" u="none" strike="noStrike">
              <a:solidFill>
                <a:srgbClr val="FF0000"/>
              </a:solidFill>
              <a:latin typeface="Times New Roman"/>
              <a:ea typeface="Yu Gothic"/>
              <a:cs typeface="Times New Roman"/>
            </a:rPr>
            <a:pPr/>
            <a:t>0.632</a:t>
          </a:fld>
          <a:endParaRPr kumimoji="1" lang="ja-JP" altLang="en-US" sz="900">
            <a:solidFill>
              <a:srgbClr val="FF0000"/>
            </a:solidFill>
          </a:endParaRPr>
        </a:p>
      </xdr:txBody>
    </xdr:sp>
    <xdr:clientData/>
  </xdr:oneCellAnchor>
  <xdr:twoCellAnchor editAs="oneCell">
    <xdr:from>
      <xdr:col>63</xdr:col>
      <xdr:colOff>68535</xdr:colOff>
      <xdr:row>18</xdr:row>
      <xdr:rowOff>136097</xdr:rowOff>
    </xdr:from>
    <xdr:to>
      <xdr:col>64</xdr:col>
      <xdr:colOff>66735</xdr:colOff>
      <xdr:row>18</xdr:row>
      <xdr:rowOff>136097</xdr:rowOff>
    </xdr:to>
    <xdr:cxnSp macro="">
      <xdr:nvCxnSpPr>
        <xdr:cNvPr id="359" name="直線コネクタ 358">
          <a:extLst>
            <a:ext uri="{FF2B5EF4-FFF2-40B4-BE49-F238E27FC236}">
              <a16:creationId xmlns:a16="http://schemas.microsoft.com/office/drawing/2014/main" id="{59CC6E6F-0379-4696-970C-259E109B0BF5}"/>
            </a:ext>
          </a:extLst>
        </xdr:cNvPr>
        <xdr:cNvCxnSpPr/>
      </xdr:nvCxnSpPr>
      <xdr:spPr>
        <a:xfrm>
          <a:off x="14470335" y="4281377"/>
          <a:ext cx="226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61980</xdr:colOff>
      <xdr:row>18</xdr:row>
      <xdr:rowOff>9609</xdr:rowOff>
    </xdr:from>
    <xdr:to>
      <xdr:col>64</xdr:col>
      <xdr:colOff>61980</xdr:colOff>
      <xdr:row>18</xdr:row>
      <xdr:rowOff>194421</xdr:rowOff>
    </xdr:to>
    <xdr:cxnSp macro="">
      <xdr:nvCxnSpPr>
        <xdr:cNvPr id="360" name="直線コネクタ 359">
          <a:extLst>
            <a:ext uri="{FF2B5EF4-FFF2-40B4-BE49-F238E27FC236}">
              <a16:creationId xmlns:a16="http://schemas.microsoft.com/office/drawing/2014/main" id="{55B2EB76-2D62-43A1-B2B1-9D8CF0EDFA13}"/>
            </a:ext>
          </a:extLst>
        </xdr:cNvPr>
        <xdr:cNvCxnSpPr/>
      </xdr:nvCxnSpPr>
      <xdr:spPr>
        <a:xfrm>
          <a:off x="14692380" y="4154889"/>
          <a:ext cx="0" cy="18481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10293</xdr:colOff>
      <xdr:row>18</xdr:row>
      <xdr:rowOff>111589</xdr:rowOff>
    </xdr:from>
    <xdr:ext cx="313804" cy="224998"/>
    <xdr:sp macro="" textlink="">
      <xdr:nvSpPr>
        <xdr:cNvPr id="379" name="テキスト ボックス 378">
          <a:extLst>
            <a:ext uri="{FF2B5EF4-FFF2-40B4-BE49-F238E27FC236}">
              <a16:creationId xmlns:a16="http://schemas.microsoft.com/office/drawing/2014/main" id="{23BCE1EA-06B1-4427-A6FF-B45CB5A7E8CD}"/>
            </a:ext>
          </a:extLst>
        </xdr:cNvPr>
        <xdr:cNvSpPr txBox="1"/>
      </xdr:nvSpPr>
      <xdr:spPr>
        <a:xfrm>
          <a:off x="14412093" y="4256869"/>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x=</a:t>
          </a:r>
        </a:p>
      </xdr:txBody>
    </xdr:sp>
    <xdr:clientData/>
  </xdr:oneCellAnchor>
  <xdr:twoCellAnchor editAs="oneCell">
    <xdr:from>
      <xdr:col>60</xdr:col>
      <xdr:colOff>191682</xdr:colOff>
      <xdr:row>16</xdr:row>
      <xdr:rowOff>17729</xdr:rowOff>
    </xdr:from>
    <xdr:to>
      <xdr:col>68</xdr:col>
      <xdr:colOff>72882</xdr:colOff>
      <xdr:row>16</xdr:row>
      <xdr:rowOff>17729</xdr:rowOff>
    </xdr:to>
    <xdr:cxnSp macro="">
      <xdr:nvCxnSpPr>
        <xdr:cNvPr id="400" name="直線コネクタ 399">
          <a:extLst>
            <a:ext uri="{FF2B5EF4-FFF2-40B4-BE49-F238E27FC236}">
              <a16:creationId xmlns:a16="http://schemas.microsoft.com/office/drawing/2014/main" id="{8CBE0107-ED40-4BDC-8DD8-B7971D9002E7}"/>
            </a:ext>
          </a:extLst>
        </xdr:cNvPr>
        <xdr:cNvCxnSpPr/>
      </xdr:nvCxnSpPr>
      <xdr:spPr>
        <a:xfrm>
          <a:off x="13907682" y="369056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61202</xdr:colOff>
      <xdr:row>14</xdr:row>
      <xdr:rowOff>220925</xdr:rowOff>
    </xdr:from>
    <xdr:to>
      <xdr:col>63</xdr:col>
      <xdr:colOff>61202</xdr:colOff>
      <xdr:row>16</xdr:row>
      <xdr:rowOff>15725</xdr:rowOff>
    </xdr:to>
    <xdr:cxnSp macro="">
      <xdr:nvCxnSpPr>
        <xdr:cNvPr id="401" name="直線コネクタ 400">
          <a:extLst>
            <a:ext uri="{FF2B5EF4-FFF2-40B4-BE49-F238E27FC236}">
              <a16:creationId xmlns:a16="http://schemas.microsoft.com/office/drawing/2014/main" id="{4B27FD01-C598-4AFC-ADFB-AED76A59ECB6}"/>
            </a:ext>
          </a:extLst>
        </xdr:cNvPr>
        <xdr:cNvCxnSpPr/>
      </xdr:nvCxnSpPr>
      <xdr:spPr>
        <a:xfrm>
          <a:off x="14463002" y="3436565"/>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54503</xdr:colOff>
      <xdr:row>5</xdr:row>
      <xdr:rowOff>23005</xdr:rowOff>
    </xdr:from>
    <xdr:to>
      <xdr:col>62</xdr:col>
      <xdr:colOff>54503</xdr:colOff>
      <xdr:row>14</xdr:row>
      <xdr:rowOff>218365</xdr:rowOff>
    </xdr:to>
    <xdr:cxnSp macro="">
      <xdr:nvCxnSpPr>
        <xdr:cNvPr id="402" name="直線コネクタ 401">
          <a:extLst>
            <a:ext uri="{FF2B5EF4-FFF2-40B4-BE49-F238E27FC236}">
              <a16:creationId xmlns:a16="http://schemas.microsoft.com/office/drawing/2014/main" id="{18F7CF45-09B2-4213-AFE0-F894AD9B7746}"/>
            </a:ext>
          </a:extLst>
        </xdr:cNvPr>
        <xdr:cNvCxnSpPr/>
      </xdr:nvCxnSpPr>
      <xdr:spPr>
        <a:xfrm>
          <a:off x="14227703" y="116600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190778</xdr:colOff>
      <xdr:row>14</xdr:row>
      <xdr:rowOff>217193</xdr:rowOff>
    </xdr:from>
    <xdr:to>
      <xdr:col>62</xdr:col>
      <xdr:colOff>57578</xdr:colOff>
      <xdr:row>14</xdr:row>
      <xdr:rowOff>217193</xdr:rowOff>
    </xdr:to>
    <xdr:cxnSp macro="">
      <xdr:nvCxnSpPr>
        <xdr:cNvPr id="403" name="直線コネクタ 402">
          <a:extLst>
            <a:ext uri="{FF2B5EF4-FFF2-40B4-BE49-F238E27FC236}">
              <a16:creationId xmlns:a16="http://schemas.microsoft.com/office/drawing/2014/main" id="{DA1F217E-6DA0-43F5-A43A-3BFA405526C5}"/>
            </a:ext>
          </a:extLst>
        </xdr:cNvPr>
        <xdr:cNvCxnSpPr/>
      </xdr:nvCxnSpPr>
      <xdr:spPr>
        <a:xfrm>
          <a:off x="13906778" y="343283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194305</xdr:colOff>
      <xdr:row>14</xdr:row>
      <xdr:rowOff>218850</xdr:rowOff>
    </xdr:from>
    <xdr:to>
      <xdr:col>60</xdr:col>
      <xdr:colOff>194305</xdr:colOff>
      <xdr:row>16</xdr:row>
      <xdr:rowOff>13650</xdr:rowOff>
    </xdr:to>
    <xdr:cxnSp macro="">
      <xdr:nvCxnSpPr>
        <xdr:cNvPr id="404" name="直線コネクタ 403">
          <a:extLst>
            <a:ext uri="{FF2B5EF4-FFF2-40B4-BE49-F238E27FC236}">
              <a16:creationId xmlns:a16="http://schemas.microsoft.com/office/drawing/2014/main" id="{D905FFBE-F155-4C7A-AED9-F6E0EC1223EA}"/>
            </a:ext>
          </a:extLst>
        </xdr:cNvPr>
        <xdr:cNvCxnSpPr/>
      </xdr:nvCxnSpPr>
      <xdr:spPr>
        <a:xfrm>
          <a:off x="13910305" y="343449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53710</xdr:colOff>
      <xdr:row>5</xdr:row>
      <xdr:rowOff>25117</xdr:rowOff>
    </xdr:from>
    <xdr:to>
      <xdr:col>63</xdr:col>
      <xdr:colOff>59110</xdr:colOff>
      <xdr:row>5</xdr:row>
      <xdr:rowOff>25117</xdr:rowOff>
    </xdr:to>
    <xdr:cxnSp macro="">
      <xdr:nvCxnSpPr>
        <xdr:cNvPr id="405" name="直線コネクタ 404">
          <a:extLst>
            <a:ext uri="{FF2B5EF4-FFF2-40B4-BE49-F238E27FC236}">
              <a16:creationId xmlns:a16="http://schemas.microsoft.com/office/drawing/2014/main" id="{DF0F122B-9397-4183-9C8B-F7B1CB82596B}"/>
            </a:ext>
          </a:extLst>
        </xdr:cNvPr>
        <xdr:cNvCxnSpPr/>
      </xdr:nvCxnSpPr>
      <xdr:spPr>
        <a:xfrm>
          <a:off x="14226910" y="116811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62473</xdr:colOff>
      <xdr:row>5</xdr:row>
      <xdr:rowOff>23005</xdr:rowOff>
    </xdr:from>
    <xdr:to>
      <xdr:col>63</xdr:col>
      <xdr:colOff>62473</xdr:colOff>
      <xdr:row>14</xdr:row>
      <xdr:rowOff>218365</xdr:rowOff>
    </xdr:to>
    <xdr:cxnSp macro="">
      <xdr:nvCxnSpPr>
        <xdr:cNvPr id="406" name="直線コネクタ 405">
          <a:extLst>
            <a:ext uri="{FF2B5EF4-FFF2-40B4-BE49-F238E27FC236}">
              <a16:creationId xmlns:a16="http://schemas.microsoft.com/office/drawing/2014/main" id="{B5548A11-E710-41EA-8104-F683C9E3D0D4}"/>
            </a:ext>
          </a:extLst>
        </xdr:cNvPr>
        <xdr:cNvCxnSpPr/>
      </xdr:nvCxnSpPr>
      <xdr:spPr>
        <a:xfrm>
          <a:off x="14464273" y="116600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60565</xdr:colOff>
      <xdr:row>14</xdr:row>
      <xdr:rowOff>219314</xdr:rowOff>
    </xdr:from>
    <xdr:to>
      <xdr:col>68</xdr:col>
      <xdr:colOff>69565</xdr:colOff>
      <xdr:row>14</xdr:row>
      <xdr:rowOff>219314</xdr:rowOff>
    </xdr:to>
    <xdr:cxnSp macro="">
      <xdr:nvCxnSpPr>
        <xdr:cNvPr id="407" name="直線コネクタ 406">
          <a:extLst>
            <a:ext uri="{FF2B5EF4-FFF2-40B4-BE49-F238E27FC236}">
              <a16:creationId xmlns:a16="http://schemas.microsoft.com/office/drawing/2014/main" id="{D0DEB495-ACF9-4CED-957C-26C257353242}"/>
            </a:ext>
          </a:extLst>
        </xdr:cNvPr>
        <xdr:cNvCxnSpPr/>
      </xdr:nvCxnSpPr>
      <xdr:spPr>
        <a:xfrm>
          <a:off x="14462365" y="343495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72819</xdr:colOff>
      <xdr:row>14</xdr:row>
      <xdr:rowOff>217551</xdr:rowOff>
    </xdr:from>
    <xdr:to>
      <xdr:col>68</xdr:col>
      <xdr:colOff>72819</xdr:colOff>
      <xdr:row>16</xdr:row>
      <xdr:rowOff>12351</xdr:rowOff>
    </xdr:to>
    <xdr:cxnSp macro="">
      <xdr:nvCxnSpPr>
        <xdr:cNvPr id="408" name="直線コネクタ 407">
          <a:extLst>
            <a:ext uri="{FF2B5EF4-FFF2-40B4-BE49-F238E27FC236}">
              <a16:creationId xmlns:a16="http://schemas.microsoft.com/office/drawing/2014/main" id="{D0A3CBD2-E644-4522-BFD1-BC851C20CDB1}"/>
            </a:ext>
          </a:extLst>
        </xdr:cNvPr>
        <xdr:cNvCxnSpPr/>
      </xdr:nvCxnSpPr>
      <xdr:spPr>
        <a:xfrm>
          <a:off x="15617619" y="343319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146665</xdr:colOff>
      <xdr:row>5</xdr:row>
      <xdr:rowOff>25042</xdr:rowOff>
    </xdr:from>
    <xdr:to>
      <xdr:col>61</xdr:col>
      <xdr:colOff>177052</xdr:colOff>
      <xdr:row>5</xdr:row>
      <xdr:rowOff>25042</xdr:rowOff>
    </xdr:to>
    <xdr:cxnSp macro="">
      <xdr:nvCxnSpPr>
        <xdr:cNvPr id="409" name="直線コネクタ 408">
          <a:extLst>
            <a:ext uri="{FF2B5EF4-FFF2-40B4-BE49-F238E27FC236}">
              <a16:creationId xmlns:a16="http://schemas.microsoft.com/office/drawing/2014/main" id="{3A94D94A-0E94-481A-B557-2990E84953CD}"/>
            </a:ext>
          </a:extLst>
        </xdr:cNvPr>
        <xdr:cNvCxnSpPr/>
      </xdr:nvCxnSpPr>
      <xdr:spPr>
        <a:xfrm>
          <a:off x="13405465" y="116804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130767</xdr:colOff>
      <xdr:row>14</xdr:row>
      <xdr:rowOff>218057</xdr:rowOff>
    </xdr:from>
    <xdr:to>
      <xdr:col>60</xdr:col>
      <xdr:colOff>67246</xdr:colOff>
      <xdr:row>14</xdr:row>
      <xdr:rowOff>218057</xdr:rowOff>
    </xdr:to>
    <xdr:cxnSp macro="">
      <xdr:nvCxnSpPr>
        <xdr:cNvPr id="410" name="直線コネクタ 409">
          <a:extLst>
            <a:ext uri="{FF2B5EF4-FFF2-40B4-BE49-F238E27FC236}">
              <a16:creationId xmlns:a16="http://schemas.microsoft.com/office/drawing/2014/main" id="{16197029-3A51-41DC-AF8B-AC522DBA8941}"/>
            </a:ext>
          </a:extLst>
        </xdr:cNvPr>
        <xdr:cNvCxnSpPr/>
      </xdr:nvCxnSpPr>
      <xdr:spPr>
        <a:xfrm>
          <a:off x="13618167" y="3433697"/>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193289</xdr:colOff>
      <xdr:row>5</xdr:row>
      <xdr:rowOff>23576</xdr:rowOff>
    </xdr:from>
    <xdr:to>
      <xdr:col>59</xdr:col>
      <xdr:colOff>193289</xdr:colOff>
      <xdr:row>14</xdr:row>
      <xdr:rowOff>218936</xdr:rowOff>
    </xdr:to>
    <xdr:cxnSp macro="">
      <xdr:nvCxnSpPr>
        <xdr:cNvPr id="411" name="直線コネクタ 410">
          <a:extLst>
            <a:ext uri="{FF2B5EF4-FFF2-40B4-BE49-F238E27FC236}">
              <a16:creationId xmlns:a16="http://schemas.microsoft.com/office/drawing/2014/main" id="{C3792C32-7C0C-4F28-BB6C-B861FBD19CAC}"/>
            </a:ext>
          </a:extLst>
        </xdr:cNvPr>
        <xdr:cNvCxnSpPr/>
      </xdr:nvCxnSpPr>
      <xdr:spPr>
        <a:xfrm>
          <a:off x="13680689" y="1166576"/>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228155</xdr:colOff>
      <xdr:row>9</xdr:row>
      <xdr:rowOff>12141</xdr:rowOff>
    </xdr:from>
    <xdr:ext cx="233205" cy="444352"/>
    <xdr:sp macro="" textlink="'1条'!$R$6">
      <xdr:nvSpPr>
        <xdr:cNvPr id="412" name="テキスト ボックス 411">
          <a:extLst>
            <a:ext uri="{FF2B5EF4-FFF2-40B4-BE49-F238E27FC236}">
              <a16:creationId xmlns:a16="http://schemas.microsoft.com/office/drawing/2014/main" id="{E8C9B633-7DCC-4734-8179-6924AD441776}"/>
            </a:ext>
          </a:extLst>
        </xdr:cNvPr>
        <xdr:cNvSpPr txBox="1"/>
      </xdr:nvSpPr>
      <xdr:spPr>
        <a:xfrm rot="16200000">
          <a:off x="13381382" y="21860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132993</xdr:colOff>
      <xdr:row>16</xdr:row>
      <xdr:rowOff>16376</xdr:rowOff>
    </xdr:from>
    <xdr:to>
      <xdr:col>60</xdr:col>
      <xdr:colOff>55522</xdr:colOff>
      <xdr:row>16</xdr:row>
      <xdr:rowOff>16376</xdr:rowOff>
    </xdr:to>
    <xdr:cxnSp macro="">
      <xdr:nvCxnSpPr>
        <xdr:cNvPr id="413" name="直線コネクタ 412">
          <a:extLst>
            <a:ext uri="{FF2B5EF4-FFF2-40B4-BE49-F238E27FC236}">
              <a16:creationId xmlns:a16="http://schemas.microsoft.com/office/drawing/2014/main" id="{A73DC951-5328-4281-95BE-4B95D68E18DE}"/>
            </a:ext>
          </a:extLst>
        </xdr:cNvPr>
        <xdr:cNvCxnSpPr/>
      </xdr:nvCxnSpPr>
      <xdr:spPr>
        <a:xfrm>
          <a:off x="13391793" y="3689216"/>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0</xdr:colOff>
      <xdr:row>9</xdr:row>
      <xdr:rowOff>63876</xdr:rowOff>
    </xdr:from>
    <xdr:ext cx="233205" cy="444352"/>
    <xdr:sp macro="" textlink="'1条'!R5">
      <xdr:nvSpPr>
        <xdr:cNvPr id="414" name="テキスト ボックス 413">
          <a:extLst>
            <a:ext uri="{FF2B5EF4-FFF2-40B4-BE49-F238E27FC236}">
              <a16:creationId xmlns:a16="http://schemas.microsoft.com/office/drawing/2014/main" id="{DAD91A90-BAF7-4290-94A7-7EFE8634FF1A}"/>
            </a:ext>
          </a:extLst>
        </xdr:cNvPr>
        <xdr:cNvSpPr txBox="1"/>
      </xdr:nvSpPr>
      <xdr:spPr>
        <a:xfrm rot="16200000">
          <a:off x="13153227" y="22377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58</xdr:col>
      <xdr:colOff>194115</xdr:colOff>
      <xdr:row>5</xdr:row>
      <xdr:rowOff>24358</xdr:rowOff>
    </xdr:from>
    <xdr:to>
      <xdr:col>58</xdr:col>
      <xdr:colOff>194115</xdr:colOff>
      <xdr:row>16</xdr:row>
      <xdr:rowOff>14518</xdr:rowOff>
    </xdr:to>
    <xdr:cxnSp macro="">
      <xdr:nvCxnSpPr>
        <xdr:cNvPr id="415" name="直線コネクタ 414">
          <a:extLst>
            <a:ext uri="{FF2B5EF4-FFF2-40B4-BE49-F238E27FC236}">
              <a16:creationId xmlns:a16="http://schemas.microsoft.com/office/drawing/2014/main" id="{21CD61E5-751B-4EEF-8211-6F96F31A3AB5}"/>
            </a:ext>
          </a:extLst>
        </xdr:cNvPr>
        <xdr:cNvCxnSpPr/>
      </xdr:nvCxnSpPr>
      <xdr:spPr>
        <a:xfrm>
          <a:off x="13452915" y="116735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191786</xdr:colOff>
      <xdr:row>14</xdr:row>
      <xdr:rowOff>219958</xdr:rowOff>
    </xdr:from>
    <xdr:to>
      <xdr:col>59</xdr:col>
      <xdr:colOff>191786</xdr:colOff>
      <xdr:row>16</xdr:row>
      <xdr:rowOff>14758</xdr:rowOff>
    </xdr:to>
    <xdr:cxnSp macro="">
      <xdr:nvCxnSpPr>
        <xdr:cNvPr id="416" name="直線コネクタ 415">
          <a:extLst>
            <a:ext uri="{FF2B5EF4-FFF2-40B4-BE49-F238E27FC236}">
              <a16:creationId xmlns:a16="http://schemas.microsoft.com/office/drawing/2014/main" id="{23B34C75-B037-42EB-95FC-69DC264C1C86}"/>
            </a:ext>
          </a:extLst>
        </xdr:cNvPr>
        <xdr:cNvCxnSpPr/>
      </xdr:nvCxnSpPr>
      <xdr:spPr>
        <a:xfrm>
          <a:off x="13679186" y="3435598"/>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10732</xdr:colOff>
      <xdr:row>10</xdr:row>
      <xdr:rowOff>144408</xdr:rowOff>
    </xdr:from>
    <xdr:ext cx="224998" cy="345929"/>
    <xdr:sp macro="" textlink="">
      <xdr:nvSpPr>
        <xdr:cNvPr id="417" name="テキスト ボックス 416">
          <a:extLst>
            <a:ext uri="{FF2B5EF4-FFF2-40B4-BE49-F238E27FC236}">
              <a16:creationId xmlns:a16="http://schemas.microsoft.com/office/drawing/2014/main" id="{38300297-E7E5-4736-A03F-537BDB7BFB5E}"/>
            </a:ext>
          </a:extLst>
        </xdr:cNvPr>
        <xdr:cNvSpPr txBox="1"/>
      </xdr:nvSpPr>
      <xdr:spPr>
        <a:xfrm rot="16200000">
          <a:off x="13209066" y="250176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58</xdr:col>
      <xdr:colOff>216860</xdr:colOff>
      <xdr:row>14</xdr:row>
      <xdr:rowOff>113593</xdr:rowOff>
    </xdr:from>
    <xdr:ext cx="233205" cy="444352"/>
    <xdr:sp macro="" textlink="'1条'!$R$9">
      <xdr:nvSpPr>
        <xdr:cNvPr id="418" name="テキスト ボックス 417">
          <a:extLst>
            <a:ext uri="{FF2B5EF4-FFF2-40B4-BE49-F238E27FC236}">
              <a16:creationId xmlns:a16="http://schemas.microsoft.com/office/drawing/2014/main" id="{F46C9FE7-6D18-4A36-93B2-B22A4DE2F2A5}"/>
            </a:ext>
          </a:extLst>
        </xdr:cNvPr>
        <xdr:cNvSpPr txBox="1"/>
      </xdr:nvSpPr>
      <xdr:spPr>
        <a:xfrm rot="16200000">
          <a:off x="13370087" y="343480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62</xdr:col>
      <xdr:colOff>55552</xdr:colOff>
      <xdr:row>3</xdr:row>
      <xdr:rowOff>191259</xdr:rowOff>
    </xdr:from>
    <xdr:to>
      <xdr:col>62</xdr:col>
      <xdr:colOff>57481</xdr:colOff>
      <xdr:row>4</xdr:row>
      <xdr:rowOff>98183</xdr:rowOff>
    </xdr:to>
    <xdr:cxnSp macro="">
      <xdr:nvCxnSpPr>
        <xdr:cNvPr id="419" name="直線コネクタ 418">
          <a:extLst>
            <a:ext uri="{FF2B5EF4-FFF2-40B4-BE49-F238E27FC236}">
              <a16:creationId xmlns:a16="http://schemas.microsoft.com/office/drawing/2014/main" id="{2CC36886-B63E-43BD-BC6C-90C39CE35EED}"/>
            </a:ext>
          </a:extLst>
        </xdr:cNvPr>
        <xdr:cNvCxnSpPr/>
      </xdr:nvCxnSpPr>
      <xdr:spPr>
        <a:xfrm>
          <a:off x="14228752" y="877059"/>
          <a:ext cx="1929"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59804</xdr:colOff>
      <xdr:row>3</xdr:row>
      <xdr:rowOff>188421</xdr:rowOff>
    </xdr:from>
    <xdr:to>
      <xdr:col>63</xdr:col>
      <xdr:colOff>59804</xdr:colOff>
      <xdr:row>4</xdr:row>
      <xdr:rowOff>92321</xdr:rowOff>
    </xdr:to>
    <xdr:cxnSp macro="">
      <xdr:nvCxnSpPr>
        <xdr:cNvPr id="420" name="直線コネクタ 419">
          <a:extLst>
            <a:ext uri="{FF2B5EF4-FFF2-40B4-BE49-F238E27FC236}">
              <a16:creationId xmlns:a16="http://schemas.microsoft.com/office/drawing/2014/main" id="{FB170411-0277-4973-8357-C78606B3AA55}"/>
            </a:ext>
          </a:extLst>
        </xdr:cNvPr>
        <xdr:cNvCxnSpPr/>
      </xdr:nvCxnSpPr>
      <xdr:spPr>
        <a:xfrm>
          <a:off x="14461604" y="87422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58122</xdr:colOff>
      <xdr:row>4</xdr:row>
      <xdr:rowOff>7842</xdr:rowOff>
    </xdr:from>
    <xdr:to>
      <xdr:col>63</xdr:col>
      <xdr:colOff>63522</xdr:colOff>
      <xdr:row>4</xdr:row>
      <xdr:rowOff>7842</xdr:rowOff>
    </xdr:to>
    <xdr:cxnSp macro="">
      <xdr:nvCxnSpPr>
        <xdr:cNvPr id="421" name="直線コネクタ 420">
          <a:extLst>
            <a:ext uri="{FF2B5EF4-FFF2-40B4-BE49-F238E27FC236}">
              <a16:creationId xmlns:a16="http://schemas.microsoft.com/office/drawing/2014/main" id="{3CF1AB72-2F8C-49B6-8C92-666BB5D0DFC8}"/>
            </a:ext>
          </a:extLst>
        </xdr:cNvPr>
        <xdr:cNvCxnSpPr/>
      </xdr:nvCxnSpPr>
      <xdr:spPr>
        <a:xfrm>
          <a:off x="14231322" y="9222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168744</xdr:colOff>
      <xdr:row>3</xdr:row>
      <xdr:rowOff>0</xdr:rowOff>
    </xdr:from>
    <xdr:ext cx="444352" cy="233205"/>
    <xdr:sp macro="" textlink="'1条'!R7">
      <xdr:nvSpPr>
        <xdr:cNvPr id="422" name="テキスト ボックス 421">
          <a:extLst>
            <a:ext uri="{FF2B5EF4-FFF2-40B4-BE49-F238E27FC236}">
              <a16:creationId xmlns:a16="http://schemas.microsoft.com/office/drawing/2014/main" id="{D6A9F82F-D8AD-42E1-A48A-9E997AD25B89}"/>
            </a:ext>
          </a:extLst>
        </xdr:cNvPr>
        <xdr:cNvSpPr txBox="1"/>
      </xdr:nvSpPr>
      <xdr:spPr>
        <a:xfrm>
          <a:off x="14113344" y="6858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60</xdr:col>
      <xdr:colOff>195559</xdr:colOff>
      <xdr:row>18</xdr:row>
      <xdr:rowOff>19050</xdr:rowOff>
    </xdr:from>
    <xdr:to>
      <xdr:col>60</xdr:col>
      <xdr:colOff>195559</xdr:colOff>
      <xdr:row>20</xdr:row>
      <xdr:rowOff>89584</xdr:rowOff>
    </xdr:to>
    <xdr:cxnSp macro="">
      <xdr:nvCxnSpPr>
        <xdr:cNvPr id="423" name="直線コネクタ 422">
          <a:extLst>
            <a:ext uri="{FF2B5EF4-FFF2-40B4-BE49-F238E27FC236}">
              <a16:creationId xmlns:a16="http://schemas.microsoft.com/office/drawing/2014/main" id="{6609BC65-B804-4C5C-B6D1-9C7897FA3531}"/>
            </a:ext>
          </a:extLst>
        </xdr:cNvPr>
        <xdr:cNvCxnSpPr/>
      </xdr:nvCxnSpPr>
      <xdr:spPr>
        <a:xfrm>
          <a:off x="13911559" y="4164330"/>
          <a:ext cx="0" cy="52773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69080</xdr:colOff>
      <xdr:row>18</xdr:row>
      <xdr:rowOff>33338</xdr:rowOff>
    </xdr:from>
    <xdr:to>
      <xdr:col>68</xdr:col>
      <xdr:colOff>69080</xdr:colOff>
      <xdr:row>20</xdr:row>
      <xdr:rowOff>89584</xdr:rowOff>
    </xdr:to>
    <xdr:cxnSp macro="">
      <xdr:nvCxnSpPr>
        <xdr:cNvPr id="424" name="直線コネクタ 423">
          <a:extLst>
            <a:ext uri="{FF2B5EF4-FFF2-40B4-BE49-F238E27FC236}">
              <a16:creationId xmlns:a16="http://schemas.microsoft.com/office/drawing/2014/main" id="{2FD53CC1-5D31-4A69-9A78-924392277608}"/>
            </a:ext>
          </a:extLst>
        </xdr:cNvPr>
        <xdr:cNvCxnSpPr/>
      </xdr:nvCxnSpPr>
      <xdr:spPr>
        <a:xfrm>
          <a:off x="15613880" y="4178618"/>
          <a:ext cx="0" cy="51344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190548</xdr:colOff>
      <xdr:row>20</xdr:row>
      <xdr:rowOff>35857</xdr:rowOff>
    </xdr:from>
    <xdr:to>
      <xdr:col>68</xdr:col>
      <xdr:colOff>71748</xdr:colOff>
      <xdr:row>20</xdr:row>
      <xdr:rowOff>35857</xdr:rowOff>
    </xdr:to>
    <xdr:cxnSp macro="">
      <xdr:nvCxnSpPr>
        <xdr:cNvPr id="425" name="直線コネクタ 424">
          <a:extLst>
            <a:ext uri="{FF2B5EF4-FFF2-40B4-BE49-F238E27FC236}">
              <a16:creationId xmlns:a16="http://schemas.microsoft.com/office/drawing/2014/main" id="{5186829E-EE9B-4ED2-9283-2974AE6AD153}"/>
            </a:ext>
          </a:extLst>
        </xdr:cNvPr>
        <xdr:cNvCxnSpPr/>
      </xdr:nvCxnSpPr>
      <xdr:spPr>
        <a:xfrm>
          <a:off x="13906548" y="4638337"/>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112522</xdr:colOff>
      <xdr:row>20</xdr:row>
      <xdr:rowOff>22196</xdr:rowOff>
    </xdr:from>
    <xdr:ext cx="444352" cy="233205"/>
    <xdr:sp macro="" textlink="'1条'!R8">
      <xdr:nvSpPr>
        <xdr:cNvPr id="426" name="テキスト ボックス 425">
          <a:extLst>
            <a:ext uri="{FF2B5EF4-FFF2-40B4-BE49-F238E27FC236}">
              <a16:creationId xmlns:a16="http://schemas.microsoft.com/office/drawing/2014/main" id="{A11F3DE8-D310-43E5-A3C2-7D21C58DBE0F}"/>
            </a:ext>
          </a:extLst>
        </xdr:cNvPr>
        <xdr:cNvSpPr txBox="1"/>
      </xdr:nvSpPr>
      <xdr:spPr>
        <a:xfrm>
          <a:off x="14514322" y="46246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60</xdr:col>
      <xdr:colOff>192085</xdr:colOff>
      <xdr:row>12</xdr:row>
      <xdr:rowOff>27708</xdr:rowOff>
    </xdr:from>
    <xdr:to>
      <xdr:col>60</xdr:col>
      <xdr:colOff>192085</xdr:colOff>
      <xdr:row>14</xdr:row>
      <xdr:rowOff>73337</xdr:rowOff>
    </xdr:to>
    <xdr:cxnSp macro="">
      <xdr:nvCxnSpPr>
        <xdr:cNvPr id="427" name="直線コネクタ 426">
          <a:extLst>
            <a:ext uri="{FF2B5EF4-FFF2-40B4-BE49-F238E27FC236}">
              <a16:creationId xmlns:a16="http://schemas.microsoft.com/office/drawing/2014/main" id="{1AA9365F-C063-46FE-91AB-7D6754100056}"/>
            </a:ext>
          </a:extLst>
        </xdr:cNvPr>
        <xdr:cNvCxnSpPr/>
      </xdr:nvCxnSpPr>
      <xdr:spPr>
        <a:xfrm>
          <a:off x="13908085" y="2786148"/>
          <a:ext cx="0" cy="50282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194220</xdr:colOff>
      <xdr:row>13</xdr:row>
      <xdr:rowOff>180536</xdr:rowOff>
    </xdr:from>
    <xdr:to>
      <xdr:col>62</xdr:col>
      <xdr:colOff>61020</xdr:colOff>
      <xdr:row>13</xdr:row>
      <xdr:rowOff>180536</xdr:rowOff>
    </xdr:to>
    <xdr:cxnSp macro="">
      <xdr:nvCxnSpPr>
        <xdr:cNvPr id="428" name="直線コネクタ 427">
          <a:extLst>
            <a:ext uri="{FF2B5EF4-FFF2-40B4-BE49-F238E27FC236}">
              <a16:creationId xmlns:a16="http://schemas.microsoft.com/office/drawing/2014/main" id="{DDFA36CC-40B6-4A64-86F1-22D5BE551143}"/>
            </a:ext>
          </a:extLst>
        </xdr:cNvPr>
        <xdr:cNvCxnSpPr/>
      </xdr:nvCxnSpPr>
      <xdr:spPr>
        <a:xfrm>
          <a:off x="13910220" y="3167576"/>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149042</xdr:colOff>
      <xdr:row>12</xdr:row>
      <xdr:rowOff>176534</xdr:rowOff>
    </xdr:from>
    <xdr:ext cx="444352" cy="233205"/>
    <xdr:sp macro="" textlink="'1条'!R10">
      <xdr:nvSpPr>
        <xdr:cNvPr id="429" name="テキスト ボックス 428">
          <a:extLst>
            <a:ext uri="{FF2B5EF4-FFF2-40B4-BE49-F238E27FC236}">
              <a16:creationId xmlns:a16="http://schemas.microsoft.com/office/drawing/2014/main" id="{1A414B37-5A07-4B50-B09C-366C04E646A5}"/>
            </a:ext>
          </a:extLst>
        </xdr:cNvPr>
        <xdr:cNvSpPr txBox="1"/>
      </xdr:nvSpPr>
      <xdr:spPr>
        <a:xfrm>
          <a:off x="13865042" y="293497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103</xdr:col>
      <xdr:colOff>84667</xdr:colOff>
      <xdr:row>11</xdr:row>
      <xdr:rowOff>202010</xdr:rowOff>
    </xdr:from>
    <xdr:ext cx="233205" cy="444352"/>
    <xdr:sp macro="" textlink="$CO$11">
      <xdr:nvSpPr>
        <xdr:cNvPr id="468" name="テキスト ボックス 467">
          <a:extLst>
            <a:ext uri="{FF2B5EF4-FFF2-40B4-BE49-F238E27FC236}">
              <a16:creationId xmlns:a16="http://schemas.microsoft.com/office/drawing/2014/main" id="{540E057C-67D4-4C8D-8AB1-9A83DE4CE234}"/>
            </a:ext>
          </a:extLst>
        </xdr:cNvPr>
        <xdr:cNvSpPr txBox="1"/>
      </xdr:nvSpPr>
      <xdr:spPr>
        <a:xfrm rot="16200000">
          <a:off x="23524894" y="283742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4F58911-088C-4A08-9711-A7FF9CE1E300}" type="TxLink">
            <a:rPr kumimoji="1" lang="en-US" altLang="en-US" sz="900" b="0" i="0" u="none" strike="noStrike">
              <a:solidFill>
                <a:srgbClr val="FF0000"/>
              </a:solidFill>
              <a:latin typeface="Times New Roman"/>
              <a:ea typeface="Yu Gothic"/>
              <a:cs typeface="Times New Roman"/>
            </a:rPr>
            <a:pPr/>
            <a:t>0.110</a:t>
          </a:fld>
          <a:endParaRPr kumimoji="1" lang="ja-JP" altLang="en-US" sz="900">
            <a:solidFill>
              <a:srgbClr val="FF0000"/>
            </a:solidFill>
          </a:endParaRPr>
        </a:p>
      </xdr:txBody>
    </xdr:sp>
    <xdr:clientData/>
  </xdr:oneCellAnchor>
  <xdr:oneCellAnchor>
    <xdr:from>
      <xdr:col>103</xdr:col>
      <xdr:colOff>220804</xdr:colOff>
      <xdr:row>13</xdr:row>
      <xdr:rowOff>227194</xdr:rowOff>
    </xdr:from>
    <xdr:ext cx="233205" cy="444352"/>
    <xdr:sp macro="" textlink="$CO$13">
      <xdr:nvSpPr>
        <xdr:cNvPr id="469" name="テキスト ボックス 468">
          <a:extLst>
            <a:ext uri="{FF2B5EF4-FFF2-40B4-BE49-F238E27FC236}">
              <a16:creationId xmlns:a16="http://schemas.microsoft.com/office/drawing/2014/main" id="{6333B46F-F54A-4FA3-BCC8-91223DB81ACD}"/>
            </a:ext>
          </a:extLst>
        </xdr:cNvPr>
        <xdr:cNvSpPr txBox="1"/>
      </xdr:nvSpPr>
      <xdr:spPr>
        <a:xfrm rot="16200000">
          <a:off x="23661031" y="331980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D2FFF7A-F3C8-4023-9F30-AAF772749F08}" type="TxLink">
            <a:rPr kumimoji="1" lang="en-US" altLang="en-US" sz="900" b="0" i="0" u="none" strike="noStrike">
              <a:solidFill>
                <a:srgbClr val="FF0000"/>
              </a:solidFill>
              <a:latin typeface="Times New Roman"/>
              <a:ea typeface="Yu Gothic"/>
              <a:cs typeface="Times New Roman"/>
            </a:rPr>
            <a:pPr/>
            <a:t>0.590</a:t>
          </a:fld>
          <a:endParaRPr kumimoji="1" lang="ja-JP" altLang="en-US" sz="900">
            <a:solidFill>
              <a:srgbClr val="FF0000"/>
            </a:solidFill>
          </a:endParaRPr>
        </a:p>
      </xdr:txBody>
    </xdr:sp>
    <xdr:clientData/>
  </xdr:oneCellAnchor>
  <xdr:twoCellAnchor editAs="oneCell">
    <xdr:from>
      <xdr:col>103</xdr:col>
      <xdr:colOff>197657</xdr:colOff>
      <xdr:row>13</xdr:row>
      <xdr:rowOff>119791</xdr:rowOff>
    </xdr:from>
    <xdr:to>
      <xdr:col>103</xdr:col>
      <xdr:colOff>197657</xdr:colOff>
      <xdr:row>13</xdr:row>
      <xdr:rowOff>214180</xdr:rowOff>
    </xdr:to>
    <xdr:cxnSp macro="">
      <xdr:nvCxnSpPr>
        <xdr:cNvPr id="471" name="直線コネクタ 470">
          <a:extLst>
            <a:ext uri="{FF2B5EF4-FFF2-40B4-BE49-F238E27FC236}">
              <a16:creationId xmlns:a16="http://schemas.microsoft.com/office/drawing/2014/main" id="{BFD82D5B-4DD2-441B-9E1E-14BAC63DDF4C}"/>
            </a:ext>
          </a:extLst>
        </xdr:cNvPr>
        <xdr:cNvCxnSpPr/>
      </xdr:nvCxnSpPr>
      <xdr:spPr>
        <a:xfrm flipV="1">
          <a:off x="23743457" y="3106831"/>
          <a:ext cx="0" cy="94389"/>
        </a:xfrm>
        <a:prstGeom prst="line">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91440</xdr:colOff>
      <xdr:row>14</xdr:row>
      <xdr:rowOff>23862</xdr:rowOff>
    </xdr:from>
    <xdr:to>
      <xdr:col>102</xdr:col>
      <xdr:colOff>219530</xdr:colOff>
      <xdr:row>14</xdr:row>
      <xdr:rowOff>23862</xdr:rowOff>
    </xdr:to>
    <xdr:cxnSp macro="">
      <xdr:nvCxnSpPr>
        <xdr:cNvPr id="473" name="直線コネクタ 472">
          <a:extLst>
            <a:ext uri="{FF2B5EF4-FFF2-40B4-BE49-F238E27FC236}">
              <a16:creationId xmlns:a16="http://schemas.microsoft.com/office/drawing/2014/main" id="{C6E59C13-C29B-4CF8-9695-FA24D899548B}"/>
            </a:ext>
          </a:extLst>
        </xdr:cNvPr>
        <xdr:cNvCxnSpPr/>
      </xdr:nvCxnSpPr>
      <xdr:spPr>
        <a:xfrm>
          <a:off x="22265640" y="3239502"/>
          <a:ext cx="1271090"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103</xdr:col>
      <xdr:colOff>209838</xdr:colOff>
      <xdr:row>15</xdr:row>
      <xdr:rowOff>69428</xdr:rowOff>
    </xdr:from>
    <xdr:ext cx="224998" cy="320280"/>
    <xdr:sp macro="" textlink="">
      <xdr:nvSpPr>
        <xdr:cNvPr id="474" name="テキスト ボックス 473">
          <a:extLst>
            <a:ext uri="{FF2B5EF4-FFF2-40B4-BE49-F238E27FC236}">
              <a16:creationId xmlns:a16="http://schemas.microsoft.com/office/drawing/2014/main" id="{1A5BB487-6F9C-4286-9411-1E545958AD41}"/>
            </a:ext>
          </a:extLst>
        </xdr:cNvPr>
        <xdr:cNvSpPr txBox="1"/>
      </xdr:nvSpPr>
      <xdr:spPr>
        <a:xfrm rot="16200000">
          <a:off x="23707997" y="3561309"/>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twoCellAnchor editAs="oneCell">
    <xdr:from>
      <xdr:col>103</xdr:col>
      <xdr:colOff>197295</xdr:colOff>
      <xdr:row>14</xdr:row>
      <xdr:rowOff>29402</xdr:rowOff>
    </xdr:from>
    <xdr:to>
      <xdr:col>103</xdr:col>
      <xdr:colOff>197295</xdr:colOff>
      <xdr:row>15</xdr:row>
      <xdr:rowOff>9602</xdr:rowOff>
    </xdr:to>
    <xdr:cxnSp macro="">
      <xdr:nvCxnSpPr>
        <xdr:cNvPr id="475" name="直線コネクタ 474">
          <a:extLst>
            <a:ext uri="{FF2B5EF4-FFF2-40B4-BE49-F238E27FC236}">
              <a16:creationId xmlns:a16="http://schemas.microsoft.com/office/drawing/2014/main" id="{3D8AA94F-BFBB-445B-85BA-A84A80E08EF9}"/>
            </a:ext>
          </a:extLst>
        </xdr:cNvPr>
        <xdr:cNvCxnSpPr/>
      </xdr:nvCxnSpPr>
      <xdr:spPr>
        <a:xfrm>
          <a:off x="23743095" y="3245042"/>
          <a:ext cx="0" cy="2088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10476</xdr:colOff>
      <xdr:row>4</xdr:row>
      <xdr:rowOff>17749</xdr:rowOff>
    </xdr:from>
    <xdr:to>
      <xdr:col>97</xdr:col>
      <xdr:colOff>10476</xdr:colOff>
      <xdr:row>13</xdr:row>
      <xdr:rowOff>213109</xdr:rowOff>
    </xdr:to>
    <xdr:cxnSp macro="">
      <xdr:nvCxnSpPr>
        <xdr:cNvPr id="476" name="直線コネクタ 475">
          <a:extLst>
            <a:ext uri="{FF2B5EF4-FFF2-40B4-BE49-F238E27FC236}">
              <a16:creationId xmlns:a16="http://schemas.microsoft.com/office/drawing/2014/main" id="{416792E4-D199-4953-8AEC-33AC3A5B3EBB}"/>
            </a:ext>
          </a:extLst>
        </xdr:cNvPr>
        <xdr:cNvCxnSpPr/>
      </xdr:nvCxnSpPr>
      <xdr:spPr>
        <a:xfrm>
          <a:off x="22184676" y="9321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142750</xdr:colOff>
      <xdr:row>15</xdr:row>
      <xdr:rowOff>12431</xdr:rowOff>
    </xdr:from>
    <xdr:to>
      <xdr:col>103</xdr:col>
      <xdr:colOff>23950</xdr:colOff>
      <xdr:row>15</xdr:row>
      <xdr:rowOff>12431</xdr:rowOff>
    </xdr:to>
    <xdr:cxnSp macro="">
      <xdr:nvCxnSpPr>
        <xdr:cNvPr id="477" name="直線コネクタ 476">
          <a:extLst>
            <a:ext uri="{FF2B5EF4-FFF2-40B4-BE49-F238E27FC236}">
              <a16:creationId xmlns:a16="http://schemas.microsoft.com/office/drawing/2014/main" id="{A5D48635-2F0C-4FCC-8403-B00C3D1EF930}"/>
            </a:ext>
          </a:extLst>
        </xdr:cNvPr>
        <xdr:cNvCxnSpPr/>
      </xdr:nvCxnSpPr>
      <xdr:spPr>
        <a:xfrm>
          <a:off x="21859750" y="3456671"/>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141846</xdr:colOff>
      <xdr:row>13</xdr:row>
      <xdr:rowOff>214523</xdr:rowOff>
    </xdr:from>
    <xdr:to>
      <xdr:col>97</xdr:col>
      <xdr:colOff>8646</xdr:colOff>
      <xdr:row>13</xdr:row>
      <xdr:rowOff>214523</xdr:rowOff>
    </xdr:to>
    <xdr:cxnSp macro="">
      <xdr:nvCxnSpPr>
        <xdr:cNvPr id="478" name="直線コネクタ 477">
          <a:extLst>
            <a:ext uri="{FF2B5EF4-FFF2-40B4-BE49-F238E27FC236}">
              <a16:creationId xmlns:a16="http://schemas.microsoft.com/office/drawing/2014/main" id="{F10696C4-DD4F-4D82-BC98-0C092EEB7D3A}"/>
            </a:ext>
          </a:extLst>
        </xdr:cNvPr>
        <xdr:cNvCxnSpPr/>
      </xdr:nvCxnSpPr>
      <xdr:spPr>
        <a:xfrm>
          <a:off x="21858846" y="320156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140293</xdr:colOff>
      <xdr:row>13</xdr:row>
      <xdr:rowOff>211100</xdr:rowOff>
    </xdr:from>
    <xdr:to>
      <xdr:col>95</xdr:col>
      <xdr:colOff>140293</xdr:colOff>
      <xdr:row>15</xdr:row>
      <xdr:rowOff>5900</xdr:rowOff>
    </xdr:to>
    <xdr:cxnSp macro="">
      <xdr:nvCxnSpPr>
        <xdr:cNvPr id="479" name="直線コネクタ 478">
          <a:extLst>
            <a:ext uri="{FF2B5EF4-FFF2-40B4-BE49-F238E27FC236}">
              <a16:creationId xmlns:a16="http://schemas.microsoft.com/office/drawing/2014/main" id="{9569BBB9-47BD-4526-8A4A-0E146655BFF7}"/>
            </a:ext>
          </a:extLst>
        </xdr:cNvPr>
        <xdr:cNvCxnSpPr/>
      </xdr:nvCxnSpPr>
      <xdr:spPr>
        <a:xfrm>
          <a:off x="21857293" y="319814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9683</xdr:colOff>
      <xdr:row>4</xdr:row>
      <xdr:rowOff>14781</xdr:rowOff>
    </xdr:from>
    <xdr:to>
      <xdr:col>98</xdr:col>
      <xdr:colOff>15083</xdr:colOff>
      <xdr:row>4</xdr:row>
      <xdr:rowOff>14781</xdr:rowOff>
    </xdr:to>
    <xdr:cxnSp macro="">
      <xdr:nvCxnSpPr>
        <xdr:cNvPr id="480" name="直線コネクタ 479">
          <a:extLst>
            <a:ext uri="{FF2B5EF4-FFF2-40B4-BE49-F238E27FC236}">
              <a16:creationId xmlns:a16="http://schemas.microsoft.com/office/drawing/2014/main" id="{357CEBD5-2E5E-4589-A668-F4991A5F1E6D}"/>
            </a:ext>
          </a:extLst>
        </xdr:cNvPr>
        <xdr:cNvCxnSpPr/>
      </xdr:nvCxnSpPr>
      <xdr:spPr>
        <a:xfrm>
          <a:off x="22183883" y="929181"/>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15818</xdr:colOff>
      <xdr:row>4</xdr:row>
      <xdr:rowOff>17749</xdr:rowOff>
    </xdr:from>
    <xdr:to>
      <xdr:col>98</xdr:col>
      <xdr:colOff>15818</xdr:colOff>
      <xdr:row>13</xdr:row>
      <xdr:rowOff>213109</xdr:rowOff>
    </xdr:to>
    <xdr:cxnSp macro="">
      <xdr:nvCxnSpPr>
        <xdr:cNvPr id="481" name="直線コネクタ 480">
          <a:extLst>
            <a:ext uri="{FF2B5EF4-FFF2-40B4-BE49-F238E27FC236}">
              <a16:creationId xmlns:a16="http://schemas.microsoft.com/office/drawing/2014/main" id="{64B608B8-ACA7-478F-BEA7-BA5B066AFA0C}"/>
            </a:ext>
          </a:extLst>
        </xdr:cNvPr>
        <xdr:cNvCxnSpPr/>
      </xdr:nvCxnSpPr>
      <xdr:spPr>
        <a:xfrm>
          <a:off x="22418618" y="93214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13910</xdr:colOff>
      <xdr:row>13</xdr:row>
      <xdr:rowOff>211564</xdr:rowOff>
    </xdr:from>
    <xdr:to>
      <xdr:col>103</xdr:col>
      <xdr:colOff>22910</xdr:colOff>
      <xdr:row>13</xdr:row>
      <xdr:rowOff>211564</xdr:rowOff>
    </xdr:to>
    <xdr:cxnSp macro="">
      <xdr:nvCxnSpPr>
        <xdr:cNvPr id="482" name="直線コネクタ 481">
          <a:extLst>
            <a:ext uri="{FF2B5EF4-FFF2-40B4-BE49-F238E27FC236}">
              <a16:creationId xmlns:a16="http://schemas.microsoft.com/office/drawing/2014/main" id="{B955120A-39C0-4C53-89B9-4D2AAED9C611}"/>
            </a:ext>
          </a:extLst>
        </xdr:cNvPr>
        <xdr:cNvCxnSpPr/>
      </xdr:nvCxnSpPr>
      <xdr:spPr>
        <a:xfrm>
          <a:off x="22416710" y="319860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23186</xdr:colOff>
      <xdr:row>13</xdr:row>
      <xdr:rowOff>214881</xdr:rowOff>
    </xdr:from>
    <xdr:to>
      <xdr:col>103</xdr:col>
      <xdr:colOff>23186</xdr:colOff>
      <xdr:row>15</xdr:row>
      <xdr:rowOff>9681</xdr:rowOff>
    </xdr:to>
    <xdr:cxnSp macro="">
      <xdr:nvCxnSpPr>
        <xdr:cNvPr id="483" name="直線コネクタ 482">
          <a:extLst>
            <a:ext uri="{FF2B5EF4-FFF2-40B4-BE49-F238E27FC236}">
              <a16:creationId xmlns:a16="http://schemas.microsoft.com/office/drawing/2014/main" id="{BB772467-E218-438C-937E-3D4D592255C9}"/>
            </a:ext>
          </a:extLst>
        </xdr:cNvPr>
        <xdr:cNvCxnSpPr/>
      </xdr:nvCxnSpPr>
      <xdr:spPr>
        <a:xfrm>
          <a:off x="23568986" y="320192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93</xdr:col>
      <xdr:colOff>106585</xdr:colOff>
      <xdr:row>4</xdr:row>
      <xdr:rowOff>14706</xdr:rowOff>
    </xdr:from>
    <xdr:to>
      <xdr:col>96</xdr:col>
      <xdr:colOff>126462</xdr:colOff>
      <xdr:row>4</xdr:row>
      <xdr:rowOff>14706</xdr:rowOff>
    </xdr:to>
    <xdr:cxnSp macro="">
      <xdr:nvCxnSpPr>
        <xdr:cNvPr id="484" name="直線コネクタ 483">
          <a:extLst>
            <a:ext uri="{FF2B5EF4-FFF2-40B4-BE49-F238E27FC236}">
              <a16:creationId xmlns:a16="http://schemas.microsoft.com/office/drawing/2014/main" id="{C5F08D8E-745D-402B-899B-6195E7D819C5}"/>
            </a:ext>
          </a:extLst>
        </xdr:cNvPr>
        <xdr:cNvCxnSpPr/>
      </xdr:nvCxnSpPr>
      <xdr:spPr>
        <a:xfrm>
          <a:off x="21366385" y="929106"/>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88060</xdr:colOff>
      <xdr:row>13</xdr:row>
      <xdr:rowOff>210307</xdr:rowOff>
    </xdr:from>
    <xdr:to>
      <xdr:col>95</xdr:col>
      <xdr:colOff>21912</xdr:colOff>
      <xdr:row>13</xdr:row>
      <xdr:rowOff>210307</xdr:rowOff>
    </xdr:to>
    <xdr:cxnSp macro="">
      <xdr:nvCxnSpPr>
        <xdr:cNvPr id="485" name="直線コネクタ 484">
          <a:extLst>
            <a:ext uri="{FF2B5EF4-FFF2-40B4-BE49-F238E27FC236}">
              <a16:creationId xmlns:a16="http://schemas.microsoft.com/office/drawing/2014/main" id="{962420E8-48BE-4534-8D10-17376D6AD0E4}"/>
            </a:ext>
          </a:extLst>
        </xdr:cNvPr>
        <xdr:cNvCxnSpPr/>
      </xdr:nvCxnSpPr>
      <xdr:spPr>
        <a:xfrm>
          <a:off x="21576460" y="3197347"/>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141468</xdr:colOff>
      <xdr:row>4</xdr:row>
      <xdr:rowOff>13240</xdr:rowOff>
    </xdr:from>
    <xdr:to>
      <xdr:col>94</xdr:col>
      <xdr:colOff>141468</xdr:colOff>
      <xdr:row>13</xdr:row>
      <xdr:rowOff>208600</xdr:rowOff>
    </xdr:to>
    <xdr:cxnSp macro="">
      <xdr:nvCxnSpPr>
        <xdr:cNvPr id="486" name="直線コネクタ 485">
          <a:extLst>
            <a:ext uri="{FF2B5EF4-FFF2-40B4-BE49-F238E27FC236}">
              <a16:creationId xmlns:a16="http://schemas.microsoft.com/office/drawing/2014/main" id="{9FC9B427-5A34-40E9-9264-8C57C02456E2}"/>
            </a:ext>
          </a:extLst>
        </xdr:cNvPr>
        <xdr:cNvCxnSpPr/>
      </xdr:nvCxnSpPr>
      <xdr:spPr>
        <a:xfrm>
          <a:off x="21629868" y="92764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181984</xdr:colOff>
      <xdr:row>7</xdr:row>
      <xdr:rowOff>229162</xdr:rowOff>
    </xdr:from>
    <xdr:ext cx="233205" cy="444352"/>
    <xdr:sp macro="" textlink="'1条'!$R$6">
      <xdr:nvSpPr>
        <xdr:cNvPr id="487" name="テキスト ボックス 486">
          <a:extLst>
            <a:ext uri="{FF2B5EF4-FFF2-40B4-BE49-F238E27FC236}">
              <a16:creationId xmlns:a16="http://schemas.microsoft.com/office/drawing/2014/main" id="{D194B7F9-EA22-484C-A751-E99E08271EB2}"/>
            </a:ext>
          </a:extLst>
        </xdr:cNvPr>
        <xdr:cNvSpPr txBox="1"/>
      </xdr:nvSpPr>
      <xdr:spPr>
        <a:xfrm rot="16200000">
          <a:off x="21336211" y="19349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93</xdr:col>
      <xdr:colOff>92913</xdr:colOff>
      <xdr:row>15</xdr:row>
      <xdr:rowOff>5998</xdr:rowOff>
    </xdr:from>
    <xdr:to>
      <xdr:col>95</xdr:col>
      <xdr:colOff>10188</xdr:colOff>
      <xdr:row>15</xdr:row>
      <xdr:rowOff>5998</xdr:rowOff>
    </xdr:to>
    <xdr:cxnSp macro="">
      <xdr:nvCxnSpPr>
        <xdr:cNvPr id="488" name="直線コネクタ 487">
          <a:extLst>
            <a:ext uri="{FF2B5EF4-FFF2-40B4-BE49-F238E27FC236}">
              <a16:creationId xmlns:a16="http://schemas.microsoft.com/office/drawing/2014/main" id="{39453273-5D19-440E-9483-D3BE56708127}"/>
            </a:ext>
          </a:extLst>
        </xdr:cNvPr>
        <xdr:cNvCxnSpPr/>
      </xdr:nvCxnSpPr>
      <xdr:spPr>
        <a:xfrm>
          <a:off x="21352713" y="3450238"/>
          <a:ext cx="37447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185056</xdr:colOff>
      <xdr:row>8</xdr:row>
      <xdr:rowOff>41411</xdr:rowOff>
    </xdr:from>
    <xdr:ext cx="233205" cy="444352"/>
    <xdr:sp macro="" textlink="'1条'!R5">
      <xdr:nvSpPr>
        <xdr:cNvPr id="489" name="テキスト ボックス 488">
          <a:extLst>
            <a:ext uri="{FF2B5EF4-FFF2-40B4-BE49-F238E27FC236}">
              <a16:creationId xmlns:a16="http://schemas.microsoft.com/office/drawing/2014/main" id="{DCDA9A3E-2E34-4CE2-979F-776F2DF9CF30}"/>
            </a:ext>
          </a:extLst>
        </xdr:cNvPr>
        <xdr:cNvSpPr txBox="1"/>
      </xdr:nvSpPr>
      <xdr:spPr>
        <a:xfrm rot="16200000">
          <a:off x="21110683" y="19866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93</xdr:col>
      <xdr:colOff>154036</xdr:colOff>
      <xdr:row>4</xdr:row>
      <xdr:rowOff>14022</xdr:rowOff>
    </xdr:from>
    <xdr:to>
      <xdr:col>93</xdr:col>
      <xdr:colOff>154036</xdr:colOff>
      <xdr:row>15</xdr:row>
      <xdr:rowOff>4182</xdr:rowOff>
    </xdr:to>
    <xdr:cxnSp macro="">
      <xdr:nvCxnSpPr>
        <xdr:cNvPr id="490" name="直線コネクタ 489">
          <a:extLst>
            <a:ext uri="{FF2B5EF4-FFF2-40B4-BE49-F238E27FC236}">
              <a16:creationId xmlns:a16="http://schemas.microsoft.com/office/drawing/2014/main" id="{173474E5-1D5E-4E05-A55A-FBCFB2226E61}"/>
            </a:ext>
          </a:extLst>
        </xdr:cNvPr>
        <xdr:cNvCxnSpPr/>
      </xdr:nvCxnSpPr>
      <xdr:spPr>
        <a:xfrm>
          <a:off x="21413836" y="928422"/>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94</xdr:col>
      <xdr:colOff>143999</xdr:colOff>
      <xdr:row>13</xdr:row>
      <xdr:rowOff>207128</xdr:rowOff>
    </xdr:from>
    <xdr:to>
      <xdr:col>94</xdr:col>
      <xdr:colOff>143999</xdr:colOff>
      <xdr:row>15</xdr:row>
      <xdr:rowOff>1928</xdr:rowOff>
    </xdr:to>
    <xdr:cxnSp macro="">
      <xdr:nvCxnSpPr>
        <xdr:cNvPr id="491" name="直線コネクタ 490">
          <a:extLst>
            <a:ext uri="{FF2B5EF4-FFF2-40B4-BE49-F238E27FC236}">
              <a16:creationId xmlns:a16="http://schemas.microsoft.com/office/drawing/2014/main" id="{97A473F4-D7E3-4AC2-949C-FD0AECCADC85}"/>
            </a:ext>
          </a:extLst>
        </xdr:cNvPr>
        <xdr:cNvCxnSpPr/>
      </xdr:nvCxnSpPr>
      <xdr:spPr>
        <a:xfrm>
          <a:off x="21632399" y="3194168"/>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195788</xdr:colOff>
      <xdr:row>9</xdr:row>
      <xdr:rowOff>119316</xdr:rowOff>
    </xdr:from>
    <xdr:ext cx="224998" cy="345929"/>
    <xdr:sp macro="" textlink="">
      <xdr:nvSpPr>
        <xdr:cNvPr id="492" name="テキスト ボックス 491">
          <a:extLst>
            <a:ext uri="{FF2B5EF4-FFF2-40B4-BE49-F238E27FC236}">
              <a16:creationId xmlns:a16="http://schemas.microsoft.com/office/drawing/2014/main" id="{3F12282C-597A-4A74-9E11-B45BD7E249D4}"/>
            </a:ext>
          </a:extLst>
        </xdr:cNvPr>
        <xdr:cNvSpPr txBox="1"/>
      </xdr:nvSpPr>
      <xdr:spPr>
        <a:xfrm rot="16200000">
          <a:off x="21166522" y="224806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93</xdr:col>
      <xdr:colOff>173317</xdr:colOff>
      <xdr:row>13</xdr:row>
      <xdr:rowOff>88150</xdr:rowOff>
    </xdr:from>
    <xdr:ext cx="233205" cy="444352"/>
    <xdr:sp macro="" textlink="'1条'!$R$9">
      <xdr:nvSpPr>
        <xdr:cNvPr id="493" name="テキスト ボックス 492">
          <a:extLst>
            <a:ext uri="{FF2B5EF4-FFF2-40B4-BE49-F238E27FC236}">
              <a16:creationId xmlns:a16="http://schemas.microsoft.com/office/drawing/2014/main" id="{E25748AC-BEB2-48F0-9272-7DD7FD575544}"/>
            </a:ext>
          </a:extLst>
        </xdr:cNvPr>
        <xdr:cNvSpPr txBox="1"/>
      </xdr:nvSpPr>
      <xdr:spPr>
        <a:xfrm rot="16200000">
          <a:off x="21327544" y="318076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97</xdr:col>
      <xdr:colOff>11525</xdr:colOff>
      <xdr:row>2</xdr:row>
      <xdr:rowOff>188631</xdr:rowOff>
    </xdr:from>
    <xdr:to>
      <xdr:col>97</xdr:col>
      <xdr:colOff>11525</xdr:colOff>
      <xdr:row>3</xdr:row>
      <xdr:rowOff>95555</xdr:rowOff>
    </xdr:to>
    <xdr:cxnSp macro="">
      <xdr:nvCxnSpPr>
        <xdr:cNvPr id="494" name="直線コネクタ 493">
          <a:extLst>
            <a:ext uri="{FF2B5EF4-FFF2-40B4-BE49-F238E27FC236}">
              <a16:creationId xmlns:a16="http://schemas.microsoft.com/office/drawing/2014/main" id="{7B0AF502-E9C6-4EAA-A07F-7FF450B24911}"/>
            </a:ext>
          </a:extLst>
        </xdr:cNvPr>
        <xdr:cNvCxnSpPr/>
      </xdr:nvCxnSpPr>
      <xdr:spPr>
        <a:xfrm>
          <a:off x="22185725" y="645831"/>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98</xdr:col>
      <xdr:colOff>13149</xdr:colOff>
      <xdr:row>2</xdr:row>
      <xdr:rowOff>185793</xdr:rowOff>
    </xdr:from>
    <xdr:to>
      <xdr:col>98</xdr:col>
      <xdr:colOff>13149</xdr:colOff>
      <xdr:row>3</xdr:row>
      <xdr:rowOff>89693</xdr:rowOff>
    </xdr:to>
    <xdr:cxnSp macro="">
      <xdr:nvCxnSpPr>
        <xdr:cNvPr id="495" name="直線コネクタ 494">
          <a:extLst>
            <a:ext uri="{FF2B5EF4-FFF2-40B4-BE49-F238E27FC236}">
              <a16:creationId xmlns:a16="http://schemas.microsoft.com/office/drawing/2014/main" id="{1C8A89F9-167E-4B97-8937-1EF826B39952}"/>
            </a:ext>
          </a:extLst>
        </xdr:cNvPr>
        <xdr:cNvCxnSpPr/>
      </xdr:nvCxnSpPr>
      <xdr:spPr>
        <a:xfrm>
          <a:off x="22415949" y="642993"/>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97</xdr:col>
      <xdr:colOff>14095</xdr:colOff>
      <xdr:row>3</xdr:row>
      <xdr:rowOff>5214</xdr:rowOff>
    </xdr:from>
    <xdr:to>
      <xdr:col>98</xdr:col>
      <xdr:colOff>19495</xdr:colOff>
      <xdr:row>3</xdr:row>
      <xdr:rowOff>5214</xdr:rowOff>
    </xdr:to>
    <xdr:cxnSp macro="">
      <xdr:nvCxnSpPr>
        <xdr:cNvPr id="496" name="直線コネクタ 495">
          <a:extLst>
            <a:ext uri="{FF2B5EF4-FFF2-40B4-BE49-F238E27FC236}">
              <a16:creationId xmlns:a16="http://schemas.microsoft.com/office/drawing/2014/main" id="{83AF07E8-6324-4537-B5F1-8DE8EADDA20E}"/>
            </a:ext>
          </a:extLst>
        </xdr:cNvPr>
        <xdr:cNvCxnSpPr/>
      </xdr:nvCxnSpPr>
      <xdr:spPr>
        <a:xfrm>
          <a:off x="22188295" y="691014"/>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96</xdr:col>
      <xdr:colOff>122264</xdr:colOff>
      <xdr:row>2</xdr:row>
      <xdr:rowOff>0</xdr:rowOff>
    </xdr:from>
    <xdr:ext cx="444352" cy="233205"/>
    <xdr:sp macro="" textlink="'1条'!R7">
      <xdr:nvSpPr>
        <xdr:cNvPr id="497" name="テキスト ボックス 496">
          <a:extLst>
            <a:ext uri="{FF2B5EF4-FFF2-40B4-BE49-F238E27FC236}">
              <a16:creationId xmlns:a16="http://schemas.microsoft.com/office/drawing/2014/main" id="{003CA8EF-A28D-4B6C-9EA4-5B76268D4A9C}"/>
            </a:ext>
          </a:extLst>
        </xdr:cNvPr>
        <xdr:cNvSpPr txBox="1"/>
      </xdr:nvSpPr>
      <xdr:spPr>
        <a:xfrm>
          <a:off x="22067864" y="4572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95</xdr:col>
      <xdr:colOff>146627</xdr:colOff>
      <xdr:row>15</xdr:row>
      <xdr:rowOff>138397</xdr:rowOff>
    </xdr:from>
    <xdr:to>
      <xdr:col>95</xdr:col>
      <xdr:colOff>146627</xdr:colOff>
      <xdr:row>16</xdr:row>
      <xdr:rowOff>51938</xdr:rowOff>
    </xdr:to>
    <xdr:cxnSp macro="">
      <xdr:nvCxnSpPr>
        <xdr:cNvPr id="498" name="直線コネクタ 497">
          <a:extLst>
            <a:ext uri="{FF2B5EF4-FFF2-40B4-BE49-F238E27FC236}">
              <a16:creationId xmlns:a16="http://schemas.microsoft.com/office/drawing/2014/main" id="{86FEE860-D50C-453E-A91D-AC018BC8D425}"/>
            </a:ext>
          </a:extLst>
        </xdr:cNvPr>
        <xdr:cNvCxnSpPr/>
      </xdr:nvCxnSpPr>
      <xdr:spPr>
        <a:xfrm>
          <a:off x="21863627" y="3582637"/>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24527</xdr:colOff>
      <xdr:row>15</xdr:row>
      <xdr:rowOff>138397</xdr:rowOff>
    </xdr:from>
    <xdr:to>
      <xdr:col>103</xdr:col>
      <xdr:colOff>24527</xdr:colOff>
      <xdr:row>16</xdr:row>
      <xdr:rowOff>51938</xdr:rowOff>
    </xdr:to>
    <xdr:cxnSp macro="">
      <xdr:nvCxnSpPr>
        <xdr:cNvPr id="499" name="直線コネクタ 498">
          <a:extLst>
            <a:ext uri="{FF2B5EF4-FFF2-40B4-BE49-F238E27FC236}">
              <a16:creationId xmlns:a16="http://schemas.microsoft.com/office/drawing/2014/main" id="{25B1A931-B663-4B3F-A50D-E61C39169197}"/>
            </a:ext>
          </a:extLst>
        </xdr:cNvPr>
        <xdr:cNvCxnSpPr/>
      </xdr:nvCxnSpPr>
      <xdr:spPr>
        <a:xfrm>
          <a:off x="23570327" y="3582637"/>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141616</xdr:colOff>
      <xdr:row>16</xdr:row>
      <xdr:rowOff>6001</xdr:rowOff>
    </xdr:from>
    <xdr:to>
      <xdr:col>103</xdr:col>
      <xdr:colOff>22816</xdr:colOff>
      <xdr:row>16</xdr:row>
      <xdr:rowOff>6001</xdr:rowOff>
    </xdr:to>
    <xdr:cxnSp macro="">
      <xdr:nvCxnSpPr>
        <xdr:cNvPr id="500" name="直線コネクタ 499">
          <a:extLst>
            <a:ext uri="{FF2B5EF4-FFF2-40B4-BE49-F238E27FC236}">
              <a16:creationId xmlns:a16="http://schemas.microsoft.com/office/drawing/2014/main" id="{774E9A4C-1F96-4B05-89E5-34FB70C9625A}"/>
            </a:ext>
          </a:extLst>
        </xdr:cNvPr>
        <xdr:cNvCxnSpPr/>
      </xdr:nvCxnSpPr>
      <xdr:spPr>
        <a:xfrm>
          <a:off x="21858616" y="367884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98</xdr:col>
      <xdr:colOff>65867</xdr:colOff>
      <xdr:row>15</xdr:row>
      <xdr:rowOff>220939</xdr:rowOff>
    </xdr:from>
    <xdr:ext cx="444352" cy="233205"/>
    <xdr:sp macro="" textlink="'1条'!R8">
      <xdr:nvSpPr>
        <xdr:cNvPr id="501" name="テキスト ボックス 500">
          <a:extLst>
            <a:ext uri="{FF2B5EF4-FFF2-40B4-BE49-F238E27FC236}">
              <a16:creationId xmlns:a16="http://schemas.microsoft.com/office/drawing/2014/main" id="{D23B63F9-A76D-4B6B-B503-EF1B535E5057}"/>
            </a:ext>
          </a:extLst>
        </xdr:cNvPr>
        <xdr:cNvSpPr txBox="1"/>
      </xdr:nvSpPr>
      <xdr:spPr>
        <a:xfrm>
          <a:off x="22468667" y="36608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95</xdr:col>
      <xdr:colOff>148233</xdr:colOff>
      <xdr:row>12</xdr:row>
      <xdr:rowOff>79226</xdr:rowOff>
    </xdr:from>
    <xdr:to>
      <xdr:col>95</xdr:col>
      <xdr:colOff>148233</xdr:colOff>
      <xdr:row>13</xdr:row>
      <xdr:rowOff>35964</xdr:rowOff>
    </xdr:to>
    <xdr:cxnSp macro="">
      <xdr:nvCxnSpPr>
        <xdr:cNvPr id="502" name="直線コネクタ 501">
          <a:extLst>
            <a:ext uri="{FF2B5EF4-FFF2-40B4-BE49-F238E27FC236}">
              <a16:creationId xmlns:a16="http://schemas.microsoft.com/office/drawing/2014/main" id="{783E7DCB-6B76-4441-BD13-D0BC7C0BBDBF}"/>
            </a:ext>
          </a:extLst>
        </xdr:cNvPr>
        <xdr:cNvCxnSpPr/>
      </xdr:nvCxnSpPr>
      <xdr:spPr>
        <a:xfrm>
          <a:off x="21865233" y="2837666"/>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95</xdr:col>
      <xdr:colOff>145288</xdr:colOff>
      <xdr:row>12</xdr:row>
      <xdr:rowOff>155040</xdr:rowOff>
    </xdr:from>
    <xdr:to>
      <xdr:col>97</xdr:col>
      <xdr:colOff>12088</xdr:colOff>
      <xdr:row>12</xdr:row>
      <xdr:rowOff>155040</xdr:rowOff>
    </xdr:to>
    <xdr:cxnSp macro="">
      <xdr:nvCxnSpPr>
        <xdr:cNvPr id="503" name="直線コネクタ 502">
          <a:extLst>
            <a:ext uri="{FF2B5EF4-FFF2-40B4-BE49-F238E27FC236}">
              <a16:creationId xmlns:a16="http://schemas.microsoft.com/office/drawing/2014/main" id="{DB9B3D1C-6C08-4AEE-AA6F-27F85B4C97D9}"/>
            </a:ext>
          </a:extLst>
        </xdr:cNvPr>
        <xdr:cNvCxnSpPr/>
      </xdr:nvCxnSpPr>
      <xdr:spPr>
        <a:xfrm>
          <a:off x="21862288" y="2913480"/>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105190</xdr:colOff>
      <xdr:row>11</xdr:row>
      <xdr:rowOff>190560</xdr:rowOff>
    </xdr:from>
    <xdr:ext cx="444352" cy="233205"/>
    <xdr:sp macro="" textlink="'1条'!R10">
      <xdr:nvSpPr>
        <xdr:cNvPr id="504" name="テキスト ボックス 503">
          <a:extLst>
            <a:ext uri="{FF2B5EF4-FFF2-40B4-BE49-F238E27FC236}">
              <a16:creationId xmlns:a16="http://schemas.microsoft.com/office/drawing/2014/main" id="{61D3D024-F414-49A0-AA05-A585A3D1BDEF}"/>
            </a:ext>
          </a:extLst>
        </xdr:cNvPr>
        <xdr:cNvSpPr txBox="1"/>
      </xdr:nvSpPr>
      <xdr:spPr>
        <a:xfrm>
          <a:off x="21822190" y="27204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99</xdr:col>
      <xdr:colOff>138037</xdr:colOff>
      <xdr:row>11</xdr:row>
      <xdr:rowOff>180200</xdr:rowOff>
    </xdr:from>
    <xdr:ext cx="444352" cy="233205"/>
    <xdr:sp macro="" textlink="'1条'!R11">
      <xdr:nvSpPr>
        <xdr:cNvPr id="505" name="テキスト ボックス 504">
          <a:extLst>
            <a:ext uri="{FF2B5EF4-FFF2-40B4-BE49-F238E27FC236}">
              <a16:creationId xmlns:a16="http://schemas.microsoft.com/office/drawing/2014/main" id="{E4ECED4E-1D19-496C-9523-907DB3D97ACD}"/>
            </a:ext>
          </a:extLst>
        </xdr:cNvPr>
        <xdr:cNvSpPr txBox="1"/>
      </xdr:nvSpPr>
      <xdr:spPr>
        <a:xfrm>
          <a:off x="22769437" y="27056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98</xdr:col>
      <xdr:colOff>15759</xdr:colOff>
      <xdr:row>12</xdr:row>
      <xdr:rowOff>155040</xdr:rowOff>
    </xdr:from>
    <xdr:to>
      <xdr:col>103</xdr:col>
      <xdr:colOff>24759</xdr:colOff>
      <xdr:row>12</xdr:row>
      <xdr:rowOff>155040</xdr:rowOff>
    </xdr:to>
    <xdr:cxnSp macro="">
      <xdr:nvCxnSpPr>
        <xdr:cNvPr id="506" name="直線コネクタ 505">
          <a:extLst>
            <a:ext uri="{FF2B5EF4-FFF2-40B4-BE49-F238E27FC236}">
              <a16:creationId xmlns:a16="http://schemas.microsoft.com/office/drawing/2014/main" id="{C1D1ED8A-42E3-49A7-8841-DEA8CC070D84}"/>
            </a:ext>
          </a:extLst>
        </xdr:cNvPr>
        <xdr:cNvCxnSpPr/>
      </xdr:nvCxnSpPr>
      <xdr:spPr>
        <a:xfrm>
          <a:off x="22418559" y="2913480"/>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24527</xdr:colOff>
      <xdr:row>12</xdr:row>
      <xdr:rowOff>90312</xdr:rowOff>
    </xdr:from>
    <xdr:to>
      <xdr:col>103</xdr:col>
      <xdr:colOff>24527</xdr:colOff>
      <xdr:row>13</xdr:row>
      <xdr:rowOff>41712</xdr:rowOff>
    </xdr:to>
    <xdr:cxnSp macro="">
      <xdr:nvCxnSpPr>
        <xdr:cNvPr id="507" name="直線コネクタ 506">
          <a:extLst>
            <a:ext uri="{FF2B5EF4-FFF2-40B4-BE49-F238E27FC236}">
              <a16:creationId xmlns:a16="http://schemas.microsoft.com/office/drawing/2014/main" id="{F5AFD264-15E6-42E7-A50A-873B57B0CA9D}"/>
            </a:ext>
          </a:extLst>
        </xdr:cNvPr>
        <xdr:cNvCxnSpPr/>
      </xdr:nvCxnSpPr>
      <xdr:spPr>
        <a:xfrm>
          <a:off x="23570327" y="2848752"/>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62488</xdr:colOff>
      <xdr:row>15</xdr:row>
      <xdr:rowOff>10320</xdr:rowOff>
    </xdr:from>
    <xdr:to>
      <xdr:col>104</xdr:col>
      <xdr:colOff>13888</xdr:colOff>
      <xdr:row>15</xdr:row>
      <xdr:rowOff>10320</xdr:rowOff>
    </xdr:to>
    <xdr:cxnSp macro="">
      <xdr:nvCxnSpPr>
        <xdr:cNvPr id="508" name="直線コネクタ 507">
          <a:extLst>
            <a:ext uri="{FF2B5EF4-FFF2-40B4-BE49-F238E27FC236}">
              <a16:creationId xmlns:a16="http://schemas.microsoft.com/office/drawing/2014/main" id="{B11CBB7E-960E-4D4B-9CA4-DDB2FF389563}"/>
            </a:ext>
          </a:extLst>
        </xdr:cNvPr>
        <xdr:cNvCxnSpPr/>
      </xdr:nvCxnSpPr>
      <xdr:spPr>
        <a:xfrm>
          <a:off x="23608288" y="3454560"/>
          <a:ext cx="1800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67060</xdr:colOff>
      <xdr:row>18</xdr:row>
      <xdr:rowOff>9609</xdr:rowOff>
    </xdr:from>
    <xdr:to>
      <xdr:col>63</xdr:col>
      <xdr:colOff>67060</xdr:colOff>
      <xdr:row>18</xdr:row>
      <xdr:rowOff>194421</xdr:rowOff>
    </xdr:to>
    <xdr:cxnSp macro="">
      <xdr:nvCxnSpPr>
        <xdr:cNvPr id="36" name="直線コネクタ 35">
          <a:extLst>
            <a:ext uri="{FF2B5EF4-FFF2-40B4-BE49-F238E27FC236}">
              <a16:creationId xmlns:a16="http://schemas.microsoft.com/office/drawing/2014/main" id="{86D249A5-3701-5C82-971B-5DAAFC2A8C20}"/>
            </a:ext>
          </a:extLst>
        </xdr:cNvPr>
        <xdr:cNvCxnSpPr/>
      </xdr:nvCxnSpPr>
      <xdr:spPr>
        <a:xfrm>
          <a:off x="14468860" y="4154889"/>
          <a:ext cx="0" cy="18481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62488</xdr:colOff>
      <xdr:row>14</xdr:row>
      <xdr:rowOff>30640</xdr:rowOff>
    </xdr:from>
    <xdr:to>
      <xdr:col>104</xdr:col>
      <xdr:colOff>13888</xdr:colOff>
      <xdr:row>14</xdr:row>
      <xdr:rowOff>30640</xdr:rowOff>
    </xdr:to>
    <xdr:cxnSp macro="">
      <xdr:nvCxnSpPr>
        <xdr:cNvPr id="47" name="直線コネクタ 46">
          <a:extLst>
            <a:ext uri="{FF2B5EF4-FFF2-40B4-BE49-F238E27FC236}">
              <a16:creationId xmlns:a16="http://schemas.microsoft.com/office/drawing/2014/main" id="{6B2F68CA-8433-1229-C1AE-AA5555A616EC}"/>
            </a:ext>
          </a:extLst>
        </xdr:cNvPr>
        <xdr:cNvCxnSpPr/>
      </xdr:nvCxnSpPr>
      <xdr:spPr>
        <a:xfrm>
          <a:off x="23608288" y="3246280"/>
          <a:ext cx="1800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103</xdr:col>
      <xdr:colOff>62488</xdr:colOff>
      <xdr:row>13</xdr:row>
      <xdr:rowOff>213520</xdr:rowOff>
    </xdr:from>
    <xdr:to>
      <xdr:col>104</xdr:col>
      <xdr:colOff>13888</xdr:colOff>
      <xdr:row>13</xdr:row>
      <xdr:rowOff>213520</xdr:rowOff>
    </xdr:to>
    <xdr:cxnSp macro="">
      <xdr:nvCxnSpPr>
        <xdr:cNvPr id="48" name="直線コネクタ 47">
          <a:extLst>
            <a:ext uri="{FF2B5EF4-FFF2-40B4-BE49-F238E27FC236}">
              <a16:creationId xmlns:a16="http://schemas.microsoft.com/office/drawing/2014/main" id="{E6388F26-F81B-750A-B513-58E4AE150C36}"/>
            </a:ext>
          </a:extLst>
        </xdr:cNvPr>
        <xdr:cNvCxnSpPr/>
      </xdr:nvCxnSpPr>
      <xdr:spPr>
        <a:xfrm>
          <a:off x="23608288" y="3200560"/>
          <a:ext cx="1800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102</xdr:col>
      <xdr:colOff>218985</xdr:colOff>
      <xdr:row>14</xdr:row>
      <xdr:rowOff>30480</xdr:rowOff>
    </xdr:from>
    <xdr:to>
      <xdr:col>102</xdr:col>
      <xdr:colOff>218985</xdr:colOff>
      <xdr:row>14</xdr:row>
      <xdr:rowOff>172720</xdr:rowOff>
    </xdr:to>
    <xdr:cxnSp macro="">
      <xdr:nvCxnSpPr>
        <xdr:cNvPr id="52" name="直線コネクタ 51">
          <a:extLst>
            <a:ext uri="{FF2B5EF4-FFF2-40B4-BE49-F238E27FC236}">
              <a16:creationId xmlns:a16="http://schemas.microsoft.com/office/drawing/2014/main" id="{32F3198A-0EFF-408C-A6F0-0FB292897DE2}"/>
            </a:ext>
          </a:extLst>
        </xdr:cNvPr>
        <xdr:cNvCxnSpPr/>
      </xdr:nvCxnSpPr>
      <xdr:spPr>
        <a:xfrm>
          <a:off x="23536185" y="3246120"/>
          <a:ext cx="0" cy="14224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55880</xdr:colOff>
      <xdr:row>16</xdr:row>
      <xdr:rowOff>10160</xdr:rowOff>
    </xdr:from>
    <xdr:to>
      <xdr:col>66</xdr:col>
      <xdr:colOff>76200</xdr:colOff>
      <xdr:row>16</xdr:row>
      <xdr:rowOff>143111</xdr:rowOff>
    </xdr:to>
    <xdr:cxnSp macro="">
      <xdr:nvCxnSpPr>
        <xdr:cNvPr id="18" name="直線コネクタ 17">
          <a:extLst>
            <a:ext uri="{FF2B5EF4-FFF2-40B4-BE49-F238E27FC236}">
              <a16:creationId xmlns:a16="http://schemas.microsoft.com/office/drawing/2014/main" id="{CC5B0BE8-30DB-4D11-8A97-B3282D41AF5A}"/>
            </a:ext>
          </a:extLst>
        </xdr:cNvPr>
        <xdr:cNvCxnSpPr/>
      </xdr:nvCxnSpPr>
      <xdr:spPr>
        <a:xfrm flipH="1">
          <a:off x="14457680" y="3683000"/>
          <a:ext cx="706120" cy="132951"/>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oneCellAnchor>
    <xdr:from>
      <xdr:col>27</xdr:col>
      <xdr:colOff>9839</xdr:colOff>
      <xdr:row>12</xdr:row>
      <xdr:rowOff>77666</xdr:rowOff>
    </xdr:from>
    <xdr:ext cx="444352" cy="233205"/>
    <xdr:sp macro="" textlink="'1条'!R9">
      <xdr:nvSpPr>
        <xdr:cNvPr id="87" name="テキスト ボックス 86">
          <a:extLst>
            <a:ext uri="{FF2B5EF4-FFF2-40B4-BE49-F238E27FC236}">
              <a16:creationId xmlns:a16="http://schemas.microsoft.com/office/drawing/2014/main" id="{9693B742-674A-407E-91A6-28FC09696C17}"/>
            </a:ext>
          </a:extLst>
        </xdr:cNvPr>
        <xdr:cNvSpPr txBox="1"/>
      </xdr:nvSpPr>
      <xdr:spPr>
        <a:xfrm>
          <a:off x="6182039" y="283610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1F42BEC-A303-4EB3-AB69-61228F9A5282}" type="TxLink">
            <a:rPr kumimoji="1" lang="en-US" altLang="en-US" sz="900" b="0" i="0" u="none" strike="noStrike">
              <a:solidFill>
                <a:srgbClr val="FF0000"/>
              </a:solidFill>
              <a:latin typeface="Times New Roman"/>
              <a:ea typeface="Yu Gothic"/>
              <a:cs typeface="Times New Roman"/>
            </a:rPr>
            <a:pPr/>
            <a:t>0.700</a:t>
          </a:fld>
          <a:endParaRPr kumimoji="1" lang="ja-JP" altLang="en-US" sz="900">
            <a:solidFill>
              <a:srgbClr val="FF0000"/>
            </a:solidFill>
          </a:endParaRPr>
        </a:p>
      </xdr:txBody>
    </xdr:sp>
    <xdr:clientData/>
  </xdr:oneCellAnchor>
  <xdr:oneCellAnchor>
    <xdr:from>
      <xdr:col>28</xdr:col>
      <xdr:colOff>52463</xdr:colOff>
      <xdr:row>12</xdr:row>
      <xdr:rowOff>76214</xdr:rowOff>
    </xdr:from>
    <xdr:ext cx="274434" cy="224998"/>
    <xdr:sp macro="" textlink="">
      <xdr:nvSpPr>
        <xdr:cNvPr id="91" name="テキスト ボックス 90">
          <a:extLst>
            <a:ext uri="{FF2B5EF4-FFF2-40B4-BE49-F238E27FC236}">
              <a16:creationId xmlns:a16="http://schemas.microsoft.com/office/drawing/2014/main" id="{4A6026EA-E2AD-400D-9444-CF681807F852}"/>
            </a:ext>
          </a:extLst>
        </xdr:cNvPr>
        <xdr:cNvSpPr txBox="1"/>
      </xdr:nvSpPr>
      <xdr:spPr>
        <a:xfrm>
          <a:off x="6453263" y="2834654"/>
          <a:ext cx="2744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0" u="none" strike="noStrike">
              <a:solidFill>
                <a:srgbClr val="FF0000"/>
              </a:solidFill>
              <a:latin typeface="Times New Roman"/>
              <a:cs typeface="Times New Roman"/>
            </a:rPr>
            <a:t>/2</a:t>
          </a:r>
        </a:p>
      </xdr:txBody>
    </xdr:sp>
    <xdr:clientData/>
  </xdr:oneCellAnchor>
  <xdr:twoCellAnchor editAs="oneCell">
    <xdr:from>
      <xdr:col>25</xdr:col>
      <xdr:colOff>204382</xdr:colOff>
      <xdr:row>17</xdr:row>
      <xdr:rowOff>11030</xdr:rowOff>
    </xdr:from>
    <xdr:to>
      <xdr:col>33</xdr:col>
      <xdr:colOff>85582</xdr:colOff>
      <xdr:row>17</xdr:row>
      <xdr:rowOff>11030</xdr:rowOff>
    </xdr:to>
    <xdr:cxnSp macro="">
      <xdr:nvCxnSpPr>
        <xdr:cNvPr id="182" name="直線コネクタ 181">
          <a:extLst>
            <a:ext uri="{FF2B5EF4-FFF2-40B4-BE49-F238E27FC236}">
              <a16:creationId xmlns:a16="http://schemas.microsoft.com/office/drawing/2014/main" id="{876E354E-82DB-4664-ADAA-DA987A77C845}"/>
            </a:ext>
          </a:extLst>
        </xdr:cNvPr>
        <xdr:cNvCxnSpPr/>
      </xdr:nvCxnSpPr>
      <xdr:spPr>
        <a:xfrm>
          <a:off x="5919382" y="3912470"/>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174517</xdr:colOff>
      <xdr:row>15</xdr:row>
      <xdr:rowOff>189773</xdr:rowOff>
    </xdr:from>
    <xdr:ext cx="300082" cy="285527"/>
    <xdr:sp macro="" textlink="">
      <xdr:nvSpPr>
        <xdr:cNvPr id="183" name="テキスト ボックス 182">
          <a:extLst>
            <a:ext uri="{FF2B5EF4-FFF2-40B4-BE49-F238E27FC236}">
              <a16:creationId xmlns:a16="http://schemas.microsoft.com/office/drawing/2014/main" id="{4640CC3D-9EC4-428F-851B-DAE889A710CC}"/>
            </a:ext>
          </a:extLst>
        </xdr:cNvPr>
        <xdr:cNvSpPr txBox="1"/>
      </xdr:nvSpPr>
      <xdr:spPr>
        <a:xfrm>
          <a:off x="6575317" y="3631473"/>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28</xdr:col>
      <xdr:colOff>205070</xdr:colOff>
      <xdr:row>15</xdr:row>
      <xdr:rowOff>219306</xdr:rowOff>
    </xdr:from>
    <xdr:to>
      <xdr:col>28</xdr:col>
      <xdr:colOff>205070</xdr:colOff>
      <xdr:row>17</xdr:row>
      <xdr:rowOff>14106</xdr:rowOff>
    </xdr:to>
    <xdr:cxnSp macro="">
      <xdr:nvCxnSpPr>
        <xdr:cNvPr id="184" name="直線コネクタ 183">
          <a:extLst>
            <a:ext uri="{FF2B5EF4-FFF2-40B4-BE49-F238E27FC236}">
              <a16:creationId xmlns:a16="http://schemas.microsoft.com/office/drawing/2014/main" id="{3B908A3D-760F-45DB-BB5D-0FC6700AE596}"/>
            </a:ext>
          </a:extLst>
        </xdr:cNvPr>
        <xdr:cNvCxnSpPr/>
      </xdr:nvCxnSpPr>
      <xdr:spPr>
        <a:xfrm>
          <a:off x="6605870" y="3663546"/>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9472</xdr:colOff>
      <xdr:row>16</xdr:row>
      <xdr:rowOff>102352</xdr:rowOff>
    </xdr:from>
    <xdr:to>
      <xdr:col>31</xdr:col>
      <xdr:colOff>55422</xdr:colOff>
      <xdr:row>16</xdr:row>
      <xdr:rowOff>148302</xdr:rowOff>
    </xdr:to>
    <xdr:sp macro="" textlink="">
      <xdr:nvSpPr>
        <xdr:cNvPr id="185" name="楕円 184">
          <a:extLst>
            <a:ext uri="{FF2B5EF4-FFF2-40B4-BE49-F238E27FC236}">
              <a16:creationId xmlns:a16="http://schemas.microsoft.com/office/drawing/2014/main" id="{446B60F9-5A61-4DB4-BCC9-C55AFB1CBD30}"/>
            </a:ext>
          </a:extLst>
        </xdr:cNvPr>
        <xdr:cNvSpPr/>
      </xdr:nvSpPr>
      <xdr:spPr>
        <a:xfrm>
          <a:off x="7096072" y="3775192"/>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214077</xdr:colOff>
      <xdr:row>13</xdr:row>
      <xdr:rowOff>216306</xdr:rowOff>
    </xdr:from>
    <xdr:ext cx="444352" cy="233205"/>
    <xdr:sp macro="" textlink="$P$6">
      <xdr:nvSpPr>
        <xdr:cNvPr id="186" name="テキスト ボックス 185">
          <a:extLst>
            <a:ext uri="{FF2B5EF4-FFF2-40B4-BE49-F238E27FC236}">
              <a16:creationId xmlns:a16="http://schemas.microsoft.com/office/drawing/2014/main" id="{31608BFD-B3CD-4A6D-ABFD-BABDDA1A6E7F}"/>
            </a:ext>
          </a:extLst>
        </xdr:cNvPr>
        <xdr:cNvSpPr txBox="1"/>
      </xdr:nvSpPr>
      <xdr:spPr>
        <a:xfrm>
          <a:off x="6614877" y="320080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1.425</a:t>
          </a:fld>
          <a:endParaRPr kumimoji="1" lang="ja-JP" altLang="en-US" sz="900">
            <a:solidFill>
              <a:srgbClr val="FF0000"/>
            </a:solidFill>
          </a:endParaRPr>
        </a:p>
      </xdr:txBody>
    </xdr:sp>
    <xdr:clientData/>
  </xdr:oneCellAnchor>
  <xdr:twoCellAnchor editAs="oneCell">
    <xdr:from>
      <xdr:col>28</xdr:col>
      <xdr:colOff>203613</xdr:colOff>
      <xdr:row>14</xdr:row>
      <xdr:rowOff>176794</xdr:rowOff>
    </xdr:from>
    <xdr:to>
      <xdr:col>31</xdr:col>
      <xdr:colOff>32613</xdr:colOff>
      <xdr:row>14</xdr:row>
      <xdr:rowOff>176794</xdr:rowOff>
    </xdr:to>
    <xdr:cxnSp macro="">
      <xdr:nvCxnSpPr>
        <xdr:cNvPr id="187" name="直線コネクタ 186">
          <a:extLst>
            <a:ext uri="{FF2B5EF4-FFF2-40B4-BE49-F238E27FC236}">
              <a16:creationId xmlns:a16="http://schemas.microsoft.com/office/drawing/2014/main" id="{806EE9F1-A3A1-4F27-B1F0-0D4A5A17EFE9}"/>
            </a:ext>
          </a:extLst>
        </xdr:cNvPr>
        <xdr:cNvCxnSpPr/>
      </xdr:nvCxnSpPr>
      <xdr:spPr>
        <a:xfrm>
          <a:off x="6604413" y="3392434"/>
          <a:ext cx="514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29570</xdr:colOff>
      <xdr:row>14</xdr:row>
      <xdr:rowOff>139859</xdr:rowOff>
    </xdr:from>
    <xdr:to>
      <xdr:col>31</xdr:col>
      <xdr:colOff>29570</xdr:colOff>
      <xdr:row>15</xdr:row>
      <xdr:rowOff>53401</xdr:rowOff>
    </xdr:to>
    <xdr:cxnSp macro="">
      <xdr:nvCxnSpPr>
        <xdr:cNvPr id="188" name="直線コネクタ 187">
          <a:extLst>
            <a:ext uri="{FF2B5EF4-FFF2-40B4-BE49-F238E27FC236}">
              <a16:creationId xmlns:a16="http://schemas.microsoft.com/office/drawing/2014/main" id="{81B8E892-30EA-44BD-BA28-774C2630DB18}"/>
            </a:ext>
          </a:extLst>
        </xdr:cNvPr>
        <xdr:cNvCxnSpPr/>
      </xdr:nvCxnSpPr>
      <xdr:spPr>
        <a:xfrm>
          <a:off x="7116170" y="3355499"/>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28168</xdr:colOff>
      <xdr:row>16</xdr:row>
      <xdr:rowOff>158483</xdr:rowOff>
    </xdr:from>
    <xdr:to>
      <xdr:col>31</xdr:col>
      <xdr:colOff>30377</xdr:colOff>
      <xdr:row>17</xdr:row>
      <xdr:rowOff>199660</xdr:rowOff>
    </xdr:to>
    <xdr:cxnSp macro="">
      <xdr:nvCxnSpPr>
        <xdr:cNvPr id="189" name="直線コネクタ 188">
          <a:extLst>
            <a:ext uri="{FF2B5EF4-FFF2-40B4-BE49-F238E27FC236}">
              <a16:creationId xmlns:a16="http://schemas.microsoft.com/office/drawing/2014/main" id="{47534BFC-BDBA-49BA-A3EA-30277927FA57}"/>
            </a:ext>
          </a:extLst>
        </xdr:cNvPr>
        <xdr:cNvCxnSpPr/>
      </xdr:nvCxnSpPr>
      <xdr:spPr>
        <a:xfrm flipV="1">
          <a:off x="7114768" y="3831323"/>
          <a:ext cx="2209" cy="269777"/>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220304</xdr:colOff>
      <xdr:row>16</xdr:row>
      <xdr:rowOff>224270</xdr:rowOff>
    </xdr:from>
    <xdr:ext cx="408894" cy="224998"/>
    <xdr:sp macro="" textlink="">
      <xdr:nvSpPr>
        <xdr:cNvPr id="196" name="テキスト ボックス 195">
          <a:extLst>
            <a:ext uri="{FF2B5EF4-FFF2-40B4-BE49-F238E27FC236}">
              <a16:creationId xmlns:a16="http://schemas.microsoft.com/office/drawing/2014/main" id="{FD643624-54A5-4C94-9E39-3405E895B525}"/>
            </a:ext>
          </a:extLst>
        </xdr:cNvPr>
        <xdr:cNvSpPr txBox="1"/>
      </xdr:nvSpPr>
      <xdr:spPr>
        <a:xfrm>
          <a:off x="7078304" y="3897110"/>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32</xdr:col>
      <xdr:colOff>27091</xdr:colOff>
      <xdr:row>16</xdr:row>
      <xdr:rowOff>226962</xdr:rowOff>
    </xdr:from>
    <xdr:ext cx="502061" cy="233205"/>
    <xdr:sp macro="" textlink="$Q$10">
      <xdr:nvSpPr>
        <xdr:cNvPr id="197" name="テキスト ボックス 196">
          <a:extLst>
            <a:ext uri="{FF2B5EF4-FFF2-40B4-BE49-F238E27FC236}">
              <a16:creationId xmlns:a16="http://schemas.microsoft.com/office/drawing/2014/main" id="{558A8ABB-CDFE-4823-BE2B-357963CA3DDA}"/>
            </a:ext>
          </a:extLst>
        </xdr:cNvPr>
        <xdr:cNvSpPr txBox="1"/>
      </xdr:nvSpPr>
      <xdr:spPr>
        <a:xfrm>
          <a:off x="7342291" y="3899802"/>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E969D2-5050-4B2E-BCD5-CE66F1A8D6F1}" type="TxLink">
            <a:rPr kumimoji="1" lang="en-US" altLang="en-US" sz="900" b="0" i="0" u="none" strike="noStrike">
              <a:solidFill>
                <a:srgbClr val="FF0000"/>
              </a:solidFill>
              <a:latin typeface="Times New Roman"/>
              <a:ea typeface="Yu Gothic"/>
              <a:cs typeface="Times New Roman"/>
            </a:rPr>
            <a:pPr/>
            <a:t>48.878</a:t>
          </a:fld>
          <a:endParaRPr kumimoji="1" lang="ja-JP" altLang="en-US" sz="900">
            <a:solidFill>
              <a:srgbClr val="FF0000"/>
            </a:solidFill>
          </a:endParaRPr>
        </a:p>
      </xdr:txBody>
    </xdr:sp>
    <xdr:clientData/>
  </xdr:oneCellAnchor>
  <xdr:twoCellAnchor editAs="oneCell">
    <xdr:from>
      <xdr:col>27</xdr:col>
      <xdr:colOff>72283</xdr:colOff>
      <xdr:row>6</xdr:row>
      <xdr:rowOff>23004</xdr:rowOff>
    </xdr:from>
    <xdr:to>
      <xdr:col>27</xdr:col>
      <xdr:colOff>72283</xdr:colOff>
      <xdr:row>15</xdr:row>
      <xdr:rowOff>218364</xdr:rowOff>
    </xdr:to>
    <xdr:cxnSp macro="">
      <xdr:nvCxnSpPr>
        <xdr:cNvPr id="198" name="直線コネクタ 197">
          <a:extLst>
            <a:ext uri="{FF2B5EF4-FFF2-40B4-BE49-F238E27FC236}">
              <a16:creationId xmlns:a16="http://schemas.microsoft.com/office/drawing/2014/main" id="{8443783E-9F3C-40CE-ADA6-AAAEB5E5CE2A}"/>
            </a:ext>
          </a:extLst>
        </xdr:cNvPr>
        <xdr:cNvCxnSpPr/>
      </xdr:nvCxnSpPr>
      <xdr:spPr>
        <a:xfrm>
          <a:off x="6244483" y="13946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203478</xdr:colOff>
      <xdr:row>15</xdr:row>
      <xdr:rowOff>220654</xdr:rowOff>
    </xdr:from>
    <xdr:to>
      <xdr:col>27</xdr:col>
      <xdr:colOff>70278</xdr:colOff>
      <xdr:row>15</xdr:row>
      <xdr:rowOff>220654</xdr:rowOff>
    </xdr:to>
    <xdr:cxnSp macro="">
      <xdr:nvCxnSpPr>
        <xdr:cNvPr id="199" name="直線コネクタ 198">
          <a:extLst>
            <a:ext uri="{FF2B5EF4-FFF2-40B4-BE49-F238E27FC236}">
              <a16:creationId xmlns:a16="http://schemas.microsoft.com/office/drawing/2014/main" id="{39DBA87C-236E-4F28-8945-3835978B511B}"/>
            </a:ext>
          </a:extLst>
        </xdr:cNvPr>
        <xdr:cNvCxnSpPr/>
      </xdr:nvCxnSpPr>
      <xdr:spPr>
        <a:xfrm>
          <a:off x="5918478" y="3664894"/>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201925</xdr:colOff>
      <xdr:row>15</xdr:row>
      <xdr:rowOff>217231</xdr:rowOff>
    </xdr:from>
    <xdr:to>
      <xdr:col>25</xdr:col>
      <xdr:colOff>201925</xdr:colOff>
      <xdr:row>17</xdr:row>
      <xdr:rowOff>12031</xdr:rowOff>
    </xdr:to>
    <xdr:cxnSp macro="">
      <xdr:nvCxnSpPr>
        <xdr:cNvPr id="200" name="直線コネクタ 199">
          <a:extLst>
            <a:ext uri="{FF2B5EF4-FFF2-40B4-BE49-F238E27FC236}">
              <a16:creationId xmlns:a16="http://schemas.microsoft.com/office/drawing/2014/main" id="{1B230689-8210-4D62-9E59-A4F0A55E333A}"/>
            </a:ext>
          </a:extLst>
        </xdr:cNvPr>
        <xdr:cNvCxnSpPr/>
      </xdr:nvCxnSpPr>
      <xdr:spPr>
        <a:xfrm>
          <a:off x="5916925" y="366147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71490</xdr:colOff>
      <xdr:row>6</xdr:row>
      <xdr:rowOff>25117</xdr:rowOff>
    </xdr:from>
    <xdr:to>
      <xdr:col>28</xdr:col>
      <xdr:colOff>76890</xdr:colOff>
      <xdr:row>6</xdr:row>
      <xdr:rowOff>25117</xdr:rowOff>
    </xdr:to>
    <xdr:cxnSp macro="">
      <xdr:nvCxnSpPr>
        <xdr:cNvPr id="209" name="直線コネクタ 208">
          <a:extLst>
            <a:ext uri="{FF2B5EF4-FFF2-40B4-BE49-F238E27FC236}">
              <a16:creationId xmlns:a16="http://schemas.microsoft.com/office/drawing/2014/main" id="{871C86D4-E718-43BB-A0A7-FD348B3459E7}"/>
            </a:ext>
          </a:extLst>
        </xdr:cNvPr>
        <xdr:cNvCxnSpPr/>
      </xdr:nvCxnSpPr>
      <xdr:spPr>
        <a:xfrm>
          <a:off x="6243690" y="139671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75173</xdr:colOff>
      <xdr:row>6</xdr:row>
      <xdr:rowOff>23004</xdr:rowOff>
    </xdr:from>
    <xdr:to>
      <xdr:col>28</xdr:col>
      <xdr:colOff>75173</xdr:colOff>
      <xdr:row>15</xdr:row>
      <xdr:rowOff>218364</xdr:rowOff>
    </xdr:to>
    <xdr:cxnSp macro="">
      <xdr:nvCxnSpPr>
        <xdr:cNvPr id="210" name="直線コネクタ 209">
          <a:extLst>
            <a:ext uri="{FF2B5EF4-FFF2-40B4-BE49-F238E27FC236}">
              <a16:creationId xmlns:a16="http://schemas.microsoft.com/office/drawing/2014/main" id="{F350313C-45DC-4206-8787-27E5385AA3CE}"/>
            </a:ext>
          </a:extLst>
        </xdr:cNvPr>
        <xdr:cNvCxnSpPr/>
      </xdr:nvCxnSpPr>
      <xdr:spPr>
        <a:xfrm>
          <a:off x="6475973" y="139460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78345</xdr:colOff>
      <xdr:row>15</xdr:row>
      <xdr:rowOff>217695</xdr:rowOff>
    </xdr:from>
    <xdr:to>
      <xdr:col>33</xdr:col>
      <xdr:colOff>87345</xdr:colOff>
      <xdr:row>15</xdr:row>
      <xdr:rowOff>217695</xdr:rowOff>
    </xdr:to>
    <xdr:cxnSp macro="">
      <xdr:nvCxnSpPr>
        <xdr:cNvPr id="211" name="直線コネクタ 210">
          <a:extLst>
            <a:ext uri="{FF2B5EF4-FFF2-40B4-BE49-F238E27FC236}">
              <a16:creationId xmlns:a16="http://schemas.microsoft.com/office/drawing/2014/main" id="{4B659AF8-F08D-45E5-BA19-60825B0391DD}"/>
            </a:ext>
          </a:extLst>
        </xdr:cNvPr>
        <xdr:cNvCxnSpPr/>
      </xdr:nvCxnSpPr>
      <xdr:spPr>
        <a:xfrm>
          <a:off x="6479145" y="3661935"/>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85519</xdr:colOff>
      <xdr:row>15</xdr:row>
      <xdr:rowOff>215932</xdr:rowOff>
    </xdr:from>
    <xdr:to>
      <xdr:col>33</xdr:col>
      <xdr:colOff>85519</xdr:colOff>
      <xdr:row>17</xdr:row>
      <xdr:rowOff>10732</xdr:rowOff>
    </xdr:to>
    <xdr:cxnSp macro="">
      <xdr:nvCxnSpPr>
        <xdr:cNvPr id="212" name="直線コネクタ 211">
          <a:extLst>
            <a:ext uri="{FF2B5EF4-FFF2-40B4-BE49-F238E27FC236}">
              <a16:creationId xmlns:a16="http://schemas.microsoft.com/office/drawing/2014/main" id="{45E87494-8FAC-4E6A-9C31-14396AE26FC1}"/>
            </a:ext>
          </a:extLst>
        </xdr:cNvPr>
        <xdr:cNvCxnSpPr/>
      </xdr:nvCxnSpPr>
      <xdr:spPr>
        <a:xfrm>
          <a:off x="7629319" y="366017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159365</xdr:colOff>
      <xdr:row>6</xdr:row>
      <xdr:rowOff>25042</xdr:rowOff>
    </xdr:from>
    <xdr:to>
      <xdr:col>26</xdr:col>
      <xdr:colOff>189752</xdr:colOff>
      <xdr:row>6</xdr:row>
      <xdr:rowOff>25042</xdr:rowOff>
    </xdr:to>
    <xdr:cxnSp macro="">
      <xdr:nvCxnSpPr>
        <xdr:cNvPr id="213" name="直線コネクタ 212">
          <a:extLst>
            <a:ext uri="{FF2B5EF4-FFF2-40B4-BE49-F238E27FC236}">
              <a16:creationId xmlns:a16="http://schemas.microsoft.com/office/drawing/2014/main" id="{1F29A12C-4A2E-47D4-BC9A-507DB732DE05}"/>
            </a:ext>
          </a:extLst>
        </xdr:cNvPr>
        <xdr:cNvCxnSpPr/>
      </xdr:nvCxnSpPr>
      <xdr:spPr>
        <a:xfrm>
          <a:off x="5417165" y="139664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143467</xdr:colOff>
      <xdr:row>15</xdr:row>
      <xdr:rowOff>216438</xdr:rowOff>
    </xdr:from>
    <xdr:to>
      <xdr:col>25</xdr:col>
      <xdr:colOff>79946</xdr:colOff>
      <xdr:row>15</xdr:row>
      <xdr:rowOff>216438</xdr:rowOff>
    </xdr:to>
    <xdr:cxnSp macro="">
      <xdr:nvCxnSpPr>
        <xdr:cNvPr id="214" name="直線コネクタ 213">
          <a:extLst>
            <a:ext uri="{FF2B5EF4-FFF2-40B4-BE49-F238E27FC236}">
              <a16:creationId xmlns:a16="http://schemas.microsoft.com/office/drawing/2014/main" id="{773EF100-2DDC-41F7-BEC7-2D8C827377E4}"/>
            </a:ext>
          </a:extLst>
        </xdr:cNvPr>
        <xdr:cNvCxnSpPr/>
      </xdr:nvCxnSpPr>
      <xdr:spPr>
        <a:xfrm>
          <a:off x="5629867" y="3660678"/>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199503</xdr:colOff>
      <xdr:row>6</xdr:row>
      <xdr:rowOff>23575</xdr:rowOff>
    </xdr:from>
    <xdr:to>
      <xdr:col>24</xdr:col>
      <xdr:colOff>199503</xdr:colOff>
      <xdr:row>15</xdr:row>
      <xdr:rowOff>218935</xdr:rowOff>
    </xdr:to>
    <xdr:cxnSp macro="">
      <xdr:nvCxnSpPr>
        <xdr:cNvPr id="222" name="直線コネクタ 221">
          <a:extLst>
            <a:ext uri="{FF2B5EF4-FFF2-40B4-BE49-F238E27FC236}">
              <a16:creationId xmlns:a16="http://schemas.microsoft.com/office/drawing/2014/main" id="{4A087058-590A-4EFD-AD02-DB4CD64AD67C}"/>
            </a:ext>
          </a:extLst>
        </xdr:cNvPr>
        <xdr:cNvCxnSpPr/>
      </xdr:nvCxnSpPr>
      <xdr:spPr>
        <a:xfrm>
          <a:off x="5685903" y="139517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12255</xdr:colOff>
      <xdr:row>10</xdr:row>
      <xdr:rowOff>5442</xdr:rowOff>
    </xdr:from>
    <xdr:ext cx="233205" cy="444352"/>
    <xdr:sp macro="" textlink="'1条'!$R$6">
      <xdr:nvSpPr>
        <xdr:cNvPr id="223" name="テキスト ボックス 222">
          <a:extLst>
            <a:ext uri="{FF2B5EF4-FFF2-40B4-BE49-F238E27FC236}">
              <a16:creationId xmlns:a16="http://schemas.microsoft.com/office/drawing/2014/main" id="{02B8BCC1-5C4F-42D7-9A42-3DC450CC1D26}"/>
            </a:ext>
          </a:extLst>
        </xdr:cNvPr>
        <xdr:cNvSpPr txBox="1"/>
      </xdr:nvSpPr>
      <xdr:spPr>
        <a:xfrm rot="16200000">
          <a:off x="5393082" y="240971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145693</xdr:colOff>
      <xdr:row>17</xdr:row>
      <xdr:rowOff>14757</xdr:rowOff>
    </xdr:from>
    <xdr:to>
      <xdr:col>25</xdr:col>
      <xdr:colOff>68222</xdr:colOff>
      <xdr:row>17</xdr:row>
      <xdr:rowOff>14757</xdr:rowOff>
    </xdr:to>
    <xdr:cxnSp macro="">
      <xdr:nvCxnSpPr>
        <xdr:cNvPr id="224" name="直線コネクタ 223">
          <a:extLst>
            <a:ext uri="{FF2B5EF4-FFF2-40B4-BE49-F238E27FC236}">
              <a16:creationId xmlns:a16="http://schemas.microsoft.com/office/drawing/2014/main" id="{01FCA728-ADD5-4020-8748-7125C0B06876}"/>
            </a:ext>
          </a:extLst>
        </xdr:cNvPr>
        <xdr:cNvCxnSpPr/>
      </xdr:nvCxnSpPr>
      <xdr:spPr>
        <a:xfrm>
          <a:off x="5403493" y="3913657"/>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12700</xdr:colOff>
      <xdr:row>10</xdr:row>
      <xdr:rowOff>57177</xdr:rowOff>
    </xdr:from>
    <xdr:ext cx="233205" cy="444352"/>
    <xdr:sp macro="" textlink="'1条'!R5">
      <xdr:nvSpPr>
        <xdr:cNvPr id="228" name="テキスト ボックス 227">
          <a:extLst>
            <a:ext uri="{FF2B5EF4-FFF2-40B4-BE49-F238E27FC236}">
              <a16:creationId xmlns:a16="http://schemas.microsoft.com/office/drawing/2014/main" id="{7BD651CC-D7CD-47C5-8FEC-5428E71059B0}"/>
            </a:ext>
          </a:extLst>
        </xdr:cNvPr>
        <xdr:cNvSpPr txBox="1"/>
      </xdr:nvSpPr>
      <xdr:spPr>
        <a:xfrm rot="16200000">
          <a:off x="5164927" y="246145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206815</xdr:colOff>
      <xdr:row>6</xdr:row>
      <xdr:rowOff>24358</xdr:rowOff>
    </xdr:from>
    <xdr:to>
      <xdr:col>23</xdr:col>
      <xdr:colOff>206815</xdr:colOff>
      <xdr:row>17</xdr:row>
      <xdr:rowOff>14518</xdr:rowOff>
    </xdr:to>
    <xdr:cxnSp macro="">
      <xdr:nvCxnSpPr>
        <xdr:cNvPr id="229" name="直線コネクタ 228">
          <a:extLst>
            <a:ext uri="{FF2B5EF4-FFF2-40B4-BE49-F238E27FC236}">
              <a16:creationId xmlns:a16="http://schemas.microsoft.com/office/drawing/2014/main" id="{D18E1EDE-A7D4-46C8-838D-ADA510764F8F}"/>
            </a:ext>
          </a:extLst>
        </xdr:cNvPr>
        <xdr:cNvCxnSpPr/>
      </xdr:nvCxnSpPr>
      <xdr:spPr>
        <a:xfrm>
          <a:off x="5464615" y="1395958"/>
          <a:ext cx="0" cy="251746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199406</xdr:colOff>
      <xdr:row>15</xdr:row>
      <xdr:rowOff>218339</xdr:rowOff>
    </xdr:from>
    <xdr:to>
      <xdr:col>24</xdr:col>
      <xdr:colOff>199406</xdr:colOff>
      <xdr:row>17</xdr:row>
      <xdr:rowOff>13139</xdr:rowOff>
    </xdr:to>
    <xdr:cxnSp macro="">
      <xdr:nvCxnSpPr>
        <xdr:cNvPr id="230" name="直線コネクタ 229">
          <a:extLst>
            <a:ext uri="{FF2B5EF4-FFF2-40B4-BE49-F238E27FC236}">
              <a16:creationId xmlns:a16="http://schemas.microsoft.com/office/drawing/2014/main" id="{89D0C3E8-0B2A-409E-9B10-17F0DD5BF5DD}"/>
            </a:ext>
          </a:extLst>
        </xdr:cNvPr>
        <xdr:cNvCxnSpPr/>
      </xdr:nvCxnSpPr>
      <xdr:spPr>
        <a:xfrm>
          <a:off x="5685806" y="3662579"/>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23432</xdr:colOff>
      <xdr:row>11</xdr:row>
      <xdr:rowOff>137709</xdr:rowOff>
    </xdr:from>
    <xdr:ext cx="224998" cy="345929"/>
    <xdr:sp macro="" textlink="">
      <xdr:nvSpPr>
        <xdr:cNvPr id="231" name="テキスト ボックス 230">
          <a:extLst>
            <a:ext uri="{FF2B5EF4-FFF2-40B4-BE49-F238E27FC236}">
              <a16:creationId xmlns:a16="http://schemas.microsoft.com/office/drawing/2014/main" id="{86A99A81-61A3-4595-8FE6-FD47AEFE4CA9}"/>
            </a:ext>
          </a:extLst>
        </xdr:cNvPr>
        <xdr:cNvSpPr txBox="1"/>
      </xdr:nvSpPr>
      <xdr:spPr>
        <a:xfrm rot="16200000">
          <a:off x="5220766" y="2725475"/>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960</xdr:colOff>
      <xdr:row>15</xdr:row>
      <xdr:rowOff>117054</xdr:rowOff>
    </xdr:from>
    <xdr:ext cx="233205" cy="444352"/>
    <xdr:sp macro="" textlink="'1条'!$R$9">
      <xdr:nvSpPr>
        <xdr:cNvPr id="261" name="テキスト ボックス 260">
          <a:extLst>
            <a:ext uri="{FF2B5EF4-FFF2-40B4-BE49-F238E27FC236}">
              <a16:creationId xmlns:a16="http://schemas.microsoft.com/office/drawing/2014/main" id="{8D779888-DFCC-49B4-B316-9932C7E04D4A}"/>
            </a:ext>
          </a:extLst>
        </xdr:cNvPr>
        <xdr:cNvSpPr txBox="1"/>
      </xdr:nvSpPr>
      <xdr:spPr>
        <a:xfrm rot="16200000">
          <a:off x="5381787" y="366686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68252</xdr:colOff>
      <xdr:row>4</xdr:row>
      <xdr:rowOff>191259</xdr:rowOff>
    </xdr:from>
    <xdr:to>
      <xdr:col>27</xdr:col>
      <xdr:colOff>68252</xdr:colOff>
      <xdr:row>5</xdr:row>
      <xdr:rowOff>98183</xdr:rowOff>
    </xdr:to>
    <xdr:cxnSp macro="">
      <xdr:nvCxnSpPr>
        <xdr:cNvPr id="262" name="直線コネクタ 261">
          <a:extLst>
            <a:ext uri="{FF2B5EF4-FFF2-40B4-BE49-F238E27FC236}">
              <a16:creationId xmlns:a16="http://schemas.microsoft.com/office/drawing/2014/main" id="{147C57E4-8249-482A-82DD-AF5BB9D0DB88}"/>
            </a:ext>
          </a:extLst>
        </xdr:cNvPr>
        <xdr:cNvCxnSpPr/>
      </xdr:nvCxnSpPr>
      <xdr:spPr>
        <a:xfrm>
          <a:off x="6240452" y="110565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72504</xdr:colOff>
      <xdr:row>4</xdr:row>
      <xdr:rowOff>188421</xdr:rowOff>
    </xdr:from>
    <xdr:to>
      <xdr:col>28</xdr:col>
      <xdr:colOff>72504</xdr:colOff>
      <xdr:row>5</xdr:row>
      <xdr:rowOff>92321</xdr:rowOff>
    </xdr:to>
    <xdr:cxnSp macro="">
      <xdr:nvCxnSpPr>
        <xdr:cNvPr id="263" name="直線コネクタ 262">
          <a:extLst>
            <a:ext uri="{FF2B5EF4-FFF2-40B4-BE49-F238E27FC236}">
              <a16:creationId xmlns:a16="http://schemas.microsoft.com/office/drawing/2014/main" id="{FB2B2714-2C33-410F-BBE8-C43DF8030D32}"/>
            </a:ext>
          </a:extLst>
        </xdr:cNvPr>
        <xdr:cNvCxnSpPr/>
      </xdr:nvCxnSpPr>
      <xdr:spPr>
        <a:xfrm>
          <a:off x="6473304" y="110282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70822</xdr:colOff>
      <xdr:row>5</xdr:row>
      <xdr:rowOff>7842</xdr:rowOff>
    </xdr:from>
    <xdr:to>
      <xdr:col>28</xdr:col>
      <xdr:colOff>76222</xdr:colOff>
      <xdr:row>5</xdr:row>
      <xdr:rowOff>7842</xdr:rowOff>
    </xdr:to>
    <xdr:cxnSp macro="">
      <xdr:nvCxnSpPr>
        <xdr:cNvPr id="264" name="直線コネクタ 263">
          <a:extLst>
            <a:ext uri="{FF2B5EF4-FFF2-40B4-BE49-F238E27FC236}">
              <a16:creationId xmlns:a16="http://schemas.microsoft.com/office/drawing/2014/main" id="{B88BACE7-1A17-484B-9A9E-1BB63CDCAB5D}"/>
            </a:ext>
          </a:extLst>
        </xdr:cNvPr>
        <xdr:cNvCxnSpPr/>
      </xdr:nvCxnSpPr>
      <xdr:spPr>
        <a:xfrm>
          <a:off x="6243022" y="11508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181444</xdr:colOff>
      <xdr:row>4</xdr:row>
      <xdr:rowOff>0</xdr:rowOff>
    </xdr:from>
    <xdr:ext cx="444352" cy="233205"/>
    <xdr:sp macro="" textlink="'1条'!R7">
      <xdr:nvSpPr>
        <xdr:cNvPr id="265" name="テキスト ボックス 264">
          <a:extLst>
            <a:ext uri="{FF2B5EF4-FFF2-40B4-BE49-F238E27FC236}">
              <a16:creationId xmlns:a16="http://schemas.microsoft.com/office/drawing/2014/main" id="{9E4B3FFE-24B5-4D1F-B9F4-569754791CA5}"/>
            </a:ext>
          </a:extLst>
        </xdr:cNvPr>
        <xdr:cNvSpPr txBox="1"/>
      </xdr:nvSpPr>
      <xdr:spPr>
        <a:xfrm>
          <a:off x="6125044" y="9144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203179</xdr:colOff>
      <xdr:row>17</xdr:row>
      <xdr:rowOff>200496</xdr:rowOff>
    </xdr:from>
    <xdr:to>
      <xdr:col>25</xdr:col>
      <xdr:colOff>203179</xdr:colOff>
      <xdr:row>18</xdr:row>
      <xdr:rowOff>90701</xdr:rowOff>
    </xdr:to>
    <xdr:cxnSp macro="">
      <xdr:nvCxnSpPr>
        <xdr:cNvPr id="266" name="直線コネクタ 265">
          <a:extLst>
            <a:ext uri="{FF2B5EF4-FFF2-40B4-BE49-F238E27FC236}">
              <a16:creationId xmlns:a16="http://schemas.microsoft.com/office/drawing/2014/main" id="{46B3B4F2-A199-4303-9C10-21A3A01784BD}"/>
            </a:ext>
          </a:extLst>
        </xdr:cNvPr>
        <xdr:cNvCxnSpPr/>
      </xdr:nvCxnSpPr>
      <xdr:spPr>
        <a:xfrm>
          <a:off x="5918179" y="4101936"/>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86860</xdr:colOff>
      <xdr:row>17</xdr:row>
      <xdr:rowOff>200496</xdr:rowOff>
    </xdr:from>
    <xdr:to>
      <xdr:col>33</xdr:col>
      <xdr:colOff>86860</xdr:colOff>
      <xdr:row>18</xdr:row>
      <xdr:rowOff>90701</xdr:rowOff>
    </xdr:to>
    <xdr:cxnSp macro="">
      <xdr:nvCxnSpPr>
        <xdr:cNvPr id="267" name="直線コネクタ 266">
          <a:extLst>
            <a:ext uri="{FF2B5EF4-FFF2-40B4-BE49-F238E27FC236}">
              <a16:creationId xmlns:a16="http://schemas.microsoft.com/office/drawing/2014/main" id="{4708FF9E-A48A-4496-8738-B87E26B4298F}"/>
            </a:ext>
          </a:extLst>
        </xdr:cNvPr>
        <xdr:cNvCxnSpPr/>
      </xdr:nvCxnSpPr>
      <xdr:spPr>
        <a:xfrm>
          <a:off x="7630660" y="4101936"/>
          <a:ext cx="0" cy="13404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203248</xdr:colOff>
      <xdr:row>18</xdr:row>
      <xdr:rowOff>39318</xdr:rowOff>
    </xdr:from>
    <xdr:to>
      <xdr:col>33</xdr:col>
      <xdr:colOff>84448</xdr:colOff>
      <xdr:row>18</xdr:row>
      <xdr:rowOff>39318</xdr:rowOff>
    </xdr:to>
    <xdr:cxnSp macro="">
      <xdr:nvCxnSpPr>
        <xdr:cNvPr id="268" name="直線コネクタ 267">
          <a:extLst>
            <a:ext uri="{FF2B5EF4-FFF2-40B4-BE49-F238E27FC236}">
              <a16:creationId xmlns:a16="http://schemas.microsoft.com/office/drawing/2014/main" id="{5A4DABA3-4DE6-45DD-BB29-EB605A173CA6}"/>
            </a:ext>
          </a:extLst>
        </xdr:cNvPr>
        <xdr:cNvCxnSpPr/>
      </xdr:nvCxnSpPr>
      <xdr:spPr>
        <a:xfrm>
          <a:off x="5918248" y="4184598"/>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125222</xdr:colOff>
      <xdr:row>18</xdr:row>
      <xdr:rowOff>25656</xdr:rowOff>
    </xdr:from>
    <xdr:ext cx="444352" cy="233205"/>
    <xdr:sp macro="" textlink="'1条'!R8">
      <xdr:nvSpPr>
        <xdr:cNvPr id="269" name="テキスト ボックス 268">
          <a:extLst>
            <a:ext uri="{FF2B5EF4-FFF2-40B4-BE49-F238E27FC236}">
              <a16:creationId xmlns:a16="http://schemas.microsoft.com/office/drawing/2014/main" id="{1A89513F-7E2A-4D73-A7A1-E32B3101A33A}"/>
            </a:ext>
          </a:extLst>
        </xdr:cNvPr>
        <xdr:cNvSpPr txBox="1"/>
      </xdr:nvSpPr>
      <xdr:spPr>
        <a:xfrm>
          <a:off x="6526022" y="41658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204785</xdr:colOff>
      <xdr:row>14</xdr:row>
      <xdr:rowOff>126925</xdr:rowOff>
    </xdr:from>
    <xdr:to>
      <xdr:col>25</xdr:col>
      <xdr:colOff>204785</xdr:colOff>
      <xdr:row>15</xdr:row>
      <xdr:rowOff>59711</xdr:rowOff>
    </xdr:to>
    <xdr:cxnSp macro="">
      <xdr:nvCxnSpPr>
        <xdr:cNvPr id="270" name="直線コネクタ 269">
          <a:extLst>
            <a:ext uri="{FF2B5EF4-FFF2-40B4-BE49-F238E27FC236}">
              <a16:creationId xmlns:a16="http://schemas.microsoft.com/office/drawing/2014/main" id="{C7A9A1F0-1FAC-4365-BAD4-C75F3F0F8B86}"/>
            </a:ext>
          </a:extLst>
        </xdr:cNvPr>
        <xdr:cNvCxnSpPr/>
      </xdr:nvCxnSpPr>
      <xdr:spPr>
        <a:xfrm>
          <a:off x="5919785" y="3342565"/>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206920</xdr:colOff>
      <xdr:row>14</xdr:row>
      <xdr:rowOff>173837</xdr:rowOff>
    </xdr:from>
    <xdr:to>
      <xdr:col>27</xdr:col>
      <xdr:colOff>73720</xdr:colOff>
      <xdr:row>14</xdr:row>
      <xdr:rowOff>173837</xdr:rowOff>
    </xdr:to>
    <xdr:cxnSp macro="">
      <xdr:nvCxnSpPr>
        <xdr:cNvPr id="271" name="直線コネクタ 270">
          <a:extLst>
            <a:ext uri="{FF2B5EF4-FFF2-40B4-BE49-F238E27FC236}">
              <a16:creationId xmlns:a16="http://schemas.microsoft.com/office/drawing/2014/main" id="{F8F9059C-9CC4-4CE4-BAAB-AE33ACCAF649}"/>
            </a:ext>
          </a:extLst>
        </xdr:cNvPr>
        <xdr:cNvCxnSpPr/>
      </xdr:nvCxnSpPr>
      <xdr:spPr>
        <a:xfrm>
          <a:off x="5921920" y="3389477"/>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151582</xdr:colOff>
      <xdr:row>13</xdr:row>
      <xdr:rowOff>195235</xdr:rowOff>
    </xdr:from>
    <xdr:ext cx="444352" cy="233205"/>
    <xdr:sp macro="" textlink="'1条'!R10">
      <xdr:nvSpPr>
        <xdr:cNvPr id="272" name="テキスト ボックス 271">
          <a:extLst>
            <a:ext uri="{FF2B5EF4-FFF2-40B4-BE49-F238E27FC236}">
              <a16:creationId xmlns:a16="http://schemas.microsoft.com/office/drawing/2014/main" id="{032FF864-3C3D-4548-96D5-6BAB823443B5}"/>
            </a:ext>
          </a:extLst>
        </xdr:cNvPr>
        <xdr:cNvSpPr txBox="1"/>
      </xdr:nvSpPr>
      <xdr:spPr>
        <a:xfrm>
          <a:off x="5866582" y="318227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5854</xdr:colOff>
      <xdr:row>12</xdr:row>
      <xdr:rowOff>89245</xdr:rowOff>
    </xdr:from>
    <xdr:ext cx="444352" cy="233205"/>
    <xdr:sp macro="" textlink="$G$6">
      <xdr:nvSpPr>
        <xdr:cNvPr id="273" name="テキスト ボックス 272">
          <a:extLst>
            <a:ext uri="{FF2B5EF4-FFF2-40B4-BE49-F238E27FC236}">
              <a16:creationId xmlns:a16="http://schemas.microsoft.com/office/drawing/2014/main" id="{33C5EB72-33B5-452F-BC1D-EC6CF1C55CAC}"/>
            </a:ext>
          </a:extLst>
        </xdr:cNvPr>
        <xdr:cNvSpPr txBox="1"/>
      </xdr:nvSpPr>
      <xdr:spPr>
        <a:xfrm>
          <a:off x="6863854" y="284673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CBD296C-CACA-4EA1-9547-D78D506AB392}" type="TxLink">
            <a:rPr kumimoji="1" lang="en-US" altLang="en-US" sz="900" b="0" i="0" u="none" strike="noStrike">
              <a:solidFill>
                <a:srgbClr val="FF0000"/>
              </a:solidFill>
              <a:latin typeface="Times New Roman"/>
              <a:ea typeface="Yu Gothic"/>
              <a:cs typeface="Times New Roman"/>
            </a:rPr>
            <a:pPr/>
            <a:t>2.850</a:t>
          </a:fld>
          <a:endParaRPr kumimoji="1" lang="ja-JP" altLang="en-US" sz="900">
            <a:solidFill>
              <a:srgbClr val="FF0000"/>
            </a:solidFill>
          </a:endParaRPr>
        </a:p>
      </xdr:txBody>
    </xdr:sp>
    <xdr:clientData/>
  </xdr:oneCellAnchor>
  <xdr:twoCellAnchor editAs="oneCell">
    <xdr:from>
      <xdr:col>28</xdr:col>
      <xdr:colOff>205085</xdr:colOff>
      <xdr:row>13</xdr:row>
      <xdr:rowOff>66713</xdr:rowOff>
    </xdr:from>
    <xdr:to>
      <xdr:col>33</xdr:col>
      <xdr:colOff>88085</xdr:colOff>
      <xdr:row>13</xdr:row>
      <xdr:rowOff>66713</xdr:rowOff>
    </xdr:to>
    <xdr:cxnSp macro="">
      <xdr:nvCxnSpPr>
        <xdr:cNvPr id="274" name="直線コネクタ 273">
          <a:extLst>
            <a:ext uri="{FF2B5EF4-FFF2-40B4-BE49-F238E27FC236}">
              <a16:creationId xmlns:a16="http://schemas.microsoft.com/office/drawing/2014/main" id="{5EC57A2A-B89E-4CA7-B8E4-05790C29577B}"/>
            </a:ext>
          </a:extLst>
        </xdr:cNvPr>
        <xdr:cNvCxnSpPr/>
      </xdr:nvCxnSpPr>
      <xdr:spPr>
        <a:xfrm>
          <a:off x="6605885" y="3053753"/>
          <a:ext cx="10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83879</xdr:colOff>
      <xdr:row>11</xdr:row>
      <xdr:rowOff>117283</xdr:rowOff>
    </xdr:from>
    <xdr:to>
      <xdr:col>33</xdr:col>
      <xdr:colOff>83879</xdr:colOff>
      <xdr:row>15</xdr:row>
      <xdr:rowOff>83634</xdr:rowOff>
    </xdr:to>
    <xdr:cxnSp macro="">
      <xdr:nvCxnSpPr>
        <xdr:cNvPr id="275" name="直線コネクタ 274">
          <a:extLst>
            <a:ext uri="{FF2B5EF4-FFF2-40B4-BE49-F238E27FC236}">
              <a16:creationId xmlns:a16="http://schemas.microsoft.com/office/drawing/2014/main" id="{0EBA94B3-29A3-4F14-AF6E-4A1593EEAAC3}"/>
            </a:ext>
          </a:extLst>
        </xdr:cNvPr>
        <xdr:cNvCxnSpPr/>
      </xdr:nvCxnSpPr>
      <xdr:spPr>
        <a:xfrm>
          <a:off x="7627679" y="2647123"/>
          <a:ext cx="0" cy="88075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75114</xdr:colOff>
      <xdr:row>13</xdr:row>
      <xdr:rowOff>63580</xdr:rowOff>
    </xdr:from>
    <xdr:to>
      <xdr:col>28</xdr:col>
      <xdr:colOff>201114</xdr:colOff>
      <xdr:row>13</xdr:row>
      <xdr:rowOff>63580</xdr:rowOff>
    </xdr:to>
    <xdr:cxnSp macro="">
      <xdr:nvCxnSpPr>
        <xdr:cNvPr id="276" name="直線コネクタ 275">
          <a:extLst>
            <a:ext uri="{FF2B5EF4-FFF2-40B4-BE49-F238E27FC236}">
              <a16:creationId xmlns:a16="http://schemas.microsoft.com/office/drawing/2014/main" id="{31FFD21C-340F-4E1E-AC1F-E8C7137D8FBB}"/>
            </a:ext>
          </a:extLst>
        </xdr:cNvPr>
        <xdr:cNvCxnSpPr/>
      </xdr:nvCxnSpPr>
      <xdr:spPr>
        <a:xfrm>
          <a:off x="6475914" y="3050620"/>
          <a:ext cx="1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205070</xdr:colOff>
      <xdr:row>13</xdr:row>
      <xdr:rowOff>26694</xdr:rowOff>
    </xdr:from>
    <xdr:to>
      <xdr:col>28</xdr:col>
      <xdr:colOff>205070</xdr:colOff>
      <xdr:row>15</xdr:row>
      <xdr:rowOff>60402</xdr:rowOff>
    </xdr:to>
    <xdr:cxnSp macro="">
      <xdr:nvCxnSpPr>
        <xdr:cNvPr id="277" name="直線コネクタ 276">
          <a:extLst>
            <a:ext uri="{FF2B5EF4-FFF2-40B4-BE49-F238E27FC236}">
              <a16:creationId xmlns:a16="http://schemas.microsoft.com/office/drawing/2014/main" id="{9228FAEA-26E9-4A17-9B57-B3952B637B25}"/>
            </a:ext>
          </a:extLst>
        </xdr:cNvPr>
        <xdr:cNvCxnSpPr/>
      </xdr:nvCxnSpPr>
      <xdr:spPr>
        <a:xfrm>
          <a:off x="6605870" y="3013734"/>
          <a:ext cx="0" cy="490908"/>
        </a:xfrm>
        <a:prstGeom prst="line">
          <a:avLst/>
        </a:prstGeom>
        <a:ln w="3175">
          <a:solidFill>
            <a:schemeClr val="accent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200019</xdr:colOff>
      <xdr:row>10</xdr:row>
      <xdr:rowOff>205040</xdr:rowOff>
    </xdr:from>
    <xdr:ext cx="444352" cy="233205"/>
    <xdr:sp macro="" textlink="'1条'!R11">
      <xdr:nvSpPr>
        <xdr:cNvPr id="278" name="テキスト ボックス 277">
          <a:extLst>
            <a:ext uri="{FF2B5EF4-FFF2-40B4-BE49-F238E27FC236}">
              <a16:creationId xmlns:a16="http://schemas.microsoft.com/office/drawing/2014/main" id="{52850C7E-7315-4A18-8F3F-1D3A3DFCBEC3}"/>
            </a:ext>
          </a:extLst>
        </xdr:cNvPr>
        <xdr:cNvSpPr txBox="1"/>
      </xdr:nvSpPr>
      <xdr:spPr>
        <a:xfrm>
          <a:off x="6829419" y="250374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75114</xdr:colOff>
      <xdr:row>11</xdr:row>
      <xdr:rowOff>164924</xdr:rowOff>
    </xdr:from>
    <xdr:to>
      <xdr:col>33</xdr:col>
      <xdr:colOff>84114</xdr:colOff>
      <xdr:row>11</xdr:row>
      <xdr:rowOff>164924</xdr:rowOff>
    </xdr:to>
    <xdr:cxnSp macro="">
      <xdr:nvCxnSpPr>
        <xdr:cNvPr id="279" name="直線コネクタ 278">
          <a:extLst>
            <a:ext uri="{FF2B5EF4-FFF2-40B4-BE49-F238E27FC236}">
              <a16:creationId xmlns:a16="http://schemas.microsoft.com/office/drawing/2014/main" id="{366A3066-3F3D-47F7-8233-F61F45EE14C5}"/>
            </a:ext>
          </a:extLst>
        </xdr:cNvPr>
        <xdr:cNvCxnSpPr/>
      </xdr:nvCxnSpPr>
      <xdr:spPr>
        <a:xfrm>
          <a:off x="6475914" y="2694764"/>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187694</xdr:colOff>
      <xdr:row>33</xdr:row>
      <xdr:rowOff>141432</xdr:rowOff>
    </xdr:from>
    <xdr:ext cx="0" cy="140493"/>
    <xdr:cxnSp macro="">
      <xdr:nvCxnSpPr>
        <xdr:cNvPr id="280" name="直線コネクタ 279">
          <a:extLst>
            <a:ext uri="{FF2B5EF4-FFF2-40B4-BE49-F238E27FC236}">
              <a16:creationId xmlns:a16="http://schemas.microsoft.com/office/drawing/2014/main" id="{22329A9B-E959-40FD-8273-B1E264203EF0}"/>
            </a:ext>
          </a:extLst>
        </xdr:cNvPr>
        <xdr:cNvCxnSpPr/>
      </xdr:nvCxnSpPr>
      <xdr:spPr>
        <a:xfrm>
          <a:off x="6588494" y="7715712"/>
          <a:ext cx="0" cy="140493"/>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28</xdr:col>
      <xdr:colOff>186781</xdr:colOff>
      <xdr:row>34</xdr:row>
      <xdr:rowOff>34788</xdr:rowOff>
    </xdr:from>
    <xdr:ext cx="1026000" cy="0"/>
    <xdr:cxnSp macro="">
      <xdr:nvCxnSpPr>
        <xdr:cNvPr id="281" name="直線コネクタ 280">
          <a:extLst>
            <a:ext uri="{FF2B5EF4-FFF2-40B4-BE49-F238E27FC236}">
              <a16:creationId xmlns:a16="http://schemas.microsoft.com/office/drawing/2014/main" id="{3C83DD28-2DD7-4BC9-A79E-291FE4A7BD41}"/>
            </a:ext>
          </a:extLst>
        </xdr:cNvPr>
        <xdr:cNvCxnSpPr/>
      </xdr:nvCxnSpPr>
      <xdr:spPr>
        <a:xfrm>
          <a:off x="6587581" y="7837668"/>
          <a:ext cx="102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28</xdr:col>
      <xdr:colOff>61366</xdr:colOff>
      <xdr:row>33</xdr:row>
      <xdr:rowOff>136153</xdr:rowOff>
    </xdr:from>
    <xdr:ext cx="0" cy="432000"/>
    <xdr:cxnSp macro="">
      <xdr:nvCxnSpPr>
        <xdr:cNvPr id="282" name="直線コネクタ 281">
          <a:extLst>
            <a:ext uri="{FF2B5EF4-FFF2-40B4-BE49-F238E27FC236}">
              <a16:creationId xmlns:a16="http://schemas.microsoft.com/office/drawing/2014/main" id="{3021CD45-D906-4E57-8E65-E24819ADA810}"/>
            </a:ext>
          </a:extLst>
        </xdr:cNvPr>
        <xdr:cNvCxnSpPr/>
      </xdr:nvCxnSpPr>
      <xdr:spPr>
        <a:xfrm>
          <a:off x="6462166" y="7710433"/>
          <a:ext cx="0" cy="43200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30</xdr:col>
      <xdr:colOff>140103</xdr:colOff>
      <xdr:row>33</xdr:row>
      <xdr:rowOff>221465</xdr:rowOff>
    </xdr:from>
    <xdr:ext cx="444352" cy="233205"/>
    <xdr:sp macro="" textlink="$G$6">
      <xdr:nvSpPr>
        <xdr:cNvPr id="283" name="テキスト ボックス 282">
          <a:extLst>
            <a:ext uri="{FF2B5EF4-FFF2-40B4-BE49-F238E27FC236}">
              <a16:creationId xmlns:a16="http://schemas.microsoft.com/office/drawing/2014/main" id="{7C81C915-B350-48B5-8481-DDCF5FF14648}"/>
            </a:ext>
          </a:extLst>
        </xdr:cNvPr>
        <xdr:cNvSpPr txBox="1"/>
      </xdr:nvSpPr>
      <xdr:spPr>
        <a:xfrm>
          <a:off x="6998103" y="778703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576A371-64F0-49EC-9CCF-0955621FDF05}" type="TxLink">
            <a:rPr kumimoji="1" lang="en-US" altLang="en-US" sz="900" b="0" i="0" u="none" strike="noStrike">
              <a:solidFill>
                <a:srgbClr val="FF0000"/>
              </a:solidFill>
              <a:latin typeface="Times New Roman"/>
              <a:ea typeface="Yu Gothic"/>
              <a:cs typeface="Times New Roman"/>
            </a:rPr>
            <a:pPr/>
            <a:t>2.850</a:t>
          </a:fld>
          <a:endParaRPr kumimoji="1" lang="ja-JP" altLang="en-US" sz="900">
            <a:solidFill>
              <a:srgbClr val="FF0000"/>
            </a:solidFill>
          </a:endParaRPr>
        </a:p>
      </xdr:txBody>
    </xdr:sp>
    <xdr:clientData/>
  </xdr:oneCellAnchor>
  <xdr:twoCellAnchor editAs="oneCell">
    <xdr:from>
      <xdr:col>30</xdr:col>
      <xdr:colOff>207119</xdr:colOff>
      <xdr:row>26</xdr:row>
      <xdr:rowOff>151764</xdr:rowOff>
    </xdr:from>
    <xdr:to>
      <xdr:col>31</xdr:col>
      <xdr:colOff>33254</xdr:colOff>
      <xdr:row>26</xdr:row>
      <xdr:rowOff>201746</xdr:rowOff>
    </xdr:to>
    <xdr:sp macro="" textlink="">
      <xdr:nvSpPr>
        <xdr:cNvPr id="284" name="楕円 283">
          <a:extLst>
            <a:ext uri="{FF2B5EF4-FFF2-40B4-BE49-F238E27FC236}">
              <a16:creationId xmlns:a16="http://schemas.microsoft.com/office/drawing/2014/main" id="{7CF510B3-1635-4746-8457-04667746008B}"/>
            </a:ext>
          </a:extLst>
        </xdr:cNvPr>
        <xdr:cNvSpPr/>
      </xdr:nvSpPr>
      <xdr:spPr>
        <a:xfrm>
          <a:off x="7065119" y="6125844"/>
          <a:ext cx="54735" cy="4998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33</xdr:col>
      <xdr:colOff>73221</xdr:colOff>
      <xdr:row>22</xdr:row>
      <xdr:rowOff>70585</xdr:rowOff>
    </xdr:from>
    <xdr:to>
      <xdr:col>33</xdr:col>
      <xdr:colOff>73221</xdr:colOff>
      <xdr:row>32</xdr:row>
      <xdr:rowOff>16585</xdr:rowOff>
    </xdr:to>
    <xdr:cxnSp macro="">
      <xdr:nvCxnSpPr>
        <xdr:cNvPr id="285" name="直線コネクタ 284">
          <a:extLst>
            <a:ext uri="{FF2B5EF4-FFF2-40B4-BE49-F238E27FC236}">
              <a16:creationId xmlns:a16="http://schemas.microsoft.com/office/drawing/2014/main" id="{BE3A3FA9-C795-49C3-BCB3-4D56154ED0A2}"/>
            </a:ext>
          </a:extLst>
        </xdr:cNvPr>
        <xdr:cNvCxnSpPr/>
      </xdr:nvCxnSpPr>
      <xdr:spPr>
        <a:xfrm>
          <a:off x="7617021" y="5130265"/>
          <a:ext cx="0" cy="223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190384</xdr:colOff>
      <xdr:row>22</xdr:row>
      <xdr:rowOff>69086</xdr:rowOff>
    </xdr:from>
    <xdr:to>
      <xdr:col>33</xdr:col>
      <xdr:colOff>73384</xdr:colOff>
      <xdr:row>22</xdr:row>
      <xdr:rowOff>69086</xdr:rowOff>
    </xdr:to>
    <xdr:cxnSp macro="">
      <xdr:nvCxnSpPr>
        <xdr:cNvPr id="286" name="直線コネクタ 285">
          <a:extLst>
            <a:ext uri="{FF2B5EF4-FFF2-40B4-BE49-F238E27FC236}">
              <a16:creationId xmlns:a16="http://schemas.microsoft.com/office/drawing/2014/main" id="{D7215179-A7F8-429D-910E-AA1F1D03D307}"/>
            </a:ext>
          </a:extLst>
        </xdr:cNvPr>
        <xdr:cNvCxnSpPr/>
      </xdr:nvCxnSpPr>
      <xdr:spPr>
        <a:xfrm>
          <a:off x="6591184" y="5128766"/>
          <a:ext cx="10260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181327</xdr:colOff>
      <xdr:row>22</xdr:row>
      <xdr:rowOff>70585</xdr:rowOff>
    </xdr:from>
    <xdr:to>
      <xdr:col>28</xdr:col>
      <xdr:colOff>183591</xdr:colOff>
      <xdr:row>32</xdr:row>
      <xdr:rowOff>16585</xdr:rowOff>
    </xdr:to>
    <xdr:cxnSp macro="">
      <xdr:nvCxnSpPr>
        <xdr:cNvPr id="295" name="直線コネクタ 294">
          <a:extLst>
            <a:ext uri="{FF2B5EF4-FFF2-40B4-BE49-F238E27FC236}">
              <a16:creationId xmlns:a16="http://schemas.microsoft.com/office/drawing/2014/main" id="{862603B3-6896-4647-A083-DC93CF08B4A8}"/>
            </a:ext>
          </a:extLst>
        </xdr:cNvPr>
        <xdr:cNvCxnSpPr/>
      </xdr:nvCxnSpPr>
      <xdr:spPr>
        <a:xfrm>
          <a:off x="6582127" y="5130265"/>
          <a:ext cx="2264" cy="223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179732</xdr:colOff>
      <xdr:row>25</xdr:row>
      <xdr:rowOff>125049</xdr:rowOff>
    </xdr:from>
    <xdr:to>
      <xdr:col>31</xdr:col>
      <xdr:colOff>8732</xdr:colOff>
      <xdr:row>25</xdr:row>
      <xdr:rowOff>125049</xdr:rowOff>
    </xdr:to>
    <xdr:cxnSp macro="">
      <xdr:nvCxnSpPr>
        <xdr:cNvPr id="299" name="直線コネクタ 298">
          <a:extLst>
            <a:ext uri="{FF2B5EF4-FFF2-40B4-BE49-F238E27FC236}">
              <a16:creationId xmlns:a16="http://schemas.microsoft.com/office/drawing/2014/main" id="{49B043F1-B950-4E92-82B3-B7AE76BEB14C}"/>
            </a:ext>
          </a:extLst>
        </xdr:cNvPr>
        <xdr:cNvCxnSpPr/>
      </xdr:nvCxnSpPr>
      <xdr:spPr>
        <a:xfrm>
          <a:off x="6580532" y="5870529"/>
          <a:ext cx="514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214693</xdr:colOff>
      <xdr:row>24</xdr:row>
      <xdr:rowOff>159984</xdr:rowOff>
    </xdr:from>
    <xdr:ext cx="444352" cy="233205"/>
    <xdr:sp macro="" textlink="$P$16">
      <xdr:nvSpPr>
        <xdr:cNvPr id="300" name="テキスト ボックス 299">
          <a:extLst>
            <a:ext uri="{FF2B5EF4-FFF2-40B4-BE49-F238E27FC236}">
              <a16:creationId xmlns:a16="http://schemas.microsoft.com/office/drawing/2014/main" id="{EE32F16A-FAE3-461E-B307-6CE266CEEA44}"/>
            </a:ext>
          </a:extLst>
        </xdr:cNvPr>
        <xdr:cNvSpPr txBox="1"/>
      </xdr:nvSpPr>
      <xdr:spPr>
        <a:xfrm>
          <a:off x="6615493" y="567686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458A38-8849-4285-AE67-581BA101F3AB}" type="TxLink">
            <a:rPr kumimoji="1" lang="en-US" altLang="en-US" sz="900" b="0" i="0" u="none" strike="noStrike">
              <a:solidFill>
                <a:srgbClr val="FF0000"/>
              </a:solidFill>
              <a:latin typeface="Times New Roman"/>
              <a:ea typeface="Yu Gothic"/>
              <a:cs typeface="Times New Roman"/>
            </a:rPr>
            <a:pPr/>
            <a:t>1.425</a:t>
          </a:fld>
          <a:endParaRPr kumimoji="1" lang="ja-JP" altLang="en-US" sz="900">
            <a:solidFill>
              <a:srgbClr val="FF0000"/>
            </a:solidFill>
          </a:endParaRPr>
        </a:p>
      </xdr:txBody>
    </xdr:sp>
    <xdr:clientData/>
  </xdr:oneCellAnchor>
  <xdr:twoCellAnchor editAs="oneCell">
    <xdr:from>
      <xdr:col>31</xdr:col>
      <xdr:colOff>7448</xdr:colOff>
      <xdr:row>25</xdr:row>
      <xdr:rowOff>53304</xdr:rowOff>
    </xdr:from>
    <xdr:to>
      <xdr:col>31</xdr:col>
      <xdr:colOff>7448</xdr:colOff>
      <xdr:row>26</xdr:row>
      <xdr:rowOff>26657</xdr:rowOff>
    </xdr:to>
    <xdr:cxnSp macro="">
      <xdr:nvCxnSpPr>
        <xdr:cNvPr id="301" name="直線コネクタ 300">
          <a:extLst>
            <a:ext uri="{FF2B5EF4-FFF2-40B4-BE49-F238E27FC236}">
              <a16:creationId xmlns:a16="http://schemas.microsoft.com/office/drawing/2014/main" id="{31E2DBD5-3AA2-42E6-88C9-BCB66E421108}"/>
            </a:ext>
          </a:extLst>
        </xdr:cNvPr>
        <xdr:cNvCxnSpPr/>
      </xdr:nvCxnSpPr>
      <xdr:spPr>
        <a:xfrm>
          <a:off x="7094048" y="5798784"/>
          <a:ext cx="0" cy="20195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4118</xdr:colOff>
      <xdr:row>26</xdr:row>
      <xdr:rowOff>214186</xdr:rowOff>
    </xdr:from>
    <xdr:to>
      <xdr:col>31</xdr:col>
      <xdr:colOff>4118</xdr:colOff>
      <xdr:row>27</xdr:row>
      <xdr:rowOff>188574</xdr:rowOff>
    </xdr:to>
    <xdr:cxnSp macro="">
      <xdr:nvCxnSpPr>
        <xdr:cNvPr id="302" name="直線コネクタ 301">
          <a:extLst>
            <a:ext uri="{FF2B5EF4-FFF2-40B4-BE49-F238E27FC236}">
              <a16:creationId xmlns:a16="http://schemas.microsoft.com/office/drawing/2014/main" id="{2F29E940-1A46-4A8F-A0F1-0FA7AF2DF65E}"/>
            </a:ext>
          </a:extLst>
        </xdr:cNvPr>
        <xdr:cNvCxnSpPr/>
      </xdr:nvCxnSpPr>
      <xdr:spPr>
        <a:xfrm flipV="1">
          <a:off x="7090718" y="6188266"/>
          <a:ext cx="0" cy="202988"/>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207657</xdr:colOff>
      <xdr:row>26</xdr:row>
      <xdr:rowOff>147958</xdr:rowOff>
    </xdr:from>
    <xdr:ext cx="404663" cy="224998"/>
    <xdr:sp macro="" textlink="">
      <xdr:nvSpPr>
        <xdr:cNvPr id="303" name="テキスト ボックス 302">
          <a:extLst>
            <a:ext uri="{FF2B5EF4-FFF2-40B4-BE49-F238E27FC236}">
              <a16:creationId xmlns:a16="http://schemas.microsoft.com/office/drawing/2014/main" id="{A1BA93F2-A693-4AA6-9C42-1E30D655A711}"/>
            </a:ext>
          </a:extLst>
        </xdr:cNvPr>
        <xdr:cNvSpPr txBox="1"/>
      </xdr:nvSpPr>
      <xdr:spPr>
        <a:xfrm>
          <a:off x="7065657" y="6122038"/>
          <a:ext cx="40466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30</xdr:col>
      <xdr:colOff>215865</xdr:colOff>
      <xdr:row>27</xdr:row>
      <xdr:rowOff>69714</xdr:rowOff>
    </xdr:from>
    <xdr:ext cx="559769" cy="233205"/>
    <xdr:sp macro="" textlink="$Q$20">
      <xdr:nvSpPr>
        <xdr:cNvPr id="304" name="テキスト ボックス 303">
          <a:extLst>
            <a:ext uri="{FF2B5EF4-FFF2-40B4-BE49-F238E27FC236}">
              <a16:creationId xmlns:a16="http://schemas.microsoft.com/office/drawing/2014/main" id="{5ED7AC2B-03B8-402F-B869-F6490CAC593C}"/>
            </a:ext>
          </a:extLst>
        </xdr:cNvPr>
        <xdr:cNvSpPr txBox="1"/>
      </xdr:nvSpPr>
      <xdr:spPr>
        <a:xfrm>
          <a:off x="7073865" y="627239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3AA82EC-C32A-4632-A5EA-D46E60A5C46A}" type="TxLink">
            <a:rPr kumimoji="1" lang="en-US" altLang="en-US" sz="900" b="0" i="0" u="none" strike="noStrike">
              <a:solidFill>
                <a:srgbClr val="FF0000"/>
              </a:solidFill>
              <a:latin typeface="Times New Roman"/>
              <a:ea typeface="Yu Gothic"/>
              <a:cs typeface="Times New Roman"/>
            </a:rPr>
            <a:pPr/>
            <a:t>335.730</a:t>
          </a:fld>
          <a:endParaRPr kumimoji="1" lang="ja-JP" altLang="en-US" sz="900">
            <a:solidFill>
              <a:srgbClr val="FF0000"/>
            </a:solidFill>
          </a:endParaRPr>
        </a:p>
      </xdr:txBody>
    </xdr:sp>
    <xdr:clientData/>
  </xdr:oneCellAnchor>
  <xdr:oneCellAnchor>
    <xdr:from>
      <xdr:col>29</xdr:col>
      <xdr:colOff>161134</xdr:colOff>
      <xdr:row>33</xdr:row>
      <xdr:rowOff>225220</xdr:rowOff>
    </xdr:from>
    <xdr:ext cx="367280" cy="224998"/>
    <xdr:sp macro="" textlink="">
      <xdr:nvSpPr>
        <xdr:cNvPr id="309" name="テキスト ボックス 308">
          <a:extLst>
            <a:ext uri="{FF2B5EF4-FFF2-40B4-BE49-F238E27FC236}">
              <a16:creationId xmlns:a16="http://schemas.microsoft.com/office/drawing/2014/main" id="{59419B64-5667-4D7E-8E96-AC1B62DADB22}"/>
            </a:ext>
          </a:extLst>
        </xdr:cNvPr>
        <xdr:cNvSpPr txBox="1"/>
      </xdr:nvSpPr>
      <xdr:spPr>
        <a:xfrm>
          <a:off x="6790534" y="7790791"/>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B</a:t>
          </a:r>
          <a:r>
            <a:rPr kumimoji="1" lang="en-US" altLang="ja-JP" sz="900" b="0" i="1" u="none" strike="noStrike" baseline="-25000">
              <a:solidFill>
                <a:srgbClr val="FF0000"/>
              </a:solidFill>
              <a:latin typeface="Times New Roman"/>
              <a:cs typeface="Times New Roman"/>
            </a:rPr>
            <a:t>k</a:t>
          </a:r>
          <a:r>
            <a:rPr kumimoji="1" lang="en-US" altLang="en-US" sz="900" b="0" i="1" u="none" strike="noStrike">
              <a:solidFill>
                <a:srgbClr val="FF0000"/>
              </a:solidFill>
              <a:latin typeface="Times New Roman"/>
              <a:cs typeface="Times New Roman"/>
            </a:rPr>
            <a:t>=</a:t>
          </a:r>
        </a:p>
      </xdr:txBody>
    </xdr:sp>
    <xdr:clientData/>
  </xdr:oneCellAnchor>
  <xdr:oneCellAnchor>
    <xdr:from>
      <xdr:col>29</xdr:col>
      <xdr:colOff>187319</xdr:colOff>
      <xdr:row>35</xdr:row>
      <xdr:rowOff>8543</xdr:rowOff>
    </xdr:from>
    <xdr:ext cx="444352" cy="233205"/>
    <xdr:sp macro="" textlink="'1条'!R11">
      <xdr:nvSpPr>
        <xdr:cNvPr id="310" name="テキスト ボックス 309">
          <a:extLst>
            <a:ext uri="{FF2B5EF4-FFF2-40B4-BE49-F238E27FC236}">
              <a16:creationId xmlns:a16="http://schemas.microsoft.com/office/drawing/2014/main" id="{A395A8F3-8250-448E-B159-CBB025562925}"/>
            </a:ext>
          </a:extLst>
        </xdr:cNvPr>
        <xdr:cNvSpPr txBox="1"/>
      </xdr:nvSpPr>
      <xdr:spPr>
        <a:xfrm>
          <a:off x="6816719" y="803131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62414</xdr:colOff>
      <xdr:row>35</xdr:row>
      <xdr:rowOff>44615</xdr:rowOff>
    </xdr:from>
    <xdr:to>
      <xdr:col>33</xdr:col>
      <xdr:colOff>71414</xdr:colOff>
      <xdr:row>35</xdr:row>
      <xdr:rowOff>44615</xdr:rowOff>
    </xdr:to>
    <xdr:cxnSp macro="">
      <xdr:nvCxnSpPr>
        <xdr:cNvPr id="311" name="直線コネクタ 310">
          <a:extLst>
            <a:ext uri="{FF2B5EF4-FFF2-40B4-BE49-F238E27FC236}">
              <a16:creationId xmlns:a16="http://schemas.microsoft.com/office/drawing/2014/main" id="{E99356D9-288C-4EE8-B131-498E15C77E91}"/>
            </a:ext>
          </a:extLst>
        </xdr:cNvPr>
        <xdr:cNvCxnSpPr/>
      </xdr:nvCxnSpPr>
      <xdr:spPr>
        <a:xfrm>
          <a:off x="6463214" y="8076095"/>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191682</xdr:colOff>
      <xdr:row>33</xdr:row>
      <xdr:rowOff>39419</xdr:rowOff>
    </xdr:from>
    <xdr:to>
      <xdr:col>33</xdr:col>
      <xdr:colOff>72882</xdr:colOff>
      <xdr:row>33</xdr:row>
      <xdr:rowOff>39419</xdr:rowOff>
    </xdr:to>
    <xdr:cxnSp macro="">
      <xdr:nvCxnSpPr>
        <xdr:cNvPr id="312" name="直線コネクタ 311">
          <a:extLst>
            <a:ext uri="{FF2B5EF4-FFF2-40B4-BE49-F238E27FC236}">
              <a16:creationId xmlns:a16="http://schemas.microsoft.com/office/drawing/2014/main" id="{9D17FF4D-9A87-49D7-8E23-85EA71B44B32}"/>
            </a:ext>
          </a:extLst>
        </xdr:cNvPr>
        <xdr:cNvCxnSpPr/>
      </xdr:nvCxnSpPr>
      <xdr:spPr>
        <a:xfrm>
          <a:off x="5906682" y="761369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187290</xdr:colOff>
      <xdr:row>32</xdr:row>
      <xdr:rowOff>19094</xdr:rowOff>
    </xdr:from>
    <xdr:to>
      <xdr:col>28</xdr:col>
      <xdr:colOff>187290</xdr:colOff>
      <xdr:row>33</xdr:row>
      <xdr:rowOff>42494</xdr:rowOff>
    </xdr:to>
    <xdr:cxnSp macro="">
      <xdr:nvCxnSpPr>
        <xdr:cNvPr id="313" name="直線コネクタ 312">
          <a:extLst>
            <a:ext uri="{FF2B5EF4-FFF2-40B4-BE49-F238E27FC236}">
              <a16:creationId xmlns:a16="http://schemas.microsoft.com/office/drawing/2014/main" id="{DCF3137A-FAEC-4B2F-B7A1-8E480E4DAD38}"/>
            </a:ext>
          </a:extLst>
        </xdr:cNvPr>
        <xdr:cNvCxnSpPr/>
      </xdr:nvCxnSpPr>
      <xdr:spPr>
        <a:xfrm>
          <a:off x="6588090" y="7364774"/>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54503</xdr:colOff>
      <xdr:row>22</xdr:row>
      <xdr:rowOff>33672</xdr:rowOff>
    </xdr:from>
    <xdr:to>
      <xdr:col>27</xdr:col>
      <xdr:colOff>54503</xdr:colOff>
      <xdr:row>32</xdr:row>
      <xdr:rowOff>15672</xdr:rowOff>
    </xdr:to>
    <xdr:cxnSp macro="">
      <xdr:nvCxnSpPr>
        <xdr:cNvPr id="314" name="直線コネクタ 313">
          <a:extLst>
            <a:ext uri="{FF2B5EF4-FFF2-40B4-BE49-F238E27FC236}">
              <a16:creationId xmlns:a16="http://schemas.microsoft.com/office/drawing/2014/main" id="{340501BD-D865-49F5-8EB0-55F1B86B26C4}"/>
            </a:ext>
          </a:extLst>
        </xdr:cNvPr>
        <xdr:cNvCxnSpPr/>
      </xdr:nvCxnSpPr>
      <xdr:spPr>
        <a:xfrm>
          <a:off x="6226703" y="5093352"/>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190778</xdr:colOff>
      <xdr:row>32</xdr:row>
      <xdr:rowOff>15362</xdr:rowOff>
    </xdr:from>
    <xdr:to>
      <xdr:col>27</xdr:col>
      <xdr:colOff>57578</xdr:colOff>
      <xdr:row>32</xdr:row>
      <xdr:rowOff>15362</xdr:rowOff>
    </xdr:to>
    <xdr:cxnSp macro="">
      <xdr:nvCxnSpPr>
        <xdr:cNvPr id="315" name="直線コネクタ 314">
          <a:extLst>
            <a:ext uri="{FF2B5EF4-FFF2-40B4-BE49-F238E27FC236}">
              <a16:creationId xmlns:a16="http://schemas.microsoft.com/office/drawing/2014/main" id="{C088079C-327C-4A6C-AF0F-C968554FD359}"/>
            </a:ext>
          </a:extLst>
        </xdr:cNvPr>
        <xdr:cNvCxnSpPr/>
      </xdr:nvCxnSpPr>
      <xdr:spPr>
        <a:xfrm>
          <a:off x="5905778" y="7361042"/>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194305</xdr:colOff>
      <xdr:row>32</xdr:row>
      <xdr:rowOff>17019</xdr:rowOff>
    </xdr:from>
    <xdr:to>
      <xdr:col>25</xdr:col>
      <xdr:colOff>194305</xdr:colOff>
      <xdr:row>33</xdr:row>
      <xdr:rowOff>40419</xdr:rowOff>
    </xdr:to>
    <xdr:cxnSp macro="">
      <xdr:nvCxnSpPr>
        <xdr:cNvPr id="316" name="直線コネクタ 315">
          <a:extLst>
            <a:ext uri="{FF2B5EF4-FFF2-40B4-BE49-F238E27FC236}">
              <a16:creationId xmlns:a16="http://schemas.microsoft.com/office/drawing/2014/main" id="{4AAB1209-588A-43AB-9243-7D0AB8C77B81}"/>
            </a:ext>
          </a:extLst>
        </xdr:cNvPr>
        <xdr:cNvCxnSpPr/>
      </xdr:nvCxnSpPr>
      <xdr:spPr>
        <a:xfrm>
          <a:off x="5909305" y="736269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53710</xdr:colOff>
      <xdr:row>22</xdr:row>
      <xdr:rowOff>35785</xdr:rowOff>
    </xdr:from>
    <xdr:to>
      <xdr:col>28</xdr:col>
      <xdr:colOff>59110</xdr:colOff>
      <xdr:row>22</xdr:row>
      <xdr:rowOff>35785</xdr:rowOff>
    </xdr:to>
    <xdr:cxnSp macro="">
      <xdr:nvCxnSpPr>
        <xdr:cNvPr id="317" name="直線コネクタ 316">
          <a:extLst>
            <a:ext uri="{FF2B5EF4-FFF2-40B4-BE49-F238E27FC236}">
              <a16:creationId xmlns:a16="http://schemas.microsoft.com/office/drawing/2014/main" id="{973D127B-A0B1-4FDC-B672-6BE21FD9273B}"/>
            </a:ext>
          </a:extLst>
        </xdr:cNvPr>
        <xdr:cNvCxnSpPr/>
      </xdr:nvCxnSpPr>
      <xdr:spPr>
        <a:xfrm>
          <a:off x="6225910" y="5095465"/>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62473</xdr:colOff>
      <xdr:row>22</xdr:row>
      <xdr:rowOff>33672</xdr:rowOff>
    </xdr:from>
    <xdr:to>
      <xdr:col>28</xdr:col>
      <xdr:colOff>62473</xdr:colOff>
      <xdr:row>32</xdr:row>
      <xdr:rowOff>15672</xdr:rowOff>
    </xdr:to>
    <xdr:cxnSp macro="">
      <xdr:nvCxnSpPr>
        <xdr:cNvPr id="318" name="直線コネクタ 317">
          <a:extLst>
            <a:ext uri="{FF2B5EF4-FFF2-40B4-BE49-F238E27FC236}">
              <a16:creationId xmlns:a16="http://schemas.microsoft.com/office/drawing/2014/main" id="{CC58E900-008C-4FF3-8051-AB369DF4EAE3}"/>
            </a:ext>
          </a:extLst>
        </xdr:cNvPr>
        <xdr:cNvCxnSpPr/>
      </xdr:nvCxnSpPr>
      <xdr:spPr>
        <a:xfrm>
          <a:off x="6463273" y="5093352"/>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60565</xdr:colOff>
      <xdr:row>32</xdr:row>
      <xdr:rowOff>17483</xdr:rowOff>
    </xdr:from>
    <xdr:to>
      <xdr:col>33</xdr:col>
      <xdr:colOff>69565</xdr:colOff>
      <xdr:row>32</xdr:row>
      <xdr:rowOff>17483</xdr:rowOff>
    </xdr:to>
    <xdr:cxnSp macro="">
      <xdr:nvCxnSpPr>
        <xdr:cNvPr id="319" name="直線コネクタ 318">
          <a:extLst>
            <a:ext uri="{FF2B5EF4-FFF2-40B4-BE49-F238E27FC236}">
              <a16:creationId xmlns:a16="http://schemas.microsoft.com/office/drawing/2014/main" id="{316EEBD9-1E33-4C28-95A0-FB7A9D9DB554}"/>
            </a:ext>
          </a:extLst>
        </xdr:cNvPr>
        <xdr:cNvCxnSpPr/>
      </xdr:nvCxnSpPr>
      <xdr:spPr>
        <a:xfrm>
          <a:off x="6461365" y="7363163"/>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72819</xdr:colOff>
      <xdr:row>32</xdr:row>
      <xdr:rowOff>15720</xdr:rowOff>
    </xdr:from>
    <xdr:to>
      <xdr:col>33</xdr:col>
      <xdr:colOff>72819</xdr:colOff>
      <xdr:row>33</xdr:row>
      <xdr:rowOff>39120</xdr:rowOff>
    </xdr:to>
    <xdr:cxnSp macro="">
      <xdr:nvCxnSpPr>
        <xdr:cNvPr id="320" name="直線コネクタ 319">
          <a:extLst>
            <a:ext uri="{FF2B5EF4-FFF2-40B4-BE49-F238E27FC236}">
              <a16:creationId xmlns:a16="http://schemas.microsoft.com/office/drawing/2014/main" id="{9859B756-EBEA-45AA-B650-D06B9931188B}"/>
            </a:ext>
          </a:extLst>
        </xdr:cNvPr>
        <xdr:cNvCxnSpPr/>
      </xdr:nvCxnSpPr>
      <xdr:spPr>
        <a:xfrm>
          <a:off x="7616619" y="736140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146665</xdr:colOff>
      <xdr:row>22</xdr:row>
      <xdr:rowOff>35710</xdr:rowOff>
    </xdr:from>
    <xdr:to>
      <xdr:col>26</xdr:col>
      <xdr:colOff>177052</xdr:colOff>
      <xdr:row>22</xdr:row>
      <xdr:rowOff>35710</xdr:rowOff>
    </xdr:to>
    <xdr:cxnSp macro="">
      <xdr:nvCxnSpPr>
        <xdr:cNvPr id="321" name="直線コネクタ 320">
          <a:extLst>
            <a:ext uri="{FF2B5EF4-FFF2-40B4-BE49-F238E27FC236}">
              <a16:creationId xmlns:a16="http://schemas.microsoft.com/office/drawing/2014/main" id="{2FDDF38A-6F10-4449-BF19-C13418C7E377}"/>
            </a:ext>
          </a:extLst>
        </xdr:cNvPr>
        <xdr:cNvCxnSpPr/>
      </xdr:nvCxnSpPr>
      <xdr:spPr>
        <a:xfrm>
          <a:off x="5404465" y="5095390"/>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130767</xdr:colOff>
      <xdr:row>32</xdr:row>
      <xdr:rowOff>16226</xdr:rowOff>
    </xdr:from>
    <xdr:to>
      <xdr:col>25</xdr:col>
      <xdr:colOff>67246</xdr:colOff>
      <xdr:row>32</xdr:row>
      <xdr:rowOff>16226</xdr:rowOff>
    </xdr:to>
    <xdr:cxnSp macro="">
      <xdr:nvCxnSpPr>
        <xdr:cNvPr id="322" name="直線コネクタ 321">
          <a:extLst>
            <a:ext uri="{FF2B5EF4-FFF2-40B4-BE49-F238E27FC236}">
              <a16:creationId xmlns:a16="http://schemas.microsoft.com/office/drawing/2014/main" id="{20588F1E-BE75-41F1-BE5A-D7EADA0EF07C}"/>
            </a:ext>
          </a:extLst>
        </xdr:cNvPr>
        <xdr:cNvCxnSpPr/>
      </xdr:nvCxnSpPr>
      <xdr:spPr>
        <a:xfrm>
          <a:off x="5617167" y="7361906"/>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186803</xdr:colOff>
      <xdr:row>22</xdr:row>
      <xdr:rowOff>34243</xdr:rowOff>
    </xdr:from>
    <xdr:to>
      <xdr:col>24</xdr:col>
      <xdr:colOff>186803</xdr:colOff>
      <xdr:row>32</xdr:row>
      <xdr:rowOff>16243</xdr:rowOff>
    </xdr:to>
    <xdr:cxnSp macro="">
      <xdr:nvCxnSpPr>
        <xdr:cNvPr id="323" name="直線コネクタ 322">
          <a:extLst>
            <a:ext uri="{FF2B5EF4-FFF2-40B4-BE49-F238E27FC236}">
              <a16:creationId xmlns:a16="http://schemas.microsoft.com/office/drawing/2014/main" id="{17196489-3482-47A6-893C-428521BEDF09}"/>
            </a:ext>
          </a:extLst>
        </xdr:cNvPr>
        <xdr:cNvCxnSpPr/>
      </xdr:nvCxnSpPr>
      <xdr:spPr>
        <a:xfrm>
          <a:off x="5673203" y="5093923"/>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228155</xdr:colOff>
      <xdr:row>26</xdr:row>
      <xdr:rowOff>33831</xdr:rowOff>
    </xdr:from>
    <xdr:ext cx="233205" cy="444352"/>
    <xdr:sp macro="" textlink="'1条'!$R$6">
      <xdr:nvSpPr>
        <xdr:cNvPr id="324" name="テキスト ボックス 323">
          <a:extLst>
            <a:ext uri="{FF2B5EF4-FFF2-40B4-BE49-F238E27FC236}">
              <a16:creationId xmlns:a16="http://schemas.microsoft.com/office/drawing/2014/main" id="{A924AA59-FC5E-4734-9D4B-EF5B58178487}"/>
            </a:ext>
          </a:extLst>
        </xdr:cNvPr>
        <xdr:cNvSpPr txBox="1"/>
      </xdr:nvSpPr>
      <xdr:spPr>
        <a:xfrm rot="16200000">
          <a:off x="5380382" y="610477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132993</xdr:colOff>
      <xdr:row>33</xdr:row>
      <xdr:rowOff>43146</xdr:rowOff>
    </xdr:from>
    <xdr:to>
      <xdr:col>25</xdr:col>
      <xdr:colOff>55522</xdr:colOff>
      <xdr:row>33</xdr:row>
      <xdr:rowOff>43146</xdr:rowOff>
    </xdr:to>
    <xdr:cxnSp macro="">
      <xdr:nvCxnSpPr>
        <xdr:cNvPr id="325" name="直線コネクタ 324">
          <a:extLst>
            <a:ext uri="{FF2B5EF4-FFF2-40B4-BE49-F238E27FC236}">
              <a16:creationId xmlns:a16="http://schemas.microsoft.com/office/drawing/2014/main" id="{2D3E150D-D977-402F-8C98-CAF4E03B8F7D}"/>
            </a:ext>
          </a:extLst>
        </xdr:cNvPr>
        <xdr:cNvCxnSpPr/>
      </xdr:nvCxnSpPr>
      <xdr:spPr>
        <a:xfrm>
          <a:off x="5390793" y="7617426"/>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26</xdr:row>
      <xdr:rowOff>85566</xdr:rowOff>
    </xdr:from>
    <xdr:ext cx="233205" cy="444352"/>
    <xdr:sp macro="" textlink="'1条'!R5">
      <xdr:nvSpPr>
        <xdr:cNvPr id="326" name="テキスト ボックス 325">
          <a:extLst>
            <a:ext uri="{FF2B5EF4-FFF2-40B4-BE49-F238E27FC236}">
              <a16:creationId xmlns:a16="http://schemas.microsoft.com/office/drawing/2014/main" id="{FDFFF7CA-9DAA-44AC-ADE2-19F71B932C2C}"/>
            </a:ext>
          </a:extLst>
        </xdr:cNvPr>
        <xdr:cNvSpPr txBox="1"/>
      </xdr:nvSpPr>
      <xdr:spPr>
        <a:xfrm rot="16200000">
          <a:off x="5152227" y="615651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194115</xdr:colOff>
      <xdr:row>22</xdr:row>
      <xdr:rowOff>35026</xdr:rowOff>
    </xdr:from>
    <xdr:to>
      <xdr:col>23</xdr:col>
      <xdr:colOff>194115</xdr:colOff>
      <xdr:row>33</xdr:row>
      <xdr:rowOff>40426</xdr:rowOff>
    </xdr:to>
    <xdr:cxnSp macro="">
      <xdr:nvCxnSpPr>
        <xdr:cNvPr id="327" name="直線コネクタ 326">
          <a:extLst>
            <a:ext uri="{FF2B5EF4-FFF2-40B4-BE49-F238E27FC236}">
              <a16:creationId xmlns:a16="http://schemas.microsoft.com/office/drawing/2014/main" id="{F6D0B747-9CD7-4F82-99D7-C68454A23415}"/>
            </a:ext>
          </a:extLst>
        </xdr:cNvPr>
        <xdr:cNvCxnSpPr/>
      </xdr:nvCxnSpPr>
      <xdr:spPr>
        <a:xfrm>
          <a:off x="5451915" y="5094706"/>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186706</xdr:colOff>
      <xdr:row>32</xdr:row>
      <xdr:rowOff>13047</xdr:rowOff>
    </xdr:from>
    <xdr:to>
      <xdr:col>24</xdr:col>
      <xdr:colOff>186706</xdr:colOff>
      <xdr:row>33</xdr:row>
      <xdr:rowOff>36447</xdr:rowOff>
    </xdr:to>
    <xdr:cxnSp macro="">
      <xdr:nvCxnSpPr>
        <xdr:cNvPr id="328" name="直線コネクタ 327">
          <a:extLst>
            <a:ext uri="{FF2B5EF4-FFF2-40B4-BE49-F238E27FC236}">
              <a16:creationId xmlns:a16="http://schemas.microsoft.com/office/drawing/2014/main" id="{DE7A03CE-ED91-47E4-8713-4CD40C25EFA6}"/>
            </a:ext>
          </a:extLst>
        </xdr:cNvPr>
        <xdr:cNvCxnSpPr/>
      </xdr:nvCxnSpPr>
      <xdr:spPr>
        <a:xfrm>
          <a:off x="5673106" y="7358727"/>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10732</xdr:colOff>
      <xdr:row>27</xdr:row>
      <xdr:rowOff>166098</xdr:rowOff>
    </xdr:from>
    <xdr:ext cx="224998" cy="345929"/>
    <xdr:sp macro="" textlink="">
      <xdr:nvSpPr>
        <xdr:cNvPr id="329" name="テキスト ボックス 328">
          <a:extLst>
            <a:ext uri="{FF2B5EF4-FFF2-40B4-BE49-F238E27FC236}">
              <a16:creationId xmlns:a16="http://schemas.microsoft.com/office/drawing/2014/main" id="{C9B2CCD7-202F-4A26-A999-521168AD964E}"/>
            </a:ext>
          </a:extLst>
        </xdr:cNvPr>
        <xdr:cNvSpPr txBox="1"/>
      </xdr:nvSpPr>
      <xdr:spPr>
        <a:xfrm rot="16200000">
          <a:off x="5208066" y="6420535"/>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211780</xdr:colOff>
      <xdr:row>31</xdr:row>
      <xdr:rowOff>145442</xdr:rowOff>
    </xdr:from>
    <xdr:ext cx="233205" cy="444352"/>
    <xdr:sp macro="" textlink="'1条'!$R$9">
      <xdr:nvSpPr>
        <xdr:cNvPr id="330" name="テキスト ボックス 329">
          <a:extLst>
            <a:ext uri="{FF2B5EF4-FFF2-40B4-BE49-F238E27FC236}">
              <a16:creationId xmlns:a16="http://schemas.microsoft.com/office/drawing/2014/main" id="{96CF5C63-4C38-4DED-ACA1-AB16F5307593}"/>
            </a:ext>
          </a:extLst>
        </xdr:cNvPr>
        <xdr:cNvSpPr txBox="1"/>
      </xdr:nvSpPr>
      <xdr:spPr>
        <a:xfrm rot="16200000">
          <a:off x="5364007" y="736809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55552</xdr:colOff>
      <xdr:row>20</xdr:row>
      <xdr:rowOff>201926</xdr:rowOff>
    </xdr:from>
    <xdr:to>
      <xdr:col>27</xdr:col>
      <xdr:colOff>55552</xdr:colOff>
      <xdr:row>21</xdr:row>
      <xdr:rowOff>108850</xdr:rowOff>
    </xdr:to>
    <xdr:cxnSp macro="">
      <xdr:nvCxnSpPr>
        <xdr:cNvPr id="331" name="直線コネクタ 330">
          <a:extLst>
            <a:ext uri="{FF2B5EF4-FFF2-40B4-BE49-F238E27FC236}">
              <a16:creationId xmlns:a16="http://schemas.microsoft.com/office/drawing/2014/main" id="{ECC624DA-5EE2-455E-A50D-F6C6A841FA30}"/>
            </a:ext>
          </a:extLst>
        </xdr:cNvPr>
        <xdr:cNvCxnSpPr/>
      </xdr:nvCxnSpPr>
      <xdr:spPr>
        <a:xfrm>
          <a:off x="6227752" y="4804406"/>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59804</xdr:colOff>
      <xdr:row>20</xdr:row>
      <xdr:rowOff>199088</xdr:rowOff>
    </xdr:from>
    <xdr:to>
      <xdr:col>28</xdr:col>
      <xdr:colOff>59804</xdr:colOff>
      <xdr:row>21</xdr:row>
      <xdr:rowOff>102988</xdr:rowOff>
    </xdr:to>
    <xdr:cxnSp macro="">
      <xdr:nvCxnSpPr>
        <xdr:cNvPr id="332" name="直線コネクタ 331">
          <a:extLst>
            <a:ext uri="{FF2B5EF4-FFF2-40B4-BE49-F238E27FC236}">
              <a16:creationId xmlns:a16="http://schemas.microsoft.com/office/drawing/2014/main" id="{8BF14882-46E7-4EF4-9A43-0CC6648C230F}"/>
            </a:ext>
          </a:extLst>
        </xdr:cNvPr>
        <xdr:cNvCxnSpPr/>
      </xdr:nvCxnSpPr>
      <xdr:spPr>
        <a:xfrm>
          <a:off x="6460604" y="4801568"/>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58122</xdr:colOff>
      <xdr:row>21</xdr:row>
      <xdr:rowOff>20281</xdr:rowOff>
    </xdr:from>
    <xdr:to>
      <xdr:col>28</xdr:col>
      <xdr:colOff>63522</xdr:colOff>
      <xdr:row>21</xdr:row>
      <xdr:rowOff>20281</xdr:rowOff>
    </xdr:to>
    <xdr:cxnSp macro="">
      <xdr:nvCxnSpPr>
        <xdr:cNvPr id="333" name="直線コネクタ 332">
          <a:extLst>
            <a:ext uri="{FF2B5EF4-FFF2-40B4-BE49-F238E27FC236}">
              <a16:creationId xmlns:a16="http://schemas.microsoft.com/office/drawing/2014/main" id="{A2423A26-7948-42B0-823E-35C39355A17D}"/>
            </a:ext>
          </a:extLst>
        </xdr:cNvPr>
        <xdr:cNvCxnSpPr/>
      </xdr:nvCxnSpPr>
      <xdr:spPr>
        <a:xfrm>
          <a:off x="6230322" y="4851361"/>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194144</xdr:colOff>
      <xdr:row>20</xdr:row>
      <xdr:rowOff>12439</xdr:rowOff>
    </xdr:from>
    <xdr:ext cx="444352" cy="233205"/>
    <xdr:sp macro="" textlink="'1条'!R7">
      <xdr:nvSpPr>
        <xdr:cNvPr id="334" name="テキスト ボックス 333">
          <a:extLst>
            <a:ext uri="{FF2B5EF4-FFF2-40B4-BE49-F238E27FC236}">
              <a16:creationId xmlns:a16="http://schemas.microsoft.com/office/drawing/2014/main" id="{799E678E-1170-4AED-83CD-5D3C60AD55BB}"/>
            </a:ext>
          </a:extLst>
        </xdr:cNvPr>
        <xdr:cNvSpPr txBox="1"/>
      </xdr:nvSpPr>
      <xdr:spPr>
        <a:xfrm>
          <a:off x="6137744" y="461491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195559</xdr:colOff>
      <xdr:row>33</xdr:row>
      <xdr:rowOff>183651</xdr:rowOff>
    </xdr:from>
    <xdr:to>
      <xdr:col>25</xdr:col>
      <xdr:colOff>195559</xdr:colOff>
      <xdr:row>36</xdr:row>
      <xdr:rowOff>90973</xdr:rowOff>
    </xdr:to>
    <xdr:cxnSp macro="">
      <xdr:nvCxnSpPr>
        <xdr:cNvPr id="335" name="直線コネクタ 334">
          <a:extLst>
            <a:ext uri="{FF2B5EF4-FFF2-40B4-BE49-F238E27FC236}">
              <a16:creationId xmlns:a16="http://schemas.microsoft.com/office/drawing/2014/main" id="{BCD4C7D8-394B-4BF8-B50C-F90D8DD0DA2C}"/>
            </a:ext>
          </a:extLst>
        </xdr:cNvPr>
        <xdr:cNvCxnSpPr/>
      </xdr:nvCxnSpPr>
      <xdr:spPr>
        <a:xfrm>
          <a:off x="5910559" y="7757931"/>
          <a:ext cx="0" cy="59312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69080</xdr:colOff>
      <xdr:row>33</xdr:row>
      <xdr:rowOff>166067</xdr:rowOff>
    </xdr:from>
    <xdr:to>
      <xdr:col>33</xdr:col>
      <xdr:colOff>69080</xdr:colOff>
      <xdr:row>36</xdr:row>
      <xdr:rowOff>90973</xdr:rowOff>
    </xdr:to>
    <xdr:cxnSp macro="">
      <xdr:nvCxnSpPr>
        <xdr:cNvPr id="336" name="直線コネクタ 335">
          <a:extLst>
            <a:ext uri="{FF2B5EF4-FFF2-40B4-BE49-F238E27FC236}">
              <a16:creationId xmlns:a16="http://schemas.microsoft.com/office/drawing/2014/main" id="{4FC2523B-2982-45D7-A172-90DBBF1F1604}"/>
            </a:ext>
          </a:extLst>
        </xdr:cNvPr>
        <xdr:cNvCxnSpPr/>
      </xdr:nvCxnSpPr>
      <xdr:spPr>
        <a:xfrm>
          <a:off x="7612880" y="7740347"/>
          <a:ext cx="0" cy="61070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195628</xdr:colOff>
      <xdr:row>36</xdr:row>
      <xdr:rowOff>35337</xdr:rowOff>
    </xdr:from>
    <xdr:to>
      <xdr:col>33</xdr:col>
      <xdr:colOff>76828</xdr:colOff>
      <xdr:row>36</xdr:row>
      <xdr:rowOff>35337</xdr:rowOff>
    </xdr:to>
    <xdr:cxnSp macro="">
      <xdr:nvCxnSpPr>
        <xdr:cNvPr id="337" name="直線コネクタ 336">
          <a:extLst>
            <a:ext uri="{FF2B5EF4-FFF2-40B4-BE49-F238E27FC236}">
              <a16:creationId xmlns:a16="http://schemas.microsoft.com/office/drawing/2014/main" id="{478F58DD-0236-422A-B7B8-043B472B90BD}"/>
            </a:ext>
          </a:extLst>
        </xdr:cNvPr>
        <xdr:cNvCxnSpPr/>
      </xdr:nvCxnSpPr>
      <xdr:spPr>
        <a:xfrm>
          <a:off x="5910628" y="8295417"/>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112522</xdr:colOff>
      <xdr:row>36</xdr:row>
      <xdr:rowOff>21675</xdr:rowOff>
    </xdr:from>
    <xdr:ext cx="444352" cy="233205"/>
    <xdr:sp macro="" textlink="'1条'!R8">
      <xdr:nvSpPr>
        <xdr:cNvPr id="338" name="テキスト ボックス 337">
          <a:extLst>
            <a:ext uri="{FF2B5EF4-FFF2-40B4-BE49-F238E27FC236}">
              <a16:creationId xmlns:a16="http://schemas.microsoft.com/office/drawing/2014/main" id="{42247121-3B12-4201-91AB-7CDB47786F24}"/>
            </a:ext>
          </a:extLst>
        </xdr:cNvPr>
        <xdr:cNvSpPr txBox="1"/>
      </xdr:nvSpPr>
      <xdr:spPr>
        <a:xfrm>
          <a:off x="6513322" y="827304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192085</xdr:colOff>
      <xdr:row>30</xdr:row>
      <xdr:rowOff>155313</xdr:rowOff>
    </xdr:from>
    <xdr:to>
      <xdr:col>25</xdr:col>
      <xdr:colOff>192085</xdr:colOff>
      <xdr:row>31</xdr:row>
      <xdr:rowOff>88099</xdr:rowOff>
    </xdr:to>
    <xdr:cxnSp macro="">
      <xdr:nvCxnSpPr>
        <xdr:cNvPr id="339" name="直線コネクタ 338">
          <a:extLst>
            <a:ext uri="{FF2B5EF4-FFF2-40B4-BE49-F238E27FC236}">
              <a16:creationId xmlns:a16="http://schemas.microsoft.com/office/drawing/2014/main" id="{ED290677-DBD5-4513-8A60-3CE38B3A0117}"/>
            </a:ext>
          </a:extLst>
        </xdr:cNvPr>
        <xdr:cNvCxnSpPr/>
      </xdr:nvCxnSpPr>
      <xdr:spPr>
        <a:xfrm>
          <a:off x="5907085" y="7043793"/>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194220</xdr:colOff>
      <xdr:row>30</xdr:row>
      <xdr:rowOff>202225</xdr:rowOff>
    </xdr:from>
    <xdr:to>
      <xdr:col>27</xdr:col>
      <xdr:colOff>61020</xdr:colOff>
      <xdr:row>30</xdr:row>
      <xdr:rowOff>202225</xdr:rowOff>
    </xdr:to>
    <xdr:cxnSp macro="">
      <xdr:nvCxnSpPr>
        <xdr:cNvPr id="340" name="直線コネクタ 339">
          <a:extLst>
            <a:ext uri="{FF2B5EF4-FFF2-40B4-BE49-F238E27FC236}">
              <a16:creationId xmlns:a16="http://schemas.microsoft.com/office/drawing/2014/main" id="{A73860C8-D25B-42A2-B4B5-D2833F6A9434}"/>
            </a:ext>
          </a:extLst>
        </xdr:cNvPr>
        <xdr:cNvCxnSpPr/>
      </xdr:nvCxnSpPr>
      <xdr:spPr>
        <a:xfrm>
          <a:off x="5909220" y="7090705"/>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133802</xdr:colOff>
      <xdr:row>29</xdr:row>
      <xdr:rowOff>218543</xdr:rowOff>
    </xdr:from>
    <xdr:ext cx="444352" cy="233205"/>
    <xdr:sp macro="" textlink="'1条'!R10">
      <xdr:nvSpPr>
        <xdr:cNvPr id="341" name="テキスト ボックス 340">
          <a:extLst>
            <a:ext uri="{FF2B5EF4-FFF2-40B4-BE49-F238E27FC236}">
              <a16:creationId xmlns:a16="http://schemas.microsoft.com/office/drawing/2014/main" id="{2521BEF5-C3B2-4296-BAC2-1CE1EA85AE8C}"/>
            </a:ext>
          </a:extLst>
        </xdr:cNvPr>
        <xdr:cNvSpPr txBox="1"/>
      </xdr:nvSpPr>
      <xdr:spPr>
        <a:xfrm>
          <a:off x="5848802" y="687842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25</xdr:col>
      <xdr:colOff>117492</xdr:colOff>
      <xdr:row>20</xdr:row>
      <xdr:rowOff>16900</xdr:rowOff>
    </xdr:from>
    <xdr:ext cx="233205" cy="444352"/>
    <xdr:sp macro="" textlink="'1条'!R14">
      <xdr:nvSpPr>
        <xdr:cNvPr id="343" name="テキスト ボックス 342">
          <a:extLst>
            <a:ext uri="{FF2B5EF4-FFF2-40B4-BE49-F238E27FC236}">
              <a16:creationId xmlns:a16="http://schemas.microsoft.com/office/drawing/2014/main" id="{21EFADF6-ACB1-4EE7-BCE0-9C38D30351E9}"/>
            </a:ext>
          </a:extLst>
        </xdr:cNvPr>
        <xdr:cNvSpPr txBox="1"/>
      </xdr:nvSpPr>
      <xdr:spPr>
        <a:xfrm rot="16200000">
          <a:off x="5726919" y="471624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26</xdr:col>
      <xdr:colOff>27449</xdr:colOff>
      <xdr:row>22</xdr:row>
      <xdr:rowOff>68877</xdr:rowOff>
    </xdr:from>
    <xdr:to>
      <xdr:col>26</xdr:col>
      <xdr:colOff>177222</xdr:colOff>
      <xdr:row>22</xdr:row>
      <xdr:rowOff>68877</xdr:rowOff>
    </xdr:to>
    <xdr:cxnSp macro="">
      <xdr:nvCxnSpPr>
        <xdr:cNvPr id="344" name="直線コネクタ 343">
          <a:extLst>
            <a:ext uri="{FF2B5EF4-FFF2-40B4-BE49-F238E27FC236}">
              <a16:creationId xmlns:a16="http://schemas.microsoft.com/office/drawing/2014/main" id="{D2C692BE-7A9E-4DBD-A1AB-DA31BAA742F4}"/>
            </a:ext>
          </a:extLst>
        </xdr:cNvPr>
        <xdr:cNvCxnSpPr/>
      </xdr:nvCxnSpPr>
      <xdr:spPr>
        <a:xfrm flipH="1">
          <a:off x="5971049" y="5128557"/>
          <a:ext cx="14977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72978</xdr:colOff>
      <xdr:row>21</xdr:row>
      <xdr:rowOff>116046</xdr:rowOff>
    </xdr:from>
    <xdr:to>
      <xdr:col>26</xdr:col>
      <xdr:colOff>72978</xdr:colOff>
      <xdr:row>22</xdr:row>
      <xdr:rowOff>28515</xdr:rowOff>
    </xdr:to>
    <xdr:cxnSp macro="">
      <xdr:nvCxnSpPr>
        <xdr:cNvPr id="345" name="直線コネクタ 344">
          <a:extLst>
            <a:ext uri="{FF2B5EF4-FFF2-40B4-BE49-F238E27FC236}">
              <a16:creationId xmlns:a16="http://schemas.microsoft.com/office/drawing/2014/main" id="{7D1B2694-C81E-4703-9501-B8233438B89E}"/>
            </a:ext>
          </a:extLst>
        </xdr:cNvPr>
        <xdr:cNvCxnSpPr/>
      </xdr:nvCxnSpPr>
      <xdr:spPr>
        <a:xfrm>
          <a:off x="6016578" y="4938417"/>
          <a:ext cx="0" cy="141069"/>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72978</xdr:colOff>
      <xdr:row>22</xdr:row>
      <xdr:rowOff>76693</xdr:rowOff>
    </xdr:from>
    <xdr:to>
      <xdr:col>26</xdr:col>
      <xdr:colOff>72978</xdr:colOff>
      <xdr:row>22</xdr:row>
      <xdr:rowOff>217763</xdr:rowOff>
    </xdr:to>
    <xdr:cxnSp macro="">
      <xdr:nvCxnSpPr>
        <xdr:cNvPr id="346" name="直線コネクタ 345">
          <a:extLst>
            <a:ext uri="{FF2B5EF4-FFF2-40B4-BE49-F238E27FC236}">
              <a16:creationId xmlns:a16="http://schemas.microsoft.com/office/drawing/2014/main" id="{40A6C2C2-EFD6-4886-94D5-AB2CDAE8AA8D}"/>
            </a:ext>
          </a:extLst>
        </xdr:cNvPr>
        <xdr:cNvCxnSpPr/>
      </xdr:nvCxnSpPr>
      <xdr:spPr>
        <a:xfrm>
          <a:off x="6016578" y="5127664"/>
          <a:ext cx="0" cy="141070"/>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197613</xdr:colOff>
      <xdr:row>16</xdr:row>
      <xdr:rowOff>132445</xdr:rowOff>
    </xdr:from>
    <xdr:ext cx="354905" cy="224998"/>
    <xdr:sp macro="" textlink="">
      <xdr:nvSpPr>
        <xdr:cNvPr id="347" name="テキスト ボックス 346">
          <a:extLst>
            <a:ext uri="{FF2B5EF4-FFF2-40B4-BE49-F238E27FC236}">
              <a16:creationId xmlns:a16="http://schemas.microsoft.com/office/drawing/2014/main" id="{2C79F13E-0C69-424D-921D-1F13C1DE8A5B}"/>
            </a:ext>
          </a:extLst>
        </xdr:cNvPr>
        <xdr:cNvSpPr txBox="1"/>
      </xdr:nvSpPr>
      <xdr:spPr>
        <a:xfrm>
          <a:off x="14307398" y="3789022"/>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59</xdr:col>
      <xdr:colOff>10611</xdr:colOff>
      <xdr:row>17</xdr:row>
      <xdr:rowOff>3259</xdr:rowOff>
    </xdr:from>
    <xdr:ext cx="559769" cy="233205"/>
    <xdr:sp macro="" textlink="'3安地'!AP36">
      <xdr:nvSpPr>
        <xdr:cNvPr id="348" name="テキスト ボックス 347">
          <a:extLst>
            <a:ext uri="{FF2B5EF4-FFF2-40B4-BE49-F238E27FC236}">
              <a16:creationId xmlns:a16="http://schemas.microsoft.com/office/drawing/2014/main" id="{D638BA73-A64B-483E-A506-95B9FE1889BC}"/>
            </a:ext>
          </a:extLst>
        </xdr:cNvPr>
        <xdr:cNvSpPr txBox="1"/>
      </xdr:nvSpPr>
      <xdr:spPr>
        <a:xfrm>
          <a:off x="13498011" y="3904699"/>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6D51C4A-FD4C-4DF7-80EA-63AC2FCC085D}" type="TxLink">
            <a:rPr kumimoji="1" lang="en-US" altLang="en-US" sz="900" b="0" i="0" u="none" strike="noStrike">
              <a:solidFill>
                <a:srgbClr val="000000"/>
              </a:solidFill>
              <a:latin typeface="Times New Roman"/>
              <a:ea typeface="Yu Gothic"/>
              <a:cs typeface="Times New Roman"/>
            </a:rPr>
            <a:pPr/>
            <a:t>324.164</a:t>
          </a:fld>
          <a:endParaRPr kumimoji="1" lang="ja-JP" altLang="en-US" sz="900">
            <a:solidFill>
              <a:sysClr val="windowText" lastClr="000000"/>
            </a:solidFill>
          </a:endParaRPr>
        </a:p>
      </xdr:txBody>
    </xdr:sp>
    <xdr:clientData/>
  </xdr:oneCellAnchor>
  <xdr:oneCellAnchor>
    <xdr:from>
      <xdr:col>63</xdr:col>
      <xdr:colOff>175227</xdr:colOff>
      <xdr:row>12</xdr:row>
      <xdr:rowOff>202210</xdr:rowOff>
    </xdr:from>
    <xdr:ext cx="444352" cy="233205"/>
    <xdr:sp macro="" textlink="$BB$21">
      <xdr:nvSpPr>
        <xdr:cNvPr id="349" name="テキスト ボックス 348">
          <a:extLst>
            <a:ext uri="{FF2B5EF4-FFF2-40B4-BE49-F238E27FC236}">
              <a16:creationId xmlns:a16="http://schemas.microsoft.com/office/drawing/2014/main" id="{B4DA7065-380E-483B-9FB8-46B5E5546940}"/>
            </a:ext>
          </a:extLst>
        </xdr:cNvPr>
        <xdr:cNvSpPr txBox="1"/>
      </xdr:nvSpPr>
      <xdr:spPr>
        <a:xfrm>
          <a:off x="14577027" y="296065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5FF2888-6AE0-4BAF-9B7D-B214989EE45B}" type="TxLink">
            <a:rPr kumimoji="1" lang="en-US" altLang="en-US" sz="900" b="0" i="0" u="none" strike="noStrike">
              <a:solidFill>
                <a:srgbClr val="000000"/>
              </a:solidFill>
              <a:latin typeface="Times New Roman"/>
              <a:ea typeface="Yu Gothic"/>
              <a:cs typeface="Times New Roman"/>
            </a:rPr>
            <a:pPr/>
            <a:t>1.547</a:t>
          </a:fld>
          <a:endParaRPr kumimoji="1" lang="ja-JP" altLang="en-US" sz="900">
            <a:solidFill>
              <a:sysClr val="windowText" lastClr="000000"/>
            </a:solidFill>
          </a:endParaRPr>
        </a:p>
      </xdr:txBody>
    </xdr:sp>
    <xdr:clientData/>
  </xdr:oneCellAnchor>
  <xdr:oneCellAnchor>
    <xdr:from>
      <xdr:col>62</xdr:col>
      <xdr:colOff>13572</xdr:colOff>
      <xdr:row>17</xdr:row>
      <xdr:rowOff>38886</xdr:rowOff>
    </xdr:from>
    <xdr:ext cx="559769" cy="233205"/>
    <xdr:sp macro="" textlink="$BB$17">
      <xdr:nvSpPr>
        <xdr:cNvPr id="350" name="テキスト ボックス 349">
          <a:extLst>
            <a:ext uri="{FF2B5EF4-FFF2-40B4-BE49-F238E27FC236}">
              <a16:creationId xmlns:a16="http://schemas.microsoft.com/office/drawing/2014/main" id="{71FDA075-D832-465A-932F-9228A31F2E7D}"/>
            </a:ext>
          </a:extLst>
        </xdr:cNvPr>
        <xdr:cNvSpPr txBox="1"/>
      </xdr:nvSpPr>
      <xdr:spPr>
        <a:xfrm>
          <a:off x="14186772" y="394032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68830F0-6CCF-4797-AF1D-DAE1FEC076FC}" type="TxLink">
            <a:rPr kumimoji="1" lang="en-US" altLang="en-US" sz="900" b="0" i="0" u="none" strike="noStrike">
              <a:solidFill>
                <a:sysClr val="windowText" lastClr="000000"/>
              </a:solidFill>
              <a:latin typeface="Times New Roman"/>
              <a:ea typeface="Yu Gothic"/>
              <a:cs typeface="Times New Roman"/>
            </a:rPr>
            <a:pPr/>
            <a:t>145.501</a:t>
          </a:fld>
          <a:endParaRPr kumimoji="1" lang="ja-JP" altLang="en-US" sz="900">
            <a:solidFill>
              <a:sysClr val="windowText" lastClr="000000"/>
            </a:solidFill>
          </a:endParaRPr>
        </a:p>
      </xdr:txBody>
    </xdr:sp>
    <xdr:clientData/>
  </xdr:oneCellAnchor>
  <xdr:twoCellAnchor editAs="oneCell">
    <xdr:from>
      <xdr:col>61</xdr:col>
      <xdr:colOff>1330</xdr:colOff>
      <xdr:row>16</xdr:row>
      <xdr:rowOff>17048</xdr:rowOff>
    </xdr:from>
    <xdr:to>
      <xdr:col>61</xdr:col>
      <xdr:colOff>1330</xdr:colOff>
      <xdr:row>17</xdr:row>
      <xdr:rowOff>35560</xdr:rowOff>
    </xdr:to>
    <xdr:cxnSp macro="">
      <xdr:nvCxnSpPr>
        <xdr:cNvPr id="351" name="直線コネクタ 350">
          <a:extLst>
            <a:ext uri="{FF2B5EF4-FFF2-40B4-BE49-F238E27FC236}">
              <a16:creationId xmlns:a16="http://schemas.microsoft.com/office/drawing/2014/main" id="{12130345-4139-4045-903C-2F596DB0A180}"/>
            </a:ext>
          </a:extLst>
        </xdr:cNvPr>
        <xdr:cNvCxnSpPr/>
      </xdr:nvCxnSpPr>
      <xdr:spPr>
        <a:xfrm>
          <a:off x="13945930" y="3689888"/>
          <a:ext cx="0" cy="24711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161019</xdr:colOff>
      <xdr:row>16</xdr:row>
      <xdr:rowOff>17048</xdr:rowOff>
    </xdr:from>
    <xdr:to>
      <xdr:col>61</xdr:col>
      <xdr:colOff>161019</xdr:colOff>
      <xdr:row>16</xdr:row>
      <xdr:rowOff>223823</xdr:rowOff>
    </xdr:to>
    <xdr:cxnSp macro="">
      <xdr:nvCxnSpPr>
        <xdr:cNvPr id="352" name="直線コネクタ 351">
          <a:extLst>
            <a:ext uri="{FF2B5EF4-FFF2-40B4-BE49-F238E27FC236}">
              <a16:creationId xmlns:a16="http://schemas.microsoft.com/office/drawing/2014/main" id="{AB44C26C-AF50-4C94-B5D2-8715B8C9B1E0}"/>
            </a:ext>
          </a:extLst>
        </xdr:cNvPr>
        <xdr:cNvCxnSpPr/>
      </xdr:nvCxnSpPr>
      <xdr:spPr>
        <a:xfrm>
          <a:off x="14105619" y="3689888"/>
          <a:ext cx="0" cy="206775"/>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97901</xdr:colOff>
      <xdr:row>16</xdr:row>
      <xdr:rowOff>17048</xdr:rowOff>
    </xdr:from>
    <xdr:to>
      <xdr:col>62</xdr:col>
      <xdr:colOff>97901</xdr:colOff>
      <xdr:row>16</xdr:row>
      <xdr:rowOff>198120</xdr:rowOff>
    </xdr:to>
    <xdr:cxnSp macro="">
      <xdr:nvCxnSpPr>
        <xdr:cNvPr id="353" name="直線コネクタ 352">
          <a:extLst>
            <a:ext uri="{FF2B5EF4-FFF2-40B4-BE49-F238E27FC236}">
              <a16:creationId xmlns:a16="http://schemas.microsoft.com/office/drawing/2014/main" id="{D61BD90F-E95E-4C29-B623-63EA64E47F20}"/>
            </a:ext>
          </a:extLst>
        </xdr:cNvPr>
        <xdr:cNvCxnSpPr/>
      </xdr:nvCxnSpPr>
      <xdr:spPr>
        <a:xfrm>
          <a:off x="14271101" y="3689888"/>
          <a:ext cx="0" cy="18107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20100</xdr:colOff>
      <xdr:row>16</xdr:row>
      <xdr:rowOff>17048</xdr:rowOff>
    </xdr:from>
    <xdr:to>
      <xdr:col>63</xdr:col>
      <xdr:colOff>20100</xdr:colOff>
      <xdr:row>16</xdr:row>
      <xdr:rowOff>157480</xdr:rowOff>
    </xdr:to>
    <xdr:cxnSp macro="">
      <xdr:nvCxnSpPr>
        <xdr:cNvPr id="354" name="直線コネクタ 353">
          <a:extLst>
            <a:ext uri="{FF2B5EF4-FFF2-40B4-BE49-F238E27FC236}">
              <a16:creationId xmlns:a16="http://schemas.microsoft.com/office/drawing/2014/main" id="{F2CC30A3-DF61-4205-8053-42A3EAFD493B}"/>
            </a:ext>
          </a:extLst>
        </xdr:cNvPr>
        <xdr:cNvCxnSpPr/>
      </xdr:nvCxnSpPr>
      <xdr:spPr>
        <a:xfrm>
          <a:off x="14357462" y="3673625"/>
          <a:ext cx="0" cy="14043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187174</xdr:colOff>
      <xdr:row>16</xdr:row>
      <xdr:rowOff>17899</xdr:rowOff>
    </xdr:from>
    <xdr:to>
      <xdr:col>63</xdr:col>
      <xdr:colOff>187174</xdr:colOff>
      <xdr:row>16</xdr:row>
      <xdr:rowOff>137296</xdr:rowOff>
    </xdr:to>
    <xdr:cxnSp macro="">
      <xdr:nvCxnSpPr>
        <xdr:cNvPr id="355" name="直線コネクタ 354">
          <a:extLst>
            <a:ext uri="{FF2B5EF4-FFF2-40B4-BE49-F238E27FC236}">
              <a16:creationId xmlns:a16="http://schemas.microsoft.com/office/drawing/2014/main" id="{3FC11820-A84E-4D39-BF5A-ABDF01FF08D3}"/>
            </a:ext>
          </a:extLst>
        </xdr:cNvPr>
        <xdr:cNvCxnSpPr/>
      </xdr:nvCxnSpPr>
      <xdr:spPr>
        <a:xfrm>
          <a:off x="14524536" y="3674476"/>
          <a:ext cx="0" cy="119397"/>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91543</xdr:colOff>
      <xdr:row>16</xdr:row>
      <xdr:rowOff>11882</xdr:rowOff>
    </xdr:from>
    <xdr:to>
      <xdr:col>64</xdr:col>
      <xdr:colOff>91543</xdr:colOff>
      <xdr:row>16</xdr:row>
      <xdr:rowOff>101600</xdr:rowOff>
    </xdr:to>
    <xdr:cxnSp macro="">
      <xdr:nvCxnSpPr>
        <xdr:cNvPr id="356" name="直線コネクタ 355">
          <a:extLst>
            <a:ext uri="{FF2B5EF4-FFF2-40B4-BE49-F238E27FC236}">
              <a16:creationId xmlns:a16="http://schemas.microsoft.com/office/drawing/2014/main" id="{2CBFAAF8-9E38-4103-A781-D234B2081412}"/>
            </a:ext>
          </a:extLst>
        </xdr:cNvPr>
        <xdr:cNvCxnSpPr/>
      </xdr:nvCxnSpPr>
      <xdr:spPr>
        <a:xfrm>
          <a:off x="14721943" y="3684722"/>
          <a:ext cx="0" cy="89718"/>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223520</xdr:colOff>
      <xdr:row>16</xdr:row>
      <xdr:rowOff>20320</xdr:rowOff>
    </xdr:from>
    <xdr:to>
      <xdr:col>66</xdr:col>
      <xdr:colOff>60960</xdr:colOff>
      <xdr:row>17</xdr:row>
      <xdr:rowOff>35560</xdr:rowOff>
    </xdr:to>
    <xdr:cxnSp macro="">
      <xdr:nvCxnSpPr>
        <xdr:cNvPr id="359" name="直線コネクタ 358">
          <a:extLst>
            <a:ext uri="{FF2B5EF4-FFF2-40B4-BE49-F238E27FC236}">
              <a16:creationId xmlns:a16="http://schemas.microsoft.com/office/drawing/2014/main" id="{3DC1E234-AD4D-40C5-937B-9B2690E5AD2A}"/>
            </a:ext>
          </a:extLst>
        </xdr:cNvPr>
        <xdr:cNvCxnSpPr/>
      </xdr:nvCxnSpPr>
      <xdr:spPr>
        <a:xfrm flipH="1">
          <a:off x="13939520" y="3693160"/>
          <a:ext cx="1209040" cy="243840"/>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194653</xdr:colOff>
      <xdr:row>12</xdr:row>
      <xdr:rowOff>62547</xdr:rowOff>
    </xdr:from>
    <xdr:ext cx="367280" cy="224998"/>
    <xdr:sp macro="" textlink="">
      <xdr:nvSpPr>
        <xdr:cNvPr id="361" name="テキスト ボックス 360">
          <a:extLst>
            <a:ext uri="{FF2B5EF4-FFF2-40B4-BE49-F238E27FC236}">
              <a16:creationId xmlns:a16="http://schemas.microsoft.com/office/drawing/2014/main" id="{61A27FCD-7BDE-42FA-8A37-1E3DFC301B4A}"/>
            </a:ext>
          </a:extLst>
        </xdr:cNvPr>
        <xdr:cNvSpPr txBox="1"/>
      </xdr:nvSpPr>
      <xdr:spPr>
        <a:xfrm>
          <a:off x="14596453" y="2820987"/>
          <a:ext cx="367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k</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64</xdr:col>
      <xdr:colOff>145398</xdr:colOff>
      <xdr:row>16</xdr:row>
      <xdr:rowOff>112057</xdr:rowOff>
    </xdr:from>
    <xdr:to>
      <xdr:col>64</xdr:col>
      <xdr:colOff>145398</xdr:colOff>
      <xdr:row>17</xdr:row>
      <xdr:rowOff>235993</xdr:rowOff>
    </xdr:to>
    <xdr:cxnSp macro="">
      <xdr:nvCxnSpPr>
        <xdr:cNvPr id="362" name="直線コネクタ 361">
          <a:extLst>
            <a:ext uri="{FF2B5EF4-FFF2-40B4-BE49-F238E27FC236}">
              <a16:creationId xmlns:a16="http://schemas.microsoft.com/office/drawing/2014/main" id="{64FF3DBB-489D-45B7-9058-D77248440B76}"/>
            </a:ext>
          </a:extLst>
        </xdr:cNvPr>
        <xdr:cNvCxnSpPr/>
      </xdr:nvCxnSpPr>
      <xdr:spPr>
        <a:xfrm>
          <a:off x="14775798" y="3784897"/>
          <a:ext cx="0" cy="352536"/>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145911</xdr:colOff>
      <xdr:row>17</xdr:row>
      <xdr:rowOff>4822</xdr:rowOff>
    </xdr:from>
    <xdr:ext cx="339580" cy="224998"/>
    <xdr:sp macro="" textlink="">
      <xdr:nvSpPr>
        <xdr:cNvPr id="363" name="テキスト ボックス 362">
          <a:extLst>
            <a:ext uri="{FF2B5EF4-FFF2-40B4-BE49-F238E27FC236}">
              <a16:creationId xmlns:a16="http://schemas.microsoft.com/office/drawing/2014/main" id="{F75D6D6E-EFB5-4D33-95DD-3EF676231EA9}"/>
            </a:ext>
          </a:extLst>
        </xdr:cNvPr>
        <xdr:cNvSpPr txBox="1"/>
      </xdr:nvSpPr>
      <xdr:spPr>
        <a:xfrm>
          <a:off x="14776311" y="3906262"/>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65</xdr:col>
      <xdr:colOff>104915</xdr:colOff>
      <xdr:row>17</xdr:row>
      <xdr:rowOff>8274</xdr:rowOff>
    </xdr:from>
    <xdr:ext cx="559769" cy="233205"/>
    <xdr:sp macro="" textlink="$AQ$9">
      <xdr:nvSpPr>
        <xdr:cNvPr id="364" name="テキスト ボックス 363">
          <a:extLst>
            <a:ext uri="{FF2B5EF4-FFF2-40B4-BE49-F238E27FC236}">
              <a16:creationId xmlns:a16="http://schemas.microsoft.com/office/drawing/2014/main" id="{780BD680-F568-49E5-AE72-D9DDF9BCD15A}"/>
            </a:ext>
          </a:extLst>
        </xdr:cNvPr>
        <xdr:cNvSpPr txBox="1"/>
      </xdr:nvSpPr>
      <xdr:spPr>
        <a:xfrm>
          <a:off x="14963915" y="390971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9935D1-4825-42F4-8C22-9EC00382EF9D}" type="TxLink">
            <a:rPr kumimoji="1" lang="en-US" altLang="en-US" sz="900" b="0" i="0" u="none" strike="noStrike">
              <a:solidFill>
                <a:srgbClr val="FF0000"/>
              </a:solidFill>
              <a:latin typeface="Times New Roman"/>
              <a:ea typeface="Yu Gothic"/>
              <a:cs typeface="Times New Roman"/>
            </a:rPr>
            <a:pPr/>
            <a:t>112.569</a:t>
          </a:fld>
          <a:endParaRPr kumimoji="1" lang="ja-JP" altLang="en-US" sz="900">
            <a:solidFill>
              <a:srgbClr val="FF0000"/>
            </a:solidFill>
          </a:endParaRPr>
        </a:p>
      </xdr:txBody>
    </xdr:sp>
    <xdr:clientData/>
  </xdr:oneCellAnchor>
  <xdr:twoCellAnchor editAs="oneCell">
    <xdr:from>
      <xdr:col>60</xdr:col>
      <xdr:colOff>190769</xdr:colOff>
      <xdr:row>12</xdr:row>
      <xdr:rowOff>47220</xdr:rowOff>
    </xdr:from>
    <xdr:to>
      <xdr:col>66</xdr:col>
      <xdr:colOff>61169</xdr:colOff>
      <xdr:row>12</xdr:row>
      <xdr:rowOff>47220</xdr:rowOff>
    </xdr:to>
    <xdr:cxnSp macro="">
      <xdr:nvCxnSpPr>
        <xdr:cNvPr id="365" name="直線コネクタ 364">
          <a:extLst>
            <a:ext uri="{FF2B5EF4-FFF2-40B4-BE49-F238E27FC236}">
              <a16:creationId xmlns:a16="http://schemas.microsoft.com/office/drawing/2014/main" id="{265BA941-F822-44FF-B57D-F12799E7F4D9}"/>
            </a:ext>
          </a:extLst>
        </xdr:cNvPr>
        <xdr:cNvCxnSpPr/>
      </xdr:nvCxnSpPr>
      <xdr:spPr>
        <a:xfrm>
          <a:off x="13906769" y="2805660"/>
          <a:ext cx="124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59986</xdr:colOff>
      <xdr:row>12</xdr:row>
      <xdr:rowOff>0</xdr:rowOff>
    </xdr:from>
    <xdr:to>
      <xdr:col>66</xdr:col>
      <xdr:colOff>59986</xdr:colOff>
      <xdr:row>14</xdr:row>
      <xdr:rowOff>72190</xdr:rowOff>
    </xdr:to>
    <xdr:cxnSp macro="">
      <xdr:nvCxnSpPr>
        <xdr:cNvPr id="366" name="直線コネクタ 365">
          <a:extLst>
            <a:ext uri="{FF2B5EF4-FFF2-40B4-BE49-F238E27FC236}">
              <a16:creationId xmlns:a16="http://schemas.microsoft.com/office/drawing/2014/main" id="{525D74E9-A961-4A58-B3C4-5672CFBE1340}"/>
            </a:ext>
          </a:extLst>
        </xdr:cNvPr>
        <xdr:cNvCxnSpPr/>
      </xdr:nvCxnSpPr>
      <xdr:spPr>
        <a:xfrm>
          <a:off x="15147586" y="2758440"/>
          <a:ext cx="0" cy="5293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59623</xdr:colOff>
      <xdr:row>11</xdr:row>
      <xdr:rowOff>88199</xdr:rowOff>
    </xdr:from>
    <xdr:ext cx="444352" cy="233205"/>
    <xdr:sp macro="" textlink="'3安地'!$AP$30">
      <xdr:nvSpPr>
        <xdr:cNvPr id="367" name="テキスト ボックス 366">
          <a:extLst>
            <a:ext uri="{FF2B5EF4-FFF2-40B4-BE49-F238E27FC236}">
              <a16:creationId xmlns:a16="http://schemas.microsoft.com/office/drawing/2014/main" id="{C9F115A5-A30C-4AB3-8414-C2A3A091B39F}"/>
            </a:ext>
          </a:extLst>
        </xdr:cNvPr>
        <xdr:cNvSpPr txBox="1"/>
      </xdr:nvSpPr>
      <xdr:spPr>
        <a:xfrm>
          <a:off x="14232823" y="261803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9999FB2-B9ED-486F-8930-EBA1DAE207FF}" type="TxLink">
            <a:rPr kumimoji="1" lang="en-US" altLang="en-US" sz="900" b="0" i="0" u="none" strike="noStrike">
              <a:solidFill>
                <a:sysClr val="windowText" lastClr="000000"/>
              </a:solidFill>
              <a:latin typeface="Times New Roman"/>
              <a:ea typeface="Yu Gothic"/>
              <a:cs typeface="Times New Roman"/>
            </a:rPr>
            <a:pPr/>
            <a:t>3.447</a:t>
          </a:fld>
          <a:endParaRPr kumimoji="1" lang="ja-JP" altLang="en-US" sz="900">
            <a:solidFill>
              <a:sysClr val="windowText" lastClr="000000"/>
            </a:solidFill>
          </a:endParaRPr>
        </a:p>
      </xdr:txBody>
    </xdr:sp>
    <xdr:clientData/>
  </xdr:oneCellAnchor>
  <xdr:twoCellAnchor editAs="oneCell">
    <xdr:from>
      <xdr:col>63</xdr:col>
      <xdr:colOff>187798</xdr:colOff>
      <xdr:row>13</xdr:row>
      <xdr:rowOff>180737</xdr:rowOff>
    </xdr:from>
    <xdr:to>
      <xdr:col>66</xdr:col>
      <xdr:colOff>59998</xdr:colOff>
      <xdr:row>13</xdr:row>
      <xdr:rowOff>180737</xdr:rowOff>
    </xdr:to>
    <xdr:cxnSp macro="">
      <xdr:nvCxnSpPr>
        <xdr:cNvPr id="368" name="直線コネクタ 367">
          <a:extLst>
            <a:ext uri="{FF2B5EF4-FFF2-40B4-BE49-F238E27FC236}">
              <a16:creationId xmlns:a16="http://schemas.microsoft.com/office/drawing/2014/main" id="{092BBD32-E360-4069-B1B4-DA69F710BFA6}"/>
            </a:ext>
          </a:extLst>
        </xdr:cNvPr>
        <xdr:cNvCxnSpPr/>
      </xdr:nvCxnSpPr>
      <xdr:spPr>
        <a:xfrm>
          <a:off x="14589598" y="3167777"/>
          <a:ext cx="558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106556</xdr:colOff>
      <xdr:row>19</xdr:row>
      <xdr:rowOff>7059</xdr:rowOff>
    </xdr:from>
    <xdr:ext cx="444352" cy="233205"/>
    <xdr:sp macro="" textlink="$AQ$15">
      <xdr:nvSpPr>
        <xdr:cNvPr id="369" name="テキスト ボックス 368">
          <a:extLst>
            <a:ext uri="{FF2B5EF4-FFF2-40B4-BE49-F238E27FC236}">
              <a16:creationId xmlns:a16="http://schemas.microsoft.com/office/drawing/2014/main" id="{C7C9F802-ACDA-4BBF-A055-7EF6AD2CE79C}"/>
            </a:ext>
          </a:extLst>
        </xdr:cNvPr>
        <xdr:cNvSpPr txBox="1"/>
      </xdr:nvSpPr>
      <xdr:spPr>
        <a:xfrm>
          <a:off x="14508356" y="438093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C6B6EE-B03D-47BF-AFB5-3BE24B6691CC}" type="TxLink">
            <a:rPr kumimoji="1" lang="en-US" altLang="en-US" sz="900" b="0" i="0" u="none" strike="noStrike">
              <a:solidFill>
                <a:srgbClr val="FF0000"/>
              </a:solidFill>
              <a:latin typeface="Times New Roman"/>
              <a:ea typeface="Yu Gothic"/>
              <a:cs typeface="Times New Roman"/>
            </a:rPr>
            <a:pPr/>
            <a:t>0.516</a:t>
          </a:fld>
          <a:endParaRPr kumimoji="1" lang="ja-JP" altLang="en-US" sz="900">
            <a:solidFill>
              <a:srgbClr val="FF0000"/>
            </a:solidFill>
          </a:endParaRPr>
        </a:p>
      </xdr:txBody>
    </xdr:sp>
    <xdr:clientData/>
  </xdr:oneCellAnchor>
  <xdr:twoCellAnchor editAs="oneCell">
    <xdr:from>
      <xdr:col>63</xdr:col>
      <xdr:colOff>189203</xdr:colOff>
      <xdr:row>18</xdr:row>
      <xdr:rowOff>131017</xdr:rowOff>
    </xdr:from>
    <xdr:to>
      <xdr:col>64</xdr:col>
      <xdr:colOff>147803</xdr:colOff>
      <xdr:row>18</xdr:row>
      <xdr:rowOff>131017</xdr:rowOff>
    </xdr:to>
    <xdr:cxnSp macro="">
      <xdr:nvCxnSpPr>
        <xdr:cNvPr id="370" name="直線コネクタ 369">
          <a:extLst>
            <a:ext uri="{FF2B5EF4-FFF2-40B4-BE49-F238E27FC236}">
              <a16:creationId xmlns:a16="http://schemas.microsoft.com/office/drawing/2014/main" id="{0DF4990D-3D9C-446D-8A74-1C60BEEAA5D2}"/>
            </a:ext>
          </a:extLst>
        </xdr:cNvPr>
        <xdr:cNvCxnSpPr/>
      </xdr:nvCxnSpPr>
      <xdr:spPr>
        <a:xfrm>
          <a:off x="14591003" y="4276297"/>
          <a:ext cx="1872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145178</xdr:colOff>
      <xdr:row>17</xdr:row>
      <xdr:rowOff>243289</xdr:rowOff>
    </xdr:from>
    <xdr:to>
      <xdr:col>64</xdr:col>
      <xdr:colOff>145178</xdr:colOff>
      <xdr:row>18</xdr:row>
      <xdr:rowOff>184261</xdr:rowOff>
    </xdr:to>
    <xdr:cxnSp macro="">
      <xdr:nvCxnSpPr>
        <xdr:cNvPr id="371" name="直線コネクタ 370">
          <a:extLst>
            <a:ext uri="{FF2B5EF4-FFF2-40B4-BE49-F238E27FC236}">
              <a16:creationId xmlns:a16="http://schemas.microsoft.com/office/drawing/2014/main" id="{29F6EBB9-ACD5-4B3F-85BE-E4BC7E1364C8}"/>
            </a:ext>
          </a:extLst>
        </xdr:cNvPr>
        <xdr:cNvCxnSpPr/>
      </xdr:nvCxnSpPr>
      <xdr:spPr>
        <a:xfrm>
          <a:off x="14775578" y="4144729"/>
          <a:ext cx="0" cy="18481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120314</xdr:colOff>
      <xdr:row>18</xdr:row>
      <xdr:rowOff>111589</xdr:rowOff>
    </xdr:from>
    <xdr:ext cx="313804" cy="224998"/>
    <xdr:sp macro="" textlink="">
      <xdr:nvSpPr>
        <xdr:cNvPr id="372" name="テキスト ボックス 371">
          <a:extLst>
            <a:ext uri="{FF2B5EF4-FFF2-40B4-BE49-F238E27FC236}">
              <a16:creationId xmlns:a16="http://schemas.microsoft.com/office/drawing/2014/main" id="{7C1A159D-C5BB-4652-B741-BD12525BD328}"/>
            </a:ext>
          </a:extLst>
        </xdr:cNvPr>
        <xdr:cNvSpPr txBox="1"/>
      </xdr:nvSpPr>
      <xdr:spPr>
        <a:xfrm>
          <a:off x="14522114" y="4256869"/>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x=</a:t>
          </a:r>
        </a:p>
      </xdr:txBody>
    </xdr:sp>
    <xdr:clientData/>
  </xdr:oneCellAnchor>
  <xdr:twoCellAnchor editAs="oneCell">
    <xdr:from>
      <xdr:col>60</xdr:col>
      <xdr:colOff>191682</xdr:colOff>
      <xdr:row>16</xdr:row>
      <xdr:rowOff>17729</xdr:rowOff>
    </xdr:from>
    <xdr:to>
      <xdr:col>68</xdr:col>
      <xdr:colOff>72882</xdr:colOff>
      <xdr:row>16</xdr:row>
      <xdr:rowOff>17729</xdr:rowOff>
    </xdr:to>
    <xdr:cxnSp macro="">
      <xdr:nvCxnSpPr>
        <xdr:cNvPr id="373" name="直線コネクタ 372">
          <a:extLst>
            <a:ext uri="{FF2B5EF4-FFF2-40B4-BE49-F238E27FC236}">
              <a16:creationId xmlns:a16="http://schemas.microsoft.com/office/drawing/2014/main" id="{C2C4B63C-E76A-4008-976B-13644E02065A}"/>
            </a:ext>
          </a:extLst>
        </xdr:cNvPr>
        <xdr:cNvCxnSpPr/>
      </xdr:nvCxnSpPr>
      <xdr:spPr>
        <a:xfrm>
          <a:off x="13907682" y="369056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186950</xdr:colOff>
      <xdr:row>14</xdr:row>
      <xdr:rowOff>222323</xdr:rowOff>
    </xdr:from>
    <xdr:to>
      <xdr:col>63</xdr:col>
      <xdr:colOff>186950</xdr:colOff>
      <xdr:row>16</xdr:row>
      <xdr:rowOff>18146</xdr:rowOff>
    </xdr:to>
    <xdr:cxnSp macro="">
      <xdr:nvCxnSpPr>
        <xdr:cNvPr id="374" name="直線コネクタ 373">
          <a:extLst>
            <a:ext uri="{FF2B5EF4-FFF2-40B4-BE49-F238E27FC236}">
              <a16:creationId xmlns:a16="http://schemas.microsoft.com/office/drawing/2014/main" id="{6CE5CF28-ABD9-462E-B6AD-AFB28DAAF81B}"/>
            </a:ext>
          </a:extLst>
        </xdr:cNvPr>
        <xdr:cNvCxnSpPr/>
      </xdr:nvCxnSpPr>
      <xdr:spPr>
        <a:xfrm>
          <a:off x="14524312" y="3423746"/>
          <a:ext cx="0" cy="250977"/>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54503</xdr:colOff>
      <xdr:row>5</xdr:row>
      <xdr:rowOff>23005</xdr:rowOff>
    </xdr:from>
    <xdr:to>
      <xdr:col>62</xdr:col>
      <xdr:colOff>54503</xdr:colOff>
      <xdr:row>14</xdr:row>
      <xdr:rowOff>218365</xdr:rowOff>
    </xdr:to>
    <xdr:cxnSp macro="">
      <xdr:nvCxnSpPr>
        <xdr:cNvPr id="375" name="直線コネクタ 374">
          <a:extLst>
            <a:ext uri="{FF2B5EF4-FFF2-40B4-BE49-F238E27FC236}">
              <a16:creationId xmlns:a16="http://schemas.microsoft.com/office/drawing/2014/main" id="{A465B655-A0BE-4EFB-BF68-0878FEE87C3B}"/>
            </a:ext>
          </a:extLst>
        </xdr:cNvPr>
        <xdr:cNvCxnSpPr/>
      </xdr:nvCxnSpPr>
      <xdr:spPr>
        <a:xfrm>
          <a:off x="14227703" y="116600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190778</xdr:colOff>
      <xdr:row>14</xdr:row>
      <xdr:rowOff>217193</xdr:rowOff>
    </xdr:from>
    <xdr:to>
      <xdr:col>62</xdr:col>
      <xdr:colOff>57578</xdr:colOff>
      <xdr:row>14</xdr:row>
      <xdr:rowOff>217193</xdr:rowOff>
    </xdr:to>
    <xdr:cxnSp macro="">
      <xdr:nvCxnSpPr>
        <xdr:cNvPr id="376" name="直線コネクタ 375">
          <a:extLst>
            <a:ext uri="{FF2B5EF4-FFF2-40B4-BE49-F238E27FC236}">
              <a16:creationId xmlns:a16="http://schemas.microsoft.com/office/drawing/2014/main" id="{D0F1FAE5-0EBA-4E86-9611-56A428E8BAC1}"/>
            </a:ext>
          </a:extLst>
        </xdr:cNvPr>
        <xdr:cNvCxnSpPr/>
      </xdr:nvCxnSpPr>
      <xdr:spPr>
        <a:xfrm>
          <a:off x="13906778" y="3432833"/>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194305</xdr:colOff>
      <xdr:row>14</xdr:row>
      <xdr:rowOff>218850</xdr:rowOff>
    </xdr:from>
    <xdr:to>
      <xdr:col>60</xdr:col>
      <xdr:colOff>194305</xdr:colOff>
      <xdr:row>16</xdr:row>
      <xdr:rowOff>13650</xdr:rowOff>
    </xdr:to>
    <xdr:cxnSp macro="">
      <xdr:nvCxnSpPr>
        <xdr:cNvPr id="377" name="直線コネクタ 376">
          <a:extLst>
            <a:ext uri="{FF2B5EF4-FFF2-40B4-BE49-F238E27FC236}">
              <a16:creationId xmlns:a16="http://schemas.microsoft.com/office/drawing/2014/main" id="{D693DA98-E05F-410E-AA5D-D7F9AE156861}"/>
            </a:ext>
          </a:extLst>
        </xdr:cNvPr>
        <xdr:cNvCxnSpPr/>
      </xdr:nvCxnSpPr>
      <xdr:spPr>
        <a:xfrm>
          <a:off x="13910305" y="343449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53710</xdr:colOff>
      <xdr:row>5</xdr:row>
      <xdr:rowOff>25117</xdr:rowOff>
    </xdr:from>
    <xdr:to>
      <xdr:col>63</xdr:col>
      <xdr:colOff>59110</xdr:colOff>
      <xdr:row>5</xdr:row>
      <xdr:rowOff>25117</xdr:rowOff>
    </xdr:to>
    <xdr:cxnSp macro="">
      <xdr:nvCxnSpPr>
        <xdr:cNvPr id="378" name="直線コネクタ 377">
          <a:extLst>
            <a:ext uri="{FF2B5EF4-FFF2-40B4-BE49-F238E27FC236}">
              <a16:creationId xmlns:a16="http://schemas.microsoft.com/office/drawing/2014/main" id="{4D2A5A76-CDBD-4612-8F5C-A3EFB5168FD0}"/>
            </a:ext>
          </a:extLst>
        </xdr:cNvPr>
        <xdr:cNvCxnSpPr/>
      </xdr:nvCxnSpPr>
      <xdr:spPr>
        <a:xfrm>
          <a:off x="14226910" y="116811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62473</xdr:colOff>
      <xdr:row>5</xdr:row>
      <xdr:rowOff>23005</xdr:rowOff>
    </xdr:from>
    <xdr:to>
      <xdr:col>63</xdr:col>
      <xdr:colOff>62473</xdr:colOff>
      <xdr:row>14</xdr:row>
      <xdr:rowOff>218365</xdr:rowOff>
    </xdr:to>
    <xdr:cxnSp macro="">
      <xdr:nvCxnSpPr>
        <xdr:cNvPr id="379" name="直線コネクタ 378">
          <a:extLst>
            <a:ext uri="{FF2B5EF4-FFF2-40B4-BE49-F238E27FC236}">
              <a16:creationId xmlns:a16="http://schemas.microsoft.com/office/drawing/2014/main" id="{CD6C5D0B-5202-41F4-B087-D1C937739FD8}"/>
            </a:ext>
          </a:extLst>
        </xdr:cNvPr>
        <xdr:cNvCxnSpPr/>
      </xdr:nvCxnSpPr>
      <xdr:spPr>
        <a:xfrm>
          <a:off x="14464273" y="116600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60565</xdr:colOff>
      <xdr:row>14</xdr:row>
      <xdr:rowOff>219314</xdr:rowOff>
    </xdr:from>
    <xdr:to>
      <xdr:col>68</xdr:col>
      <xdr:colOff>69565</xdr:colOff>
      <xdr:row>14</xdr:row>
      <xdr:rowOff>219314</xdr:rowOff>
    </xdr:to>
    <xdr:cxnSp macro="">
      <xdr:nvCxnSpPr>
        <xdr:cNvPr id="380" name="直線コネクタ 379">
          <a:extLst>
            <a:ext uri="{FF2B5EF4-FFF2-40B4-BE49-F238E27FC236}">
              <a16:creationId xmlns:a16="http://schemas.microsoft.com/office/drawing/2014/main" id="{92C92CFF-FF32-4F01-AD54-C37F10B6B907}"/>
            </a:ext>
          </a:extLst>
        </xdr:cNvPr>
        <xdr:cNvCxnSpPr/>
      </xdr:nvCxnSpPr>
      <xdr:spPr>
        <a:xfrm>
          <a:off x="14462365" y="343495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72819</xdr:colOff>
      <xdr:row>14</xdr:row>
      <xdr:rowOff>217551</xdr:rowOff>
    </xdr:from>
    <xdr:to>
      <xdr:col>68</xdr:col>
      <xdr:colOff>72819</xdr:colOff>
      <xdr:row>16</xdr:row>
      <xdr:rowOff>12351</xdr:rowOff>
    </xdr:to>
    <xdr:cxnSp macro="">
      <xdr:nvCxnSpPr>
        <xdr:cNvPr id="381" name="直線コネクタ 380">
          <a:extLst>
            <a:ext uri="{FF2B5EF4-FFF2-40B4-BE49-F238E27FC236}">
              <a16:creationId xmlns:a16="http://schemas.microsoft.com/office/drawing/2014/main" id="{D58677BF-6009-4B7F-8279-7C78E30FC6FE}"/>
            </a:ext>
          </a:extLst>
        </xdr:cNvPr>
        <xdr:cNvCxnSpPr/>
      </xdr:nvCxnSpPr>
      <xdr:spPr>
        <a:xfrm>
          <a:off x="15617619" y="343319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146665</xdr:colOff>
      <xdr:row>5</xdr:row>
      <xdr:rowOff>25042</xdr:rowOff>
    </xdr:from>
    <xdr:to>
      <xdr:col>61</xdr:col>
      <xdr:colOff>177052</xdr:colOff>
      <xdr:row>5</xdr:row>
      <xdr:rowOff>25042</xdr:rowOff>
    </xdr:to>
    <xdr:cxnSp macro="">
      <xdr:nvCxnSpPr>
        <xdr:cNvPr id="382" name="直線コネクタ 381">
          <a:extLst>
            <a:ext uri="{FF2B5EF4-FFF2-40B4-BE49-F238E27FC236}">
              <a16:creationId xmlns:a16="http://schemas.microsoft.com/office/drawing/2014/main" id="{C8E1BE31-8448-4870-AE80-4C4C2774B7E2}"/>
            </a:ext>
          </a:extLst>
        </xdr:cNvPr>
        <xdr:cNvCxnSpPr/>
      </xdr:nvCxnSpPr>
      <xdr:spPr>
        <a:xfrm>
          <a:off x="13405465" y="1168042"/>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130767</xdr:colOff>
      <xdr:row>14</xdr:row>
      <xdr:rowOff>218057</xdr:rowOff>
    </xdr:from>
    <xdr:to>
      <xdr:col>60</xdr:col>
      <xdr:colOff>67246</xdr:colOff>
      <xdr:row>14</xdr:row>
      <xdr:rowOff>218057</xdr:rowOff>
    </xdr:to>
    <xdr:cxnSp macro="">
      <xdr:nvCxnSpPr>
        <xdr:cNvPr id="383" name="直線コネクタ 382">
          <a:extLst>
            <a:ext uri="{FF2B5EF4-FFF2-40B4-BE49-F238E27FC236}">
              <a16:creationId xmlns:a16="http://schemas.microsoft.com/office/drawing/2014/main" id="{EA336FAA-956D-4D15-A016-F47CA59C5484}"/>
            </a:ext>
          </a:extLst>
        </xdr:cNvPr>
        <xdr:cNvCxnSpPr/>
      </xdr:nvCxnSpPr>
      <xdr:spPr>
        <a:xfrm>
          <a:off x="13618167" y="3433697"/>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193289</xdr:colOff>
      <xdr:row>5</xdr:row>
      <xdr:rowOff>23576</xdr:rowOff>
    </xdr:from>
    <xdr:to>
      <xdr:col>59</xdr:col>
      <xdr:colOff>193289</xdr:colOff>
      <xdr:row>14</xdr:row>
      <xdr:rowOff>218936</xdr:rowOff>
    </xdr:to>
    <xdr:cxnSp macro="">
      <xdr:nvCxnSpPr>
        <xdr:cNvPr id="384" name="直線コネクタ 383">
          <a:extLst>
            <a:ext uri="{FF2B5EF4-FFF2-40B4-BE49-F238E27FC236}">
              <a16:creationId xmlns:a16="http://schemas.microsoft.com/office/drawing/2014/main" id="{4886B8E9-5E3F-4573-92F5-262ED776DBF4}"/>
            </a:ext>
          </a:extLst>
        </xdr:cNvPr>
        <xdr:cNvCxnSpPr/>
      </xdr:nvCxnSpPr>
      <xdr:spPr>
        <a:xfrm>
          <a:off x="13680689" y="1166576"/>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228155</xdr:colOff>
      <xdr:row>9</xdr:row>
      <xdr:rowOff>12141</xdr:rowOff>
    </xdr:from>
    <xdr:ext cx="233205" cy="444352"/>
    <xdr:sp macro="" textlink="'1条'!$R$6">
      <xdr:nvSpPr>
        <xdr:cNvPr id="385" name="テキスト ボックス 384">
          <a:extLst>
            <a:ext uri="{FF2B5EF4-FFF2-40B4-BE49-F238E27FC236}">
              <a16:creationId xmlns:a16="http://schemas.microsoft.com/office/drawing/2014/main" id="{D7AA4CB0-BCAC-46AD-99C2-BD9C4D9EB76B}"/>
            </a:ext>
          </a:extLst>
        </xdr:cNvPr>
        <xdr:cNvSpPr txBox="1"/>
      </xdr:nvSpPr>
      <xdr:spPr>
        <a:xfrm rot="16200000">
          <a:off x="13381382" y="21860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132993</xdr:colOff>
      <xdr:row>16</xdr:row>
      <xdr:rowOff>16376</xdr:rowOff>
    </xdr:from>
    <xdr:to>
      <xdr:col>60</xdr:col>
      <xdr:colOff>55522</xdr:colOff>
      <xdr:row>16</xdr:row>
      <xdr:rowOff>16376</xdr:rowOff>
    </xdr:to>
    <xdr:cxnSp macro="">
      <xdr:nvCxnSpPr>
        <xdr:cNvPr id="386" name="直線コネクタ 385">
          <a:extLst>
            <a:ext uri="{FF2B5EF4-FFF2-40B4-BE49-F238E27FC236}">
              <a16:creationId xmlns:a16="http://schemas.microsoft.com/office/drawing/2014/main" id="{E2144FF8-5CEC-412C-854D-F8363639B686}"/>
            </a:ext>
          </a:extLst>
        </xdr:cNvPr>
        <xdr:cNvCxnSpPr/>
      </xdr:nvCxnSpPr>
      <xdr:spPr>
        <a:xfrm>
          <a:off x="13391793" y="3689216"/>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0</xdr:colOff>
      <xdr:row>9</xdr:row>
      <xdr:rowOff>63876</xdr:rowOff>
    </xdr:from>
    <xdr:ext cx="233205" cy="444352"/>
    <xdr:sp macro="" textlink="'1条'!R5">
      <xdr:nvSpPr>
        <xdr:cNvPr id="387" name="テキスト ボックス 386">
          <a:extLst>
            <a:ext uri="{FF2B5EF4-FFF2-40B4-BE49-F238E27FC236}">
              <a16:creationId xmlns:a16="http://schemas.microsoft.com/office/drawing/2014/main" id="{C7DDC175-47BF-4BAC-AF3D-8B30B0D116BA}"/>
            </a:ext>
          </a:extLst>
        </xdr:cNvPr>
        <xdr:cNvSpPr txBox="1"/>
      </xdr:nvSpPr>
      <xdr:spPr>
        <a:xfrm rot="16200000">
          <a:off x="13153227" y="22377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58</xdr:col>
      <xdr:colOff>194115</xdr:colOff>
      <xdr:row>5</xdr:row>
      <xdr:rowOff>24358</xdr:rowOff>
    </xdr:from>
    <xdr:to>
      <xdr:col>58</xdr:col>
      <xdr:colOff>194115</xdr:colOff>
      <xdr:row>16</xdr:row>
      <xdr:rowOff>14518</xdr:rowOff>
    </xdr:to>
    <xdr:cxnSp macro="">
      <xdr:nvCxnSpPr>
        <xdr:cNvPr id="388" name="直線コネクタ 387">
          <a:extLst>
            <a:ext uri="{FF2B5EF4-FFF2-40B4-BE49-F238E27FC236}">
              <a16:creationId xmlns:a16="http://schemas.microsoft.com/office/drawing/2014/main" id="{CE014B06-FAF8-402A-907C-BFFB15946FDA}"/>
            </a:ext>
          </a:extLst>
        </xdr:cNvPr>
        <xdr:cNvCxnSpPr/>
      </xdr:nvCxnSpPr>
      <xdr:spPr>
        <a:xfrm>
          <a:off x="13452915" y="116735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191786</xdr:colOff>
      <xdr:row>14</xdr:row>
      <xdr:rowOff>219958</xdr:rowOff>
    </xdr:from>
    <xdr:to>
      <xdr:col>59</xdr:col>
      <xdr:colOff>191786</xdr:colOff>
      <xdr:row>16</xdr:row>
      <xdr:rowOff>14758</xdr:rowOff>
    </xdr:to>
    <xdr:cxnSp macro="">
      <xdr:nvCxnSpPr>
        <xdr:cNvPr id="389" name="直線コネクタ 388">
          <a:extLst>
            <a:ext uri="{FF2B5EF4-FFF2-40B4-BE49-F238E27FC236}">
              <a16:creationId xmlns:a16="http://schemas.microsoft.com/office/drawing/2014/main" id="{DCEBA335-E449-4274-B1A0-0F96F808E743}"/>
            </a:ext>
          </a:extLst>
        </xdr:cNvPr>
        <xdr:cNvCxnSpPr/>
      </xdr:nvCxnSpPr>
      <xdr:spPr>
        <a:xfrm>
          <a:off x="13679186" y="3435598"/>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10732</xdr:colOff>
      <xdr:row>10</xdr:row>
      <xdr:rowOff>144408</xdr:rowOff>
    </xdr:from>
    <xdr:ext cx="224998" cy="345929"/>
    <xdr:sp macro="" textlink="">
      <xdr:nvSpPr>
        <xdr:cNvPr id="390" name="テキスト ボックス 389">
          <a:extLst>
            <a:ext uri="{FF2B5EF4-FFF2-40B4-BE49-F238E27FC236}">
              <a16:creationId xmlns:a16="http://schemas.microsoft.com/office/drawing/2014/main" id="{7B6C4CED-18AC-498C-86B4-53316E29575F}"/>
            </a:ext>
          </a:extLst>
        </xdr:cNvPr>
        <xdr:cNvSpPr txBox="1"/>
      </xdr:nvSpPr>
      <xdr:spPr>
        <a:xfrm rot="16200000">
          <a:off x="13209066" y="250176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58</xdr:col>
      <xdr:colOff>221941</xdr:colOff>
      <xdr:row>14</xdr:row>
      <xdr:rowOff>123753</xdr:rowOff>
    </xdr:from>
    <xdr:ext cx="233205" cy="444352"/>
    <xdr:sp macro="" textlink="'1条'!$R$9">
      <xdr:nvSpPr>
        <xdr:cNvPr id="391" name="テキスト ボックス 390">
          <a:extLst>
            <a:ext uri="{FF2B5EF4-FFF2-40B4-BE49-F238E27FC236}">
              <a16:creationId xmlns:a16="http://schemas.microsoft.com/office/drawing/2014/main" id="{AADB55B9-CCF3-4BE5-9596-6AF03926E162}"/>
            </a:ext>
          </a:extLst>
        </xdr:cNvPr>
        <xdr:cNvSpPr txBox="1"/>
      </xdr:nvSpPr>
      <xdr:spPr>
        <a:xfrm rot="16200000">
          <a:off x="13375168" y="344496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62</xdr:col>
      <xdr:colOff>55552</xdr:colOff>
      <xdr:row>3</xdr:row>
      <xdr:rowOff>191259</xdr:rowOff>
    </xdr:from>
    <xdr:to>
      <xdr:col>62</xdr:col>
      <xdr:colOff>55552</xdr:colOff>
      <xdr:row>4</xdr:row>
      <xdr:rowOff>98183</xdr:rowOff>
    </xdr:to>
    <xdr:cxnSp macro="">
      <xdr:nvCxnSpPr>
        <xdr:cNvPr id="392" name="直線コネクタ 391">
          <a:extLst>
            <a:ext uri="{FF2B5EF4-FFF2-40B4-BE49-F238E27FC236}">
              <a16:creationId xmlns:a16="http://schemas.microsoft.com/office/drawing/2014/main" id="{ABBB41AF-52B4-4645-B68A-83C76936CF54}"/>
            </a:ext>
          </a:extLst>
        </xdr:cNvPr>
        <xdr:cNvCxnSpPr/>
      </xdr:nvCxnSpPr>
      <xdr:spPr>
        <a:xfrm>
          <a:off x="14228752" y="87705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59804</xdr:colOff>
      <xdr:row>3</xdr:row>
      <xdr:rowOff>188421</xdr:rowOff>
    </xdr:from>
    <xdr:to>
      <xdr:col>63</xdr:col>
      <xdr:colOff>59804</xdr:colOff>
      <xdr:row>4</xdr:row>
      <xdr:rowOff>92321</xdr:rowOff>
    </xdr:to>
    <xdr:cxnSp macro="">
      <xdr:nvCxnSpPr>
        <xdr:cNvPr id="393" name="直線コネクタ 392">
          <a:extLst>
            <a:ext uri="{FF2B5EF4-FFF2-40B4-BE49-F238E27FC236}">
              <a16:creationId xmlns:a16="http://schemas.microsoft.com/office/drawing/2014/main" id="{D55A8721-BCF6-4355-9EA1-D2A29EB0B39F}"/>
            </a:ext>
          </a:extLst>
        </xdr:cNvPr>
        <xdr:cNvCxnSpPr/>
      </xdr:nvCxnSpPr>
      <xdr:spPr>
        <a:xfrm>
          <a:off x="14461604" y="87422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58122</xdr:colOff>
      <xdr:row>4</xdr:row>
      <xdr:rowOff>7842</xdr:rowOff>
    </xdr:from>
    <xdr:to>
      <xdr:col>63</xdr:col>
      <xdr:colOff>63522</xdr:colOff>
      <xdr:row>4</xdr:row>
      <xdr:rowOff>7842</xdr:rowOff>
    </xdr:to>
    <xdr:cxnSp macro="">
      <xdr:nvCxnSpPr>
        <xdr:cNvPr id="394" name="直線コネクタ 393">
          <a:extLst>
            <a:ext uri="{FF2B5EF4-FFF2-40B4-BE49-F238E27FC236}">
              <a16:creationId xmlns:a16="http://schemas.microsoft.com/office/drawing/2014/main" id="{E2ACCD2E-2E0A-4CA2-B51D-96F964F0FF9B}"/>
            </a:ext>
          </a:extLst>
        </xdr:cNvPr>
        <xdr:cNvCxnSpPr/>
      </xdr:nvCxnSpPr>
      <xdr:spPr>
        <a:xfrm>
          <a:off x="14231322" y="9222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197319</xdr:colOff>
      <xdr:row>3</xdr:row>
      <xdr:rowOff>0</xdr:rowOff>
    </xdr:from>
    <xdr:ext cx="444352" cy="233205"/>
    <xdr:sp macro="" textlink="'1条'!R7">
      <xdr:nvSpPr>
        <xdr:cNvPr id="395" name="テキスト ボックス 394">
          <a:extLst>
            <a:ext uri="{FF2B5EF4-FFF2-40B4-BE49-F238E27FC236}">
              <a16:creationId xmlns:a16="http://schemas.microsoft.com/office/drawing/2014/main" id="{61DB0057-8B46-42A2-8A26-B3F0A5A088AE}"/>
            </a:ext>
          </a:extLst>
        </xdr:cNvPr>
        <xdr:cNvSpPr txBox="1"/>
      </xdr:nvSpPr>
      <xdr:spPr>
        <a:xfrm>
          <a:off x="14141919" y="6858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60</xdr:col>
      <xdr:colOff>195559</xdr:colOff>
      <xdr:row>18</xdr:row>
      <xdr:rowOff>142240</xdr:rowOff>
    </xdr:from>
    <xdr:to>
      <xdr:col>60</xdr:col>
      <xdr:colOff>195559</xdr:colOff>
      <xdr:row>20</xdr:row>
      <xdr:rowOff>23544</xdr:rowOff>
    </xdr:to>
    <xdr:cxnSp macro="">
      <xdr:nvCxnSpPr>
        <xdr:cNvPr id="396" name="直線コネクタ 395">
          <a:extLst>
            <a:ext uri="{FF2B5EF4-FFF2-40B4-BE49-F238E27FC236}">
              <a16:creationId xmlns:a16="http://schemas.microsoft.com/office/drawing/2014/main" id="{385BFAEE-370E-428A-A7E6-00FDC4EC57FF}"/>
            </a:ext>
          </a:extLst>
        </xdr:cNvPr>
        <xdr:cNvCxnSpPr/>
      </xdr:nvCxnSpPr>
      <xdr:spPr>
        <a:xfrm>
          <a:off x="13911559" y="4287520"/>
          <a:ext cx="0" cy="33850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69080</xdr:colOff>
      <xdr:row>18</xdr:row>
      <xdr:rowOff>125916</xdr:rowOff>
    </xdr:from>
    <xdr:to>
      <xdr:col>68</xdr:col>
      <xdr:colOff>69080</xdr:colOff>
      <xdr:row>20</xdr:row>
      <xdr:rowOff>5080</xdr:rowOff>
    </xdr:to>
    <xdr:cxnSp macro="">
      <xdr:nvCxnSpPr>
        <xdr:cNvPr id="397" name="直線コネクタ 396">
          <a:extLst>
            <a:ext uri="{FF2B5EF4-FFF2-40B4-BE49-F238E27FC236}">
              <a16:creationId xmlns:a16="http://schemas.microsoft.com/office/drawing/2014/main" id="{47B71604-F6E3-4711-A9E7-C5713D486D4D}"/>
            </a:ext>
          </a:extLst>
        </xdr:cNvPr>
        <xdr:cNvCxnSpPr/>
      </xdr:nvCxnSpPr>
      <xdr:spPr>
        <a:xfrm>
          <a:off x="15613880" y="4271196"/>
          <a:ext cx="0" cy="33636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190548</xdr:colOff>
      <xdr:row>19</xdr:row>
      <xdr:rowOff>213657</xdr:rowOff>
    </xdr:from>
    <xdr:to>
      <xdr:col>68</xdr:col>
      <xdr:colOff>71748</xdr:colOff>
      <xdr:row>19</xdr:row>
      <xdr:rowOff>213657</xdr:rowOff>
    </xdr:to>
    <xdr:cxnSp macro="">
      <xdr:nvCxnSpPr>
        <xdr:cNvPr id="398" name="直線コネクタ 397">
          <a:extLst>
            <a:ext uri="{FF2B5EF4-FFF2-40B4-BE49-F238E27FC236}">
              <a16:creationId xmlns:a16="http://schemas.microsoft.com/office/drawing/2014/main" id="{45592BA9-D628-4609-981A-775AC5991679}"/>
            </a:ext>
          </a:extLst>
        </xdr:cNvPr>
        <xdr:cNvCxnSpPr/>
      </xdr:nvCxnSpPr>
      <xdr:spPr>
        <a:xfrm>
          <a:off x="13906548" y="4587537"/>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112522</xdr:colOff>
      <xdr:row>19</xdr:row>
      <xdr:rowOff>199996</xdr:rowOff>
    </xdr:from>
    <xdr:ext cx="444352" cy="233205"/>
    <xdr:sp macro="" textlink="'1条'!R8">
      <xdr:nvSpPr>
        <xdr:cNvPr id="399" name="テキスト ボックス 398">
          <a:extLst>
            <a:ext uri="{FF2B5EF4-FFF2-40B4-BE49-F238E27FC236}">
              <a16:creationId xmlns:a16="http://schemas.microsoft.com/office/drawing/2014/main" id="{25A5341D-0577-47AF-8909-F2EC2D49B3CB}"/>
            </a:ext>
          </a:extLst>
        </xdr:cNvPr>
        <xdr:cNvSpPr txBox="1"/>
      </xdr:nvSpPr>
      <xdr:spPr>
        <a:xfrm>
          <a:off x="14514322" y="45738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60</xdr:col>
      <xdr:colOff>192085</xdr:colOff>
      <xdr:row>11</xdr:row>
      <xdr:rowOff>223520</xdr:rowOff>
    </xdr:from>
    <xdr:to>
      <xdr:col>60</xdr:col>
      <xdr:colOff>192085</xdr:colOff>
      <xdr:row>14</xdr:row>
      <xdr:rowOff>66410</xdr:rowOff>
    </xdr:to>
    <xdr:cxnSp macro="">
      <xdr:nvCxnSpPr>
        <xdr:cNvPr id="400" name="直線コネクタ 399">
          <a:extLst>
            <a:ext uri="{FF2B5EF4-FFF2-40B4-BE49-F238E27FC236}">
              <a16:creationId xmlns:a16="http://schemas.microsoft.com/office/drawing/2014/main" id="{7C81B903-958B-4208-B763-362B548E4115}"/>
            </a:ext>
          </a:extLst>
        </xdr:cNvPr>
        <xdr:cNvCxnSpPr/>
      </xdr:nvCxnSpPr>
      <xdr:spPr>
        <a:xfrm>
          <a:off x="13908085" y="2753360"/>
          <a:ext cx="0" cy="528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194220</xdr:colOff>
      <xdr:row>13</xdr:row>
      <xdr:rowOff>180536</xdr:rowOff>
    </xdr:from>
    <xdr:to>
      <xdr:col>62</xdr:col>
      <xdr:colOff>61020</xdr:colOff>
      <xdr:row>13</xdr:row>
      <xdr:rowOff>180536</xdr:rowOff>
    </xdr:to>
    <xdr:cxnSp macro="">
      <xdr:nvCxnSpPr>
        <xdr:cNvPr id="401" name="直線コネクタ 400">
          <a:extLst>
            <a:ext uri="{FF2B5EF4-FFF2-40B4-BE49-F238E27FC236}">
              <a16:creationId xmlns:a16="http://schemas.microsoft.com/office/drawing/2014/main" id="{8EAF7D99-163E-4126-80F0-65044A1CF698}"/>
            </a:ext>
          </a:extLst>
        </xdr:cNvPr>
        <xdr:cNvCxnSpPr/>
      </xdr:nvCxnSpPr>
      <xdr:spPr>
        <a:xfrm>
          <a:off x="13910220" y="3167576"/>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133803</xdr:colOff>
      <xdr:row>12</xdr:row>
      <xdr:rowOff>196854</xdr:rowOff>
    </xdr:from>
    <xdr:ext cx="444352" cy="233205"/>
    <xdr:sp macro="" textlink="'1条'!R10">
      <xdr:nvSpPr>
        <xdr:cNvPr id="402" name="テキスト ボックス 401">
          <a:extLst>
            <a:ext uri="{FF2B5EF4-FFF2-40B4-BE49-F238E27FC236}">
              <a16:creationId xmlns:a16="http://schemas.microsoft.com/office/drawing/2014/main" id="{EB318E36-C363-43B3-93AD-4403C623165D}"/>
            </a:ext>
          </a:extLst>
        </xdr:cNvPr>
        <xdr:cNvSpPr txBox="1"/>
      </xdr:nvSpPr>
      <xdr:spPr>
        <a:xfrm>
          <a:off x="13849803" y="295529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twoCellAnchor editAs="oneCell">
    <xdr:from>
      <xdr:col>63</xdr:col>
      <xdr:colOff>187303</xdr:colOff>
      <xdr:row>13</xdr:row>
      <xdr:rowOff>147320</xdr:rowOff>
    </xdr:from>
    <xdr:to>
      <xdr:col>63</xdr:col>
      <xdr:colOff>187303</xdr:colOff>
      <xdr:row>14</xdr:row>
      <xdr:rowOff>60960</xdr:rowOff>
    </xdr:to>
    <xdr:cxnSp macro="">
      <xdr:nvCxnSpPr>
        <xdr:cNvPr id="403" name="直線コネクタ 402">
          <a:extLst>
            <a:ext uri="{FF2B5EF4-FFF2-40B4-BE49-F238E27FC236}">
              <a16:creationId xmlns:a16="http://schemas.microsoft.com/office/drawing/2014/main" id="{EFF60AFE-9931-9608-6F89-06BE925231C6}"/>
            </a:ext>
          </a:extLst>
        </xdr:cNvPr>
        <xdr:cNvCxnSpPr/>
      </xdr:nvCxnSpPr>
      <xdr:spPr>
        <a:xfrm>
          <a:off x="14589103" y="3134360"/>
          <a:ext cx="0" cy="14224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215433</xdr:colOff>
      <xdr:row>33</xdr:row>
      <xdr:rowOff>134114</xdr:rowOff>
    </xdr:from>
    <xdr:to>
      <xdr:col>68</xdr:col>
      <xdr:colOff>215433</xdr:colOff>
      <xdr:row>33</xdr:row>
      <xdr:rowOff>223873</xdr:rowOff>
    </xdr:to>
    <xdr:cxnSp macro="">
      <xdr:nvCxnSpPr>
        <xdr:cNvPr id="408" name="直線コネクタ 407">
          <a:extLst>
            <a:ext uri="{FF2B5EF4-FFF2-40B4-BE49-F238E27FC236}">
              <a16:creationId xmlns:a16="http://schemas.microsoft.com/office/drawing/2014/main" id="{996E81D9-D003-4AD3-AF43-C6344B8BCCCF}"/>
            </a:ext>
          </a:extLst>
        </xdr:cNvPr>
        <xdr:cNvCxnSpPr/>
      </xdr:nvCxnSpPr>
      <xdr:spPr>
        <a:xfrm>
          <a:off x="15760233" y="7708394"/>
          <a:ext cx="0" cy="89759"/>
        </a:xfrm>
        <a:prstGeom prst="line">
          <a:avLst/>
        </a:prstGeom>
        <a:ln w="3175">
          <a:solidFill>
            <a:schemeClr val="accent1"/>
          </a:solidFill>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95652</xdr:colOff>
      <xdr:row>31</xdr:row>
      <xdr:rowOff>228437</xdr:rowOff>
    </xdr:from>
    <xdr:ext cx="233205" cy="444352"/>
    <xdr:sp macro="" textlink="$AY$35">
      <xdr:nvSpPr>
        <xdr:cNvPr id="410" name="テキスト ボックス 409">
          <a:extLst>
            <a:ext uri="{FF2B5EF4-FFF2-40B4-BE49-F238E27FC236}">
              <a16:creationId xmlns:a16="http://schemas.microsoft.com/office/drawing/2014/main" id="{324FE0D0-E4A6-4B34-996A-17AA1636EC99}"/>
            </a:ext>
          </a:extLst>
        </xdr:cNvPr>
        <xdr:cNvSpPr txBox="1"/>
      </xdr:nvSpPr>
      <xdr:spPr>
        <a:xfrm rot="16200000">
          <a:off x="15534879" y="745109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8C960E-8B61-4EDD-B318-2975E567C898}" type="TxLink">
            <a:rPr kumimoji="1" lang="en-US" altLang="en-US" sz="900" b="0" i="0" u="none" strike="noStrike">
              <a:solidFill>
                <a:srgbClr val="FF0000"/>
              </a:solidFill>
              <a:latin typeface="Times New Roman"/>
              <a:ea typeface="Yu Gothic"/>
              <a:cs typeface="Times New Roman"/>
            </a:rPr>
            <a:pPr/>
            <a:t>0.110</a:t>
          </a:fld>
          <a:endParaRPr kumimoji="1" lang="ja-JP" altLang="en-US" sz="900">
            <a:solidFill>
              <a:srgbClr val="FF0000"/>
            </a:solidFill>
          </a:endParaRPr>
        </a:p>
      </xdr:txBody>
    </xdr:sp>
    <xdr:clientData/>
  </xdr:oneCellAnchor>
  <xdr:twoCellAnchor editAs="oneCell">
    <xdr:from>
      <xdr:col>62</xdr:col>
      <xdr:colOff>101600</xdr:colOff>
      <xdr:row>34</xdr:row>
      <xdr:rowOff>35792</xdr:rowOff>
    </xdr:from>
    <xdr:to>
      <xdr:col>68</xdr:col>
      <xdr:colOff>16009</xdr:colOff>
      <xdr:row>34</xdr:row>
      <xdr:rowOff>35792</xdr:rowOff>
    </xdr:to>
    <xdr:cxnSp macro="">
      <xdr:nvCxnSpPr>
        <xdr:cNvPr id="411" name="直線コネクタ 410">
          <a:extLst>
            <a:ext uri="{FF2B5EF4-FFF2-40B4-BE49-F238E27FC236}">
              <a16:creationId xmlns:a16="http://schemas.microsoft.com/office/drawing/2014/main" id="{50A3331C-B5A8-445F-84FE-91CC33331F57}"/>
            </a:ext>
          </a:extLst>
        </xdr:cNvPr>
        <xdr:cNvCxnSpPr/>
      </xdr:nvCxnSpPr>
      <xdr:spPr>
        <a:xfrm>
          <a:off x="14274800" y="7838672"/>
          <a:ext cx="1286009"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208060</xdr:colOff>
      <xdr:row>35</xdr:row>
      <xdr:rowOff>46742</xdr:rowOff>
    </xdr:from>
    <xdr:ext cx="224998" cy="320280"/>
    <xdr:sp macro="" textlink="">
      <xdr:nvSpPr>
        <xdr:cNvPr id="412" name="テキスト ボックス 411">
          <a:extLst>
            <a:ext uri="{FF2B5EF4-FFF2-40B4-BE49-F238E27FC236}">
              <a16:creationId xmlns:a16="http://schemas.microsoft.com/office/drawing/2014/main" id="{F8F073E2-8A91-4A01-BF5B-54C2C84D03E8}"/>
            </a:ext>
          </a:extLst>
        </xdr:cNvPr>
        <xdr:cNvSpPr txBox="1"/>
      </xdr:nvSpPr>
      <xdr:spPr>
        <a:xfrm rot="16200000">
          <a:off x="15705219" y="8125863"/>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i="1">
              <a:solidFill>
                <a:srgbClr val="FF0000"/>
              </a:solidFill>
              <a:latin typeface="Times New Roman" panose="02020603050405020304" pitchFamily="18" charset="0"/>
              <a:cs typeface="Times New Roman" panose="02020603050405020304" pitchFamily="18" charset="0"/>
            </a:rPr>
            <a:t>d=</a:t>
          </a:r>
        </a:p>
      </xdr:txBody>
    </xdr:sp>
    <xdr:clientData/>
  </xdr:oneCellAnchor>
  <xdr:oneCellAnchor>
    <xdr:from>
      <xdr:col>68</xdr:col>
      <xdr:colOff>208346</xdr:colOff>
      <xdr:row>33</xdr:row>
      <xdr:rowOff>210849</xdr:rowOff>
    </xdr:from>
    <xdr:ext cx="233205" cy="444352"/>
    <xdr:sp macro="" textlink="$CF$7">
      <xdr:nvSpPr>
        <xdr:cNvPr id="413" name="テキスト ボックス 412">
          <a:extLst>
            <a:ext uri="{FF2B5EF4-FFF2-40B4-BE49-F238E27FC236}">
              <a16:creationId xmlns:a16="http://schemas.microsoft.com/office/drawing/2014/main" id="{3531ED73-CF45-400C-93B6-C1A7FDA40079}"/>
            </a:ext>
          </a:extLst>
        </xdr:cNvPr>
        <xdr:cNvSpPr txBox="1"/>
      </xdr:nvSpPr>
      <xdr:spPr>
        <a:xfrm rot="16200000">
          <a:off x="15647573" y="789070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E611BBA-9AAB-49F7-806D-1EFC24BECFD7}" type="TxLink">
            <a:rPr kumimoji="1" lang="en-US" altLang="en-US" sz="900" b="0" i="0" u="none" strike="noStrike">
              <a:solidFill>
                <a:srgbClr val="FF0000"/>
              </a:solidFill>
              <a:latin typeface="Times New Roman"/>
              <a:ea typeface="Yu Gothic"/>
              <a:cs typeface="Times New Roman"/>
            </a:rPr>
            <a:pPr/>
            <a:t>0.590</a:t>
          </a:fld>
          <a:endParaRPr kumimoji="1" lang="ja-JP" altLang="en-US" sz="900">
            <a:solidFill>
              <a:srgbClr val="FF0000"/>
            </a:solidFill>
          </a:endParaRPr>
        </a:p>
      </xdr:txBody>
    </xdr:sp>
    <xdr:clientData/>
  </xdr:oneCellAnchor>
  <xdr:twoCellAnchor editAs="oneCell">
    <xdr:from>
      <xdr:col>68</xdr:col>
      <xdr:colOff>210933</xdr:colOff>
      <xdr:row>34</xdr:row>
      <xdr:rowOff>33636</xdr:rowOff>
    </xdr:from>
    <xdr:to>
      <xdr:col>68</xdr:col>
      <xdr:colOff>210933</xdr:colOff>
      <xdr:row>35</xdr:row>
      <xdr:rowOff>13836</xdr:rowOff>
    </xdr:to>
    <xdr:cxnSp macro="">
      <xdr:nvCxnSpPr>
        <xdr:cNvPr id="414" name="直線コネクタ 413">
          <a:extLst>
            <a:ext uri="{FF2B5EF4-FFF2-40B4-BE49-F238E27FC236}">
              <a16:creationId xmlns:a16="http://schemas.microsoft.com/office/drawing/2014/main" id="{BFB0B565-9F25-422F-8F71-CFE6D8D2C76A}"/>
            </a:ext>
          </a:extLst>
        </xdr:cNvPr>
        <xdr:cNvCxnSpPr/>
      </xdr:nvCxnSpPr>
      <xdr:spPr>
        <a:xfrm>
          <a:off x="15755733" y="7836516"/>
          <a:ext cx="0" cy="2088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156681</xdr:colOff>
      <xdr:row>32</xdr:row>
      <xdr:rowOff>210744</xdr:rowOff>
    </xdr:from>
    <xdr:to>
      <xdr:col>66</xdr:col>
      <xdr:colOff>156681</xdr:colOff>
      <xdr:row>33</xdr:row>
      <xdr:rowOff>219983</xdr:rowOff>
    </xdr:to>
    <xdr:cxnSp macro="">
      <xdr:nvCxnSpPr>
        <xdr:cNvPr id="415" name="直線コネクタ 414">
          <a:extLst>
            <a:ext uri="{FF2B5EF4-FFF2-40B4-BE49-F238E27FC236}">
              <a16:creationId xmlns:a16="http://schemas.microsoft.com/office/drawing/2014/main" id="{E2F39EB5-8CEA-4EFA-B2CD-3AB722B70CFC}"/>
            </a:ext>
          </a:extLst>
        </xdr:cNvPr>
        <xdr:cNvCxnSpPr/>
      </xdr:nvCxnSpPr>
      <xdr:spPr>
        <a:xfrm flipV="1">
          <a:off x="15244281" y="7556424"/>
          <a:ext cx="0" cy="237839"/>
        </a:xfrm>
        <a:prstGeom prst="line">
          <a:avLst/>
        </a:prstGeom>
        <a:ln w="25400">
          <a:solidFill>
            <a:srgbClr val="FF000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110761</xdr:colOff>
      <xdr:row>30</xdr:row>
      <xdr:rowOff>31212</xdr:rowOff>
    </xdr:from>
    <xdr:ext cx="349135" cy="224998"/>
    <xdr:sp macro="" textlink="">
      <xdr:nvSpPr>
        <xdr:cNvPr id="416" name="テキスト ボックス 415">
          <a:extLst>
            <a:ext uri="{FF2B5EF4-FFF2-40B4-BE49-F238E27FC236}">
              <a16:creationId xmlns:a16="http://schemas.microsoft.com/office/drawing/2014/main" id="{786F93B8-D1FB-437F-B089-7E2B476C0AB0}"/>
            </a:ext>
          </a:extLst>
        </xdr:cNvPr>
        <xdr:cNvSpPr txBox="1"/>
      </xdr:nvSpPr>
      <xdr:spPr>
        <a:xfrm>
          <a:off x="14746737" y="7019310"/>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a =</a:t>
          </a:r>
        </a:p>
      </xdr:txBody>
    </xdr:sp>
    <xdr:clientData/>
  </xdr:oneCellAnchor>
  <xdr:oneCellAnchor>
    <xdr:from>
      <xdr:col>64</xdr:col>
      <xdr:colOff>69424</xdr:colOff>
      <xdr:row>30</xdr:row>
      <xdr:rowOff>35834</xdr:rowOff>
    </xdr:from>
    <xdr:ext cx="444352" cy="233205"/>
    <xdr:sp macro="" textlink="$CF$6">
      <xdr:nvSpPr>
        <xdr:cNvPr id="417" name="テキスト ボックス 416">
          <a:extLst>
            <a:ext uri="{FF2B5EF4-FFF2-40B4-BE49-F238E27FC236}">
              <a16:creationId xmlns:a16="http://schemas.microsoft.com/office/drawing/2014/main" id="{56A87789-5EEA-4182-A185-1D015E14D4C7}"/>
            </a:ext>
          </a:extLst>
        </xdr:cNvPr>
        <xdr:cNvSpPr txBox="1"/>
      </xdr:nvSpPr>
      <xdr:spPr>
        <a:xfrm>
          <a:off x="14937717" y="702393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427D9BB-4F05-4736-80E5-388FCFDA0BA7}" type="TxLink">
            <a:rPr kumimoji="1" lang="en-US" altLang="en-US" sz="900" b="0" i="0" u="none" strike="noStrike">
              <a:solidFill>
                <a:srgbClr val="FF0000"/>
              </a:solidFill>
              <a:latin typeface="Times New Roman"/>
              <a:ea typeface="Yu Gothic"/>
              <a:cs typeface="Times New Roman"/>
            </a:rPr>
            <a:pPr/>
            <a:t>2.549</a:t>
          </a:fld>
          <a:endParaRPr kumimoji="1" lang="ja-JP" altLang="en-US" sz="900">
            <a:solidFill>
              <a:srgbClr val="FF0000"/>
            </a:solidFill>
          </a:endParaRPr>
        </a:p>
      </xdr:txBody>
    </xdr:sp>
    <xdr:clientData/>
  </xdr:oneCellAnchor>
  <xdr:twoCellAnchor editAs="oneCell">
    <xdr:from>
      <xdr:col>66</xdr:col>
      <xdr:colOff>159626</xdr:colOff>
      <xdr:row>30</xdr:row>
      <xdr:rowOff>195842</xdr:rowOff>
    </xdr:from>
    <xdr:to>
      <xdr:col>66</xdr:col>
      <xdr:colOff>159626</xdr:colOff>
      <xdr:row>32</xdr:row>
      <xdr:rowOff>114625</xdr:rowOff>
    </xdr:to>
    <xdr:cxnSp macro="">
      <xdr:nvCxnSpPr>
        <xdr:cNvPr id="418" name="直線コネクタ 417">
          <a:extLst>
            <a:ext uri="{FF2B5EF4-FFF2-40B4-BE49-F238E27FC236}">
              <a16:creationId xmlns:a16="http://schemas.microsoft.com/office/drawing/2014/main" id="{C4075CC1-C574-4208-B97F-BC23B9B0D710}"/>
            </a:ext>
          </a:extLst>
        </xdr:cNvPr>
        <xdr:cNvCxnSpPr/>
      </xdr:nvCxnSpPr>
      <xdr:spPr>
        <a:xfrm>
          <a:off x="15247226" y="7084322"/>
          <a:ext cx="0" cy="37598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158412</xdr:colOff>
      <xdr:row>31</xdr:row>
      <xdr:rowOff>5190</xdr:rowOff>
    </xdr:from>
    <xdr:to>
      <xdr:col>66</xdr:col>
      <xdr:colOff>162012</xdr:colOff>
      <xdr:row>31</xdr:row>
      <xdr:rowOff>5190</xdr:rowOff>
    </xdr:to>
    <xdr:cxnSp macro="">
      <xdr:nvCxnSpPr>
        <xdr:cNvPr id="419" name="直線コネクタ 418">
          <a:extLst>
            <a:ext uri="{FF2B5EF4-FFF2-40B4-BE49-F238E27FC236}">
              <a16:creationId xmlns:a16="http://schemas.microsoft.com/office/drawing/2014/main" id="{32FED7F4-65C3-45D4-A359-167591FCDB81}"/>
            </a:ext>
          </a:extLst>
        </xdr:cNvPr>
        <xdr:cNvCxnSpPr/>
      </xdr:nvCxnSpPr>
      <xdr:spPr>
        <a:xfrm>
          <a:off x="14331612" y="7122270"/>
          <a:ext cx="918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45928</xdr:colOff>
      <xdr:row>32</xdr:row>
      <xdr:rowOff>18322</xdr:rowOff>
    </xdr:from>
    <xdr:to>
      <xdr:col>66</xdr:col>
      <xdr:colOff>159328</xdr:colOff>
      <xdr:row>32</xdr:row>
      <xdr:rowOff>18322</xdr:rowOff>
    </xdr:to>
    <xdr:cxnSp macro="">
      <xdr:nvCxnSpPr>
        <xdr:cNvPr id="420" name="直線コネクタ 419">
          <a:extLst>
            <a:ext uri="{FF2B5EF4-FFF2-40B4-BE49-F238E27FC236}">
              <a16:creationId xmlns:a16="http://schemas.microsoft.com/office/drawing/2014/main" id="{E9353817-CCAF-46DC-98F9-BEAE383A6C93}"/>
            </a:ext>
          </a:extLst>
        </xdr:cNvPr>
        <xdr:cNvCxnSpPr/>
      </xdr:nvCxnSpPr>
      <xdr:spPr>
        <a:xfrm>
          <a:off x="14447728" y="7364002"/>
          <a:ext cx="7992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65672</xdr:colOff>
      <xdr:row>31</xdr:row>
      <xdr:rowOff>46373</xdr:rowOff>
    </xdr:from>
    <xdr:ext cx="444352" cy="233205"/>
    <xdr:sp macro="" textlink="$CF$5">
      <xdr:nvSpPr>
        <xdr:cNvPr id="421" name="テキスト ボックス 420">
          <a:extLst>
            <a:ext uri="{FF2B5EF4-FFF2-40B4-BE49-F238E27FC236}">
              <a16:creationId xmlns:a16="http://schemas.microsoft.com/office/drawing/2014/main" id="{42090844-E559-4B47-ACEE-1D3FEAC7693E}"/>
            </a:ext>
          </a:extLst>
        </xdr:cNvPr>
        <xdr:cNvSpPr txBox="1"/>
      </xdr:nvSpPr>
      <xdr:spPr>
        <a:xfrm>
          <a:off x="14933965" y="726678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45B3051-D651-49AC-8AA4-12E4CD045C14}" type="TxLink">
            <a:rPr kumimoji="1" lang="en-US" altLang="en-US" sz="900" b="0" i="0" u="none" strike="noStrike">
              <a:solidFill>
                <a:srgbClr val="000000"/>
              </a:solidFill>
              <a:latin typeface="Times New Roman"/>
              <a:ea typeface="Yu Gothic"/>
              <a:cs typeface="Times New Roman"/>
            </a:rPr>
            <a:pPr/>
            <a:t>2.224</a:t>
          </a:fld>
          <a:endParaRPr kumimoji="1" lang="ja-JP" altLang="en-US" sz="900">
            <a:solidFill>
              <a:srgbClr val="FF0000"/>
            </a:solidFill>
          </a:endParaRPr>
        </a:p>
      </xdr:txBody>
    </xdr:sp>
    <xdr:clientData/>
  </xdr:oneCellAnchor>
  <xdr:oneCellAnchor>
    <xdr:from>
      <xdr:col>63</xdr:col>
      <xdr:colOff>113230</xdr:colOff>
      <xdr:row>31</xdr:row>
      <xdr:rowOff>56936</xdr:rowOff>
    </xdr:from>
    <xdr:ext cx="355610" cy="224998"/>
    <xdr:sp macro="" textlink="">
      <xdr:nvSpPr>
        <xdr:cNvPr id="422" name="テキスト ボックス 421">
          <a:extLst>
            <a:ext uri="{FF2B5EF4-FFF2-40B4-BE49-F238E27FC236}">
              <a16:creationId xmlns:a16="http://schemas.microsoft.com/office/drawing/2014/main" id="{AD96104B-DCF9-4B87-874F-BA094786D956}"/>
            </a:ext>
          </a:extLst>
        </xdr:cNvPr>
        <xdr:cNvSpPr txBox="1"/>
      </xdr:nvSpPr>
      <xdr:spPr>
        <a:xfrm>
          <a:off x="14749206" y="7277351"/>
          <a:ext cx="3556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L =</a:t>
          </a:r>
        </a:p>
      </xdr:txBody>
    </xdr:sp>
    <xdr:clientData/>
  </xdr:oneCellAnchor>
  <xdr:twoCellAnchor editAs="oneCell">
    <xdr:from>
      <xdr:col>68</xdr:col>
      <xdr:colOff>17467</xdr:colOff>
      <xdr:row>34</xdr:row>
      <xdr:rowOff>36160</xdr:rowOff>
    </xdr:from>
    <xdr:to>
      <xdr:col>68</xdr:col>
      <xdr:colOff>17467</xdr:colOff>
      <xdr:row>34</xdr:row>
      <xdr:rowOff>174662</xdr:rowOff>
    </xdr:to>
    <xdr:cxnSp macro="">
      <xdr:nvCxnSpPr>
        <xdr:cNvPr id="423" name="直線コネクタ 422">
          <a:extLst>
            <a:ext uri="{FF2B5EF4-FFF2-40B4-BE49-F238E27FC236}">
              <a16:creationId xmlns:a16="http://schemas.microsoft.com/office/drawing/2014/main" id="{B3F9946E-924B-4CCF-9940-9D28B45F4F8C}"/>
            </a:ext>
          </a:extLst>
        </xdr:cNvPr>
        <xdr:cNvCxnSpPr/>
      </xdr:nvCxnSpPr>
      <xdr:spPr>
        <a:xfrm>
          <a:off x="15562267" y="7839040"/>
          <a:ext cx="0" cy="138502"/>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215090</xdr:colOff>
      <xdr:row>28</xdr:row>
      <xdr:rowOff>225726</xdr:rowOff>
    </xdr:from>
    <xdr:ext cx="444352" cy="233205"/>
    <xdr:sp macro="" textlink="'1条'!R11">
      <xdr:nvSpPr>
        <xdr:cNvPr id="424" name="テキスト ボックス 423">
          <a:extLst>
            <a:ext uri="{FF2B5EF4-FFF2-40B4-BE49-F238E27FC236}">
              <a16:creationId xmlns:a16="http://schemas.microsoft.com/office/drawing/2014/main" id="{18EBB61E-4148-44ED-8340-5721B3C35E7E}"/>
            </a:ext>
          </a:extLst>
        </xdr:cNvPr>
        <xdr:cNvSpPr txBox="1"/>
      </xdr:nvSpPr>
      <xdr:spPr>
        <a:xfrm>
          <a:off x="15083383" y="674918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63</xdr:col>
      <xdr:colOff>43828</xdr:colOff>
      <xdr:row>29</xdr:row>
      <xdr:rowOff>193811</xdr:rowOff>
    </xdr:from>
    <xdr:to>
      <xdr:col>68</xdr:col>
      <xdr:colOff>52828</xdr:colOff>
      <xdr:row>29</xdr:row>
      <xdr:rowOff>193811</xdr:rowOff>
    </xdr:to>
    <xdr:cxnSp macro="">
      <xdr:nvCxnSpPr>
        <xdr:cNvPr id="425" name="直線コネクタ 424">
          <a:extLst>
            <a:ext uri="{FF2B5EF4-FFF2-40B4-BE49-F238E27FC236}">
              <a16:creationId xmlns:a16="http://schemas.microsoft.com/office/drawing/2014/main" id="{C3B76433-D871-4825-BDB9-46EFF6B64F86}"/>
            </a:ext>
          </a:extLst>
        </xdr:cNvPr>
        <xdr:cNvCxnSpPr/>
      </xdr:nvCxnSpPr>
      <xdr:spPr>
        <a:xfrm>
          <a:off x="14445628" y="6853691"/>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174088</xdr:colOff>
      <xdr:row>35</xdr:row>
      <xdr:rowOff>12753</xdr:rowOff>
    </xdr:from>
    <xdr:to>
      <xdr:col>68</xdr:col>
      <xdr:colOff>55288</xdr:colOff>
      <xdr:row>35</xdr:row>
      <xdr:rowOff>12753</xdr:rowOff>
    </xdr:to>
    <xdr:cxnSp macro="">
      <xdr:nvCxnSpPr>
        <xdr:cNvPr id="426" name="直線コネクタ 425">
          <a:extLst>
            <a:ext uri="{FF2B5EF4-FFF2-40B4-BE49-F238E27FC236}">
              <a16:creationId xmlns:a16="http://schemas.microsoft.com/office/drawing/2014/main" id="{23AFB902-712B-472A-9B59-7592F4B4CA1A}"/>
            </a:ext>
          </a:extLst>
        </xdr:cNvPr>
        <xdr:cNvCxnSpPr/>
      </xdr:nvCxnSpPr>
      <xdr:spPr>
        <a:xfrm>
          <a:off x="13890088" y="8044233"/>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39634</xdr:colOff>
      <xdr:row>24</xdr:row>
      <xdr:rowOff>13800</xdr:rowOff>
    </xdr:from>
    <xdr:to>
      <xdr:col>62</xdr:col>
      <xdr:colOff>39634</xdr:colOff>
      <xdr:row>33</xdr:row>
      <xdr:rowOff>224400</xdr:rowOff>
    </xdr:to>
    <xdr:cxnSp macro="">
      <xdr:nvCxnSpPr>
        <xdr:cNvPr id="427" name="直線コネクタ 426">
          <a:extLst>
            <a:ext uri="{FF2B5EF4-FFF2-40B4-BE49-F238E27FC236}">
              <a16:creationId xmlns:a16="http://schemas.microsoft.com/office/drawing/2014/main" id="{7E64384D-F78F-46CD-BE61-3F24779246EE}"/>
            </a:ext>
          </a:extLst>
        </xdr:cNvPr>
        <xdr:cNvCxnSpPr/>
      </xdr:nvCxnSpPr>
      <xdr:spPr>
        <a:xfrm>
          <a:off x="14212834" y="5530680"/>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173184</xdr:colOff>
      <xdr:row>33</xdr:row>
      <xdr:rowOff>224730</xdr:rowOff>
    </xdr:from>
    <xdr:to>
      <xdr:col>62</xdr:col>
      <xdr:colOff>39984</xdr:colOff>
      <xdr:row>33</xdr:row>
      <xdr:rowOff>224730</xdr:rowOff>
    </xdr:to>
    <xdr:cxnSp macro="">
      <xdr:nvCxnSpPr>
        <xdr:cNvPr id="428" name="直線コネクタ 427">
          <a:extLst>
            <a:ext uri="{FF2B5EF4-FFF2-40B4-BE49-F238E27FC236}">
              <a16:creationId xmlns:a16="http://schemas.microsoft.com/office/drawing/2014/main" id="{C16E84C2-27FA-4C2A-BB9C-474636D500E4}"/>
            </a:ext>
          </a:extLst>
        </xdr:cNvPr>
        <xdr:cNvCxnSpPr/>
      </xdr:nvCxnSpPr>
      <xdr:spPr>
        <a:xfrm>
          <a:off x="13889184" y="7799010"/>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171631</xdr:colOff>
      <xdr:row>33</xdr:row>
      <xdr:rowOff>221307</xdr:rowOff>
    </xdr:from>
    <xdr:to>
      <xdr:col>60</xdr:col>
      <xdr:colOff>171631</xdr:colOff>
      <xdr:row>35</xdr:row>
      <xdr:rowOff>16107</xdr:rowOff>
    </xdr:to>
    <xdr:cxnSp macro="">
      <xdr:nvCxnSpPr>
        <xdr:cNvPr id="429" name="直線コネクタ 428">
          <a:extLst>
            <a:ext uri="{FF2B5EF4-FFF2-40B4-BE49-F238E27FC236}">
              <a16:creationId xmlns:a16="http://schemas.microsoft.com/office/drawing/2014/main" id="{0B1C9237-EFC9-4F56-B5E5-8EB08A5184DB}"/>
            </a:ext>
          </a:extLst>
        </xdr:cNvPr>
        <xdr:cNvCxnSpPr/>
      </xdr:nvCxnSpPr>
      <xdr:spPr>
        <a:xfrm>
          <a:off x="13887631" y="779558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38842</xdr:colOff>
      <xdr:row>24</xdr:row>
      <xdr:rowOff>15912</xdr:rowOff>
    </xdr:from>
    <xdr:to>
      <xdr:col>63</xdr:col>
      <xdr:colOff>44242</xdr:colOff>
      <xdr:row>24</xdr:row>
      <xdr:rowOff>15912</xdr:rowOff>
    </xdr:to>
    <xdr:cxnSp macro="">
      <xdr:nvCxnSpPr>
        <xdr:cNvPr id="430" name="直線コネクタ 429">
          <a:extLst>
            <a:ext uri="{FF2B5EF4-FFF2-40B4-BE49-F238E27FC236}">
              <a16:creationId xmlns:a16="http://schemas.microsoft.com/office/drawing/2014/main" id="{7629A70B-A971-4D4D-8CE4-AA5778CDF102}"/>
            </a:ext>
          </a:extLst>
        </xdr:cNvPr>
        <xdr:cNvCxnSpPr/>
      </xdr:nvCxnSpPr>
      <xdr:spPr>
        <a:xfrm>
          <a:off x="14212042" y="5532792"/>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43887</xdr:colOff>
      <xdr:row>24</xdr:row>
      <xdr:rowOff>13800</xdr:rowOff>
    </xdr:from>
    <xdr:to>
      <xdr:col>63</xdr:col>
      <xdr:colOff>43887</xdr:colOff>
      <xdr:row>33</xdr:row>
      <xdr:rowOff>224400</xdr:rowOff>
    </xdr:to>
    <xdr:cxnSp macro="">
      <xdr:nvCxnSpPr>
        <xdr:cNvPr id="431" name="直線コネクタ 430">
          <a:extLst>
            <a:ext uri="{FF2B5EF4-FFF2-40B4-BE49-F238E27FC236}">
              <a16:creationId xmlns:a16="http://schemas.microsoft.com/office/drawing/2014/main" id="{92E01AAC-5547-4ED5-B8A6-A3DA0EC55486}"/>
            </a:ext>
          </a:extLst>
        </xdr:cNvPr>
        <xdr:cNvCxnSpPr/>
      </xdr:nvCxnSpPr>
      <xdr:spPr>
        <a:xfrm>
          <a:off x="14445687" y="5530680"/>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47059</xdr:colOff>
      <xdr:row>33</xdr:row>
      <xdr:rowOff>221771</xdr:rowOff>
    </xdr:from>
    <xdr:to>
      <xdr:col>68</xdr:col>
      <xdr:colOff>56059</xdr:colOff>
      <xdr:row>33</xdr:row>
      <xdr:rowOff>221771</xdr:rowOff>
    </xdr:to>
    <xdr:cxnSp macro="">
      <xdr:nvCxnSpPr>
        <xdr:cNvPr id="432" name="直線コネクタ 431">
          <a:extLst>
            <a:ext uri="{FF2B5EF4-FFF2-40B4-BE49-F238E27FC236}">
              <a16:creationId xmlns:a16="http://schemas.microsoft.com/office/drawing/2014/main" id="{C1B78C19-1DC4-4264-AF38-0AB70B724206}"/>
            </a:ext>
          </a:extLst>
        </xdr:cNvPr>
        <xdr:cNvCxnSpPr/>
      </xdr:nvCxnSpPr>
      <xdr:spPr>
        <a:xfrm>
          <a:off x="14448859" y="7796051"/>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55968</xdr:colOff>
      <xdr:row>33</xdr:row>
      <xdr:rowOff>221348</xdr:rowOff>
    </xdr:from>
    <xdr:to>
      <xdr:col>68</xdr:col>
      <xdr:colOff>55968</xdr:colOff>
      <xdr:row>35</xdr:row>
      <xdr:rowOff>16148</xdr:rowOff>
    </xdr:to>
    <xdr:cxnSp macro="">
      <xdr:nvCxnSpPr>
        <xdr:cNvPr id="433" name="直線コネクタ 432">
          <a:extLst>
            <a:ext uri="{FF2B5EF4-FFF2-40B4-BE49-F238E27FC236}">
              <a16:creationId xmlns:a16="http://schemas.microsoft.com/office/drawing/2014/main" id="{03868F74-EE38-4E3C-BE50-AA918FDD576E}"/>
            </a:ext>
          </a:extLst>
        </xdr:cNvPr>
        <xdr:cNvCxnSpPr/>
      </xdr:nvCxnSpPr>
      <xdr:spPr>
        <a:xfrm>
          <a:off x="15600768" y="779562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146665</xdr:colOff>
      <xdr:row>24</xdr:row>
      <xdr:rowOff>15837</xdr:rowOff>
    </xdr:from>
    <xdr:to>
      <xdr:col>61</xdr:col>
      <xdr:colOff>165901</xdr:colOff>
      <xdr:row>24</xdr:row>
      <xdr:rowOff>15837</xdr:rowOff>
    </xdr:to>
    <xdr:cxnSp macro="">
      <xdr:nvCxnSpPr>
        <xdr:cNvPr id="434" name="直線コネクタ 433">
          <a:extLst>
            <a:ext uri="{FF2B5EF4-FFF2-40B4-BE49-F238E27FC236}">
              <a16:creationId xmlns:a16="http://schemas.microsoft.com/office/drawing/2014/main" id="{E9D13E40-27C3-4482-B3E7-E7C6799D8071}"/>
            </a:ext>
          </a:extLst>
        </xdr:cNvPr>
        <xdr:cNvCxnSpPr/>
      </xdr:nvCxnSpPr>
      <xdr:spPr>
        <a:xfrm>
          <a:off x="13405465" y="5532717"/>
          <a:ext cx="70503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142290</xdr:colOff>
      <xdr:row>33</xdr:row>
      <xdr:rowOff>225594</xdr:rowOff>
    </xdr:from>
    <xdr:to>
      <xdr:col>60</xdr:col>
      <xdr:colOff>75052</xdr:colOff>
      <xdr:row>33</xdr:row>
      <xdr:rowOff>225594</xdr:rowOff>
    </xdr:to>
    <xdr:cxnSp macro="">
      <xdr:nvCxnSpPr>
        <xdr:cNvPr id="435" name="直線コネクタ 434">
          <a:extLst>
            <a:ext uri="{FF2B5EF4-FFF2-40B4-BE49-F238E27FC236}">
              <a16:creationId xmlns:a16="http://schemas.microsoft.com/office/drawing/2014/main" id="{BDF49801-CFF0-41F7-95E7-97E12581EBAD}"/>
            </a:ext>
          </a:extLst>
        </xdr:cNvPr>
        <xdr:cNvCxnSpPr/>
      </xdr:nvCxnSpPr>
      <xdr:spPr>
        <a:xfrm>
          <a:off x="13629690" y="7799874"/>
          <a:ext cx="16136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183086</xdr:colOff>
      <xdr:row>24</xdr:row>
      <xdr:rowOff>14371</xdr:rowOff>
    </xdr:from>
    <xdr:to>
      <xdr:col>59</xdr:col>
      <xdr:colOff>183086</xdr:colOff>
      <xdr:row>33</xdr:row>
      <xdr:rowOff>224971</xdr:rowOff>
    </xdr:to>
    <xdr:cxnSp macro="">
      <xdr:nvCxnSpPr>
        <xdr:cNvPr id="436" name="直線コネクタ 435">
          <a:extLst>
            <a:ext uri="{FF2B5EF4-FFF2-40B4-BE49-F238E27FC236}">
              <a16:creationId xmlns:a16="http://schemas.microsoft.com/office/drawing/2014/main" id="{B75E8AE9-AE44-4AAD-AF2B-8B52EC945F5A}"/>
            </a:ext>
          </a:extLst>
        </xdr:cNvPr>
        <xdr:cNvCxnSpPr/>
      </xdr:nvCxnSpPr>
      <xdr:spPr>
        <a:xfrm>
          <a:off x="13670486" y="5531251"/>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228155</xdr:colOff>
      <xdr:row>27</xdr:row>
      <xdr:rowOff>229942</xdr:rowOff>
    </xdr:from>
    <xdr:ext cx="233205" cy="444352"/>
    <xdr:sp macro="" textlink="'1条'!$R$6">
      <xdr:nvSpPr>
        <xdr:cNvPr id="437" name="テキスト ボックス 436">
          <a:extLst>
            <a:ext uri="{FF2B5EF4-FFF2-40B4-BE49-F238E27FC236}">
              <a16:creationId xmlns:a16="http://schemas.microsoft.com/office/drawing/2014/main" id="{48282100-6751-4C1D-A36A-B238449B083A}"/>
            </a:ext>
          </a:extLst>
        </xdr:cNvPr>
        <xdr:cNvSpPr txBox="1"/>
      </xdr:nvSpPr>
      <xdr:spPr>
        <a:xfrm rot="16200000">
          <a:off x="13596972" y="662666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153313</xdr:colOff>
      <xdr:row>35</xdr:row>
      <xdr:rowOff>16480</xdr:rowOff>
    </xdr:from>
    <xdr:to>
      <xdr:col>60</xdr:col>
      <xdr:colOff>68408</xdr:colOff>
      <xdr:row>35</xdr:row>
      <xdr:rowOff>16480</xdr:rowOff>
    </xdr:to>
    <xdr:cxnSp macro="">
      <xdr:nvCxnSpPr>
        <xdr:cNvPr id="438" name="直線コネクタ 437">
          <a:extLst>
            <a:ext uri="{FF2B5EF4-FFF2-40B4-BE49-F238E27FC236}">
              <a16:creationId xmlns:a16="http://schemas.microsoft.com/office/drawing/2014/main" id="{7B25E634-C3CD-4398-830E-748AE2161528}"/>
            </a:ext>
          </a:extLst>
        </xdr:cNvPr>
        <xdr:cNvCxnSpPr/>
      </xdr:nvCxnSpPr>
      <xdr:spPr>
        <a:xfrm>
          <a:off x="13412113" y="8047960"/>
          <a:ext cx="37229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0</xdr:colOff>
      <xdr:row>28</xdr:row>
      <xdr:rowOff>49360</xdr:rowOff>
    </xdr:from>
    <xdr:ext cx="233205" cy="444352"/>
    <xdr:sp macro="" textlink="'1条'!R5">
      <xdr:nvSpPr>
        <xdr:cNvPr id="439" name="テキスト ボックス 438">
          <a:extLst>
            <a:ext uri="{FF2B5EF4-FFF2-40B4-BE49-F238E27FC236}">
              <a16:creationId xmlns:a16="http://schemas.microsoft.com/office/drawing/2014/main" id="{095AA4F0-C228-4BF8-8A22-72F5BB785B39}"/>
            </a:ext>
          </a:extLst>
        </xdr:cNvPr>
        <xdr:cNvSpPr txBox="1"/>
      </xdr:nvSpPr>
      <xdr:spPr>
        <a:xfrm rot="16200000">
          <a:off x="13368817" y="66783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58</xdr:col>
      <xdr:colOff>194115</xdr:colOff>
      <xdr:row>24</xdr:row>
      <xdr:rowOff>15152</xdr:rowOff>
    </xdr:from>
    <xdr:to>
      <xdr:col>58</xdr:col>
      <xdr:colOff>194115</xdr:colOff>
      <xdr:row>35</xdr:row>
      <xdr:rowOff>20552</xdr:rowOff>
    </xdr:to>
    <xdr:cxnSp macro="">
      <xdr:nvCxnSpPr>
        <xdr:cNvPr id="440" name="直線コネクタ 439">
          <a:extLst>
            <a:ext uri="{FF2B5EF4-FFF2-40B4-BE49-F238E27FC236}">
              <a16:creationId xmlns:a16="http://schemas.microsoft.com/office/drawing/2014/main" id="{2083C9CC-760F-4C3A-95EC-E56BE01C52A7}"/>
            </a:ext>
          </a:extLst>
        </xdr:cNvPr>
        <xdr:cNvCxnSpPr/>
      </xdr:nvCxnSpPr>
      <xdr:spPr>
        <a:xfrm>
          <a:off x="13452915" y="5532032"/>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182989</xdr:colOff>
      <xdr:row>33</xdr:row>
      <xdr:rowOff>222415</xdr:rowOff>
    </xdr:from>
    <xdr:to>
      <xdr:col>59</xdr:col>
      <xdr:colOff>182989</xdr:colOff>
      <xdr:row>35</xdr:row>
      <xdr:rowOff>17215</xdr:rowOff>
    </xdr:to>
    <xdr:cxnSp macro="">
      <xdr:nvCxnSpPr>
        <xdr:cNvPr id="441" name="直線コネクタ 440">
          <a:extLst>
            <a:ext uri="{FF2B5EF4-FFF2-40B4-BE49-F238E27FC236}">
              <a16:creationId xmlns:a16="http://schemas.microsoft.com/office/drawing/2014/main" id="{4998DEF5-F450-45FA-8DB9-4A9292C4CE01}"/>
            </a:ext>
          </a:extLst>
        </xdr:cNvPr>
        <xdr:cNvCxnSpPr/>
      </xdr:nvCxnSpPr>
      <xdr:spPr>
        <a:xfrm>
          <a:off x="13670389" y="7796695"/>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10732</xdr:colOff>
      <xdr:row>29</xdr:row>
      <xdr:rowOff>126175</xdr:rowOff>
    </xdr:from>
    <xdr:ext cx="224998" cy="345929"/>
    <xdr:sp macro="" textlink="">
      <xdr:nvSpPr>
        <xdr:cNvPr id="442" name="テキスト ボックス 441">
          <a:extLst>
            <a:ext uri="{FF2B5EF4-FFF2-40B4-BE49-F238E27FC236}">
              <a16:creationId xmlns:a16="http://schemas.microsoft.com/office/drawing/2014/main" id="{267C681D-3D40-4472-BB89-3DC915D5B468}"/>
            </a:ext>
          </a:extLst>
        </xdr:cNvPr>
        <xdr:cNvSpPr txBox="1"/>
      </xdr:nvSpPr>
      <xdr:spPr>
        <a:xfrm rot="16200000">
          <a:off x="13424656" y="694242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58</xdr:col>
      <xdr:colOff>216860</xdr:colOff>
      <xdr:row>33</xdr:row>
      <xdr:rowOff>90650</xdr:rowOff>
    </xdr:from>
    <xdr:ext cx="233205" cy="444352"/>
    <xdr:sp macro="" textlink="'1条'!$R$9">
      <xdr:nvSpPr>
        <xdr:cNvPr id="443" name="テキスト ボックス 442">
          <a:extLst>
            <a:ext uri="{FF2B5EF4-FFF2-40B4-BE49-F238E27FC236}">
              <a16:creationId xmlns:a16="http://schemas.microsoft.com/office/drawing/2014/main" id="{A7F0138C-8AE9-4249-9545-F92C7D95BE6D}"/>
            </a:ext>
          </a:extLst>
        </xdr:cNvPr>
        <xdr:cNvSpPr txBox="1"/>
      </xdr:nvSpPr>
      <xdr:spPr>
        <a:xfrm rot="16200000">
          <a:off x="13370087" y="777050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62</xdr:col>
      <xdr:colOff>40683</xdr:colOff>
      <xdr:row>22</xdr:row>
      <xdr:rowOff>189487</xdr:rowOff>
    </xdr:from>
    <xdr:to>
      <xdr:col>62</xdr:col>
      <xdr:colOff>40683</xdr:colOff>
      <xdr:row>23</xdr:row>
      <xdr:rowOff>92694</xdr:rowOff>
    </xdr:to>
    <xdr:cxnSp macro="">
      <xdr:nvCxnSpPr>
        <xdr:cNvPr id="444" name="直線コネクタ 443">
          <a:extLst>
            <a:ext uri="{FF2B5EF4-FFF2-40B4-BE49-F238E27FC236}">
              <a16:creationId xmlns:a16="http://schemas.microsoft.com/office/drawing/2014/main" id="{513B4F88-95A8-4B02-B7A2-C005D11C8A46}"/>
            </a:ext>
          </a:extLst>
        </xdr:cNvPr>
        <xdr:cNvCxnSpPr/>
      </xdr:nvCxnSpPr>
      <xdr:spPr>
        <a:xfrm>
          <a:off x="14213883" y="5249167"/>
          <a:ext cx="0" cy="13180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46298</xdr:colOff>
      <xdr:row>22</xdr:row>
      <xdr:rowOff>186649</xdr:rowOff>
    </xdr:from>
    <xdr:to>
      <xdr:col>63</xdr:col>
      <xdr:colOff>46298</xdr:colOff>
      <xdr:row>23</xdr:row>
      <xdr:rowOff>86832</xdr:rowOff>
    </xdr:to>
    <xdr:cxnSp macro="">
      <xdr:nvCxnSpPr>
        <xdr:cNvPr id="445" name="直線コネクタ 444">
          <a:extLst>
            <a:ext uri="{FF2B5EF4-FFF2-40B4-BE49-F238E27FC236}">
              <a16:creationId xmlns:a16="http://schemas.microsoft.com/office/drawing/2014/main" id="{A9380820-544B-48ED-8A76-D11B90B27D05}"/>
            </a:ext>
          </a:extLst>
        </xdr:cNvPr>
        <xdr:cNvCxnSpPr/>
      </xdr:nvCxnSpPr>
      <xdr:spPr>
        <a:xfrm>
          <a:off x="14448098" y="5246329"/>
          <a:ext cx="0" cy="12878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38172</xdr:colOff>
      <xdr:row>23</xdr:row>
      <xdr:rowOff>4125</xdr:rowOff>
    </xdr:from>
    <xdr:to>
      <xdr:col>63</xdr:col>
      <xdr:colOff>43572</xdr:colOff>
      <xdr:row>23</xdr:row>
      <xdr:rowOff>4335</xdr:rowOff>
    </xdr:to>
    <xdr:cxnSp macro="">
      <xdr:nvCxnSpPr>
        <xdr:cNvPr id="446" name="直線コネクタ 445">
          <a:extLst>
            <a:ext uri="{FF2B5EF4-FFF2-40B4-BE49-F238E27FC236}">
              <a16:creationId xmlns:a16="http://schemas.microsoft.com/office/drawing/2014/main" id="{DCE5B17B-6D71-400E-8F70-BFF9CB570B2A}"/>
            </a:ext>
          </a:extLst>
        </xdr:cNvPr>
        <xdr:cNvCxnSpPr/>
      </xdr:nvCxnSpPr>
      <xdr:spPr>
        <a:xfrm>
          <a:off x="14211372" y="5292405"/>
          <a:ext cx="234000" cy="21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167753</xdr:colOff>
      <xdr:row>22</xdr:row>
      <xdr:rowOff>0</xdr:rowOff>
    </xdr:from>
    <xdr:ext cx="444352" cy="233205"/>
    <xdr:sp macro="" textlink="'1条'!R7">
      <xdr:nvSpPr>
        <xdr:cNvPr id="447" name="テキスト ボックス 446">
          <a:extLst>
            <a:ext uri="{FF2B5EF4-FFF2-40B4-BE49-F238E27FC236}">
              <a16:creationId xmlns:a16="http://schemas.microsoft.com/office/drawing/2014/main" id="{AE90B196-9694-47F1-9DCA-016AFD590443}"/>
            </a:ext>
          </a:extLst>
        </xdr:cNvPr>
        <xdr:cNvSpPr txBox="1"/>
      </xdr:nvSpPr>
      <xdr:spPr>
        <a:xfrm>
          <a:off x="14112353" y="505968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60</xdr:col>
      <xdr:colOff>177965</xdr:colOff>
      <xdr:row>35</xdr:row>
      <xdr:rowOff>82740</xdr:rowOff>
    </xdr:from>
    <xdr:to>
      <xdr:col>60</xdr:col>
      <xdr:colOff>177965</xdr:colOff>
      <xdr:row>35</xdr:row>
      <xdr:rowOff>223023</xdr:rowOff>
    </xdr:to>
    <xdr:cxnSp macro="">
      <xdr:nvCxnSpPr>
        <xdr:cNvPr id="448" name="直線コネクタ 447">
          <a:extLst>
            <a:ext uri="{FF2B5EF4-FFF2-40B4-BE49-F238E27FC236}">
              <a16:creationId xmlns:a16="http://schemas.microsoft.com/office/drawing/2014/main" id="{AAC3018A-14DD-43A7-AE2A-7E57BCD4E094}"/>
            </a:ext>
          </a:extLst>
        </xdr:cNvPr>
        <xdr:cNvCxnSpPr/>
      </xdr:nvCxnSpPr>
      <xdr:spPr>
        <a:xfrm>
          <a:off x="13893965" y="8114220"/>
          <a:ext cx="0" cy="14028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57309</xdr:colOff>
      <xdr:row>35</xdr:row>
      <xdr:rowOff>80396</xdr:rowOff>
    </xdr:from>
    <xdr:to>
      <xdr:col>68</xdr:col>
      <xdr:colOff>57309</xdr:colOff>
      <xdr:row>35</xdr:row>
      <xdr:rowOff>224396</xdr:rowOff>
    </xdr:to>
    <xdr:cxnSp macro="">
      <xdr:nvCxnSpPr>
        <xdr:cNvPr id="449" name="直線コネクタ 448">
          <a:extLst>
            <a:ext uri="{FF2B5EF4-FFF2-40B4-BE49-F238E27FC236}">
              <a16:creationId xmlns:a16="http://schemas.microsoft.com/office/drawing/2014/main" id="{41478682-59BA-4F51-94BF-6DC6D8AB749C}"/>
            </a:ext>
          </a:extLst>
        </xdr:cNvPr>
        <xdr:cNvCxnSpPr/>
      </xdr:nvCxnSpPr>
      <xdr:spPr>
        <a:xfrm>
          <a:off x="15602109" y="8111876"/>
          <a:ext cx="0" cy="144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178033</xdr:colOff>
      <xdr:row>35</xdr:row>
      <xdr:rowOff>190867</xdr:rowOff>
    </xdr:from>
    <xdr:to>
      <xdr:col>68</xdr:col>
      <xdr:colOff>59233</xdr:colOff>
      <xdr:row>35</xdr:row>
      <xdr:rowOff>190867</xdr:rowOff>
    </xdr:to>
    <xdr:cxnSp macro="">
      <xdr:nvCxnSpPr>
        <xdr:cNvPr id="450" name="直線コネクタ 449">
          <a:extLst>
            <a:ext uri="{FF2B5EF4-FFF2-40B4-BE49-F238E27FC236}">
              <a16:creationId xmlns:a16="http://schemas.microsoft.com/office/drawing/2014/main" id="{D2FC277A-CBBD-4CE5-876A-30C35E0F8C5C}"/>
            </a:ext>
          </a:extLst>
        </xdr:cNvPr>
        <xdr:cNvCxnSpPr/>
      </xdr:nvCxnSpPr>
      <xdr:spPr>
        <a:xfrm>
          <a:off x="13894033" y="8222347"/>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93936</xdr:colOff>
      <xdr:row>35</xdr:row>
      <xdr:rowOff>192445</xdr:rowOff>
    </xdr:from>
    <xdr:ext cx="444352" cy="233205"/>
    <xdr:sp macro="" textlink="'1条'!R8">
      <xdr:nvSpPr>
        <xdr:cNvPr id="451" name="テキスト ボックス 450">
          <a:extLst>
            <a:ext uri="{FF2B5EF4-FFF2-40B4-BE49-F238E27FC236}">
              <a16:creationId xmlns:a16="http://schemas.microsoft.com/office/drawing/2014/main" id="{CEA7534E-EAA7-412E-A6CA-262FDE110192}"/>
            </a:ext>
          </a:extLst>
        </xdr:cNvPr>
        <xdr:cNvSpPr txBox="1"/>
      </xdr:nvSpPr>
      <xdr:spPr>
        <a:xfrm>
          <a:off x="14729912" y="834212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60</xdr:col>
      <xdr:colOff>179571</xdr:colOff>
      <xdr:row>31</xdr:row>
      <xdr:rowOff>200758</xdr:rowOff>
    </xdr:from>
    <xdr:to>
      <xdr:col>60</xdr:col>
      <xdr:colOff>179571</xdr:colOff>
      <xdr:row>32</xdr:row>
      <xdr:rowOff>129827</xdr:rowOff>
    </xdr:to>
    <xdr:cxnSp macro="">
      <xdr:nvCxnSpPr>
        <xdr:cNvPr id="452" name="直線コネクタ 451">
          <a:extLst>
            <a:ext uri="{FF2B5EF4-FFF2-40B4-BE49-F238E27FC236}">
              <a16:creationId xmlns:a16="http://schemas.microsoft.com/office/drawing/2014/main" id="{E330BBFF-B599-4F64-93C5-69FD9D105F97}"/>
            </a:ext>
          </a:extLst>
        </xdr:cNvPr>
        <xdr:cNvCxnSpPr/>
      </xdr:nvCxnSpPr>
      <xdr:spPr>
        <a:xfrm>
          <a:off x="13895571" y="7317838"/>
          <a:ext cx="0" cy="15766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176626</xdr:colOff>
      <xdr:row>32</xdr:row>
      <xdr:rowOff>19070</xdr:rowOff>
    </xdr:from>
    <xdr:to>
      <xdr:col>62</xdr:col>
      <xdr:colOff>43426</xdr:colOff>
      <xdr:row>32</xdr:row>
      <xdr:rowOff>19070</xdr:rowOff>
    </xdr:to>
    <xdr:cxnSp macro="">
      <xdr:nvCxnSpPr>
        <xdr:cNvPr id="453" name="直線コネクタ 452">
          <a:extLst>
            <a:ext uri="{FF2B5EF4-FFF2-40B4-BE49-F238E27FC236}">
              <a16:creationId xmlns:a16="http://schemas.microsoft.com/office/drawing/2014/main" id="{332027FD-66F2-445F-A585-A48B221EA16D}"/>
            </a:ext>
          </a:extLst>
        </xdr:cNvPr>
        <xdr:cNvCxnSpPr/>
      </xdr:nvCxnSpPr>
      <xdr:spPr>
        <a:xfrm>
          <a:off x="13892626" y="7364750"/>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126369</xdr:colOff>
      <xdr:row>31</xdr:row>
      <xdr:rowOff>54345</xdr:rowOff>
    </xdr:from>
    <xdr:ext cx="444352" cy="233205"/>
    <xdr:sp macro="" textlink="'1条'!R10">
      <xdr:nvSpPr>
        <xdr:cNvPr id="454" name="テキスト ボックス 453">
          <a:extLst>
            <a:ext uri="{FF2B5EF4-FFF2-40B4-BE49-F238E27FC236}">
              <a16:creationId xmlns:a16="http://schemas.microsoft.com/office/drawing/2014/main" id="{FAD91F8F-B211-4C54-B3B6-E1C7C867742E}"/>
            </a:ext>
          </a:extLst>
        </xdr:cNvPr>
        <xdr:cNvSpPr txBox="1"/>
      </xdr:nvSpPr>
      <xdr:spPr>
        <a:xfrm>
          <a:off x="13842369" y="71714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65</xdr:col>
      <xdr:colOff>99495</xdr:colOff>
      <xdr:row>22</xdr:row>
      <xdr:rowOff>213008</xdr:rowOff>
    </xdr:from>
    <xdr:ext cx="233205" cy="444352"/>
    <xdr:sp macro="" textlink="'1条'!R14">
      <xdr:nvSpPr>
        <xdr:cNvPr id="455" name="テキスト ボックス 454">
          <a:extLst>
            <a:ext uri="{FF2B5EF4-FFF2-40B4-BE49-F238E27FC236}">
              <a16:creationId xmlns:a16="http://schemas.microsoft.com/office/drawing/2014/main" id="{1E72FEFB-85A2-4DA7-8134-5111B6516CD1}"/>
            </a:ext>
          </a:extLst>
        </xdr:cNvPr>
        <xdr:cNvSpPr txBox="1"/>
      </xdr:nvSpPr>
      <xdr:spPr>
        <a:xfrm rot="16200000">
          <a:off x="15094532" y="544814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64</xdr:col>
      <xdr:colOff>193744</xdr:colOff>
      <xdr:row>24</xdr:row>
      <xdr:rowOff>11836</xdr:rowOff>
    </xdr:from>
    <xdr:to>
      <xdr:col>65</xdr:col>
      <xdr:colOff>111200</xdr:colOff>
      <xdr:row>24</xdr:row>
      <xdr:rowOff>11836</xdr:rowOff>
    </xdr:to>
    <xdr:cxnSp macro="">
      <xdr:nvCxnSpPr>
        <xdr:cNvPr id="456" name="直線コネクタ 455">
          <a:extLst>
            <a:ext uri="{FF2B5EF4-FFF2-40B4-BE49-F238E27FC236}">
              <a16:creationId xmlns:a16="http://schemas.microsoft.com/office/drawing/2014/main" id="{0CE997B4-D6E6-4737-AD54-11BEADD6B899}"/>
            </a:ext>
          </a:extLst>
        </xdr:cNvPr>
        <xdr:cNvCxnSpPr/>
      </xdr:nvCxnSpPr>
      <xdr:spPr>
        <a:xfrm flipH="1">
          <a:off x="15062037" y="5606031"/>
          <a:ext cx="14977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95084</xdr:colOff>
      <xdr:row>23</xdr:row>
      <xdr:rowOff>99890</xdr:rowOff>
    </xdr:from>
    <xdr:to>
      <xdr:col>65</xdr:col>
      <xdr:colOff>95084</xdr:colOff>
      <xdr:row>24</xdr:row>
      <xdr:rowOff>8642</xdr:rowOff>
    </xdr:to>
    <xdr:cxnSp macro="">
      <xdr:nvCxnSpPr>
        <xdr:cNvPr id="457" name="直線コネクタ 456">
          <a:extLst>
            <a:ext uri="{FF2B5EF4-FFF2-40B4-BE49-F238E27FC236}">
              <a16:creationId xmlns:a16="http://schemas.microsoft.com/office/drawing/2014/main" id="{8FA7F0C2-F5A9-48D3-9B9D-C86C267D51AC}"/>
            </a:ext>
          </a:extLst>
        </xdr:cNvPr>
        <xdr:cNvCxnSpPr/>
      </xdr:nvCxnSpPr>
      <xdr:spPr>
        <a:xfrm>
          <a:off x="15195694" y="5461768"/>
          <a:ext cx="0" cy="141069"/>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95084</xdr:colOff>
      <xdr:row>24</xdr:row>
      <xdr:rowOff>56820</xdr:rowOff>
    </xdr:from>
    <xdr:to>
      <xdr:col>65</xdr:col>
      <xdr:colOff>95084</xdr:colOff>
      <xdr:row>24</xdr:row>
      <xdr:rowOff>200153</xdr:rowOff>
    </xdr:to>
    <xdr:cxnSp macro="">
      <xdr:nvCxnSpPr>
        <xdr:cNvPr id="458" name="直線コネクタ 457">
          <a:extLst>
            <a:ext uri="{FF2B5EF4-FFF2-40B4-BE49-F238E27FC236}">
              <a16:creationId xmlns:a16="http://schemas.microsoft.com/office/drawing/2014/main" id="{70E27665-D637-473B-9205-AC9A69317892}"/>
            </a:ext>
          </a:extLst>
        </xdr:cNvPr>
        <xdr:cNvCxnSpPr/>
      </xdr:nvCxnSpPr>
      <xdr:spPr>
        <a:xfrm>
          <a:off x="15195694" y="5651015"/>
          <a:ext cx="0" cy="143333"/>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50797</xdr:colOff>
      <xdr:row>24</xdr:row>
      <xdr:rowOff>44065</xdr:rowOff>
    </xdr:from>
    <xdr:to>
      <xdr:col>65</xdr:col>
      <xdr:colOff>123351</xdr:colOff>
      <xdr:row>24</xdr:row>
      <xdr:rowOff>44065</xdr:rowOff>
    </xdr:to>
    <xdr:cxnSp macro="">
      <xdr:nvCxnSpPr>
        <xdr:cNvPr id="459" name="直線コネクタ 458">
          <a:extLst>
            <a:ext uri="{FF2B5EF4-FFF2-40B4-BE49-F238E27FC236}">
              <a16:creationId xmlns:a16="http://schemas.microsoft.com/office/drawing/2014/main" id="{871FBC32-97BB-487E-8EE0-A522C41D66D3}"/>
            </a:ext>
          </a:extLst>
        </xdr:cNvPr>
        <xdr:cNvCxnSpPr/>
      </xdr:nvCxnSpPr>
      <xdr:spPr>
        <a:xfrm>
          <a:off x="14452597" y="5560945"/>
          <a:ext cx="52975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72029</xdr:colOff>
      <xdr:row>24</xdr:row>
      <xdr:rowOff>27313</xdr:rowOff>
    </xdr:from>
    <xdr:to>
      <xdr:col>64</xdr:col>
      <xdr:colOff>77461</xdr:colOff>
      <xdr:row>24</xdr:row>
      <xdr:rowOff>172269</xdr:rowOff>
    </xdr:to>
    <xdr:cxnSp macro="">
      <xdr:nvCxnSpPr>
        <xdr:cNvPr id="460" name="直線コネクタ 459">
          <a:extLst>
            <a:ext uri="{FF2B5EF4-FFF2-40B4-BE49-F238E27FC236}">
              <a16:creationId xmlns:a16="http://schemas.microsoft.com/office/drawing/2014/main" id="{4FBB9593-4B0C-4701-83A6-880922C6EB47}"/>
            </a:ext>
          </a:extLst>
        </xdr:cNvPr>
        <xdr:cNvCxnSpPr/>
      </xdr:nvCxnSpPr>
      <xdr:spPr>
        <a:xfrm rot="2700000">
          <a:off x="14870560" y="5691270"/>
          <a:ext cx="144956" cy="543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95411</xdr:colOff>
      <xdr:row>24</xdr:row>
      <xdr:rowOff>46629</xdr:rowOff>
    </xdr:from>
    <xdr:to>
      <xdr:col>64</xdr:col>
      <xdr:colOff>160398</xdr:colOff>
      <xdr:row>24</xdr:row>
      <xdr:rowOff>111167</xdr:rowOff>
    </xdr:to>
    <xdr:cxnSp macro="">
      <xdr:nvCxnSpPr>
        <xdr:cNvPr id="461" name="直線コネクタ 460">
          <a:extLst>
            <a:ext uri="{FF2B5EF4-FFF2-40B4-BE49-F238E27FC236}">
              <a16:creationId xmlns:a16="http://schemas.microsoft.com/office/drawing/2014/main" id="{24FC3947-5F66-433E-9200-91DCCE18D5F3}"/>
            </a:ext>
          </a:extLst>
        </xdr:cNvPr>
        <xdr:cNvCxnSpPr/>
      </xdr:nvCxnSpPr>
      <xdr:spPr>
        <a:xfrm>
          <a:off x="14963704" y="5640824"/>
          <a:ext cx="64987" cy="6453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172753</xdr:colOff>
      <xdr:row>24</xdr:row>
      <xdr:rowOff>46629</xdr:rowOff>
    </xdr:from>
    <xdr:to>
      <xdr:col>64</xdr:col>
      <xdr:colOff>199636</xdr:colOff>
      <xdr:row>24</xdr:row>
      <xdr:rowOff>71421</xdr:rowOff>
    </xdr:to>
    <xdr:cxnSp macro="">
      <xdr:nvCxnSpPr>
        <xdr:cNvPr id="462" name="直線コネクタ 461">
          <a:extLst>
            <a:ext uri="{FF2B5EF4-FFF2-40B4-BE49-F238E27FC236}">
              <a16:creationId xmlns:a16="http://schemas.microsoft.com/office/drawing/2014/main" id="{1F61EC65-2531-4858-A19A-433E9B83F7CE}"/>
            </a:ext>
          </a:extLst>
        </xdr:cNvPr>
        <xdr:cNvCxnSpPr/>
      </xdr:nvCxnSpPr>
      <xdr:spPr>
        <a:xfrm>
          <a:off x="15041046" y="5640824"/>
          <a:ext cx="26883"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98936</xdr:colOff>
      <xdr:row>24</xdr:row>
      <xdr:rowOff>95473</xdr:rowOff>
    </xdr:from>
    <xdr:to>
      <xdr:col>65</xdr:col>
      <xdr:colOff>7305</xdr:colOff>
      <xdr:row>24</xdr:row>
      <xdr:rowOff>95473</xdr:rowOff>
    </xdr:to>
    <xdr:cxnSp macro="">
      <xdr:nvCxnSpPr>
        <xdr:cNvPr id="463" name="直線コネクタ 462">
          <a:extLst>
            <a:ext uri="{FF2B5EF4-FFF2-40B4-BE49-F238E27FC236}">
              <a16:creationId xmlns:a16="http://schemas.microsoft.com/office/drawing/2014/main" id="{77B73A01-11AB-474E-8B5A-C551CDA6FD80}"/>
            </a:ext>
          </a:extLst>
        </xdr:cNvPr>
        <xdr:cNvCxnSpPr/>
      </xdr:nvCxnSpPr>
      <xdr:spPr>
        <a:xfrm rot="18900000">
          <a:off x="14967229" y="5689668"/>
          <a:ext cx="14068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123892</xdr:colOff>
      <xdr:row>24</xdr:row>
      <xdr:rowOff>46629</xdr:rowOff>
    </xdr:from>
    <xdr:to>
      <xdr:col>63</xdr:col>
      <xdr:colOff>187188</xdr:colOff>
      <xdr:row>24</xdr:row>
      <xdr:rowOff>111167</xdr:rowOff>
    </xdr:to>
    <xdr:cxnSp macro="">
      <xdr:nvCxnSpPr>
        <xdr:cNvPr id="464" name="直線コネクタ 463">
          <a:extLst>
            <a:ext uri="{FF2B5EF4-FFF2-40B4-BE49-F238E27FC236}">
              <a16:creationId xmlns:a16="http://schemas.microsoft.com/office/drawing/2014/main" id="{85D527B5-0AA8-481E-A590-69EDEF968E4F}"/>
            </a:ext>
          </a:extLst>
        </xdr:cNvPr>
        <xdr:cNvCxnSpPr/>
      </xdr:nvCxnSpPr>
      <xdr:spPr>
        <a:xfrm>
          <a:off x="14759868" y="5640824"/>
          <a:ext cx="63296" cy="6453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199543</xdr:colOff>
      <xdr:row>24</xdr:row>
      <xdr:rowOff>46629</xdr:rowOff>
    </xdr:from>
    <xdr:to>
      <xdr:col>63</xdr:col>
      <xdr:colOff>219666</xdr:colOff>
      <xdr:row>24</xdr:row>
      <xdr:rowOff>71421</xdr:rowOff>
    </xdr:to>
    <xdr:cxnSp macro="">
      <xdr:nvCxnSpPr>
        <xdr:cNvPr id="465" name="直線コネクタ 464">
          <a:extLst>
            <a:ext uri="{FF2B5EF4-FFF2-40B4-BE49-F238E27FC236}">
              <a16:creationId xmlns:a16="http://schemas.microsoft.com/office/drawing/2014/main" id="{DB8B979C-4328-41F8-8E32-6D2BCA97C471}"/>
            </a:ext>
          </a:extLst>
        </xdr:cNvPr>
        <xdr:cNvCxnSpPr/>
      </xdr:nvCxnSpPr>
      <xdr:spPr>
        <a:xfrm>
          <a:off x="14835519" y="5640824"/>
          <a:ext cx="20123"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117892</xdr:colOff>
      <xdr:row>24</xdr:row>
      <xdr:rowOff>95474</xdr:rowOff>
    </xdr:from>
    <xdr:to>
      <xdr:col>64</xdr:col>
      <xdr:colOff>26263</xdr:colOff>
      <xdr:row>24</xdr:row>
      <xdr:rowOff>95474</xdr:rowOff>
    </xdr:to>
    <xdr:cxnSp macro="">
      <xdr:nvCxnSpPr>
        <xdr:cNvPr id="466" name="直線コネクタ 465">
          <a:extLst>
            <a:ext uri="{FF2B5EF4-FFF2-40B4-BE49-F238E27FC236}">
              <a16:creationId xmlns:a16="http://schemas.microsoft.com/office/drawing/2014/main" id="{CD5AA624-CA83-4BDA-8284-7E4A748DCC00}"/>
            </a:ext>
          </a:extLst>
        </xdr:cNvPr>
        <xdr:cNvCxnSpPr/>
      </xdr:nvCxnSpPr>
      <xdr:spPr>
        <a:xfrm rot="18900000">
          <a:off x="14753868" y="5689669"/>
          <a:ext cx="140688"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217583</xdr:colOff>
      <xdr:row>24</xdr:row>
      <xdr:rowOff>82980</xdr:rowOff>
    </xdr:from>
    <xdr:to>
      <xdr:col>64</xdr:col>
      <xdr:colOff>55033</xdr:colOff>
      <xdr:row>24</xdr:row>
      <xdr:rowOff>148008</xdr:rowOff>
    </xdr:to>
    <xdr:cxnSp macro="">
      <xdr:nvCxnSpPr>
        <xdr:cNvPr id="467" name="直線コネクタ 466">
          <a:extLst>
            <a:ext uri="{FF2B5EF4-FFF2-40B4-BE49-F238E27FC236}">
              <a16:creationId xmlns:a16="http://schemas.microsoft.com/office/drawing/2014/main" id="{B185761B-BB16-4F13-8C92-10FE23B286E6}"/>
            </a:ext>
          </a:extLst>
        </xdr:cNvPr>
        <xdr:cNvCxnSpPr/>
      </xdr:nvCxnSpPr>
      <xdr:spPr>
        <a:xfrm flipV="1">
          <a:off x="14853559" y="5677175"/>
          <a:ext cx="69767" cy="65028"/>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68589</xdr:colOff>
      <xdr:row>24</xdr:row>
      <xdr:rowOff>124550</xdr:rowOff>
    </xdr:from>
    <xdr:to>
      <xdr:col>64</xdr:col>
      <xdr:colOff>92046</xdr:colOff>
      <xdr:row>24</xdr:row>
      <xdr:rowOff>148007</xdr:rowOff>
    </xdr:to>
    <xdr:cxnSp macro="">
      <xdr:nvCxnSpPr>
        <xdr:cNvPr id="468" name="直線コネクタ 467">
          <a:extLst>
            <a:ext uri="{FF2B5EF4-FFF2-40B4-BE49-F238E27FC236}">
              <a16:creationId xmlns:a16="http://schemas.microsoft.com/office/drawing/2014/main" id="{99E935BE-2B06-488F-9E4F-D82119232D9A}"/>
            </a:ext>
          </a:extLst>
        </xdr:cNvPr>
        <xdr:cNvCxnSpPr/>
      </xdr:nvCxnSpPr>
      <xdr:spPr>
        <a:xfrm flipV="1">
          <a:off x="14936882" y="5718745"/>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56217</xdr:colOff>
      <xdr:row>29</xdr:row>
      <xdr:rowOff>163150</xdr:rowOff>
    </xdr:from>
    <xdr:to>
      <xdr:col>68</xdr:col>
      <xdr:colOff>56217</xdr:colOff>
      <xdr:row>33</xdr:row>
      <xdr:rowOff>25188</xdr:rowOff>
    </xdr:to>
    <xdr:cxnSp macro="">
      <xdr:nvCxnSpPr>
        <xdr:cNvPr id="469" name="直線コネクタ 468">
          <a:extLst>
            <a:ext uri="{FF2B5EF4-FFF2-40B4-BE49-F238E27FC236}">
              <a16:creationId xmlns:a16="http://schemas.microsoft.com/office/drawing/2014/main" id="{F4C013E5-4367-4695-857C-AFB43950395B}"/>
            </a:ext>
          </a:extLst>
        </xdr:cNvPr>
        <xdr:cNvCxnSpPr/>
      </xdr:nvCxnSpPr>
      <xdr:spPr>
        <a:xfrm>
          <a:off x="15601017" y="6823030"/>
          <a:ext cx="0" cy="7764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159014</xdr:colOff>
      <xdr:row>23</xdr:row>
      <xdr:rowOff>182226</xdr:rowOff>
    </xdr:from>
    <xdr:to>
      <xdr:col>62</xdr:col>
      <xdr:colOff>159014</xdr:colOff>
      <xdr:row>35</xdr:row>
      <xdr:rowOff>127000</xdr:rowOff>
    </xdr:to>
    <xdr:cxnSp macro="">
      <xdr:nvCxnSpPr>
        <xdr:cNvPr id="470" name="直線コネクタ 469">
          <a:extLst>
            <a:ext uri="{FF2B5EF4-FFF2-40B4-BE49-F238E27FC236}">
              <a16:creationId xmlns:a16="http://schemas.microsoft.com/office/drawing/2014/main" id="{C667AA3F-57F8-4871-9E1A-485FE8BDF352}"/>
            </a:ext>
          </a:extLst>
        </xdr:cNvPr>
        <xdr:cNvCxnSpPr/>
      </xdr:nvCxnSpPr>
      <xdr:spPr>
        <a:xfrm>
          <a:off x="14332214" y="5470506"/>
          <a:ext cx="0" cy="2687974"/>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96177</xdr:colOff>
      <xdr:row>35</xdr:row>
      <xdr:rowOff>16002</xdr:rowOff>
    </xdr:from>
    <xdr:to>
      <xdr:col>69</xdr:col>
      <xdr:colOff>47577</xdr:colOff>
      <xdr:row>35</xdr:row>
      <xdr:rowOff>16002</xdr:rowOff>
    </xdr:to>
    <xdr:cxnSp macro="">
      <xdr:nvCxnSpPr>
        <xdr:cNvPr id="471" name="直線コネクタ 470">
          <a:extLst>
            <a:ext uri="{FF2B5EF4-FFF2-40B4-BE49-F238E27FC236}">
              <a16:creationId xmlns:a16="http://schemas.microsoft.com/office/drawing/2014/main" id="{BC9F9DA7-879E-45FF-A3C0-36C53A1B7832}"/>
            </a:ext>
          </a:extLst>
        </xdr:cNvPr>
        <xdr:cNvCxnSpPr/>
      </xdr:nvCxnSpPr>
      <xdr:spPr>
        <a:xfrm>
          <a:off x="15640977" y="8047482"/>
          <a:ext cx="180000"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185818</xdr:colOff>
      <xdr:row>17</xdr:row>
      <xdr:rowOff>243289</xdr:rowOff>
    </xdr:from>
    <xdr:to>
      <xdr:col>63</xdr:col>
      <xdr:colOff>185818</xdr:colOff>
      <xdr:row>18</xdr:row>
      <xdr:rowOff>184261</xdr:rowOff>
    </xdr:to>
    <xdr:cxnSp macro="">
      <xdr:nvCxnSpPr>
        <xdr:cNvPr id="44" name="直線コネクタ 43">
          <a:extLst>
            <a:ext uri="{FF2B5EF4-FFF2-40B4-BE49-F238E27FC236}">
              <a16:creationId xmlns:a16="http://schemas.microsoft.com/office/drawing/2014/main" id="{300DAB3B-E524-6D1D-5AFA-012511BC2FD0}"/>
            </a:ext>
          </a:extLst>
        </xdr:cNvPr>
        <xdr:cNvCxnSpPr/>
      </xdr:nvCxnSpPr>
      <xdr:spPr>
        <a:xfrm>
          <a:off x="14587618" y="4144729"/>
          <a:ext cx="0" cy="18481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96177</xdr:colOff>
      <xdr:row>34</xdr:row>
      <xdr:rowOff>36322</xdr:rowOff>
    </xdr:from>
    <xdr:to>
      <xdr:col>69</xdr:col>
      <xdr:colOff>47577</xdr:colOff>
      <xdr:row>34</xdr:row>
      <xdr:rowOff>36322</xdr:rowOff>
    </xdr:to>
    <xdr:cxnSp macro="">
      <xdr:nvCxnSpPr>
        <xdr:cNvPr id="56" name="直線コネクタ 55">
          <a:extLst>
            <a:ext uri="{FF2B5EF4-FFF2-40B4-BE49-F238E27FC236}">
              <a16:creationId xmlns:a16="http://schemas.microsoft.com/office/drawing/2014/main" id="{9EE3FC06-FB6F-3FC3-06A0-0F4EA01D0340}"/>
            </a:ext>
          </a:extLst>
        </xdr:cNvPr>
        <xdr:cNvCxnSpPr/>
      </xdr:nvCxnSpPr>
      <xdr:spPr>
        <a:xfrm>
          <a:off x="15640977" y="7839202"/>
          <a:ext cx="180000"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96177</xdr:colOff>
      <xdr:row>33</xdr:row>
      <xdr:rowOff>224282</xdr:rowOff>
    </xdr:from>
    <xdr:to>
      <xdr:col>69</xdr:col>
      <xdr:colOff>47577</xdr:colOff>
      <xdr:row>33</xdr:row>
      <xdr:rowOff>224282</xdr:rowOff>
    </xdr:to>
    <xdr:cxnSp macro="">
      <xdr:nvCxnSpPr>
        <xdr:cNvPr id="58" name="直線コネクタ 57">
          <a:extLst>
            <a:ext uri="{FF2B5EF4-FFF2-40B4-BE49-F238E27FC236}">
              <a16:creationId xmlns:a16="http://schemas.microsoft.com/office/drawing/2014/main" id="{0409AE24-5047-E6B4-193C-A0A2094C489D}"/>
            </a:ext>
          </a:extLst>
        </xdr:cNvPr>
        <xdr:cNvCxnSpPr/>
      </xdr:nvCxnSpPr>
      <xdr:spPr>
        <a:xfrm>
          <a:off x="15640977" y="7798562"/>
          <a:ext cx="180000"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177541</xdr:colOff>
      <xdr:row>16</xdr:row>
      <xdr:rowOff>21241</xdr:rowOff>
    </xdr:from>
    <xdr:to>
      <xdr:col>66</xdr:col>
      <xdr:colOff>60961</xdr:colOff>
      <xdr:row>16</xdr:row>
      <xdr:rowOff>135524</xdr:rowOff>
    </xdr:to>
    <xdr:cxnSp macro="">
      <xdr:nvCxnSpPr>
        <xdr:cNvPr id="17" name="直線コネクタ 16">
          <a:extLst>
            <a:ext uri="{FF2B5EF4-FFF2-40B4-BE49-F238E27FC236}">
              <a16:creationId xmlns:a16="http://schemas.microsoft.com/office/drawing/2014/main" id="{D13C4C76-2C1C-479C-9EAA-E171B8A8A0FF}"/>
            </a:ext>
          </a:extLst>
        </xdr:cNvPr>
        <xdr:cNvCxnSpPr/>
      </xdr:nvCxnSpPr>
      <xdr:spPr>
        <a:xfrm flipH="1">
          <a:off x="14514903" y="3677818"/>
          <a:ext cx="566152" cy="114283"/>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114524</xdr:colOff>
      <xdr:row>6</xdr:row>
      <xdr:rowOff>159040</xdr:rowOff>
    </xdr:from>
    <xdr:to>
      <xdr:col>26</xdr:col>
      <xdr:colOff>114524</xdr:colOff>
      <xdr:row>16</xdr:row>
      <xdr:rowOff>141040</xdr:rowOff>
    </xdr:to>
    <xdr:cxnSp macro="">
      <xdr:nvCxnSpPr>
        <xdr:cNvPr id="2" name="直線コネクタ 1">
          <a:extLst>
            <a:ext uri="{FF2B5EF4-FFF2-40B4-BE49-F238E27FC236}">
              <a16:creationId xmlns:a16="http://schemas.microsoft.com/office/drawing/2014/main" id="{61C9B15B-3219-4E7F-8385-CE852F7BA231}"/>
            </a:ext>
          </a:extLst>
        </xdr:cNvPr>
        <xdr:cNvCxnSpPr/>
      </xdr:nvCxnSpPr>
      <xdr:spPr>
        <a:xfrm>
          <a:off x="6058124" y="1530640"/>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23820</xdr:colOff>
      <xdr:row>17</xdr:row>
      <xdr:rowOff>166955</xdr:rowOff>
    </xdr:from>
    <xdr:to>
      <xdr:col>32</xdr:col>
      <xdr:colOff>133620</xdr:colOff>
      <xdr:row>17</xdr:row>
      <xdr:rowOff>166955</xdr:rowOff>
    </xdr:to>
    <xdr:cxnSp macro="">
      <xdr:nvCxnSpPr>
        <xdr:cNvPr id="3" name="直線コネクタ 2">
          <a:extLst>
            <a:ext uri="{FF2B5EF4-FFF2-40B4-BE49-F238E27FC236}">
              <a16:creationId xmlns:a16="http://schemas.microsoft.com/office/drawing/2014/main" id="{7AB040E2-B923-43E4-94AC-A080A84CCD98}"/>
            </a:ext>
          </a:extLst>
        </xdr:cNvPr>
        <xdr:cNvCxnSpPr/>
      </xdr:nvCxnSpPr>
      <xdr:spPr>
        <a:xfrm>
          <a:off x="5738820" y="405315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24725</xdr:colOff>
      <xdr:row>16</xdr:row>
      <xdr:rowOff>140585</xdr:rowOff>
    </xdr:from>
    <xdr:to>
      <xdr:col>26</xdr:col>
      <xdr:colOff>120125</xdr:colOff>
      <xdr:row>16</xdr:row>
      <xdr:rowOff>140585</xdr:rowOff>
    </xdr:to>
    <xdr:cxnSp macro="">
      <xdr:nvCxnSpPr>
        <xdr:cNvPr id="4" name="直線コネクタ 3">
          <a:extLst>
            <a:ext uri="{FF2B5EF4-FFF2-40B4-BE49-F238E27FC236}">
              <a16:creationId xmlns:a16="http://schemas.microsoft.com/office/drawing/2014/main" id="{42E66E01-A02A-4E3B-8959-F336E75DF480}"/>
            </a:ext>
          </a:extLst>
        </xdr:cNvPr>
        <xdr:cNvCxnSpPr/>
      </xdr:nvCxnSpPr>
      <xdr:spPr>
        <a:xfrm>
          <a:off x="5739725" y="3798185"/>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23172</xdr:colOff>
      <xdr:row>16</xdr:row>
      <xdr:rowOff>143269</xdr:rowOff>
    </xdr:from>
    <xdr:to>
      <xdr:col>25</xdr:col>
      <xdr:colOff>23172</xdr:colOff>
      <xdr:row>17</xdr:row>
      <xdr:rowOff>166669</xdr:rowOff>
    </xdr:to>
    <xdr:cxnSp macro="">
      <xdr:nvCxnSpPr>
        <xdr:cNvPr id="5" name="直線コネクタ 4">
          <a:extLst>
            <a:ext uri="{FF2B5EF4-FFF2-40B4-BE49-F238E27FC236}">
              <a16:creationId xmlns:a16="http://schemas.microsoft.com/office/drawing/2014/main" id="{9F96CA6C-7C03-4027-BC82-4C8DC05F7BD4}"/>
            </a:ext>
          </a:extLst>
        </xdr:cNvPr>
        <xdr:cNvCxnSpPr/>
      </xdr:nvCxnSpPr>
      <xdr:spPr>
        <a:xfrm>
          <a:off x="5738172" y="380086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115500</xdr:colOff>
      <xdr:row>6</xdr:row>
      <xdr:rowOff>159639</xdr:rowOff>
    </xdr:from>
    <xdr:to>
      <xdr:col>27</xdr:col>
      <xdr:colOff>120900</xdr:colOff>
      <xdr:row>6</xdr:row>
      <xdr:rowOff>159639</xdr:rowOff>
    </xdr:to>
    <xdr:cxnSp macro="">
      <xdr:nvCxnSpPr>
        <xdr:cNvPr id="6" name="直線コネクタ 5">
          <a:extLst>
            <a:ext uri="{FF2B5EF4-FFF2-40B4-BE49-F238E27FC236}">
              <a16:creationId xmlns:a16="http://schemas.microsoft.com/office/drawing/2014/main" id="{9E362A24-3493-4FCC-AB6B-8624451B5F23}"/>
            </a:ext>
          </a:extLst>
        </xdr:cNvPr>
        <xdr:cNvCxnSpPr/>
      </xdr:nvCxnSpPr>
      <xdr:spPr>
        <a:xfrm>
          <a:off x="6059100" y="153123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120893</xdr:colOff>
      <xdr:row>6</xdr:row>
      <xdr:rowOff>159040</xdr:rowOff>
    </xdr:from>
    <xdr:to>
      <xdr:col>27</xdr:col>
      <xdr:colOff>120893</xdr:colOff>
      <xdr:row>16</xdr:row>
      <xdr:rowOff>141040</xdr:rowOff>
    </xdr:to>
    <xdr:cxnSp macro="">
      <xdr:nvCxnSpPr>
        <xdr:cNvPr id="7" name="直線コネクタ 6">
          <a:extLst>
            <a:ext uri="{FF2B5EF4-FFF2-40B4-BE49-F238E27FC236}">
              <a16:creationId xmlns:a16="http://schemas.microsoft.com/office/drawing/2014/main" id="{05E539DB-05AA-4E73-8976-068CFDD637D2}"/>
            </a:ext>
          </a:extLst>
        </xdr:cNvPr>
        <xdr:cNvCxnSpPr/>
      </xdr:nvCxnSpPr>
      <xdr:spPr>
        <a:xfrm>
          <a:off x="6293093" y="1530640"/>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120795</xdr:colOff>
      <xdr:row>16</xdr:row>
      <xdr:rowOff>143733</xdr:rowOff>
    </xdr:from>
    <xdr:to>
      <xdr:col>32</xdr:col>
      <xdr:colOff>129795</xdr:colOff>
      <xdr:row>16</xdr:row>
      <xdr:rowOff>143733</xdr:rowOff>
    </xdr:to>
    <xdr:cxnSp macro="">
      <xdr:nvCxnSpPr>
        <xdr:cNvPr id="8" name="直線コネクタ 7">
          <a:extLst>
            <a:ext uri="{FF2B5EF4-FFF2-40B4-BE49-F238E27FC236}">
              <a16:creationId xmlns:a16="http://schemas.microsoft.com/office/drawing/2014/main" id="{A144EDE8-CB57-409A-B2D4-7BEEC411EFE4}"/>
            </a:ext>
          </a:extLst>
        </xdr:cNvPr>
        <xdr:cNvCxnSpPr/>
      </xdr:nvCxnSpPr>
      <xdr:spPr>
        <a:xfrm>
          <a:off x="6292995" y="3801333"/>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130342</xdr:colOff>
      <xdr:row>16</xdr:row>
      <xdr:rowOff>143779</xdr:rowOff>
    </xdr:from>
    <xdr:to>
      <xdr:col>32</xdr:col>
      <xdr:colOff>130342</xdr:colOff>
      <xdr:row>17</xdr:row>
      <xdr:rowOff>167179</xdr:rowOff>
    </xdr:to>
    <xdr:cxnSp macro="">
      <xdr:nvCxnSpPr>
        <xdr:cNvPr id="9" name="直線コネクタ 8">
          <a:extLst>
            <a:ext uri="{FF2B5EF4-FFF2-40B4-BE49-F238E27FC236}">
              <a16:creationId xmlns:a16="http://schemas.microsoft.com/office/drawing/2014/main" id="{34BB199B-3B3B-4492-9292-FA76D64A0CE2}"/>
            </a:ext>
          </a:extLst>
        </xdr:cNvPr>
        <xdr:cNvCxnSpPr/>
      </xdr:nvCxnSpPr>
      <xdr:spPr>
        <a:xfrm>
          <a:off x="7445542" y="380137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139365</xdr:colOff>
      <xdr:row>6</xdr:row>
      <xdr:rowOff>165426</xdr:rowOff>
    </xdr:from>
    <xdr:to>
      <xdr:col>25</xdr:col>
      <xdr:colOff>140829</xdr:colOff>
      <xdr:row>6</xdr:row>
      <xdr:rowOff>165426</xdr:rowOff>
    </xdr:to>
    <xdr:cxnSp macro="">
      <xdr:nvCxnSpPr>
        <xdr:cNvPr id="10" name="直線コネクタ 9">
          <a:extLst>
            <a:ext uri="{FF2B5EF4-FFF2-40B4-BE49-F238E27FC236}">
              <a16:creationId xmlns:a16="http://schemas.microsoft.com/office/drawing/2014/main" id="{CFCA62A9-63DE-469E-A3E5-75934E09F812}"/>
            </a:ext>
          </a:extLst>
        </xdr:cNvPr>
        <xdr:cNvCxnSpPr/>
      </xdr:nvCxnSpPr>
      <xdr:spPr>
        <a:xfrm>
          <a:off x="4939965" y="1537026"/>
          <a:ext cx="91586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110490</xdr:colOff>
      <xdr:row>16</xdr:row>
      <xdr:rowOff>145472</xdr:rowOff>
    </xdr:from>
    <xdr:to>
      <xdr:col>23</xdr:col>
      <xdr:colOff>10513</xdr:colOff>
      <xdr:row>16</xdr:row>
      <xdr:rowOff>145472</xdr:rowOff>
    </xdr:to>
    <xdr:cxnSp macro="">
      <xdr:nvCxnSpPr>
        <xdr:cNvPr id="11" name="直線コネクタ 10">
          <a:extLst>
            <a:ext uri="{FF2B5EF4-FFF2-40B4-BE49-F238E27FC236}">
              <a16:creationId xmlns:a16="http://schemas.microsoft.com/office/drawing/2014/main" id="{EC98AA9B-3EFD-4220-9647-4EFD9CA3E507}"/>
            </a:ext>
          </a:extLst>
        </xdr:cNvPr>
        <xdr:cNvCxnSpPr/>
      </xdr:nvCxnSpPr>
      <xdr:spPr>
        <a:xfrm>
          <a:off x="5139690" y="3803072"/>
          <a:ext cx="12862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154197</xdr:colOff>
      <xdr:row>6</xdr:row>
      <xdr:rowOff>165718</xdr:rowOff>
    </xdr:from>
    <xdr:to>
      <xdr:col>22</xdr:col>
      <xdr:colOff>154197</xdr:colOff>
      <xdr:row>16</xdr:row>
      <xdr:rowOff>147718</xdr:rowOff>
    </xdr:to>
    <xdr:cxnSp macro="">
      <xdr:nvCxnSpPr>
        <xdr:cNvPr id="12" name="直線コネクタ 11">
          <a:extLst>
            <a:ext uri="{FF2B5EF4-FFF2-40B4-BE49-F238E27FC236}">
              <a16:creationId xmlns:a16="http://schemas.microsoft.com/office/drawing/2014/main" id="{BD6AA5F4-3421-4ACF-A247-F1399C450E67}"/>
            </a:ext>
          </a:extLst>
        </xdr:cNvPr>
        <xdr:cNvCxnSpPr/>
      </xdr:nvCxnSpPr>
      <xdr:spPr>
        <a:xfrm>
          <a:off x="5183397" y="1537318"/>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207308</xdr:colOff>
      <xdr:row>10</xdr:row>
      <xdr:rowOff>22915</xdr:rowOff>
    </xdr:from>
    <xdr:ext cx="233205" cy="444352"/>
    <xdr:sp macro="" textlink="'1条'!$R$6">
      <xdr:nvSpPr>
        <xdr:cNvPr id="13" name="テキスト ボックス 12">
          <a:extLst>
            <a:ext uri="{FF2B5EF4-FFF2-40B4-BE49-F238E27FC236}">
              <a16:creationId xmlns:a16="http://schemas.microsoft.com/office/drawing/2014/main" id="{A8E6DA5E-8328-47AD-92D4-F0E2513A2B1C}"/>
            </a:ext>
          </a:extLst>
        </xdr:cNvPr>
        <xdr:cNvSpPr txBox="1"/>
      </xdr:nvSpPr>
      <xdr:spPr>
        <a:xfrm rot="16200000">
          <a:off x="5130935" y="241448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21</xdr:col>
      <xdr:colOff>119721</xdr:colOff>
      <xdr:row>17</xdr:row>
      <xdr:rowOff>167117</xdr:rowOff>
    </xdr:from>
    <xdr:to>
      <xdr:col>24</xdr:col>
      <xdr:colOff>117154</xdr:colOff>
      <xdr:row>17</xdr:row>
      <xdr:rowOff>167117</xdr:rowOff>
    </xdr:to>
    <xdr:cxnSp macro="">
      <xdr:nvCxnSpPr>
        <xdr:cNvPr id="14" name="直線コネクタ 13">
          <a:extLst>
            <a:ext uri="{FF2B5EF4-FFF2-40B4-BE49-F238E27FC236}">
              <a16:creationId xmlns:a16="http://schemas.microsoft.com/office/drawing/2014/main" id="{4ED421BC-8888-405F-A0B1-198CD16D2DC5}"/>
            </a:ext>
          </a:extLst>
        </xdr:cNvPr>
        <xdr:cNvCxnSpPr/>
      </xdr:nvCxnSpPr>
      <xdr:spPr>
        <a:xfrm>
          <a:off x="4920321" y="4053317"/>
          <a:ext cx="68323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218100</xdr:colOff>
      <xdr:row>10</xdr:row>
      <xdr:rowOff>191881</xdr:rowOff>
    </xdr:from>
    <xdr:ext cx="233205" cy="444352"/>
    <xdr:sp macro="" textlink="'1条'!R5">
      <xdr:nvSpPr>
        <xdr:cNvPr id="15" name="テキスト ボックス 14">
          <a:extLst>
            <a:ext uri="{FF2B5EF4-FFF2-40B4-BE49-F238E27FC236}">
              <a16:creationId xmlns:a16="http://schemas.microsoft.com/office/drawing/2014/main" id="{D189807C-B773-4045-8AD3-A533093038DA}"/>
            </a:ext>
          </a:extLst>
        </xdr:cNvPr>
        <xdr:cNvSpPr txBox="1"/>
      </xdr:nvSpPr>
      <xdr:spPr>
        <a:xfrm rot="16200000">
          <a:off x="4913127" y="258345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21</xdr:col>
      <xdr:colOff>180459</xdr:colOff>
      <xdr:row>6</xdr:row>
      <xdr:rowOff>161907</xdr:rowOff>
    </xdr:from>
    <xdr:to>
      <xdr:col>21</xdr:col>
      <xdr:colOff>180459</xdr:colOff>
      <xdr:row>17</xdr:row>
      <xdr:rowOff>167307</xdr:rowOff>
    </xdr:to>
    <xdr:cxnSp macro="">
      <xdr:nvCxnSpPr>
        <xdr:cNvPr id="16" name="直線コネクタ 15">
          <a:extLst>
            <a:ext uri="{FF2B5EF4-FFF2-40B4-BE49-F238E27FC236}">
              <a16:creationId xmlns:a16="http://schemas.microsoft.com/office/drawing/2014/main" id="{0E716FC9-B688-4731-855B-D53C5A3B3404}"/>
            </a:ext>
          </a:extLst>
        </xdr:cNvPr>
        <xdr:cNvCxnSpPr/>
      </xdr:nvCxnSpPr>
      <xdr:spPr>
        <a:xfrm>
          <a:off x="4981059" y="1533507"/>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152947</xdr:colOff>
      <xdr:row>16</xdr:row>
      <xdr:rowOff>147520</xdr:rowOff>
    </xdr:from>
    <xdr:to>
      <xdr:col>22</xdr:col>
      <xdr:colOff>152947</xdr:colOff>
      <xdr:row>17</xdr:row>
      <xdr:rowOff>170920</xdr:rowOff>
    </xdr:to>
    <xdr:cxnSp macro="">
      <xdr:nvCxnSpPr>
        <xdr:cNvPr id="17" name="直線コネクタ 16">
          <a:extLst>
            <a:ext uri="{FF2B5EF4-FFF2-40B4-BE49-F238E27FC236}">
              <a16:creationId xmlns:a16="http://schemas.microsoft.com/office/drawing/2014/main" id="{56A0EA15-3D68-4771-9027-C00565FD4EBD}"/>
            </a:ext>
          </a:extLst>
        </xdr:cNvPr>
        <xdr:cNvCxnSpPr/>
      </xdr:nvCxnSpPr>
      <xdr:spPr>
        <a:xfrm>
          <a:off x="5182147" y="3805120"/>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232</xdr:colOff>
      <xdr:row>12</xdr:row>
      <xdr:rowOff>41186</xdr:rowOff>
    </xdr:from>
    <xdr:ext cx="224998" cy="345929"/>
    <xdr:sp macro="" textlink="">
      <xdr:nvSpPr>
        <xdr:cNvPr id="18" name="テキスト ボックス 17">
          <a:extLst>
            <a:ext uri="{FF2B5EF4-FFF2-40B4-BE49-F238E27FC236}">
              <a16:creationId xmlns:a16="http://schemas.microsoft.com/office/drawing/2014/main" id="{4476C98B-E07B-4C64-BE75-0587E54BF3AA}"/>
            </a:ext>
          </a:extLst>
        </xdr:cNvPr>
        <xdr:cNvSpPr txBox="1"/>
      </xdr:nvSpPr>
      <xdr:spPr>
        <a:xfrm rot="16200000">
          <a:off x="4968966" y="2844852"/>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21</xdr:col>
      <xdr:colOff>174071</xdr:colOff>
      <xdr:row>16</xdr:row>
      <xdr:rowOff>21937</xdr:rowOff>
    </xdr:from>
    <xdr:ext cx="233205" cy="444352"/>
    <xdr:sp macro="" textlink="'1条'!$R$9">
      <xdr:nvSpPr>
        <xdr:cNvPr id="19" name="テキスト ボックス 18">
          <a:extLst>
            <a:ext uri="{FF2B5EF4-FFF2-40B4-BE49-F238E27FC236}">
              <a16:creationId xmlns:a16="http://schemas.microsoft.com/office/drawing/2014/main" id="{E2F36227-3D71-45F6-BAD5-7905083F4DD6}"/>
            </a:ext>
          </a:extLst>
        </xdr:cNvPr>
        <xdr:cNvSpPr txBox="1"/>
      </xdr:nvSpPr>
      <xdr:spPr>
        <a:xfrm rot="16200000">
          <a:off x="4869098" y="378511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26</xdr:col>
      <xdr:colOff>118611</xdr:colOff>
      <xdr:row>5</xdr:row>
      <xdr:rowOff>181683</xdr:rowOff>
    </xdr:from>
    <xdr:to>
      <xdr:col>26</xdr:col>
      <xdr:colOff>118611</xdr:colOff>
      <xdr:row>6</xdr:row>
      <xdr:rowOff>88607</xdr:rowOff>
    </xdr:to>
    <xdr:cxnSp macro="">
      <xdr:nvCxnSpPr>
        <xdr:cNvPr id="20" name="直線コネクタ 19">
          <a:extLst>
            <a:ext uri="{FF2B5EF4-FFF2-40B4-BE49-F238E27FC236}">
              <a16:creationId xmlns:a16="http://schemas.microsoft.com/office/drawing/2014/main" id="{F1704C62-44B6-4BF1-867C-23CA2CDDD67E}"/>
            </a:ext>
          </a:extLst>
        </xdr:cNvPr>
        <xdr:cNvCxnSpPr/>
      </xdr:nvCxnSpPr>
      <xdr:spPr>
        <a:xfrm>
          <a:off x="6062211" y="1324683"/>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123918</xdr:colOff>
      <xdr:row>5</xdr:row>
      <xdr:rowOff>184707</xdr:rowOff>
    </xdr:from>
    <xdr:to>
      <xdr:col>27</xdr:col>
      <xdr:colOff>123918</xdr:colOff>
      <xdr:row>6</xdr:row>
      <xdr:rowOff>88607</xdr:rowOff>
    </xdr:to>
    <xdr:cxnSp macro="">
      <xdr:nvCxnSpPr>
        <xdr:cNvPr id="21" name="直線コネクタ 20">
          <a:extLst>
            <a:ext uri="{FF2B5EF4-FFF2-40B4-BE49-F238E27FC236}">
              <a16:creationId xmlns:a16="http://schemas.microsoft.com/office/drawing/2014/main" id="{991E62C0-D654-4494-90CD-2B392B67625F}"/>
            </a:ext>
          </a:extLst>
        </xdr:cNvPr>
        <xdr:cNvCxnSpPr/>
      </xdr:nvCxnSpPr>
      <xdr:spPr>
        <a:xfrm>
          <a:off x="6296118" y="1327707"/>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117372</xdr:colOff>
      <xdr:row>6</xdr:row>
      <xdr:rowOff>1782</xdr:rowOff>
    </xdr:from>
    <xdr:to>
      <xdr:col>27</xdr:col>
      <xdr:colOff>122772</xdr:colOff>
      <xdr:row>6</xdr:row>
      <xdr:rowOff>1782</xdr:rowOff>
    </xdr:to>
    <xdr:cxnSp macro="">
      <xdr:nvCxnSpPr>
        <xdr:cNvPr id="22" name="直線コネクタ 21">
          <a:extLst>
            <a:ext uri="{FF2B5EF4-FFF2-40B4-BE49-F238E27FC236}">
              <a16:creationId xmlns:a16="http://schemas.microsoft.com/office/drawing/2014/main" id="{AAE270D4-9019-4407-9551-91777A85004C}"/>
            </a:ext>
          </a:extLst>
        </xdr:cNvPr>
        <xdr:cNvCxnSpPr/>
      </xdr:nvCxnSpPr>
      <xdr:spPr>
        <a:xfrm>
          <a:off x="6060972" y="137338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19373</xdr:colOff>
      <xdr:row>5</xdr:row>
      <xdr:rowOff>6225</xdr:rowOff>
    </xdr:from>
    <xdr:ext cx="444352" cy="233205"/>
    <xdr:sp macro="" textlink="'1条'!R7">
      <xdr:nvSpPr>
        <xdr:cNvPr id="23" name="テキスト ボックス 22">
          <a:extLst>
            <a:ext uri="{FF2B5EF4-FFF2-40B4-BE49-F238E27FC236}">
              <a16:creationId xmlns:a16="http://schemas.microsoft.com/office/drawing/2014/main" id="{AEABF26B-5CEF-4B63-94B6-52A683541FB8}"/>
            </a:ext>
          </a:extLst>
        </xdr:cNvPr>
        <xdr:cNvSpPr txBox="1"/>
      </xdr:nvSpPr>
      <xdr:spPr>
        <a:xfrm>
          <a:off x="5962973" y="11492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28799</xdr:colOff>
      <xdr:row>18</xdr:row>
      <xdr:rowOff>4083</xdr:rowOff>
    </xdr:from>
    <xdr:to>
      <xdr:col>25</xdr:col>
      <xdr:colOff>28799</xdr:colOff>
      <xdr:row>20</xdr:row>
      <xdr:rowOff>142960</xdr:rowOff>
    </xdr:to>
    <xdr:cxnSp macro="">
      <xdr:nvCxnSpPr>
        <xdr:cNvPr id="24" name="直線コネクタ 23">
          <a:extLst>
            <a:ext uri="{FF2B5EF4-FFF2-40B4-BE49-F238E27FC236}">
              <a16:creationId xmlns:a16="http://schemas.microsoft.com/office/drawing/2014/main" id="{85B4F1FF-5760-4E98-A2E8-DC4ABC9B1589}"/>
            </a:ext>
          </a:extLst>
        </xdr:cNvPr>
        <xdr:cNvCxnSpPr/>
      </xdr:nvCxnSpPr>
      <xdr:spPr>
        <a:xfrm>
          <a:off x="5743799" y="4118883"/>
          <a:ext cx="0" cy="59607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135811</xdr:colOff>
      <xdr:row>17</xdr:row>
      <xdr:rowOff>209668</xdr:rowOff>
    </xdr:from>
    <xdr:to>
      <xdr:col>32</xdr:col>
      <xdr:colOff>135811</xdr:colOff>
      <xdr:row>20</xdr:row>
      <xdr:rowOff>103708</xdr:rowOff>
    </xdr:to>
    <xdr:cxnSp macro="">
      <xdr:nvCxnSpPr>
        <xdr:cNvPr id="25" name="直線コネクタ 24">
          <a:extLst>
            <a:ext uri="{FF2B5EF4-FFF2-40B4-BE49-F238E27FC236}">
              <a16:creationId xmlns:a16="http://schemas.microsoft.com/office/drawing/2014/main" id="{05E5CC86-D8E9-440E-BA09-EDA4E0743FFF}"/>
            </a:ext>
          </a:extLst>
        </xdr:cNvPr>
        <xdr:cNvCxnSpPr/>
      </xdr:nvCxnSpPr>
      <xdr:spPr>
        <a:xfrm>
          <a:off x="7451011" y="4095868"/>
          <a:ext cx="0" cy="57984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32824</xdr:colOff>
      <xdr:row>20</xdr:row>
      <xdr:rowOff>58396</xdr:rowOff>
    </xdr:from>
    <xdr:to>
      <xdr:col>32</xdr:col>
      <xdr:colOff>142624</xdr:colOff>
      <xdr:row>20</xdr:row>
      <xdr:rowOff>58396</xdr:rowOff>
    </xdr:to>
    <xdr:cxnSp macro="">
      <xdr:nvCxnSpPr>
        <xdr:cNvPr id="26" name="直線コネクタ 25">
          <a:extLst>
            <a:ext uri="{FF2B5EF4-FFF2-40B4-BE49-F238E27FC236}">
              <a16:creationId xmlns:a16="http://schemas.microsoft.com/office/drawing/2014/main" id="{64499F07-DAB8-4FAF-BFC4-7B33C7EE5E92}"/>
            </a:ext>
          </a:extLst>
        </xdr:cNvPr>
        <xdr:cNvCxnSpPr/>
      </xdr:nvCxnSpPr>
      <xdr:spPr>
        <a:xfrm>
          <a:off x="5747824" y="4630396"/>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201358</xdr:colOff>
      <xdr:row>20</xdr:row>
      <xdr:rowOff>16858</xdr:rowOff>
    </xdr:from>
    <xdr:ext cx="444352" cy="233205"/>
    <xdr:sp macro="" textlink="'1条'!R8">
      <xdr:nvSpPr>
        <xdr:cNvPr id="27" name="テキスト ボックス 26">
          <a:extLst>
            <a:ext uri="{FF2B5EF4-FFF2-40B4-BE49-F238E27FC236}">
              <a16:creationId xmlns:a16="http://schemas.microsoft.com/office/drawing/2014/main" id="{DA439FF0-C9F3-424C-8F1C-3036E6786359}"/>
            </a:ext>
          </a:extLst>
        </xdr:cNvPr>
        <xdr:cNvSpPr txBox="1"/>
      </xdr:nvSpPr>
      <xdr:spPr>
        <a:xfrm>
          <a:off x="6373558" y="458885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25005</xdr:colOff>
      <xdr:row>15</xdr:row>
      <xdr:rowOff>34598</xdr:rowOff>
    </xdr:from>
    <xdr:to>
      <xdr:col>25</xdr:col>
      <xdr:colOff>25005</xdr:colOff>
      <xdr:row>15</xdr:row>
      <xdr:rowOff>218315</xdr:rowOff>
    </xdr:to>
    <xdr:cxnSp macro="">
      <xdr:nvCxnSpPr>
        <xdr:cNvPr id="28" name="直線コネクタ 27">
          <a:extLst>
            <a:ext uri="{FF2B5EF4-FFF2-40B4-BE49-F238E27FC236}">
              <a16:creationId xmlns:a16="http://schemas.microsoft.com/office/drawing/2014/main" id="{5CBAE539-3B3E-4909-AE3B-506B26C81DE3}"/>
            </a:ext>
          </a:extLst>
        </xdr:cNvPr>
        <xdr:cNvCxnSpPr/>
      </xdr:nvCxnSpPr>
      <xdr:spPr>
        <a:xfrm>
          <a:off x="5740005" y="3463598"/>
          <a:ext cx="0" cy="18371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27922</xdr:colOff>
      <xdr:row>15</xdr:row>
      <xdr:rowOff>86964</xdr:rowOff>
    </xdr:from>
    <xdr:to>
      <xdr:col>26</xdr:col>
      <xdr:colOff>123322</xdr:colOff>
      <xdr:row>15</xdr:row>
      <xdr:rowOff>86964</xdr:rowOff>
    </xdr:to>
    <xdr:cxnSp macro="">
      <xdr:nvCxnSpPr>
        <xdr:cNvPr id="29" name="直線コネクタ 28">
          <a:extLst>
            <a:ext uri="{FF2B5EF4-FFF2-40B4-BE49-F238E27FC236}">
              <a16:creationId xmlns:a16="http://schemas.microsoft.com/office/drawing/2014/main" id="{B4493DBF-433D-45D6-973A-2B3F6093D7DE}"/>
            </a:ext>
          </a:extLst>
        </xdr:cNvPr>
        <xdr:cNvCxnSpPr/>
      </xdr:nvCxnSpPr>
      <xdr:spPr>
        <a:xfrm>
          <a:off x="5742922" y="3515964"/>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202147</xdr:colOff>
      <xdr:row>14</xdr:row>
      <xdr:rowOff>126725</xdr:rowOff>
    </xdr:from>
    <xdr:ext cx="444352" cy="233205"/>
    <xdr:sp macro="" textlink="'1条'!R10">
      <xdr:nvSpPr>
        <xdr:cNvPr id="30" name="テキスト ボックス 29">
          <a:extLst>
            <a:ext uri="{FF2B5EF4-FFF2-40B4-BE49-F238E27FC236}">
              <a16:creationId xmlns:a16="http://schemas.microsoft.com/office/drawing/2014/main" id="{B14F9CF6-1BEF-4326-B253-80DEA841AC43}"/>
            </a:ext>
          </a:extLst>
        </xdr:cNvPr>
        <xdr:cNvSpPr txBox="1"/>
      </xdr:nvSpPr>
      <xdr:spPr>
        <a:xfrm>
          <a:off x="5688547" y="33271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29</xdr:col>
      <xdr:colOff>65855</xdr:colOff>
      <xdr:row>14</xdr:row>
      <xdr:rowOff>123838</xdr:rowOff>
    </xdr:from>
    <xdr:ext cx="444352" cy="233205"/>
    <xdr:sp macro="" textlink="'1条'!R11">
      <xdr:nvSpPr>
        <xdr:cNvPr id="31" name="テキスト ボックス 30">
          <a:extLst>
            <a:ext uri="{FF2B5EF4-FFF2-40B4-BE49-F238E27FC236}">
              <a16:creationId xmlns:a16="http://schemas.microsoft.com/office/drawing/2014/main" id="{F962CCC3-EEE5-4A94-8679-6F4866F5BD05}"/>
            </a:ext>
          </a:extLst>
        </xdr:cNvPr>
        <xdr:cNvSpPr txBox="1"/>
      </xdr:nvSpPr>
      <xdr:spPr>
        <a:xfrm>
          <a:off x="6695255" y="332423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27</xdr:col>
      <xdr:colOff>127440</xdr:colOff>
      <xdr:row>15</xdr:row>
      <xdr:rowOff>86964</xdr:rowOff>
    </xdr:from>
    <xdr:to>
      <xdr:col>32</xdr:col>
      <xdr:colOff>136440</xdr:colOff>
      <xdr:row>15</xdr:row>
      <xdr:rowOff>86964</xdr:rowOff>
    </xdr:to>
    <xdr:cxnSp macro="">
      <xdr:nvCxnSpPr>
        <xdr:cNvPr id="32" name="直線コネクタ 31">
          <a:extLst>
            <a:ext uri="{FF2B5EF4-FFF2-40B4-BE49-F238E27FC236}">
              <a16:creationId xmlns:a16="http://schemas.microsoft.com/office/drawing/2014/main" id="{19C306D2-1674-4E2B-91FF-0865EA412C81}"/>
            </a:ext>
          </a:extLst>
        </xdr:cNvPr>
        <xdr:cNvCxnSpPr/>
      </xdr:nvCxnSpPr>
      <xdr:spPr>
        <a:xfrm>
          <a:off x="6299640" y="3515964"/>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137299</xdr:colOff>
      <xdr:row>15</xdr:row>
      <xdr:rowOff>9198</xdr:rowOff>
    </xdr:from>
    <xdr:to>
      <xdr:col>32</xdr:col>
      <xdr:colOff>137299</xdr:colOff>
      <xdr:row>15</xdr:row>
      <xdr:rowOff>192915</xdr:rowOff>
    </xdr:to>
    <xdr:cxnSp macro="">
      <xdr:nvCxnSpPr>
        <xdr:cNvPr id="33" name="直線コネクタ 32">
          <a:extLst>
            <a:ext uri="{FF2B5EF4-FFF2-40B4-BE49-F238E27FC236}">
              <a16:creationId xmlns:a16="http://schemas.microsoft.com/office/drawing/2014/main" id="{09BB9A0D-758F-425F-87CF-D7B8517B89C2}"/>
            </a:ext>
          </a:extLst>
        </xdr:cNvPr>
        <xdr:cNvCxnSpPr/>
      </xdr:nvCxnSpPr>
      <xdr:spPr>
        <a:xfrm>
          <a:off x="7452499" y="3438198"/>
          <a:ext cx="0" cy="18371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44158</xdr:colOff>
      <xdr:row>11</xdr:row>
      <xdr:rowOff>157197</xdr:rowOff>
    </xdr:from>
    <xdr:ext cx="300082" cy="285527"/>
    <xdr:sp macro="" textlink="">
      <xdr:nvSpPr>
        <xdr:cNvPr id="34" name="テキスト ボックス 33">
          <a:extLst>
            <a:ext uri="{FF2B5EF4-FFF2-40B4-BE49-F238E27FC236}">
              <a16:creationId xmlns:a16="http://schemas.microsoft.com/office/drawing/2014/main" id="{F6CEEF58-9E20-0A17-A5C2-6C40023253E6}"/>
            </a:ext>
          </a:extLst>
        </xdr:cNvPr>
        <xdr:cNvSpPr txBox="1"/>
      </xdr:nvSpPr>
      <xdr:spPr>
        <a:xfrm>
          <a:off x="5987758" y="2671797"/>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oneCellAnchor>
    <xdr:from>
      <xdr:col>26</xdr:col>
      <xdr:colOff>28184</xdr:colOff>
      <xdr:row>16</xdr:row>
      <xdr:rowOff>78385</xdr:rowOff>
    </xdr:from>
    <xdr:ext cx="300082" cy="285527"/>
    <xdr:sp macro="" textlink="">
      <xdr:nvSpPr>
        <xdr:cNvPr id="36" name="テキスト ボックス 35">
          <a:extLst>
            <a:ext uri="{FF2B5EF4-FFF2-40B4-BE49-F238E27FC236}">
              <a16:creationId xmlns:a16="http://schemas.microsoft.com/office/drawing/2014/main" id="{5E1294FF-20F3-4F25-9090-E8C18621D081}"/>
            </a:ext>
          </a:extLst>
        </xdr:cNvPr>
        <xdr:cNvSpPr txBox="1"/>
      </xdr:nvSpPr>
      <xdr:spPr>
        <a:xfrm>
          <a:off x="5971784" y="3735985"/>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②</a:t>
          </a:r>
        </a:p>
      </xdr:txBody>
    </xdr:sp>
    <xdr:clientData/>
  </xdr:oneCellAnchor>
  <xdr:oneCellAnchor>
    <xdr:from>
      <xdr:col>24</xdr:col>
      <xdr:colOff>190753</xdr:colOff>
      <xdr:row>16</xdr:row>
      <xdr:rowOff>80855</xdr:rowOff>
    </xdr:from>
    <xdr:ext cx="300082" cy="285527"/>
    <xdr:sp macro="" textlink="">
      <xdr:nvSpPr>
        <xdr:cNvPr id="37" name="テキスト ボックス 36">
          <a:extLst>
            <a:ext uri="{FF2B5EF4-FFF2-40B4-BE49-F238E27FC236}">
              <a16:creationId xmlns:a16="http://schemas.microsoft.com/office/drawing/2014/main" id="{12C29FA4-008A-44FB-BD43-2C01E9EBFCE9}"/>
            </a:ext>
          </a:extLst>
        </xdr:cNvPr>
        <xdr:cNvSpPr txBox="1"/>
      </xdr:nvSpPr>
      <xdr:spPr>
        <a:xfrm>
          <a:off x="5677153" y="3738455"/>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③</a:t>
          </a:r>
        </a:p>
      </xdr:txBody>
    </xdr:sp>
    <xdr:clientData/>
  </xdr:oneCellAnchor>
  <xdr:twoCellAnchor editAs="oneCell">
    <xdr:from>
      <xdr:col>27</xdr:col>
      <xdr:colOff>121010</xdr:colOff>
      <xdr:row>16</xdr:row>
      <xdr:rowOff>146131</xdr:rowOff>
    </xdr:from>
    <xdr:to>
      <xdr:col>27</xdr:col>
      <xdr:colOff>121010</xdr:colOff>
      <xdr:row>17</xdr:row>
      <xdr:rowOff>169531</xdr:rowOff>
    </xdr:to>
    <xdr:cxnSp macro="">
      <xdr:nvCxnSpPr>
        <xdr:cNvPr id="38" name="直線コネクタ 37">
          <a:extLst>
            <a:ext uri="{FF2B5EF4-FFF2-40B4-BE49-F238E27FC236}">
              <a16:creationId xmlns:a16="http://schemas.microsoft.com/office/drawing/2014/main" id="{DA2F2AF9-EAD5-4B19-AA9C-317383C41621}"/>
            </a:ext>
          </a:extLst>
        </xdr:cNvPr>
        <xdr:cNvCxnSpPr/>
      </xdr:nvCxnSpPr>
      <xdr:spPr>
        <a:xfrm>
          <a:off x="6293210" y="3803731"/>
          <a:ext cx="0" cy="25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127423</xdr:colOff>
      <xdr:row>16</xdr:row>
      <xdr:rowOff>140585</xdr:rowOff>
    </xdr:from>
    <xdr:to>
      <xdr:col>27</xdr:col>
      <xdr:colOff>116444</xdr:colOff>
      <xdr:row>16</xdr:row>
      <xdr:rowOff>140585</xdr:rowOff>
    </xdr:to>
    <xdr:cxnSp macro="">
      <xdr:nvCxnSpPr>
        <xdr:cNvPr id="40" name="直線コネクタ 39">
          <a:extLst>
            <a:ext uri="{FF2B5EF4-FFF2-40B4-BE49-F238E27FC236}">
              <a16:creationId xmlns:a16="http://schemas.microsoft.com/office/drawing/2014/main" id="{185020DA-6DDA-4B85-8C4A-647DB6A228BD}"/>
            </a:ext>
          </a:extLst>
        </xdr:cNvPr>
        <xdr:cNvCxnSpPr/>
      </xdr:nvCxnSpPr>
      <xdr:spPr>
        <a:xfrm>
          <a:off x="6071023" y="3798185"/>
          <a:ext cx="217621"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112049</xdr:colOff>
      <xdr:row>6</xdr:row>
      <xdr:rowOff>135563</xdr:rowOff>
    </xdr:from>
    <xdr:to>
      <xdr:col>61</xdr:col>
      <xdr:colOff>113239</xdr:colOff>
      <xdr:row>16</xdr:row>
      <xdr:rowOff>117563</xdr:rowOff>
    </xdr:to>
    <xdr:cxnSp macro="">
      <xdr:nvCxnSpPr>
        <xdr:cNvPr id="42" name="直線コネクタ 41">
          <a:extLst>
            <a:ext uri="{FF2B5EF4-FFF2-40B4-BE49-F238E27FC236}">
              <a16:creationId xmlns:a16="http://schemas.microsoft.com/office/drawing/2014/main" id="{7415EFAF-2193-F10A-3068-65991540B933}"/>
            </a:ext>
          </a:extLst>
        </xdr:cNvPr>
        <xdr:cNvCxnSpPr/>
      </xdr:nvCxnSpPr>
      <xdr:spPr>
        <a:xfrm>
          <a:off x="14056649" y="1507163"/>
          <a:ext cx="119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17649</xdr:colOff>
      <xdr:row>17</xdr:row>
      <xdr:rowOff>136052</xdr:rowOff>
    </xdr:from>
    <xdr:to>
      <xdr:col>67</xdr:col>
      <xdr:colOff>127449</xdr:colOff>
      <xdr:row>17</xdr:row>
      <xdr:rowOff>136052</xdr:rowOff>
    </xdr:to>
    <xdr:cxnSp macro="">
      <xdr:nvCxnSpPr>
        <xdr:cNvPr id="43" name="直線コネクタ 42">
          <a:extLst>
            <a:ext uri="{FF2B5EF4-FFF2-40B4-BE49-F238E27FC236}">
              <a16:creationId xmlns:a16="http://schemas.microsoft.com/office/drawing/2014/main" id="{789D8E01-EBB9-2DE2-2FED-5D9B30C1FEB0}"/>
            </a:ext>
          </a:extLst>
        </xdr:cNvPr>
        <xdr:cNvCxnSpPr/>
      </xdr:nvCxnSpPr>
      <xdr:spPr>
        <a:xfrm>
          <a:off x="13733649" y="4022252"/>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16745</xdr:colOff>
      <xdr:row>16</xdr:row>
      <xdr:rowOff>115406</xdr:rowOff>
    </xdr:from>
    <xdr:to>
      <xdr:col>61</xdr:col>
      <xdr:colOff>112145</xdr:colOff>
      <xdr:row>16</xdr:row>
      <xdr:rowOff>115406</xdr:rowOff>
    </xdr:to>
    <xdr:cxnSp macro="">
      <xdr:nvCxnSpPr>
        <xdr:cNvPr id="44" name="直線コネクタ 43">
          <a:extLst>
            <a:ext uri="{FF2B5EF4-FFF2-40B4-BE49-F238E27FC236}">
              <a16:creationId xmlns:a16="http://schemas.microsoft.com/office/drawing/2014/main" id="{639E5DC3-2A2D-40CB-4017-8CBD05B5F326}"/>
            </a:ext>
          </a:extLst>
        </xdr:cNvPr>
        <xdr:cNvCxnSpPr/>
      </xdr:nvCxnSpPr>
      <xdr:spPr>
        <a:xfrm>
          <a:off x="13732745" y="3773006"/>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15192</xdr:colOff>
      <xdr:row>16</xdr:row>
      <xdr:rowOff>116281</xdr:rowOff>
    </xdr:from>
    <xdr:to>
      <xdr:col>60</xdr:col>
      <xdr:colOff>15192</xdr:colOff>
      <xdr:row>17</xdr:row>
      <xdr:rowOff>139681</xdr:rowOff>
    </xdr:to>
    <xdr:cxnSp macro="">
      <xdr:nvCxnSpPr>
        <xdr:cNvPr id="45" name="直線コネクタ 44">
          <a:extLst>
            <a:ext uri="{FF2B5EF4-FFF2-40B4-BE49-F238E27FC236}">
              <a16:creationId xmlns:a16="http://schemas.microsoft.com/office/drawing/2014/main" id="{45D9779C-F949-7821-B3A3-A450EB6B2889}"/>
            </a:ext>
          </a:extLst>
        </xdr:cNvPr>
        <xdr:cNvCxnSpPr/>
      </xdr:nvCxnSpPr>
      <xdr:spPr>
        <a:xfrm>
          <a:off x="13731192" y="377388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111257</xdr:colOff>
      <xdr:row>6</xdr:row>
      <xdr:rowOff>137675</xdr:rowOff>
    </xdr:from>
    <xdr:to>
      <xdr:col>62</xdr:col>
      <xdr:colOff>116657</xdr:colOff>
      <xdr:row>6</xdr:row>
      <xdr:rowOff>137675</xdr:rowOff>
    </xdr:to>
    <xdr:cxnSp macro="">
      <xdr:nvCxnSpPr>
        <xdr:cNvPr id="46" name="直線コネクタ 45">
          <a:extLst>
            <a:ext uri="{FF2B5EF4-FFF2-40B4-BE49-F238E27FC236}">
              <a16:creationId xmlns:a16="http://schemas.microsoft.com/office/drawing/2014/main" id="{AF066BD3-6FF7-64C7-E909-56391DB2CB0B}"/>
            </a:ext>
          </a:extLst>
        </xdr:cNvPr>
        <xdr:cNvCxnSpPr/>
      </xdr:nvCxnSpPr>
      <xdr:spPr>
        <a:xfrm>
          <a:off x="14055857" y="1509275"/>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117392</xdr:colOff>
      <xdr:row>6</xdr:row>
      <xdr:rowOff>135563</xdr:rowOff>
    </xdr:from>
    <xdr:to>
      <xdr:col>62</xdr:col>
      <xdr:colOff>117392</xdr:colOff>
      <xdr:row>16</xdr:row>
      <xdr:rowOff>117563</xdr:rowOff>
    </xdr:to>
    <xdr:cxnSp macro="">
      <xdr:nvCxnSpPr>
        <xdr:cNvPr id="47" name="直線コネクタ 46">
          <a:extLst>
            <a:ext uri="{FF2B5EF4-FFF2-40B4-BE49-F238E27FC236}">
              <a16:creationId xmlns:a16="http://schemas.microsoft.com/office/drawing/2014/main" id="{E15EE6E4-7E75-B9D0-4FF8-9EE47DDEFAB3}"/>
            </a:ext>
          </a:extLst>
        </xdr:cNvPr>
        <xdr:cNvCxnSpPr/>
      </xdr:nvCxnSpPr>
      <xdr:spPr>
        <a:xfrm>
          <a:off x="14290592" y="1507163"/>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115485</xdr:colOff>
      <xdr:row>16</xdr:row>
      <xdr:rowOff>116745</xdr:rowOff>
    </xdr:from>
    <xdr:to>
      <xdr:col>67</xdr:col>
      <xdr:colOff>124485</xdr:colOff>
      <xdr:row>16</xdr:row>
      <xdr:rowOff>116745</xdr:rowOff>
    </xdr:to>
    <xdr:cxnSp macro="">
      <xdr:nvCxnSpPr>
        <xdr:cNvPr id="48" name="直線コネクタ 47">
          <a:extLst>
            <a:ext uri="{FF2B5EF4-FFF2-40B4-BE49-F238E27FC236}">
              <a16:creationId xmlns:a16="http://schemas.microsoft.com/office/drawing/2014/main" id="{EB8AFF4D-2D89-C9EC-E969-D27258AD6B87}"/>
            </a:ext>
          </a:extLst>
        </xdr:cNvPr>
        <xdr:cNvCxnSpPr/>
      </xdr:nvCxnSpPr>
      <xdr:spPr>
        <a:xfrm>
          <a:off x="14288685" y="3774345"/>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124628</xdr:colOff>
      <xdr:row>16</xdr:row>
      <xdr:rowOff>115764</xdr:rowOff>
    </xdr:from>
    <xdr:to>
      <xdr:col>67</xdr:col>
      <xdr:colOff>124628</xdr:colOff>
      <xdr:row>17</xdr:row>
      <xdr:rowOff>139164</xdr:rowOff>
    </xdr:to>
    <xdr:cxnSp macro="">
      <xdr:nvCxnSpPr>
        <xdr:cNvPr id="49" name="直線コネクタ 48">
          <a:extLst>
            <a:ext uri="{FF2B5EF4-FFF2-40B4-BE49-F238E27FC236}">
              <a16:creationId xmlns:a16="http://schemas.microsoft.com/office/drawing/2014/main" id="{25A345B1-AF76-ACB3-7B4D-F09647D7514E}"/>
            </a:ext>
          </a:extLst>
        </xdr:cNvPr>
        <xdr:cNvCxnSpPr/>
      </xdr:nvCxnSpPr>
      <xdr:spPr>
        <a:xfrm>
          <a:off x="15440828" y="377336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111760</xdr:colOff>
      <xdr:row>6</xdr:row>
      <xdr:rowOff>136818</xdr:rowOff>
    </xdr:from>
    <xdr:to>
      <xdr:col>61</xdr:col>
      <xdr:colOff>59584</xdr:colOff>
      <xdr:row>6</xdr:row>
      <xdr:rowOff>136818</xdr:rowOff>
    </xdr:to>
    <xdr:cxnSp macro="">
      <xdr:nvCxnSpPr>
        <xdr:cNvPr id="50" name="直線コネクタ 49">
          <a:extLst>
            <a:ext uri="{FF2B5EF4-FFF2-40B4-BE49-F238E27FC236}">
              <a16:creationId xmlns:a16="http://schemas.microsoft.com/office/drawing/2014/main" id="{3C84B939-BC33-EB75-0B08-B1F74B47AC83}"/>
            </a:ext>
          </a:extLst>
        </xdr:cNvPr>
        <xdr:cNvCxnSpPr/>
      </xdr:nvCxnSpPr>
      <xdr:spPr>
        <a:xfrm>
          <a:off x="13141960" y="1508418"/>
          <a:ext cx="86222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112062</xdr:colOff>
      <xdr:row>16</xdr:row>
      <xdr:rowOff>115488</xdr:rowOff>
    </xdr:from>
    <xdr:to>
      <xdr:col>59</xdr:col>
      <xdr:colOff>172445</xdr:colOff>
      <xdr:row>16</xdr:row>
      <xdr:rowOff>115488</xdr:rowOff>
    </xdr:to>
    <xdr:cxnSp macro="">
      <xdr:nvCxnSpPr>
        <xdr:cNvPr id="51" name="直線コネクタ 50">
          <a:extLst>
            <a:ext uri="{FF2B5EF4-FFF2-40B4-BE49-F238E27FC236}">
              <a16:creationId xmlns:a16="http://schemas.microsoft.com/office/drawing/2014/main" id="{689EEF61-4C5D-A489-4810-5A9A053FC526}"/>
            </a:ext>
          </a:extLst>
        </xdr:cNvPr>
        <xdr:cNvCxnSpPr/>
      </xdr:nvCxnSpPr>
      <xdr:spPr>
        <a:xfrm>
          <a:off x="13370862" y="3773088"/>
          <a:ext cx="28898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138119</xdr:colOff>
      <xdr:row>6</xdr:row>
      <xdr:rowOff>136916</xdr:rowOff>
    </xdr:from>
    <xdr:to>
      <xdr:col>58</xdr:col>
      <xdr:colOff>138119</xdr:colOff>
      <xdr:row>16</xdr:row>
      <xdr:rowOff>118916</xdr:rowOff>
    </xdr:to>
    <xdr:cxnSp macro="">
      <xdr:nvCxnSpPr>
        <xdr:cNvPr id="52" name="直線コネクタ 51">
          <a:extLst>
            <a:ext uri="{FF2B5EF4-FFF2-40B4-BE49-F238E27FC236}">
              <a16:creationId xmlns:a16="http://schemas.microsoft.com/office/drawing/2014/main" id="{CF914109-99A9-25F6-237A-A8BCC8B56F06}"/>
            </a:ext>
          </a:extLst>
        </xdr:cNvPr>
        <xdr:cNvCxnSpPr/>
      </xdr:nvCxnSpPr>
      <xdr:spPr>
        <a:xfrm>
          <a:off x="13396919" y="1508516"/>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185331</xdr:colOff>
      <xdr:row>10</xdr:row>
      <xdr:rowOff>1145</xdr:rowOff>
    </xdr:from>
    <xdr:ext cx="233205" cy="444352"/>
    <xdr:sp macro="" textlink="'1条'!$R$6">
      <xdr:nvSpPr>
        <xdr:cNvPr id="53" name="テキスト ボックス 52">
          <a:extLst>
            <a:ext uri="{FF2B5EF4-FFF2-40B4-BE49-F238E27FC236}">
              <a16:creationId xmlns:a16="http://schemas.microsoft.com/office/drawing/2014/main" id="{D41C46A1-E246-3513-0A33-37F7297C197B}"/>
            </a:ext>
          </a:extLst>
        </xdr:cNvPr>
        <xdr:cNvSpPr txBox="1"/>
      </xdr:nvSpPr>
      <xdr:spPr>
        <a:xfrm rot="16200000">
          <a:off x="13109958" y="239271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57</xdr:col>
      <xdr:colOff>121920</xdr:colOff>
      <xdr:row>17</xdr:row>
      <xdr:rowOff>139779</xdr:rowOff>
    </xdr:from>
    <xdr:to>
      <xdr:col>59</xdr:col>
      <xdr:colOff>177800</xdr:colOff>
      <xdr:row>17</xdr:row>
      <xdr:rowOff>139779</xdr:rowOff>
    </xdr:to>
    <xdr:cxnSp macro="">
      <xdr:nvCxnSpPr>
        <xdr:cNvPr id="54" name="直線コネクタ 53">
          <a:extLst>
            <a:ext uri="{FF2B5EF4-FFF2-40B4-BE49-F238E27FC236}">
              <a16:creationId xmlns:a16="http://schemas.microsoft.com/office/drawing/2014/main" id="{1716B933-7535-A7C0-D07F-523DE30CCF29}"/>
            </a:ext>
          </a:extLst>
        </xdr:cNvPr>
        <xdr:cNvCxnSpPr/>
      </xdr:nvCxnSpPr>
      <xdr:spPr>
        <a:xfrm>
          <a:off x="13152120" y="4025979"/>
          <a:ext cx="51308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56</xdr:col>
      <xdr:colOff>226314</xdr:colOff>
      <xdr:row>10</xdr:row>
      <xdr:rowOff>170111</xdr:rowOff>
    </xdr:from>
    <xdr:ext cx="233205" cy="444352"/>
    <xdr:sp macro="" textlink="'1条'!R5">
      <xdr:nvSpPr>
        <xdr:cNvPr id="55" name="テキスト ボックス 54">
          <a:extLst>
            <a:ext uri="{FF2B5EF4-FFF2-40B4-BE49-F238E27FC236}">
              <a16:creationId xmlns:a16="http://schemas.microsoft.com/office/drawing/2014/main" id="{058AD324-1785-7BBD-E2FB-C3D2BDC1DA2C}"/>
            </a:ext>
          </a:extLst>
        </xdr:cNvPr>
        <xdr:cNvSpPr txBox="1"/>
      </xdr:nvSpPr>
      <xdr:spPr>
        <a:xfrm rot="16200000">
          <a:off x="12922341" y="256168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57</xdr:col>
      <xdr:colOff>176948</xdr:colOff>
      <xdr:row>6</xdr:row>
      <xdr:rowOff>136916</xdr:rowOff>
    </xdr:from>
    <xdr:to>
      <xdr:col>57</xdr:col>
      <xdr:colOff>176948</xdr:colOff>
      <xdr:row>17</xdr:row>
      <xdr:rowOff>142316</xdr:rowOff>
    </xdr:to>
    <xdr:cxnSp macro="">
      <xdr:nvCxnSpPr>
        <xdr:cNvPr id="56" name="直線コネクタ 55">
          <a:extLst>
            <a:ext uri="{FF2B5EF4-FFF2-40B4-BE49-F238E27FC236}">
              <a16:creationId xmlns:a16="http://schemas.microsoft.com/office/drawing/2014/main" id="{D9C98265-5902-01D7-BDA4-A53354370F9F}"/>
            </a:ext>
          </a:extLst>
        </xdr:cNvPr>
        <xdr:cNvCxnSpPr/>
      </xdr:nvCxnSpPr>
      <xdr:spPr>
        <a:xfrm>
          <a:off x="13207148" y="1508516"/>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139562</xdr:colOff>
      <xdr:row>16</xdr:row>
      <xdr:rowOff>118171</xdr:rowOff>
    </xdr:from>
    <xdr:to>
      <xdr:col>58</xdr:col>
      <xdr:colOff>139562</xdr:colOff>
      <xdr:row>17</xdr:row>
      <xdr:rowOff>141571</xdr:rowOff>
    </xdr:to>
    <xdr:cxnSp macro="">
      <xdr:nvCxnSpPr>
        <xdr:cNvPr id="57" name="直線コネクタ 56">
          <a:extLst>
            <a:ext uri="{FF2B5EF4-FFF2-40B4-BE49-F238E27FC236}">
              <a16:creationId xmlns:a16="http://schemas.microsoft.com/office/drawing/2014/main" id="{DD11BDF9-6923-2604-9A33-CD436A85C10A}"/>
            </a:ext>
          </a:extLst>
        </xdr:cNvPr>
        <xdr:cNvCxnSpPr/>
      </xdr:nvCxnSpPr>
      <xdr:spPr>
        <a:xfrm>
          <a:off x="13398362" y="3775771"/>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8446</xdr:colOff>
      <xdr:row>12</xdr:row>
      <xdr:rowOff>19416</xdr:rowOff>
    </xdr:from>
    <xdr:ext cx="224998" cy="345929"/>
    <xdr:sp macro="" textlink="">
      <xdr:nvSpPr>
        <xdr:cNvPr id="58" name="テキスト ボックス 57">
          <a:extLst>
            <a:ext uri="{FF2B5EF4-FFF2-40B4-BE49-F238E27FC236}">
              <a16:creationId xmlns:a16="http://schemas.microsoft.com/office/drawing/2014/main" id="{66B23179-B938-F50E-BA9F-6599E26C4865}"/>
            </a:ext>
          </a:extLst>
        </xdr:cNvPr>
        <xdr:cNvSpPr txBox="1"/>
      </xdr:nvSpPr>
      <xdr:spPr>
        <a:xfrm rot="16200000">
          <a:off x="12978180" y="2823082"/>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57</xdr:col>
      <xdr:colOff>174452</xdr:colOff>
      <xdr:row>15</xdr:row>
      <xdr:rowOff>216850</xdr:rowOff>
    </xdr:from>
    <xdr:ext cx="233205" cy="444352"/>
    <xdr:sp macro="" textlink="'1条'!$R$9">
      <xdr:nvSpPr>
        <xdr:cNvPr id="59" name="テキスト ボックス 58">
          <a:extLst>
            <a:ext uri="{FF2B5EF4-FFF2-40B4-BE49-F238E27FC236}">
              <a16:creationId xmlns:a16="http://schemas.microsoft.com/office/drawing/2014/main" id="{9C74E316-9178-061A-0489-C3ABF4178704}"/>
            </a:ext>
          </a:extLst>
        </xdr:cNvPr>
        <xdr:cNvSpPr txBox="1"/>
      </xdr:nvSpPr>
      <xdr:spPr>
        <a:xfrm rot="16200000">
          <a:off x="13099079" y="375142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61</xdr:col>
      <xdr:colOff>113123</xdr:colOff>
      <xdr:row>5</xdr:row>
      <xdr:rowOff>136465</xdr:rowOff>
    </xdr:from>
    <xdr:to>
      <xdr:col>61</xdr:col>
      <xdr:colOff>113123</xdr:colOff>
      <xdr:row>6</xdr:row>
      <xdr:rowOff>43389</xdr:rowOff>
    </xdr:to>
    <xdr:cxnSp macro="">
      <xdr:nvCxnSpPr>
        <xdr:cNvPr id="60" name="直線コネクタ 59">
          <a:extLst>
            <a:ext uri="{FF2B5EF4-FFF2-40B4-BE49-F238E27FC236}">
              <a16:creationId xmlns:a16="http://schemas.microsoft.com/office/drawing/2014/main" id="{A511BC54-BE1E-3399-A070-1262010027D8}"/>
            </a:ext>
          </a:extLst>
        </xdr:cNvPr>
        <xdr:cNvCxnSpPr/>
      </xdr:nvCxnSpPr>
      <xdr:spPr>
        <a:xfrm>
          <a:off x="14057723" y="1279465"/>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122534</xdr:colOff>
      <xdr:row>5</xdr:row>
      <xdr:rowOff>133627</xdr:rowOff>
    </xdr:from>
    <xdr:to>
      <xdr:col>62</xdr:col>
      <xdr:colOff>122534</xdr:colOff>
      <xdr:row>6</xdr:row>
      <xdr:rowOff>37527</xdr:rowOff>
    </xdr:to>
    <xdr:cxnSp macro="">
      <xdr:nvCxnSpPr>
        <xdr:cNvPr id="61" name="直線コネクタ 60">
          <a:extLst>
            <a:ext uri="{FF2B5EF4-FFF2-40B4-BE49-F238E27FC236}">
              <a16:creationId xmlns:a16="http://schemas.microsoft.com/office/drawing/2014/main" id="{D57B2DFF-61C0-2956-B423-082462BBFEDE}"/>
            </a:ext>
          </a:extLst>
        </xdr:cNvPr>
        <xdr:cNvCxnSpPr/>
      </xdr:nvCxnSpPr>
      <xdr:spPr>
        <a:xfrm>
          <a:off x="14295734" y="1276627"/>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114912</xdr:colOff>
      <xdr:row>5</xdr:row>
      <xdr:rowOff>175004</xdr:rowOff>
    </xdr:from>
    <xdr:to>
      <xdr:col>62</xdr:col>
      <xdr:colOff>120312</xdr:colOff>
      <xdr:row>5</xdr:row>
      <xdr:rowOff>175004</xdr:rowOff>
    </xdr:to>
    <xdr:cxnSp macro="">
      <xdr:nvCxnSpPr>
        <xdr:cNvPr id="62" name="直線コネクタ 61">
          <a:extLst>
            <a:ext uri="{FF2B5EF4-FFF2-40B4-BE49-F238E27FC236}">
              <a16:creationId xmlns:a16="http://schemas.microsoft.com/office/drawing/2014/main" id="{A5050E7C-28A4-D5FF-D133-7B2BED979C08}"/>
            </a:ext>
          </a:extLst>
        </xdr:cNvPr>
        <xdr:cNvCxnSpPr/>
      </xdr:nvCxnSpPr>
      <xdr:spPr>
        <a:xfrm>
          <a:off x="14059512" y="1318004"/>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2065</xdr:colOff>
      <xdr:row>4</xdr:row>
      <xdr:rowOff>177886</xdr:rowOff>
    </xdr:from>
    <xdr:ext cx="444352" cy="233205"/>
    <xdr:sp macro="" textlink="'1条'!R7">
      <xdr:nvSpPr>
        <xdr:cNvPr id="63" name="テキスト ボックス 62">
          <a:extLst>
            <a:ext uri="{FF2B5EF4-FFF2-40B4-BE49-F238E27FC236}">
              <a16:creationId xmlns:a16="http://schemas.microsoft.com/office/drawing/2014/main" id="{F2B26144-8AED-FA14-1725-242D7FBC5B28}"/>
            </a:ext>
          </a:extLst>
        </xdr:cNvPr>
        <xdr:cNvSpPr txBox="1"/>
      </xdr:nvSpPr>
      <xdr:spPr>
        <a:xfrm>
          <a:off x="13946665" y="10922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60</xdr:col>
      <xdr:colOff>14520</xdr:colOff>
      <xdr:row>17</xdr:row>
      <xdr:rowOff>207896</xdr:rowOff>
    </xdr:from>
    <xdr:to>
      <xdr:col>60</xdr:col>
      <xdr:colOff>14520</xdr:colOff>
      <xdr:row>19</xdr:row>
      <xdr:rowOff>134815</xdr:rowOff>
    </xdr:to>
    <xdr:cxnSp macro="">
      <xdr:nvCxnSpPr>
        <xdr:cNvPr id="64" name="直線コネクタ 63">
          <a:extLst>
            <a:ext uri="{FF2B5EF4-FFF2-40B4-BE49-F238E27FC236}">
              <a16:creationId xmlns:a16="http://schemas.microsoft.com/office/drawing/2014/main" id="{C02F31D5-0602-508C-D253-CFA6FB134E0B}"/>
            </a:ext>
          </a:extLst>
        </xdr:cNvPr>
        <xdr:cNvCxnSpPr/>
      </xdr:nvCxnSpPr>
      <xdr:spPr>
        <a:xfrm>
          <a:off x="13730520" y="4094096"/>
          <a:ext cx="0" cy="38411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126576</xdr:colOff>
      <xdr:row>17</xdr:row>
      <xdr:rowOff>219620</xdr:rowOff>
    </xdr:from>
    <xdr:to>
      <xdr:col>67</xdr:col>
      <xdr:colOff>126576</xdr:colOff>
      <xdr:row>19</xdr:row>
      <xdr:rowOff>140677</xdr:rowOff>
    </xdr:to>
    <xdr:cxnSp macro="">
      <xdr:nvCxnSpPr>
        <xdr:cNvPr id="65" name="直線コネクタ 64">
          <a:extLst>
            <a:ext uri="{FF2B5EF4-FFF2-40B4-BE49-F238E27FC236}">
              <a16:creationId xmlns:a16="http://schemas.microsoft.com/office/drawing/2014/main" id="{67BCE3F8-DB69-329F-423E-AE0B18E89A64}"/>
            </a:ext>
          </a:extLst>
        </xdr:cNvPr>
        <xdr:cNvCxnSpPr/>
      </xdr:nvCxnSpPr>
      <xdr:spPr>
        <a:xfrm>
          <a:off x="15442776" y="4105820"/>
          <a:ext cx="0" cy="37825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15371</xdr:colOff>
      <xdr:row>19</xdr:row>
      <xdr:rowOff>72362</xdr:rowOff>
    </xdr:from>
    <xdr:to>
      <xdr:col>67</xdr:col>
      <xdr:colOff>125171</xdr:colOff>
      <xdr:row>19</xdr:row>
      <xdr:rowOff>72362</xdr:rowOff>
    </xdr:to>
    <xdr:cxnSp macro="">
      <xdr:nvCxnSpPr>
        <xdr:cNvPr id="66" name="直線コネクタ 65">
          <a:extLst>
            <a:ext uri="{FF2B5EF4-FFF2-40B4-BE49-F238E27FC236}">
              <a16:creationId xmlns:a16="http://schemas.microsoft.com/office/drawing/2014/main" id="{9A04E68A-0BB5-9D82-A3A5-F0C9E83655CF}"/>
            </a:ext>
          </a:extLst>
        </xdr:cNvPr>
        <xdr:cNvCxnSpPr/>
      </xdr:nvCxnSpPr>
      <xdr:spPr>
        <a:xfrm>
          <a:off x="13731371" y="4415762"/>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161578</xdr:colOff>
      <xdr:row>19</xdr:row>
      <xdr:rowOff>11804</xdr:rowOff>
    </xdr:from>
    <xdr:ext cx="444352" cy="233205"/>
    <xdr:sp macro="" textlink="'1条'!R8">
      <xdr:nvSpPr>
        <xdr:cNvPr id="67" name="テキスト ボックス 66">
          <a:extLst>
            <a:ext uri="{FF2B5EF4-FFF2-40B4-BE49-F238E27FC236}">
              <a16:creationId xmlns:a16="http://schemas.microsoft.com/office/drawing/2014/main" id="{9F4CC917-C3ED-910E-7FCB-2DA4BA7F23A2}"/>
            </a:ext>
          </a:extLst>
        </xdr:cNvPr>
        <xdr:cNvSpPr txBox="1"/>
      </xdr:nvSpPr>
      <xdr:spPr>
        <a:xfrm>
          <a:off x="14334778" y="435520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60</xdr:col>
      <xdr:colOff>12972</xdr:colOff>
      <xdr:row>15</xdr:row>
      <xdr:rowOff>8637</xdr:rowOff>
    </xdr:from>
    <xdr:to>
      <xdr:col>60</xdr:col>
      <xdr:colOff>12972</xdr:colOff>
      <xdr:row>15</xdr:row>
      <xdr:rowOff>193975</xdr:rowOff>
    </xdr:to>
    <xdr:cxnSp macro="">
      <xdr:nvCxnSpPr>
        <xdr:cNvPr id="68" name="直線コネクタ 67">
          <a:extLst>
            <a:ext uri="{FF2B5EF4-FFF2-40B4-BE49-F238E27FC236}">
              <a16:creationId xmlns:a16="http://schemas.microsoft.com/office/drawing/2014/main" id="{1C2F2B4A-0434-16B6-F11E-C6AFE14FD5B2}"/>
            </a:ext>
          </a:extLst>
        </xdr:cNvPr>
        <xdr:cNvCxnSpPr/>
      </xdr:nvCxnSpPr>
      <xdr:spPr>
        <a:xfrm>
          <a:off x="13728972" y="3437637"/>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15889</xdr:colOff>
      <xdr:row>15</xdr:row>
      <xdr:rowOff>61003</xdr:rowOff>
    </xdr:from>
    <xdr:to>
      <xdr:col>61</xdr:col>
      <xdr:colOff>111289</xdr:colOff>
      <xdr:row>15</xdr:row>
      <xdr:rowOff>61003</xdr:rowOff>
    </xdr:to>
    <xdr:cxnSp macro="">
      <xdr:nvCxnSpPr>
        <xdr:cNvPr id="69" name="直線コネクタ 68">
          <a:extLst>
            <a:ext uri="{FF2B5EF4-FFF2-40B4-BE49-F238E27FC236}">
              <a16:creationId xmlns:a16="http://schemas.microsoft.com/office/drawing/2014/main" id="{3351D05D-753A-4961-8BF7-D6675BEB4B36}"/>
            </a:ext>
          </a:extLst>
        </xdr:cNvPr>
        <xdr:cNvCxnSpPr/>
      </xdr:nvCxnSpPr>
      <xdr:spPr>
        <a:xfrm>
          <a:off x="13731889" y="3490003"/>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186975</xdr:colOff>
      <xdr:row>14</xdr:row>
      <xdr:rowOff>92225</xdr:rowOff>
    </xdr:from>
    <xdr:ext cx="444352" cy="233205"/>
    <xdr:sp macro="" textlink="'1条'!R10">
      <xdr:nvSpPr>
        <xdr:cNvPr id="70" name="テキスト ボックス 69">
          <a:extLst>
            <a:ext uri="{FF2B5EF4-FFF2-40B4-BE49-F238E27FC236}">
              <a16:creationId xmlns:a16="http://schemas.microsoft.com/office/drawing/2014/main" id="{9411EC10-55F8-4EFD-40ED-1C491191BBF5}"/>
            </a:ext>
          </a:extLst>
        </xdr:cNvPr>
        <xdr:cNvSpPr txBox="1"/>
      </xdr:nvSpPr>
      <xdr:spPr>
        <a:xfrm>
          <a:off x="13674375" y="32926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64</xdr:col>
      <xdr:colOff>22919</xdr:colOff>
      <xdr:row>14</xdr:row>
      <xdr:rowOff>97878</xdr:rowOff>
    </xdr:from>
    <xdr:ext cx="444352" cy="233205"/>
    <xdr:sp macro="" textlink="'1条'!R11">
      <xdr:nvSpPr>
        <xdr:cNvPr id="71" name="テキスト ボックス 70">
          <a:extLst>
            <a:ext uri="{FF2B5EF4-FFF2-40B4-BE49-F238E27FC236}">
              <a16:creationId xmlns:a16="http://schemas.microsoft.com/office/drawing/2014/main" id="{62273077-F54B-8C19-504D-A5643CE02747}"/>
            </a:ext>
          </a:extLst>
        </xdr:cNvPr>
        <xdr:cNvSpPr txBox="1"/>
      </xdr:nvSpPr>
      <xdr:spPr>
        <a:xfrm>
          <a:off x="14653319" y="32982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62</xdr:col>
      <xdr:colOff>122413</xdr:colOff>
      <xdr:row>15</xdr:row>
      <xdr:rowOff>61003</xdr:rowOff>
    </xdr:from>
    <xdr:to>
      <xdr:col>67</xdr:col>
      <xdr:colOff>131413</xdr:colOff>
      <xdr:row>15</xdr:row>
      <xdr:rowOff>61003</xdr:rowOff>
    </xdr:to>
    <xdr:cxnSp macro="">
      <xdr:nvCxnSpPr>
        <xdr:cNvPr id="72" name="直線コネクタ 71">
          <a:extLst>
            <a:ext uri="{FF2B5EF4-FFF2-40B4-BE49-F238E27FC236}">
              <a16:creationId xmlns:a16="http://schemas.microsoft.com/office/drawing/2014/main" id="{1906988F-49F8-A4A5-0E24-C88A197BCA9F}"/>
            </a:ext>
          </a:extLst>
        </xdr:cNvPr>
        <xdr:cNvCxnSpPr/>
      </xdr:nvCxnSpPr>
      <xdr:spPr>
        <a:xfrm>
          <a:off x="14295613" y="3490003"/>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126171</xdr:colOff>
      <xdr:row>6</xdr:row>
      <xdr:rowOff>170993</xdr:rowOff>
    </xdr:from>
    <xdr:to>
      <xdr:col>67</xdr:col>
      <xdr:colOff>126171</xdr:colOff>
      <xdr:row>16</xdr:row>
      <xdr:rowOff>116993</xdr:rowOff>
    </xdr:to>
    <xdr:cxnSp macro="">
      <xdr:nvCxnSpPr>
        <xdr:cNvPr id="77" name="直線コネクタ 76">
          <a:extLst>
            <a:ext uri="{FF2B5EF4-FFF2-40B4-BE49-F238E27FC236}">
              <a16:creationId xmlns:a16="http://schemas.microsoft.com/office/drawing/2014/main" id="{A85992F8-AD8C-22E1-605D-30C7412D7224}"/>
            </a:ext>
          </a:extLst>
        </xdr:cNvPr>
        <xdr:cNvCxnSpPr/>
      </xdr:nvCxnSpPr>
      <xdr:spPr>
        <a:xfrm>
          <a:off x="15442371" y="1542593"/>
          <a:ext cx="0" cy="223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115472</xdr:colOff>
      <xdr:row>6</xdr:row>
      <xdr:rowOff>172863</xdr:rowOff>
    </xdr:from>
    <xdr:to>
      <xdr:col>67</xdr:col>
      <xdr:colOff>124472</xdr:colOff>
      <xdr:row>6</xdr:row>
      <xdr:rowOff>172863</xdr:rowOff>
    </xdr:to>
    <xdr:cxnSp macro="">
      <xdr:nvCxnSpPr>
        <xdr:cNvPr id="78" name="直線コネクタ 77">
          <a:extLst>
            <a:ext uri="{FF2B5EF4-FFF2-40B4-BE49-F238E27FC236}">
              <a16:creationId xmlns:a16="http://schemas.microsoft.com/office/drawing/2014/main" id="{CF83DC77-CA7C-768E-F2F7-1019D4837FAD}"/>
            </a:ext>
          </a:extLst>
        </xdr:cNvPr>
        <xdr:cNvCxnSpPr/>
      </xdr:nvCxnSpPr>
      <xdr:spPr>
        <a:xfrm>
          <a:off x="14288672" y="1544463"/>
          <a:ext cx="11520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133060</xdr:colOff>
      <xdr:row>4</xdr:row>
      <xdr:rowOff>212441</xdr:rowOff>
    </xdr:from>
    <xdr:ext cx="233205" cy="444352"/>
    <xdr:sp macro="" textlink="'1条'!R14">
      <xdr:nvSpPr>
        <xdr:cNvPr id="81" name="テキスト ボックス 80">
          <a:extLst>
            <a:ext uri="{FF2B5EF4-FFF2-40B4-BE49-F238E27FC236}">
              <a16:creationId xmlns:a16="http://schemas.microsoft.com/office/drawing/2014/main" id="{9AAD9F9F-4538-576B-E90D-B8D98B2DEACA}"/>
            </a:ext>
          </a:extLst>
        </xdr:cNvPr>
        <xdr:cNvSpPr txBox="1"/>
      </xdr:nvSpPr>
      <xdr:spPr>
        <a:xfrm rot="16200000">
          <a:off x="13286287" y="123241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59</xdr:col>
      <xdr:colOff>110555</xdr:colOff>
      <xdr:row>5</xdr:row>
      <xdr:rowOff>218196</xdr:rowOff>
    </xdr:from>
    <xdr:to>
      <xdr:col>59</xdr:col>
      <xdr:colOff>110555</xdr:colOff>
      <xdr:row>6</xdr:row>
      <xdr:rowOff>130198</xdr:rowOff>
    </xdr:to>
    <xdr:cxnSp macro="">
      <xdr:nvCxnSpPr>
        <xdr:cNvPr id="89" name="直線コネクタ 88">
          <a:extLst>
            <a:ext uri="{FF2B5EF4-FFF2-40B4-BE49-F238E27FC236}">
              <a16:creationId xmlns:a16="http://schemas.microsoft.com/office/drawing/2014/main" id="{A7E249FC-B421-A1EC-DFCB-51C5D039A2BE}"/>
            </a:ext>
          </a:extLst>
        </xdr:cNvPr>
        <xdr:cNvCxnSpPr/>
      </xdr:nvCxnSpPr>
      <xdr:spPr>
        <a:xfrm>
          <a:off x="13597955" y="1361196"/>
          <a:ext cx="0" cy="14060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111272</xdr:colOff>
      <xdr:row>6</xdr:row>
      <xdr:rowOff>169473</xdr:rowOff>
    </xdr:from>
    <xdr:to>
      <xdr:col>59</xdr:col>
      <xdr:colOff>111272</xdr:colOff>
      <xdr:row>16</xdr:row>
      <xdr:rowOff>115473</xdr:rowOff>
    </xdr:to>
    <xdr:cxnSp macro="">
      <xdr:nvCxnSpPr>
        <xdr:cNvPr id="91" name="直線コネクタ 90">
          <a:extLst>
            <a:ext uri="{FF2B5EF4-FFF2-40B4-BE49-F238E27FC236}">
              <a16:creationId xmlns:a16="http://schemas.microsoft.com/office/drawing/2014/main" id="{12504A09-453D-B194-F8DD-96855E03369D}"/>
            </a:ext>
          </a:extLst>
        </xdr:cNvPr>
        <xdr:cNvCxnSpPr/>
      </xdr:nvCxnSpPr>
      <xdr:spPr>
        <a:xfrm>
          <a:off x="13598672" y="1541073"/>
          <a:ext cx="0" cy="223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152137</xdr:colOff>
      <xdr:row>10</xdr:row>
      <xdr:rowOff>26291</xdr:rowOff>
    </xdr:from>
    <xdr:ext cx="233205" cy="444352"/>
    <xdr:sp macro="" textlink="$AP$7">
      <xdr:nvSpPr>
        <xdr:cNvPr id="94" name="テキスト ボックス 93">
          <a:extLst>
            <a:ext uri="{FF2B5EF4-FFF2-40B4-BE49-F238E27FC236}">
              <a16:creationId xmlns:a16="http://schemas.microsoft.com/office/drawing/2014/main" id="{61637031-26D5-DEEA-891D-C64468DB8458}"/>
            </a:ext>
          </a:extLst>
        </xdr:cNvPr>
        <xdr:cNvSpPr txBox="1"/>
      </xdr:nvSpPr>
      <xdr:spPr>
        <a:xfrm rot="16200000">
          <a:off x="13305364" y="241786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94DC145-8100-4FAE-BDFC-2BD20D2C4D0E}" type="TxLink">
            <a:rPr kumimoji="1" lang="en-US" altLang="en-US" sz="900" b="0" i="0" u="none" strike="noStrike">
              <a:solidFill>
                <a:srgbClr val="000000"/>
              </a:solidFill>
              <a:latin typeface="Times New Roman"/>
              <a:cs typeface="Times New Roman"/>
            </a:rPr>
            <a:pPr/>
            <a:t>6.200</a:t>
          </a:fld>
          <a:endParaRPr kumimoji="1" lang="ja-JP" altLang="en-US" sz="900"/>
        </a:p>
      </xdr:txBody>
    </xdr:sp>
    <xdr:clientData/>
  </xdr:oneCellAnchor>
  <xdr:twoCellAnchor editAs="oneCell">
    <xdr:from>
      <xdr:col>25</xdr:col>
      <xdr:colOff>18574</xdr:colOff>
      <xdr:row>10</xdr:row>
      <xdr:rowOff>164889</xdr:rowOff>
    </xdr:from>
    <xdr:to>
      <xdr:col>27</xdr:col>
      <xdr:colOff>4174</xdr:colOff>
      <xdr:row>10</xdr:row>
      <xdr:rowOff>164889</xdr:rowOff>
    </xdr:to>
    <xdr:cxnSp macro="">
      <xdr:nvCxnSpPr>
        <xdr:cNvPr id="87" name="直線コネクタ 86">
          <a:extLst>
            <a:ext uri="{FF2B5EF4-FFF2-40B4-BE49-F238E27FC236}">
              <a16:creationId xmlns:a16="http://schemas.microsoft.com/office/drawing/2014/main" id="{C7FACCE6-FE13-4ECA-8802-4DE2AAB7DC2A}"/>
            </a:ext>
          </a:extLst>
        </xdr:cNvPr>
        <xdr:cNvCxnSpPr/>
      </xdr:nvCxnSpPr>
      <xdr:spPr>
        <a:xfrm>
          <a:off x="5733574" y="2450889"/>
          <a:ext cx="442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20556</xdr:colOff>
      <xdr:row>10</xdr:row>
      <xdr:rowOff>103277</xdr:rowOff>
    </xdr:from>
    <xdr:to>
      <xdr:col>25</xdr:col>
      <xdr:colOff>20556</xdr:colOff>
      <xdr:row>11</xdr:row>
      <xdr:rowOff>82165</xdr:rowOff>
    </xdr:to>
    <xdr:cxnSp macro="">
      <xdr:nvCxnSpPr>
        <xdr:cNvPr id="88" name="直線コネクタ 87">
          <a:extLst>
            <a:ext uri="{FF2B5EF4-FFF2-40B4-BE49-F238E27FC236}">
              <a16:creationId xmlns:a16="http://schemas.microsoft.com/office/drawing/2014/main" id="{82BB0EE2-598A-49F2-B5FB-E7A4A2FBBDCE}"/>
            </a:ext>
          </a:extLst>
        </xdr:cNvPr>
        <xdr:cNvCxnSpPr/>
      </xdr:nvCxnSpPr>
      <xdr:spPr>
        <a:xfrm>
          <a:off x="5735556" y="2389277"/>
          <a:ext cx="0" cy="20748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4079</xdr:colOff>
      <xdr:row>10</xdr:row>
      <xdr:rowOff>103277</xdr:rowOff>
    </xdr:from>
    <xdr:to>
      <xdr:col>27</xdr:col>
      <xdr:colOff>4079</xdr:colOff>
      <xdr:row>11</xdr:row>
      <xdr:rowOff>82165</xdr:rowOff>
    </xdr:to>
    <xdr:cxnSp macro="">
      <xdr:nvCxnSpPr>
        <xdr:cNvPr id="93" name="直線コネクタ 92">
          <a:extLst>
            <a:ext uri="{FF2B5EF4-FFF2-40B4-BE49-F238E27FC236}">
              <a16:creationId xmlns:a16="http://schemas.microsoft.com/office/drawing/2014/main" id="{18EA0C08-A126-EEB3-5B49-CD632977426D}"/>
            </a:ext>
          </a:extLst>
        </xdr:cNvPr>
        <xdr:cNvCxnSpPr/>
      </xdr:nvCxnSpPr>
      <xdr:spPr>
        <a:xfrm>
          <a:off x="6176279" y="2389277"/>
          <a:ext cx="0" cy="20748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61649</xdr:colOff>
      <xdr:row>9</xdr:row>
      <xdr:rowOff>205415</xdr:rowOff>
    </xdr:from>
    <xdr:ext cx="444352" cy="233205"/>
    <xdr:sp macro="" textlink="$K$7">
      <xdr:nvSpPr>
        <xdr:cNvPr id="97" name="テキスト ボックス 96">
          <a:extLst>
            <a:ext uri="{FF2B5EF4-FFF2-40B4-BE49-F238E27FC236}">
              <a16:creationId xmlns:a16="http://schemas.microsoft.com/office/drawing/2014/main" id="{E534964C-D46A-309B-1A07-959F93A1C8A6}"/>
            </a:ext>
          </a:extLst>
        </xdr:cNvPr>
        <xdr:cNvSpPr txBox="1"/>
      </xdr:nvSpPr>
      <xdr:spPr>
        <a:xfrm>
          <a:off x="5776649" y="226281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A99597-0F83-4E54-944D-11FAA0198A72}" type="TxLink">
            <a:rPr kumimoji="1" lang="en-US" altLang="en-US" sz="900" b="0" i="0" u="none" strike="noStrike">
              <a:solidFill>
                <a:srgbClr val="FF0000"/>
              </a:solidFill>
              <a:latin typeface="Times New Roman"/>
              <a:ea typeface="Yu Gothic"/>
              <a:cs typeface="Times New Roman"/>
            </a:rPr>
            <a:pPr/>
            <a:t>1.225</a:t>
          </a:fld>
          <a:endParaRPr kumimoji="1" lang="ja-JP" altLang="en-US" sz="900">
            <a:solidFill>
              <a:srgbClr val="FF0000"/>
            </a:solidFill>
          </a:endParaRPr>
        </a:p>
      </xdr:txBody>
    </xdr:sp>
    <xdr:clientData/>
  </xdr:oneCellAnchor>
  <xdr:twoCellAnchor editAs="oneCell">
    <xdr:from>
      <xdr:col>23</xdr:col>
      <xdr:colOff>82607</xdr:colOff>
      <xdr:row>11</xdr:row>
      <xdr:rowOff>157193</xdr:rowOff>
    </xdr:from>
    <xdr:to>
      <xdr:col>23</xdr:col>
      <xdr:colOff>82607</xdr:colOff>
      <xdr:row>17</xdr:row>
      <xdr:rowOff>171593</xdr:rowOff>
    </xdr:to>
    <xdr:cxnSp macro="">
      <xdr:nvCxnSpPr>
        <xdr:cNvPr id="99" name="直線コネクタ 98">
          <a:extLst>
            <a:ext uri="{FF2B5EF4-FFF2-40B4-BE49-F238E27FC236}">
              <a16:creationId xmlns:a16="http://schemas.microsoft.com/office/drawing/2014/main" id="{DECD5BA7-65B4-ED51-2294-4291673938DA}"/>
            </a:ext>
          </a:extLst>
        </xdr:cNvPr>
        <xdr:cNvCxnSpPr/>
      </xdr:nvCxnSpPr>
      <xdr:spPr>
        <a:xfrm>
          <a:off x="5340407" y="2671793"/>
          <a:ext cx="0" cy="1386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54402</xdr:colOff>
      <xdr:row>11</xdr:row>
      <xdr:rowOff>157566</xdr:rowOff>
    </xdr:from>
    <xdr:to>
      <xdr:col>24</xdr:col>
      <xdr:colOff>59606</xdr:colOff>
      <xdr:row>11</xdr:row>
      <xdr:rowOff>157566</xdr:rowOff>
    </xdr:to>
    <xdr:cxnSp macro="">
      <xdr:nvCxnSpPr>
        <xdr:cNvPr id="100" name="直線コネクタ 99">
          <a:extLst>
            <a:ext uri="{FF2B5EF4-FFF2-40B4-BE49-F238E27FC236}">
              <a16:creationId xmlns:a16="http://schemas.microsoft.com/office/drawing/2014/main" id="{E43D6269-A2A9-5385-2566-1F65902392E1}"/>
            </a:ext>
          </a:extLst>
        </xdr:cNvPr>
        <xdr:cNvCxnSpPr/>
      </xdr:nvCxnSpPr>
      <xdr:spPr>
        <a:xfrm>
          <a:off x="5312202" y="2672166"/>
          <a:ext cx="233804"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137506</xdr:colOff>
      <xdr:row>13</xdr:row>
      <xdr:rowOff>99115</xdr:rowOff>
    </xdr:from>
    <xdr:ext cx="233205" cy="444352"/>
    <xdr:sp macro="" textlink="$M$7">
      <xdr:nvSpPr>
        <xdr:cNvPr id="103" name="テキスト ボックス 102">
          <a:extLst>
            <a:ext uri="{FF2B5EF4-FFF2-40B4-BE49-F238E27FC236}">
              <a16:creationId xmlns:a16="http://schemas.microsoft.com/office/drawing/2014/main" id="{F865B19C-8AF7-B3E5-9880-CB4EAF7F150A}"/>
            </a:ext>
          </a:extLst>
        </xdr:cNvPr>
        <xdr:cNvSpPr txBox="1"/>
      </xdr:nvSpPr>
      <xdr:spPr>
        <a:xfrm rot="16200000">
          <a:off x="5061133" y="317648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2C2B595-D4CF-41B7-95ED-39E527E28917}" type="TxLink">
            <a:rPr kumimoji="1" lang="en-US" altLang="en-US" sz="900" b="0" i="0" u="none" strike="noStrike">
              <a:solidFill>
                <a:srgbClr val="FF0000"/>
              </a:solidFill>
              <a:latin typeface="Times New Roman"/>
              <a:cs typeface="Times New Roman"/>
            </a:rPr>
            <a:pPr/>
            <a:t>3.850</a:t>
          </a:fld>
          <a:endParaRPr kumimoji="1" lang="ja-JP" altLang="en-US" sz="900">
            <a:solidFill>
              <a:srgbClr val="FF0000"/>
            </a:solidFill>
          </a:endParaRPr>
        </a:p>
      </xdr:txBody>
    </xdr:sp>
    <xdr:clientData/>
  </xdr:oneCellAnchor>
  <xdr:twoCellAnchor editAs="oneCell">
    <xdr:from>
      <xdr:col>25</xdr:col>
      <xdr:colOff>32824</xdr:colOff>
      <xdr:row>18</xdr:row>
      <xdr:rowOff>79771</xdr:rowOff>
    </xdr:from>
    <xdr:to>
      <xdr:col>25</xdr:col>
      <xdr:colOff>194824</xdr:colOff>
      <xdr:row>18</xdr:row>
      <xdr:rowOff>79771</xdr:rowOff>
    </xdr:to>
    <xdr:cxnSp macro="">
      <xdr:nvCxnSpPr>
        <xdr:cNvPr id="106" name="直線コネクタ 105">
          <a:extLst>
            <a:ext uri="{FF2B5EF4-FFF2-40B4-BE49-F238E27FC236}">
              <a16:creationId xmlns:a16="http://schemas.microsoft.com/office/drawing/2014/main" id="{A77A52F8-1590-569C-7B77-45AE57D14ECA}"/>
            </a:ext>
          </a:extLst>
        </xdr:cNvPr>
        <xdr:cNvCxnSpPr/>
      </xdr:nvCxnSpPr>
      <xdr:spPr>
        <a:xfrm>
          <a:off x="5747824" y="4194571"/>
          <a:ext cx="16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128901</xdr:colOff>
      <xdr:row>19</xdr:row>
      <xdr:rowOff>37607</xdr:rowOff>
    </xdr:from>
    <xdr:ext cx="444352" cy="233205"/>
    <xdr:sp macro="" textlink="$K$10">
      <xdr:nvSpPr>
        <xdr:cNvPr id="107" name="テキスト ボックス 106">
          <a:extLst>
            <a:ext uri="{FF2B5EF4-FFF2-40B4-BE49-F238E27FC236}">
              <a16:creationId xmlns:a16="http://schemas.microsoft.com/office/drawing/2014/main" id="{484C49BC-E9E6-612A-859A-95A466A6E3DA}"/>
            </a:ext>
          </a:extLst>
        </xdr:cNvPr>
        <xdr:cNvSpPr txBox="1"/>
      </xdr:nvSpPr>
      <xdr:spPr>
        <a:xfrm>
          <a:off x="6072501" y="438100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3637F6B-69B8-4782-B0A0-4615D7E10EB0}" type="TxLink">
            <a:rPr kumimoji="1" lang="en-US" altLang="en-US" sz="900" b="0" i="0" u="none" strike="noStrike">
              <a:solidFill>
                <a:srgbClr val="FF0000"/>
              </a:solidFill>
              <a:latin typeface="Times New Roman"/>
              <a:ea typeface="Yu Gothic"/>
              <a:cs typeface="Times New Roman"/>
            </a:rPr>
            <a:pPr/>
            <a:t>3.150</a:t>
          </a:fld>
          <a:endParaRPr kumimoji="1" lang="ja-JP" altLang="en-US" sz="900">
            <a:solidFill>
              <a:srgbClr val="FF0000"/>
            </a:solidFill>
          </a:endParaRPr>
        </a:p>
      </xdr:txBody>
    </xdr:sp>
    <xdr:clientData/>
  </xdr:oneCellAnchor>
  <xdr:twoCellAnchor editAs="oneCell">
    <xdr:from>
      <xdr:col>25</xdr:col>
      <xdr:colOff>171169</xdr:colOff>
      <xdr:row>17</xdr:row>
      <xdr:rowOff>22374</xdr:rowOff>
    </xdr:from>
    <xdr:to>
      <xdr:col>25</xdr:col>
      <xdr:colOff>213853</xdr:colOff>
      <xdr:row>17</xdr:row>
      <xdr:rowOff>65574</xdr:rowOff>
    </xdr:to>
    <xdr:sp macro="" textlink="">
      <xdr:nvSpPr>
        <xdr:cNvPr id="108" name="楕円 107">
          <a:extLst>
            <a:ext uri="{FF2B5EF4-FFF2-40B4-BE49-F238E27FC236}">
              <a16:creationId xmlns:a16="http://schemas.microsoft.com/office/drawing/2014/main" id="{3E5FB13A-685D-459C-9261-35B75D83EBC0}"/>
            </a:ext>
          </a:extLst>
        </xdr:cNvPr>
        <xdr:cNvSpPr/>
      </xdr:nvSpPr>
      <xdr:spPr>
        <a:xfrm>
          <a:off x="5886169" y="3908574"/>
          <a:ext cx="42684" cy="432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187180</xdr:colOff>
      <xdr:row>18</xdr:row>
      <xdr:rowOff>7893</xdr:rowOff>
    </xdr:from>
    <xdr:to>
      <xdr:col>25</xdr:col>
      <xdr:colOff>187180</xdr:colOff>
      <xdr:row>18</xdr:row>
      <xdr:rowOff>122193</xdr:rowOff>
    </xdr:to>
    <xdr:cxnSp macro="">
      <xdr:nvCxnSpPr>
        <xdr:cNvPr id="110" name="直線コネクタ 109">
          <a:extLst>
            <a:ext uri="{FF2B5EF4-FFF2-40B4-BE49-F238E27FC236}">
              <a16:creationId xmlns:a16="http://schemas.microsoft.com/office/drawing/2014/main" id="{3EB92F7B-4BCA-4659-BF85-071410639BC4}"/>
            </a:ext>
          </a:extLst>
        </xdr:cNvPr>
        <xdr:cNvCxnSpPr/>
      </xdr:nvCxnSpPr>
      <xdr:spPr>
        <a:xfrm>
          <a:off x="5902180" y="4122693"/>
          <a:ext cx="0" cy="1143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49498</xdr:colOff>
      <xdr:row>17</xdr:row>
      <xdr:rowOff>43615</xdr:rowOff>
    </xdr:from>
    <xdr:to>
      <xdr:col>24</xdr:col>
      <xdr:colOff>49498</xdr:colOff>
      <xdr:row>17</xdr:row>
      <xdr:rowOff>169615</xdr:rowOff>
    </xdr:to>
    <xdr:cxnSp macro="">
      <xdr:nvCxnSpPr>
        <xdr:cNvPr id="113" name="直線コネクタ 112">
          <a:extLst>
            <a:ext uri="{FF2B5EF4-FFF2-40B4-BE49-F238E27FC236}">
              <a16:creationId xmlns:a16="http://schemas.microsoft.com/office/drawing/2014/main" id="{76069293-693F-51AD-A64D-CF591C9A08DB}"/>
            </a:ext>
          </a:extLst>
        </xdr:cNvPr>
        <xdr:cNvCxnSpPr/>
      </xdr:nvCxnSpPr>
      <xdr:spPr>
        <a:xfrm>
          <a:off x="5535898" y="3929815"/>
          <a:ext cx="0" cy="126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13840</xdr:colOff>
      <xdr:row>17</xdr:row>
      <xdr:rowOff>43658</xdr:rowOff>
    </xdr:from>
    <xdr:to>
      <xdr:col>24</xdr:col>
      <xdr:colOff>116245</xdr:colOff>
      <xdr:row>17</xdr:row>
      <xdr:rowOff>43658</xdr:rowOff>
    </xdr:to>
    <xdr:cxnSp macro="">
      <xdr:nvCxnSpPr>
        <xdr:cNvPr id="114" name="直線コネクタ 113">
          <a:extLst>
            <a:ext uri="{FF2B5EF4-FFF2-40B4-BE49-F238E27FC236}">
              <a16:creationId xmlns:a16="http://schemas.microsoft.com/office/drawing/2014/main" id="{89B3C707-FCED-D89B-649B-98CD019F80B9}"/>
            </a:ext>
          </a:extLst>
        </xdr:cNvPr>
        <xdr:cNvCxnSpPr/>
      </xdr:nvCxnSpPr>
      <xdr:spPr>
        <a:xfrm>
          <a:off x="5500240" y="3929858"/>
          <a:ext cx="102405"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81215</xdr:colOff>
      <xdr:row>16</xdr:row>
      <xdr:rowOff>103870</xdr:rowOff>
    </xdr:from>
    <xdr:ext cx="233205" cy="444352"/>
    <xdr:sp macro="" textlink="$M$8">
      <xdr:nvSpPr>
        <xdr:cNvPr id="116" name="テキスト ボックス 115">
          <a:extLst>
            <a:ext uri="{FF2B5EF4-FFF2-40B4-BE49-F238E27FC236}">
              <a16:creationId xmlns:a16="http://schemas.microsoft.com/office/drawing/2014/main" id="{BB9AD6EC-4380-2FB7-3E20-FE4F6B22D3AE}"/>
            </a:ext>
          </a:extLst>
        </xdr:cNvPr>
        <xdr:cNvSpPr txBox="1"/>
      </xdr:nvSpPr>
      <xdr:spPr>
        <a:xfrm rot="16200000">
          <a:off x="5233442" y="386704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7AADAF3-E8D3-4348-8BD8-17D7A28613EF}" type="TxLink">
            <a:rPr kumimoji="1" lang="en-US" altLang="en-US" sz="900" b="0" i="0" u="none" strike="noStrike">
              <a:solidFill>
                <a:srgbClr val="FF0000"/>
              </a:solidFill>
              <a:latin typeface="Times New Roman"/>
              <a:cs typeface="Times New Roman"/>
            </a:rPr>
            <a:pPr/>
            <a:t>0.350</a:t>
          </a:fld>
          <a:endParaRPr kumimoji="1" lang="ja-JP" altLang="en-US" sz="900">
            <a:solidFill>
              <a:srgbClr val="FF0000"/>
            </a:solidFill>
          </a:endParaRPr>
        </a:p>
      </xdr:txBody>
    </xdr:sp>
    <xdr:clientData/>
  </xdr:oneCellAnchor>
  <xdr:twoCellAnchor editAs="oneCell">
    <xdr:from>
      <xdr:col>25</xdr:col>
      <xdr:colOff>27745</xdr:colOff>
      <xdr:row>19</xdr:row>
      <xdr:rowOff>85900</xdr:rowOff>
    </xdr:from>
    <xdr:to>
      <xdr:col>30</xdr:col>
      <xdr:colOff>18745</xdr:colOff>
      <xdr:row>19</xdr:row>
      <xdr:rowOff>85900</xdr:rowOff>
    </xdr:to>
    <xdr:cxnSp macro="">
      <xdr:nvCxnSpPr>
        <xdr:cNvPr id="127" name="直線コネクタ 126">
          <a:extLst>
            <a:ext uri="{FF2B5EF4-FFF2-40B4-BE49-F238E27FC236}">
              <a16:creationId xmlns:a16="http://schemas.microsoft.com/office/drawing/2014/main" id="{1D4C70F1-0D01-65DB-06D2-8DA24B06C98E}"/>
            </a:ext>
          </a:extLst>
        </xdr:cNvPr>
        <xdr:cNvCxnSpPr/>
      </xdr:nvCxnSpPr>
      <xdr:spPr>
        <a:xfrm>
          <a:off x="5742745" y="4429300"/>
          <a:ext cx="11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180449</xdr:colOff>
      <xdr:row>18</xdr:row>
      <xdr:rowOff>53312</xdr:rowOff>
    </xdr:from>
    <xdr:ext cx="444352" cy="233205"/>
    <xdr:sp macro="" textlink="$K$9">
      <xdr:nvSpPr>
        <xdr:cNvPr id="128" name="テキスト ボックス 127">
          <a:extLst>
            <a:ext uri="{FF2B5EF4-FFF2-40B4-BE49-F238E27FC236}">
              <a16:creationId xmlns:a16="http://schemas.microsoft.com/office/drawing/2014/main" id="{C587CA77-2F44-6B64-6280-FD386B236982}"/>
            </a:ext>
          </a:extLst>
        </xdr:cNvPr>
        <xdr:cNvSpPr txBox="1"/>
      </xdr:nvSpPr>
      <xdr:spPr>
        <a:xfrm>
          <a:off x="5666849" y="416811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BD001CF-9F5C-4038-8352-B397AF6F10CB}" type="TxLink">
            <a:rPr kumimoji="1" lang="en-US" altLang="en-US" sz="900" b="0" i="0" u="none" strike="noStrike">
              <a:solidFill>
                <a:srgbClr val="FF0000"/>
              </a:solidFill>
              <a:latin typeface="Times New Roman"/>
              <a:ea typeface="Yu Gothic"/>
              <a:cs typeface="Times New Roman"/>
            </a:rPr>
            <a:pPr/>
            <a:t>0.450</a:t>
          </a:fld>
          <a:endParaRPr kumimoji="1" lang="ja-JP" altLang="en-US" sz="900">
            <a:solidFill>
              <a:srgbClr val="FF0000"/>
            </a:solidFill>
          </a:endParaRPr>
        </a:p>
      </xdr:txBody>
    </xdr:sp>
    <xdr:clientData/>
  </xdr:oneCellAnchor>
  <xdr:twoCellAnchor editAs="oneCell">
    <xdr:from>
      <xdr:col>30</xdr:col>
      <xdr:colOff>16948</xdr:colOff>
      <xdr:row>18</xdr:row>
      <xdr:rowOff>11703</xdr:rowOff>
    </xdr:from>
    <xdr:to>
      <xdr:col>30</xdr:col>
      <xdr:colOff>16948</xdr:colOff>
      <xdr:row>19</xdr:row>
      <xdr:rowOff>156441</xdr:rowOff>
    </xdr:to>
    <xdr:cxnSp macro="">
      <xdr:nvCxnSpPr>
        <xdr:cNvPr id="130" name="直線コネクタ 129">
          <a:extLst>
            <a:ext uri="{FF2B5EF4-FFF2-40B4-BE49-F238E27FC236}">
              <a16:creationId xmlns:a16="http://schemas.microsoft.com/office/drawing/2014/main" id="{75052304-3A51-C472-31A2-A2A514A60376}"/>
            </a:ext>
          </a:extLst>
        </xdr:cNvPr>
        <xdr:cNvCxnSpPr/>
      </xdr:nvCxnSpPr>
      <xdr:spPr>
        <a:xfrm>
          <a:off x="6874948" y="4126503"/>
          <a:ext cx="0" cy="373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154623</xdr:colOff>
      <xdr:row>11</xdr:row>
      <xdr:rowOff>119104</xdr:rowOff>
    </xdr:from>
    <xdr:to>
      <xdr:col>64</xdr:col>
      <xdr:colOff>200573</xdr:colOff>
      <xdr:row>11</xdr:row>
      <xdr:rowOff>165054</xdr:rowOff>
    </xdr:to>
    <xdr:sp macro="" textlink="">
      <xdr:nvSpPr>
        <xdr:cNvPr id="133" name="楕円 132">
          <a:extLst>
            <a:ext uri="{FF2B5EF4-FFF2-40B4-BE49-F238E27FC236}">
              <a16:creationId xmlns:a16="http://schemas.microsoft.com/office/drawing/2014/main" id="{355B8301-94FF-4A93-A753-6322979D7CEA}"/>
            </a:ext>
          </a:extLst>
        </xdr:cNvPr>
        <xdr:cNvSpPr/>
      </xdr:nvSpPr>
      <xdr:spPr>
        <a:xfrm>
          <a:off x="14785023" y="2633704"/>
          <a:ext cx="45950"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17102</xdr:colOff>
      <xdr:row>18</xdr:row>
      <xdr:rowOff>107953</xdr:rowOff>
    </xdr:from>
    <xdr:to>
      <xdr:col>65</xdr:col>
      <xdr:colOff>8102</xdr:colOff>
      <xdr:row>18</xdr:row>
      <xdr:rowOff>107953</xdr:rowOff>
    </xdr:to>
    <xdr:cxnSp macro="">
      <xdr:nvCxnSpPr>
        <xdr:cNvPr id="136" name="直線コネクタ 135">
          <a:extLst>
            <a:ext uri="{FF2B5EF4-FFF2-40B4-BE49-F238E27FC236}">
              <a16:creationId xmlns:a16="http://schemas.microsoft.com/office/drawing/2014/main" id="{A2FF72B6-81AB-0F6C-492E-65FFDC26FA99}"/>
            </a:ext>
          </a:extLst>
        </xdr:cNvPr>
        <xdr:cNvCxnSpPr/>
      </xdr:nvCxnSpPr>
      <xdr:spPr>
        <a:xfrm>
          <a:off x="13733102" y="4222753"/>
          <a:ext cx="11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216240</xdr:colOff>
      <xdr:row>18</xdr:row>
      <xdr:rowOff>61659</xdr:rowOff>
    </xdr:from>
    <xdr:ext cx="444352" cy="233205"/>
    <xdr:sp macro="" textlink="$AU$7">
      <xdr:nvSpPr>
        <xdr:cNvPr id="137" name="テキスト ボックス 136">
          <a:extLst>
            <a:ext uri="{FF2B5EF4-FFF2-40B4-BE49-F238E27FC236}">
              <a16:creationId xmlns:a16="http://schemas.microsoft.com/office/drawing/2014/main" id="{FDF03B9F-4CEC-39CA-C3A5-4C9B944FA2E7}"/>
            </a:ext>
          </a:extLst>
        </xdr:cNvPr>
        <xdr:cNvSpPr txBox="1"/>
      </xdr:nvSpPr>
      <xdr:spPr>
        <a:xfrm>
          <a:off x="14160840" y="417645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0B5CE71-B998-4E54-B037-AEE676F269F0}" type="TxLink">
            <a:rPr kumimoji="1" lang="en-US" altLang="en-US" sz="900" b="0" i="0" u="none" strike="noStrike">
              <a:solidFill>
                <a:srgbClr val="FF0000"/>
              </a:solidFill>
              <a:latin typeface="Times New Roman"/>
              <a:ea typeface="Yu Gothic"/>
              <a:cs typeface="Times New Roman"/>
            </a:rPr>
            <a:pPr/>
            <a:t>3.150</a:t>
          </a:fld>
          <a:endParaRPr kumimoji="1" lang="ja-JP" altLang="en-US" sz="900">
            <a:solidFill>
              <a:srgbClr val="FF0000"/>
            </a:solidFill>
          </a:endParaRPr>
        </a:p>
      </xdr:txBody>
    </xdr:sp>
    <xdr:clientData/>
  </xdr:oneCellAnchor>
  <xdr:twoCellAnchor editAs="oneCell">
    <xdr:from>
      <xdr:col>65</xdr:col>
      <xdr:colOff>4535</xdr:colOff>
      <xdr:row>17</xdr:row>
      <xdr:rowOff>218678</xdr:rowOff>
    </xdr:from>
    <xdr:to>
      <xdr:col>65</xdr:col>
      <xdr:colOff>4535</xdr:colOff>
      <xdr:row>18</xdr:row>
      <xdr:rowOff>192594</xdr:rowOff>
    </xdr:to>
    <xdr:cxnSp macro="">
      <xdr:nvCxnSpPr>
        <xdr:cNvPr id="138" name="直線コネクタ 137">
          <a:extLst>
            <a:ext uri="{FF2B5EF4-FFF2-40B4-BE49-F238E27FC236}">
              <a16:creationId xmlns:a16="http://schemas.microsoft.com/office/drawing/2014/main" id="{60EE89BB-454E-4444-FE1C-5D33F9C71BE3}"/>
            </a:ext>
          </a:extLst>
        </xdr:cNvPr>
        <xdr:cNvCxnSpPr/>
      </xdr:nvCxnSpPr>
      <xdr:spPr>
        <a:xfrm>
          <a:off x="14863535" y="4104878"/>
          <a:ext cx="0" cy="20251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93636</xdr:colOff>
      <xdr:row>11</xdr:row>
      <xdr:rowOff>140735</xdr:rowOff>
    </xdr:from>
    <xdr:to>
      <xdr:col>68</xdr:col>
      <xdr:colOff>93636</xdr:colOff>
      <xdr:row>17</xdr:row>
      <xdr:rowOff>137135</xdr:rowOff>
    </xdr:to>
    <xdr:cxnSp macro="">
      <xdr:nvCxnSpPr>
        <xdr:cNvPr id="140" name="直線コネクタ 139">
          <a:extLst>
            <a:ext uri="{FF2B5EF4-FFF2-40B4-BE49-F238E27FC236}">
              <a16:creationId xmlns:a16="http://schemas.microsoft.com/office/drawing/2014/main" id="{696D1AF6-DB0A-7F59-C46D-8A7C5E84F172}"/>
            </a:ext>
          </a:extLst>
        </xdr:cNvPr>
        <xdr:cNvCxnSpPr/>
      </xdr:nvCxnSpPr>
      <xdr:spPr>
        <a:xfrm>
          <a:off x="15638436" y="2655335"/>
          <a:ext cx="0" cy="13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224169</xdr:colOff>
      <xdr:row>11</xdr:row>
      <xdr:rowOff>142038</xdr:rowOff>
    </xdr:from>
    <xdr:to>
      <xdr:col>68</xdr:col>
      <xdr:colOff>165354</xdr:colOff>
      <xdr:row>11</xdr:row>
      <xdr:rowOff>142038</xdr:rowOff>
    </xdr:to>
    <xdr:cxnSp macro="">
      <xdr:nvCxnSpPr>
        <xdr:cNvPr id="141" name="直線コネクタ 140">
          <a:extLst>
            <a:ext uri="{FF2B5EF4-FFF2-40B4-BE49-F238E27FC236}">
              <a16:creationId xmlns:a16="http://schemas.microsoft.com/office/drawing/2014/main" id="{61AA5FC8-D13F-C0D9-2FD4-A62F541335A6}"/>
            </a:ext>
          </a:extLst>
        </xdr:cNvPr>
        <xdr:cNvCxnSpPr/>
      </xdr:nvCxnSpPr>
      <xdr:spPr>
        <a:xfrm>
          <a:off x="15540369" y="2656638"/>
          <a:ext cx="169785"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46058</xdr:colOff>
      <xdr:row>13</xdr:row>
      <xdr:rowOff>42171</xdr:rowOff>
    </xdr:from>
    <xdr:ext cx="233205" cy="444352"/>
    <xdr:sp macro="" textlink="$AW$7">
      <xdr:nvSpPr>
        <xdr:cNvPr id="142" name="テキスト ボックス 141">
          <a:extLst>
            <a:ext uri="{FF2B5EF4-FFF2-40B4-BE49-F238E27FC236}">
              <a16:creationId xmlns:a16="http://schemas.microsoft.com/office/drawing/2014/main" id="{98BE678D-CACE-0597-CFBC-E3D8D042A6D4}"/>
            </a:ext>
          </a:extLst>
        </xdr:cNvPr>
        <xdr:cNvSpPr txBox="1"/>
      </xdr:nvSpPr>
      <xdr:spPr>
        <a:xfrm rot="16200000">
          <a:off x="15361914" y="309595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A27B876-7CD3-4E71-9B8A-07D1396338C4}" type="TxLink">
            <a:rPr kumimoji="1" lang="en-US" altLang="en-US" sz="900" b="0" i="0" u="none" strike="noStrike">
              <a:solidFill>
                <a:srgbClr val="FF0000"/>
              </a:solidFill>
              <a:latin typeface="Times New Roman"/>
              <a:cs typeface="Times New Roman"/>
            </a:rPr>
            <a:pPr/>
            <a:t>3.800</a:t>
          </a:fld>
          <a:endParaRPr kumimoji="1" lang="ja-JP" altLang="en-US" sz="900">
            <a:solidFill>
              <a:srgbClr val="FF0000"/>
            </a:solidFill>
          </a:endParaRPr>
        </a:p>
      </xdr:txBody>
    </xdr:sp>
    <xdr:clientData/>
  </xdr:oneCellAnchor>
  <xdr:oneCellAnchor>
    <xdr:from>
      <xdr:col>29</xdr:col>
      <xdr:colOff>18880</xdr:colOff>
      <xdr:row>16</xdr:row>
      <xdr:rowOff>79820</xdr:rowOff>
    </xdr:from>
    <xdr:ext cx="300082" cy="285527"/>
    <xdr:sp macro="" textlink="">
      <xdr:nvSpPr>
        <xdr:cNvPr id="39" name="テキスト ボックス 38">
          <a:extLst>
            <a:ext uri="{FF2B5EF4-FFF2-40B4-BE49-F238E27FC236}">
              <a16:creationId xmlns:a16="http://schemas.microsoft.com/office/drawing/2014/main" id="{C0FB8C7F-F8EB-1409-57F0-E380DDD25917}"/>
            </a:ext>
          </a:extLst>
        </xdr:cNvPr>
        <xdr:cNvSpPr txBox="1"/>
      </xdr:nvSpPr>
      <xdr:spPr>
        <a:xfrm>
          <a:off x="6648280" y="3737420"/>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④</a:t>
          </a:r>
        </a:p>
      </xdr:txBody>
    </xdr:sp>
    <xdr:clientData/>
  </xdr:oneCellAnchor>
  <xdr:twoCellAnchor editAs="oneCell">
    <xdr:from>
      <xdr:col>26</xdr:col>
      <xdr:colOff>118120</xdr:colOff>
      <xdr:row>16</xdr:row>
      <xdr:rowOff>146135</xdr:rowOff>
    </xdr:from>
    <xdr:to>
      <xdr:col>26</xdr:col>
      <xdr:colOff>118120</xdr:colOff>
      <xdr:row>17</xdr:row>
      <xdr:rowOff>169535</xdr:rowOff>
    </xdr:to>
    <xdr:cxnSp macro="">
      <xdr:nvCxnSpPr>
        <xdr:cNvPr id="41" name="直線コネクタ 40">
          <a:extLst>
            <a:ext uri="{FF2B5EF4-FFF2-40B4-BE49-F238E27FC236}">
              <a16:creationId xmlns:a16="http://schemas.microsoft.com/office/drawing/2014/main" id="{DB52920E-AFA9-DD5E-3424-A3B28881C243}"/>
            </a:ext>
          </a:extLst>
        </xdr:cNvPr>
        <xdr:cNvCxnSpPr/>
      </xdr:nvCxnSpPr>
      <xdr:spPr>
        <a:xfrm>
          <a:off x="6061720" y="3803735"/>
          <a:ext cx="0" cy="252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218794</xdr:colOff>
      <xdr:row>17</xdr:row>
      <xdr:rowOff>22374</xdr:rowOff>
    </xdr:from>
    <xdr:to>
      <xdr:col>27</xdr:col>
      <xdr:colOff>32878</xdr:colOff>
      <xdr:row>17</xdr:row>
      <xdr:rowOff>65574</xdr:rowOff>
    </xdr:to>
    <xdr:sp macro="" textlink="">
      <xdr:nvSpPr>
        <xdr:cNvPr id="92" name="楕円 91">
          <a:extLst>
            <a:ext uri="{FF2B5EF4-FFF2-40B4-BE49-F238E27FC236}">
              <a16:creationId xmlns:a16="http://schemas.microsoft.com/office/drawing/2014/main" id="{45DDFB90-2C5E-3CC7-B7DC-EF5BCD7F9893}"/>
            </a:ext>
          </a:extLst>
        </xdr:cNvPr>
        <xdr:cNvSpPr/>
      </xdr:nvSpPr>
      <xdr:spPr>
        <a:xfrm>
          <a:off x="6162394" y="3908574"/>
          <a:ext cx="42684" cy="432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223239</xdr:colOff>
      <xdr:row>17</xdr:row>
      <xdr:rowOff>22374</xdr:rowOff>
    </xdr:from>
    <xdr:to>
      <xdr:col>30</xdr:col>
      <xdr:colOff>37323</xdr:colOff>
      <xdr:row>17</xdr:row>
      <xdr:rowOff>65574</xdr:rowOff>
    </xdr:to>
    <xdr:sp macro="" textlink="">
      <xdr:nvSpPr>
        <xdr:cNvPr id="95" name="楕円 94">
          <a:extLst>
            <a:ext uri="{FF2B5EF4-FFF2-40B4-BE49-F238E27FC236}">
              <a16:creationId xmlns:a16="http://schemas.microsoft.com/office/drawing/2014/main" id="{6F1D1EF2-9A71-D4E1-C99B-2138E486CD71}"/>
            </a:ext>
          </a:extLst>
        </xdr:cNvPr>
        <xdr:cNvSpPr/>
      </xdr:nvSpPr>
      <xdr:spPr>
        <a:xfrm>
          <a:off x="6852639" y="3908574"/>
          <a:ext cx="42684" cy="432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208634</xdr:colOff>
      <xdr:row>11</xdr:row>
      <xdr:rowOff>136674</xdr:rowOff>
    </xdr:from>
    <xdr:to>
      <xdr:col>27</xdr:col>
      <xdr:colOff>22718</xdr:colOff>
      <xdr:row>11</xdr:row>
      <xdr:rowOff>179874</xdr:rowOff>
    </xdr:to>
    <xdr:sp macro="" textlink="">
      <xdr:nvSpPr>
        <xdr:cNvPr id="101" name="楕円 100">
          <a:extLst>
            <a:ext uri="{FF2B5EF4-FFF2-40B4-BE49-F238E27FC236}">
              <a16:creationId xmlns:a16="http://schemas.microsoft.com/office/drawing/2014/main" id="{7DB0954F-0340-E737-91DD-80EEC3BC4ED9}"/>
            </a:ext>
          </a:extLst>
        </xdr:cNvPr>
        <xdr:cNvSpPr/>
      </xdr:nvSpPr>
      <xdr:spPr>
        <a:xfrm>
          <a:off x="6152234" y="2651274"/>
          <a:ext cx="42684" cy="432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68</xdr:col>
      <xdr:colOff>1431</xdr:colOff>
      <xdr:row>17</xdr:row>
      <xdr:rowOff>136567</xdr:rowOff>
    </xdr:from>
    <xdr:to>
      <xdr:col>68</xdr:col>
      <xdr:colOff>171216</xdr:colOff>
      <xdr:row>17</xdr:row>
      <xdr:rowOff>136567</xdr:rowOff>
    </xdr:to>
    <xdr:cxnSp macro="">
      <xdr:nvCxnSpPr>
        <xdr:cNvPr id="120" name="直線コネクタ 119">
          <a:extLst>
            <a:ext uri="{FF2B5EF4-FFF2-40B4-BE49-F238E27FC236}">
              <a16:creationId xmlns:a16="http://schemas.microsoft.com/office/drawing/2014/main" id="{C4067E88-973B-799E-B4E4-3B0BFACE75C8}"/>
            </a:ext>
          </a:extLst>
        </xdr:cNvPr>
        <xdr:cNvCxnSpPr/>
      </xdr:nvCxnSpPr>
      <xdr:spPr>
        <a:xfrm>
          <a:off x="15546231" y="4022767"/>
          <a:ext cx="169785"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54122</xdr:colOff>
      <xdr:row>6</xdr:row>
      <xdr:rowOff>172863</xdr:rowOff>
    </xdr:from>
    <xdr:to>
      <xdr:col>61</xdr:col>
      <xdr:colOff>58615</xdr:colOff>
      <xdr:row>6</xdr:row>
      <xdr:rowOff>172863</xdr:rowOff>
    </xdr:to>
    <xdr:cxnSp macro="">
      <xdr:nvCxnSpPr>
        <xdr:cNvPr id="124" name="直線コネクタ 123">
          <a:extLst>
            <a:ext uri="{FF2B5EF4-FFF2-40B4-BE49-F238E27FC236}">
              <a16:creationId xmlns:a16="http://schemas.microsoft.com/office/drawing/2014/main" id="{DB7F2C2F-4AD9-BCFD-4A11-FB2DD2FC6921}"/>
            </a:ext>
          </a:extLst>
        </xdr:cNvPr>
        <xdr:cNvCxnSpPr/>
      </xdr:nvCxnSpPr>
      <xdr:spPr>
        <a:xfrm>
          <a:off x="13541522" y="1544463"/>
          <a:ext cx="46169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114524</xdr:colOff>
      <xdr:row>24</xdr:row>
      <xdr:rowOff>45103</xdr:rowOff>
    </xdr:from>
    <xdr:to>
      <xdr:col>26</xdr:col>
      <xdr:colOff>114524</xdr:colOff>
      <xdr:row>34</xdr:row>
      <xdr:rowOff>27103</xdr:rowOff>
    </xdr:to>
    <xdr:cxnSp macro="">
      <xdr:nvCxnSpPr>
        <xdr:cNvPr id="73" name="直線コネクタ 72">
          <a:extLst>
            <a:ext uri="{FF2B5EF4-FFF2-40B4-BE49-F238E27FC236}">
              <a16:creationId xmlns:a16="http://schemas.microsoft.com/office/drawing/2014/main" id="{8EEF19AD-8493-360B-9E7B-51BC64592B4D}"/>
            </a:ext>
          </a:extLst>
        </xdr:cNvPr>
        <xdr:cNvCxnSpPr/>
      </xdr:nvCxnSpPr>
      <xdr:spPr>
        <a:xfrm>
          <a:off x="6058124" y="5531503"/>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23820</xdr:colOff>
      <xdr:row>35</xdr:row>
      <xdr:rowOff>47938</xdr:rowOff>
    </xdr:from>
    <xdr:to>
      <xdr:col>32</xdr:col>
      <xdr:colOff>133620</xdr:colOff>
      <xdr:row>35</xdr:row>
      <xdr:rowOff>47938</xdr:rowOff>
    </xdr:to>
    <xdr:cxnSp macro="">
      <xdr:nvCxnSpPr>
        <xdr:cNvPr id="82" name="直線コネクタ 81">
          <a:extLst>
            <a:ext uri="{FF2B5EF4-FFF2-40B4-BE49-F238E27FC236}">
              <a16:creationId xmlns:a16="http://schemas.microsoft.com/office/drawing/2014/main" id="{A84621D3-0813-E920-13A5-866F3BE37391}"/>
            </a:ext>
          </a:extLst>
        </xdr:cNvPr>
        <xdr:cNvCxnSpPr/>
      </xdr:nvCxnSpPr>
      <xdr:spPr>
        <a:xfrm>
          <a:off x="5738820" y="8048938"/>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24725</xdr:colOff>
      <xdr:row>34</xdr:row>
      <xdr:rowOff>26648</xdr:rowOff>
    </xdr:from>
    <xdr:to>
      <xdr:col>26</xdr:col>
      <xdr:colOff>120125</xdr:colOff>
      <xdr:row>34</xdr:row>
      <xdr:rowOff>26648</xdr:rowOff>
    </xdr:to>
    <xdr:cxnSp macro="">
      <xdr:nvCxnSpPr>
        <xdr:cNvPr id="90" name="直線コネクタ 89">
          <a:extLst>
            <a:ext uri="{FF2B5EF4-FFF2-40B4-BE49-F238E27FC236}">
              <a16:creationId xmlns:a16="http://schemas.microsoft.com/office/drawing/2014/main" id="{6AA06141-9EAC-6818-3C9A-DCAA2E25FDBB}"/>
            </a:ext>
          </a:extLst>
        </xdr:cNvPr>
        <xdr:cNvCxnSpPr/>
      </xdr:nvCxnSpPr>
      <xdr:spPr>
        <a:xfrm>
          <a:off x="5739725" y="7799048"/>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23172</xdr:colOff>
      <xdr:row>34</xdr:row>
      <xdr:rowOff>24252</xdr:rowOff>
    </xdr:from>
    <xdr:to>
      <xdr:col>25</xdr:col>
      <xdr:colOff>23172</xdr:colOff>
      <xdr:row>35</xdr:row>
      <xdr:rowOff>47652</xdr:rowOff>
    </xdr:to>
    <xdr:cxnSp macro="">
      <xdr:nvCxnSpPr>
        <xdr:cNvPr id="96" name="直線コネクタ 95">
          <a:extLst>
            <a:ext uri="{FF2B5EF4-FFF2-40B4-BE49-F238E27FC236}">
              <a16:creationId xmlns:a16="http://schemas.microsoft.com/office/drawing/2014/main" id="{032088C7-6CDB-A4D4-EFC4-B194BF488DE3}"/>
            </a:ext>
          </a:extLst>
        </xdr:cNvPr>
        <xdr:cNvCxnSpPr/>
      </xdr:nvCxnSpPr>
      <xdr:spPr>
        <a:xfrm>
          <a:off x="5738172" y="779665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115500</xdr:colOff>
      <xdr:row>24</xdr:row>
      <xdr:rowOff>45702</xdr:rowOff>
    </xdr:from>
    <xdr:to>
      <xdr:col>27</xdr:col>
      <xdr:colOff>120900</xdr:colOff>
      <xdr:row>24</xdr:row>
      <xdr:rowOff>45702</xdr:rowOff>
    </xdr:to>
    <xdr:cxnSp macro="">
      <xdr:nvCxnSpPr>
        <xdr:cNvPr id="98" name="直線コネクタ 97">
          <a:extLst>
            <a:ext uri="{FF2B5EF4-FFF2-40B4-BE49-F238E27FC236}">
              <a16:creationId xmlns:a16="http://schemas.microsoft.com/office/drawing/2014/main" id="{0B6D408F-93C2-3415-0DDA-F623859DA6D0}"/>
            </a:ext>
          </a:extLst>
        </xdr:cNvPr>
        <xdr:cNvCxnSpPr/>
      </xdr:nvCxnSpPr>
      <xdr:spPr>
        <a:xfrm>
          <a:off x="6059100" y="5532102"/>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120893</xdr:colOff>
      <xdr:row>24</xdr:row>
      <xdr:rowOff>45103</xdr:rowOff>
    </xdr:from>
    <xdr:to>
      <xdr:col>27</xdr:col>
      <xdr:colOff>120893</xdr:colOff>
      <xdr:row>34</xdr:row>
      <xdr:rowOff>27103</xdr:rowOff>
    </xdr:to>
    <xdr:cxnSp macro="">
      <xdr:nvCxnSpPr>
        <xdr:cNvPr id="102" name="直線コネクタ 101">
          <a:extLst>
            <a:ext uri="{FF2B5EF4-FFF2-40B4-BE49-F238E27FC236}">
              <a16:creationId xmlns:a16="http://schemas.microsoft.com/office/drawing/2014/main" id="{B4C8C070-AC61-0C2C-1CB8-E3A94DD27CFB}"/>
            </a:ext>
          </a:extLst>
        </xdr:cNvPr>
        <xdr:cNvCxnSpPr/>
      </xdr:nvCxnSpPr>
      <xdr:spPr>
        <a:xfrm>
          <a:off x="6293093" y="5531503"/>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120795</xdr:colOff>
      <xdr:row>34</xdr:row>
      <xdr:rowOff>24716</xdr:rowOff>
    </xdr:from>
    <xdr:to>
      <xdr:col>32</xdr:col>
      <xdr:colOff>129795</xdr:colOff>
      <xdr:row>34</xdr:row>
      <xdr:rowOff>24716</xdr:rowOff>
    </xdr:to>
    <xdr:cxnSp macro="">
      <xdr:nvCxnSpPr>
        <xdr:cNvPr id="104" name="直線コネクタ 103">
          <a:extLst>
            <a:ext uri="{FF2B5EF4-FFF2-40B4-BE49-F238E27FC236}">
              <a16:creationId xmlns:a16="http://schemas.microsoft.com/office/drawing/2014/main" id="{6B404F6D-FED9-B58D-72F6-2072A3238793}"/>
            </a:ext>
          </a:extLst>
        </xdr:cNvPr>
        <xdr:cNvCxnSpPr/>
      </xdr:nvCxnSpPr>
      <xdr:spPr>
        <a:xfrm>
          <a:off x="6292995" y="7797116"/>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130342</xdr:colOff>
      <xdr:row>34</xdr:row>
      <xdr:rowOff>24762</xdr:rowOff>
    </xdr:from>
    <xdr:to>
      <xdr:col>32</xdr:col>
      <xdr:colOff>130342</xdr:colOff>
      <xdr:row>35</xdr:row>
      <xdr:rowOff>48162</xdr:rowOff>
    </xdr:to>
    <xdr:cxnSp macro="">
      <xdr:nvCxnSpPr>
        <xdr:cNvPr id="112" name="直線コネクタ 111">
          <a:extLst>
            <a:ext uri="{FF2B5EF4-FFF2-40B4-BE49-F238E27FC236}">
              <a16:creationId xmlns:a16="http://schemas.microsoft.com/office/drawing/2014/main" id="{D4918FFF-663F-EC3A-B981-BC7048DE53A3}"/>
            </a:ext>
          </a:extLst>
        </xdr:cNvPr>
        <xdr:cNvCxnSpPr/>
      </xdr:nvCxnSpPr>
      <xdr:spPr>
        <a:xfrm>
          <a:off x="7445542" y="779716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139365</xdr:colOff>
      <xdr:row>24</xdr:row>
      <xdr:rowOff>46409</xdr:rowOff>
    </xdr:from>
    <xdr:to>
      <xdr:col>25</xdr:col>
      <xdr:colOff>140829</xdr:colOff>
      <xdr:row>24</xdr:row>
      <xdr:rowOff>46409</xdr:rowOff>
    </xdr:to>
    <xdr:cxnSp macro="">
      <xdr:nvCxnSpPr>
        <xdr:cNvPr id="117" name="直線コネクタ 116">
          <a:extLst>
            <a:ext uri="{FF2B5EF4-FFF2-40B4-BE49-F238E27FC236}">
              <a16:creationId xmlns:a16="http://schemas.microsoft.com/office/drawing/2014/main" id="{3F8025D0-EB6D-9112-20A1-65925CDEB8C8}"/>
            </a:ext>
          </a:extLst>
        </xdr:cNvPr>
        <xdr:cNvCxnSpPr/>
      </xdr:nvCxnSpPr>
      <xdr:spPr>
        <a:xfrm>
          <a:off x="4939965" y="5532809"/>
          <a:ext cx="91586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110490</xdr:colOff>
      <xdr:row>34</xdr:row>
      <xdr:rowOff>26455</xdr:rowOff>
    </xdr:from>
    <xdr:to>
      <xdr:col>23</xdr:col>
      <xdr:colOff>10513</xdr:colOff>
      <xdr:row>34</xdr:row>
      <xdr:rowOff>26455</xdr:rowOff>
    </xdr:to>
    <xdr:cxnSp macro="">
      <xdr:nvCxnSpPr>
        <xdr:cNvPr id="118" name="直線コネクタ 117">
          <a:extLst>
            <a:ext uri="{FF2B5EF4-FFF2-40B4-BE49-F238E27FC236}">
              <a16:creationId xmlns:a16="http://schemas.microsoft.com/office/drawing/2014/main" id="{195E9725-4569-2926-35D5-9B4A6BAEDE5E}"/>
            </a:ext>
          </a:extLst>
        </xdr:cNvPr>
        <xdr:cNvCxnSpPr/>
      </xdr:nvCxnSpPr>
      <xdr:spPr>
        <a:xfrm>
          <a:off x="5139690" y="7798855"/>
          <a:ext cx="12862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154197</xdr:colOff>
      <xdr:row>24</xdr:row>
      <xdr:rowOff>51781</xdr:rowOff>
    </xdr:from>
    <xdr:to>
      <xdr:col>22</xdr:col>
      <xdr:colOff>154197</xdr:colOff>
      <xdr:row>34</xdr:row>
      <xdr:rowOff>33781</xdr:rowOff>
    </xdr:to>
    <xdr:cxnSp macro="">
      <xdr:nvCxnSpPr>
        <xdr:cNvPr id="119" name="直線コネクタ 118">
          <a:extLst>
            <a:ext uri="{FF2B5EF4-FFF2-40B4-BE49-F238E27FC236}">
              <a16:creationId xmlns:a16="http://schemas.microsoft.com/office/drawing/2014/main" id="{6F2CC442-F865-5AD2-1264-4B456162221E}"/>
            </a:ext>
          </a:extLst>
        </xdr:cNvPr>
        <xdr:cNvCxnSpPr/>
      </xdr:nvCxnSpPr>
      <xdr:spPr>
        <a:xfrm>
          <a:off x="5183397" y="5538181"/>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207308</xdr:colOff>
      <xdr:row>27</xdr:row>
      <xdr:rowOff>142658</xdr:rowOff>
    </xdr:from>
    <xdr:ext cx="233205" cy="444352"/>
    <xdr:sp macro="" textlink="'1条'!$R$6">
      <xdr:nvSpPr>
        <xdr:cNvPr id="121" name="テキスト ボックス 120">
          <a:extLst>
            <a:ext uri="{FF2B5EF4-FFF2-40B4-BE49-F238E27FC236}">
              <a16:creationId xmlns:a16="http://schemas.microsoft.com/office/drawing/2014/main" id="{5D440613-85F4-4866-3E44-70179781E28F}"/>
            </a:ext>
          </a:extLst>
        </xdr:cNvPr>
        <xdr:cNvSpPr txBox="1"/>
      </xdr:nvSpPr>
      <xdr:spPr>
        <a:xfrm rot="16200000">
          <a:off x="4902335" y="642043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21</xdr:col>
      <xdr:colOff>119721</xdr:colOff>
      <xdr:row>35</xdr:row>
      <xdr:rowOff>48100</xdr:rowOff>
    </xdr:from>
    <xdr:to>
      <xdr:col>24</xdr:col>
      <xdr:colOff>117154</xdr:colOff>
      <xdr:row>35</xdr:row>
      <xdr:rowOff>48100</xdr:rowOff>
    </xdr:to>
    <xdr:cxnSp macro="">
      <xdr:nvCxnSpPr>
        <xdr:cNvPr id="122" name="直線コネクタ 121">
          <a:extLst>
            <a:ext uri="{FF2B5EF4-FFF2-40B4-BE49-F238E27FC236}">
              <a16:creationId xmlns:a16="http://schemas.microsoft.com/office/drawing/2014/main" id="{5BFD102B-70E0-94A6-1704-74727CFE211D}"/>
            </a:ext>
          </a:extLst>
        </xdr:cNvPr>
        <xdr:cNvCxnSpPr/>
      </xdr:nvCxnSpPr>
      <xdr:spPr>
        <a:xfrm>
          <a:off x="4920321" y="8049100"/>
          <a:ext cx="68323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218100</xdr:colOff>
      <xdr:row>28</xdr:row>
      <xdr:rowOff>83024</xdr:rowOff>
    </xdr:from>
    <xdr:ext cx="233205" cy="444352"/>
    <xdr:sp macro="" textlink="'1条'!R5">
      <xdr:nvSpPr>
        <xdr:cNvPr id="123" name="テキスト ボックス 122">
          <a:extLst>
            <a:ext uri="{FF2B5EF4-FFF2-40B4-BE49-F238E27FC236}">
              <a16:creationId xmlns:a16="http://schemas.microsoft.com/office/drawing/2014/main" id="{BA8F8F8B-D216-6CA8-88D7-3AB4FF29A60C}"/>
            </a:ext>
          </a:extLst>
        </xdr:cNvPr>
        <xdr:cNvSpPr txBox="1"/>
      </xdr:nvSpPr>
      <xdr:spPr>
        <a:xfrm rot="16200000">
          <a:off x="4684527" y="658939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21</xdr:col>
      <xdr:colOff>180459</xdr:colOff>
      <xdr:row>24</xdr:row>
      <xdr:rowOff>47970</xdr:rowOff>
    </xdr:from>
    <xdr:to>
      <xdr:col>21</xdr:col>
      <xdr:colOff>180459</xdr:colOff>
      <xdr:row>35</xdr:row>
      <xdr:rowOff>53370</xdr:rowOff>
    </xdr:to>
    <xdr:cxnSp macro="">
      <xdr:nvCxnSpPr>
        <xdr:cNvPr id="125" name="直線コネクタ 124">
          <a:extLst>
            <a:ext uri="{FF2B5EF4-FFF2-40B4-BE49-F238E27FC236}">
              <a16:creationId xmlns:a16="http://schemas.microsoft.com/office/drawing/2014/main" id="{92A8A58F-4B4A-BA00-11CF-1DE22DBDDC74}"/>
            </a:ext>
          </a:extLst>
        </xdr:cNvPr>
        <xdr:cNvCxnSpPr/>
      </xdr:nvCxnSpPr>
      <xdr:spPr>
        <a:xfrm>
          <a:off x="4981059" y="5534370"/>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152947</xdr:colOff>
      <xdr:row>34</xdr:row>
      <xdr:rowOff>23423</xdr:rowOff>
    </xdr:from>
    <xdr:to>
      <xdr:col>22</xdr:col>
      <xdr:colOff>152947</xdr:colOff>
      <xdr:row>35</xdr:row>
      <xdr:rowOff>46823</xdr:rowOff>
    </xdr:to>
    <xdr:cxnSp macro="">
      <xdr:nvCxnSpPr>
        <xdr:cNvPr id="126" name="直線コネクタ 125">
          <a:extLst>
            <a:ext uri="{FF2B5EF4-FFF2-40B4-BE49-F238E27FC236}">
              <a16:creationId xmlns:a16="http://schemas.microsoft.com/office/drawing/2014/main" id="{701532BB-5F82-1619-A675-AB5ABC36ADE4}"/>
            </a:ext>
          </a:extLst>
        </xdr:cNvPr>
        <xdr:cNvCxnSpPr/>
      </xdr:nvCxnSpPr>
      <xdr:spPr>
        <a:xfrm>
          <a:off x="5182147" y="7795823"/>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232</xdr:colOff>
      <xdr:row>29</xdr:row>
      <xdr:rowOff>160929</xdr:rowOff>
    </xdr:from>
    <xdr:ext cx="224998" cy="345929"/>
    <xdr:sp macro="" textlink="">
      <xdr:nvSpPr>
        <xdr:cNvPr id="131" name="テキスト ボックス 130">
          <a:extLst>
            <a:ext uri="{FF2B5EF4-FFF2-40B4-BE49-F238E27FC236}">
              <a16:creationId xmlns:a16="http://schemas.microsoft.com/office/drawing/2014/main" id="{427A14FD-359D-2620-EACC-1704C2038F61}"/>
            </a:ext>
          </a:extLst>
        </xdr:cNvPr>
        <xdr:cNvSpPr txBox="1"/>
      </xdr:nvSpPr>
      <xdr:spPr>
        <a:xfrm rot="16200000">
          <a:off x="4740366" y="6850795"/>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21</xdr:col>
      <xdr:colOff>179153</xdr:colOff>
      <xdr:row>33</xdr:row>
      <xdr:rowOff>136600</xdr:rowOff>
    </xdr:from>
    <xdr:ext cx="233205" cy="444352"/>
    <xdr:sp macro="" textlink="'1条'!$R$9">
      <xdr:nvSpPr>
        <xdr:cNvPr id="134" name="テキスト ボックス 133">
          <a:extLst>
            <a:ext uri="{FF2B5EF4-FFF2-40B4-BE49-F238E27FC236}">
              <a16:creationId xmlns:a16="http://schemas.microsoft.com/office/drawing/2014/main" id="{8F05604F-B572-5599-AA5F-E9CF30047579}"/>
            </a:ext>
          </a:extLst>
        </xdr:cNvPr>
        <xdr:cNvSpPr txBox="1"/>
      </xdr:nvSpPr>
      <xdr:spPr>
        <a:xfrm rot="16200000">
          <a:off x="4874180" y="778597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26</xdr:col>
      <xdr:colOff>118611</xdr:colOff>
      <xdr:row>23</xdr:row>
      <xdr:rowOff>72826</xdr:rowOff>
    </xdr:from>
    <xdr:to>
      <xdr:col>26</xdr:col>
      <xdr:colOff>118611</xdr:colOff>
      <xdr:row>23</xdr:row>
      <xdr:rowOff>208350</xdr:rowOff>
    </xdr:to>
    <xdr:cxnSp macro="">
      <xdr:nvCxnSpPr>
        <xdr:cNvPr id="135" name="直線コネクタ 134">
          <a:extLst>
            <a:ext uri="{FF2B5EF4-FFF2-40B4-BE49-F238E27FC236}">
              <a16:creationId xmlns:a16="http://schemas.microsoft.com/office/drawing/2014/main" id="{17E4F19B-9BC4-0A85-289E-8EBEEDEB372F}"/>
            </a:ext>
          </a:extLst>
        </xdr:cNvPr>
        <xdr:cNvCxnSpPr/>
      </xdr:nvCxnSpPr>
      <xdr:spPr>
        <a:xfrm>
          <a:off x="6062211" y="5330626"/>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123918</xdr:colOff>
      <xdr:row>23</xdr:row>
      <xdr:rowOff>75850</xdr:rowOff>
    </xdr:from>
    <xdr:to>
      <xdr:col>27</xdr:col>
      <xdr:colOff>123918</xdr:colOff>
      <xdr:row>23</xdr:row>
      <xdr:rowOff>208350</xdr:rowOff>
    </xdr:to>
    <xdr:cxnSp macro="">
      <xdr:nvCxnSpPr>
        <xdr:cNvPr id="139" name="直線コネクタ 138">
          <a:extLst>
            <a:ext uri="{FF2B5EF4-FFF2-40B4-BE49-F238E27FC236}">
              <a16:creationId xmlns:a16="http://schemas.microsoft.com/office/drawing/2014/main" id="{C1339641-7111-E204-12A2-78E0B5D213C9}"/>
            </a:ext>
          </a:extLst>
        </xdr:cNvPr>
        <xdr:cNvCxnSpPr/>
      </xdr:nvCxnSpPr>
      <xdr:spPr>
        <a:xfrm>
          <a:off x="6296118" y="5333650"/>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117372</xdr:colOff>
      <xdr:row>23</xdr:row>
      <xdr:rowOff>121525</xdr:rowOff>
    </xdr:from>
    <xdr:to>
      <xdr:col>27</xdr:col>
      <xdr:colOff>122772</xdr:colOff>
      <xdr:row>23</xdr:row>
      <xdr:rowOff>121525</xdr:rowOff>
    </xdr:to>
    <xdr:cxnSp macro="">
      <xdr:nvCxnSpPr>
        <xdr:cNvPr id="143" name="直線コネクタ 142">
          <a:extLst>
            <a:ext uri="{FF2B5EF4-FFF2-40B4-BE49-F238E27FC236}">
              <a16:creationId xmlns:a16="http://schemas.microsoft.com/office/drawing/2014/main" id="{19D098A7-5DC4-1CB5-F16E-D59306846B47}"/>
            </a:ext>
          </a:extLst>
        </xdr:cNvPr>
        <xdr:cNvCxnSpPr/>
      </xdr:nvCxnSpPr>
      <xdr:spPr>
        <a:xfrm>
          <a:off x="6060972" y="5379325"/>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19373</xdr:colOff>
      <xdr:row>22</xdr:row>
      <xdr:rowOff>125968</xdr:rowOff>
    </xdr:from>
    <xdr:ext cx="444352" cy="233205"/>
    <xdr:sp macro="" textlink="'1条'!R7">
      <xdr:nvSpPr>
        <xdr:cNvPr id="144" name="テキスト ボックス 143">
          <a:extLst>
            <a:ext uri="{FF2B5EF4-FFF2-40B4-BE49-F238E27FC236}">
              <a16:creationId xmlns:a16="http://schemas.microsoft.com/office/drawing/2014/main" id="{FDC1166A-1B80-4F3E-4DB2-1E1F3F1777BA}"/>
            </a:ext>
          </a:extLst>
        </xdr:cNvPr>
        <xdr:cNvSpPr txBox="1"/>
      </xdr:nvSpPr>
      <xdr:spPr>
        <a:xfrm>
          <a:off x="5962973" y="515516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23719</xdr:colOff>
      <xdr:row>35</xdr:row>
      <xdr:rowOff>103506</xdr:rowOff>
    </xdr:from>
    <xdr:to>
      <xdr:col>25</xdr:col>
      <xdr:colOff>23719</xdr:colOff>
      <xdr:row>36</xdr:row>
      <xdr:rowOff>53786</xdr:rowOff>
    </xdr:to>
    <xdr:cxnSp macro="">
      <xdr:nvCxnSpPr>
        <xdr:cNvPr id="145" name="直線コネクタ 144">
          <a:extLst>
            <a:ext uri="{FF2B5EF4-FFF2-40B4-BE49-F238E27FC236}">
              <a16:creationId xmlns:a16="http://schemas.microsoft.com/office/drawing/2014/main" id="{891BFC1F-8556-19A3-B6CE-18ED9340C150}"/>
            </a:ext>
          </a:extLst>
        </xdr:cNvPr>
        <xdr:cNvCxnSpPr/>
      </xdr:nvCxnSpPr>
      <xdr:spPr>
        <a:xfrm>
          <a:off x="5738719" y="8104506"/>
          <a:ext cx="0" cy="17888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130731</xdr:colOff>
      <xdr:row>35</xdr:row>
      <xdr:rowOff>100811</xdr:rowOff>
    </xdr:from>
    <xdr:to>
      <xdr:col>32</xdr:col>
      <xdr:colOff>130731</xdr:colOff>
      <xdr:row>36</xdr:row>
      <xdr:rowOff>51091</xdr:rowOff>
    </xdr:to>
    <xdr:cxnSp macro="">
      <xdr:nvCxnSpPr>
        <xdr:cNvPr id="146" name="直線コネクタ 145">
          <a:extLst>
            <a:ext uri="{FF2B5EF4-FFF2-40B4-BE49-F238E27FC236}">
              <a16:creationId xmlns:a16="http://schemas.microsoft.com/office/drawing/2014/main" id="{11EE7937-A3A9-564A-337F-D489C3F6CE0C}"/>
            </a:ext>
          </a:extLst>
        </xdr:cNvPr>
        <xdr:cNvCxnSpPr/>
      </xdr:nvCxnSpPr>
      <xdr:spPr>
        <a:xfrm>
          <a:off x="7445931" y="8101811"/>
          <a:ext cx="0" cy="17888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27744</xdr:colOff>
      <xdr:row>35</xdr:row>
      <xdr:rowOff>222962</xdr:rowOff>
    </xdr:from>
    <xdr:to>
      <xdr:col>32</xdr:col>
      <xdr:colOff>137544</xdr:colOff>
      <xdr:row>35</xdr:row>
      <xdr:rowOff>222962</xdr:rowOff>
    </xdr:to>
    <xdr:cxnSp macro="">
      <xdr:nvCxnSpPr>
        <xdr:cNvPr id="147" name="直線コネクタ 146">
          <a:extLst>
            <a:ext uri="{FF2B5EF4-FFF2-40B4-BE49-F238E27FC236}">
              <a16:creationId xmlns:a16="http://schemas.microsoft.com/office/drawing/2014/main" id="{09AA356B-9666-3557-B6D2-F42A7CF569C0}"/>
            </a:ext>
          </a:extLst>
        </xdr:cNvPr>
        <xdr:cNvCxnSpPr/>
      </xdr:nvCxnSpPr>
      <xdr:spPr>
        <a:xfrm>
          <a:off x="5742744" y="8223962"/>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201358</xdr:colOff>
      <xdr:row>35</xdr:row>
      <xdr:rowOff>181424</xdr:rowOff>
    </xdr:from>
    <xdr:ext cx="444352" cy="233205"/>
    <xdr:sp macro="" textlink="'1条'!R8">
      <xdr:nvSpPr>
        <xdr:cNvPr id="148" name="テキスト ボックス 147">
          <a:extLst>
            <a:ext uri="{FF2B5EF4-FFF2-40B4-BE49-F238E27FC236}">
              <a16:creationId xmlns:a16="http://schemas.microsoft.com/office/drawing/2014/main" id="{9AFEBA2D-9B23-D9F5-62C3-A30DF0EF45E1}"/>
            </a:ext>
          </a:extLst>
        </xdr:cNvPr>
        <xdr:cNvSpPr txBox="1"/>
      </xdr:nvSpPr>
      <xdr:spPr>
        <a:xfrm>
          <a:off x="6403814" y="822164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25005</xdr:colOff>
      <xdr:row>28</xdr:row>
      <xdr:rowOff>101423</xdr:rowOff>
    </xdr:from>
    <xdr:to>
      <xdr:col>25</xdr:col>
      <xdr:colOff>25005</xdr:colOff>
      <xdr:row>30</xdr:row>
      <xdr:rowOff>101600</xdr:rowOff>
    </xdr:to>
    <xdr:cxnSp macro="">
      <xdr:nvCxnSpPr>
        <xdr:cNvPr id="149" name="直線コネクタ 148">
          <a:extLst>
            <a:ext uri="{FF2B5EF4-FFF2-40B4-BE49-F238E27FC236}">
              <a16:creationId xmlns:a16="http://schemas.microsoft.com/office/drawing/2014/main" id="{EF369E13-E637-EF62-E543-CB532170194F}"/>
            </a:ext>
          </a:extLst>
        </xdr:cNvPr>
        <xdr:cNvCxnSpPr/>
      </xdr:nvCxnSpPr>
      <xdr:spPr>
        <a:xfrm>
          <a:off x="5740005" y="6502223"/>
          <a:ext cx="0" cy="45737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27922</xdr:colOff>
      <xdr:row>28</xdr:row>
      <xdr:rowOff>153789</xdr:rowOff>
    </xdr:from>
    <xdr:to>
      <xdr:col>26</xdr:col>
      <xdr:colOff>123322</xdr:colOff>
      <xdr:row>28</xdr:row>
      <xdr:rowOff>153789</xdr:rowOff>
    </xdr:to>
    <xdr:cxnSp macro="">
      <xdr:nvCxnSpPr>
        <xdr:cNvPr id="150" name="直線コネクタ 149">
          <a:extLst>
            <a:ext uri="{FF2B5EF4-FFF2-40B4-BE49-F238E27FC236}">
              <a16:creationId xmlns:a16="http://schemas.microsoft.com/office/drawing/2014/main" id="{1C95B136-436C-4605-BE3A-2CFB1BAC7337}"/>
            </a:ext>
          </a:extLst>
        </xdr:cNvPr>
        <xdr:cNvCxnSpPr/>
      </xdr:nvCxnSpPr>
      <xdr:spPr>
        <a:xfrm>
          <a:off x="5742922" y="6554589"/>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197068</xdr:colOff>
      <xdr:row>27</xdr:row>
      <xdr:rowOff>186354</xdr:rowOff>
    </xdr:from>
    <xdr:ext cx="444352" cy="233205"/>
    <xdr:sp macro="" textlink="'1条'!R10">
      <xdr:nvSpPr>
        <xdr:cNvPr id="151" name="テキスト ボックス 150">
          <a:extLst>
            <a:ext uri="{FF2B5EF4-FFF2-40B4-BE49-F238E27FC236}">
              <a16:creationId xmlns:a16="http://schemas.microsoft.com/office/drawing/2014/main" id="{179E5140-FADD-7F0C-A516-12F21CDBF135}"/>
            </a:ext>
          </a:extLst>
        </xdr:cNvPr>
        <xdr:cNvSpPr txBox="1"/>
      </xdr:nvSpPr>
      <xdr:spPr>
        <a:xfrm>
          <a:off x="5683468" y="635855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29</xdr:col>
      <xdr:colOff>50615</xdr:colOff>
      <xdr:row>27</xdr:row>
      <xdr:rowOff>193627</xdr:rowOff>
    </xdr:from>
    <xdr:ext cx="444352" cy="233205"/>
    <xdr:sp macro="" textlink="'1条'!R11">
      <xdr:nvSpPr>
        <xdr:cNvPr id="152" name="テキスト ボックス 151">
          <a:extLst>
            <a:ext uri="{FF2B5EF4-FFF2-40B4-BE49-F238E27FC236}">
              <a16:creationId xmlns:a16="http://schemas.microsoft.com/office/drawing/2014/main" id="{06D72991-D7AA-792C-E26E-8510002B1009}"/>
            </a:ext>
          </a:extLst>
        </xdr:cNvPr>
        <xdr:cNvSpPr txBox="1"/>
      </xdr:nvSpPr>
      <xdr:spPr>
        <a:xfrm>
          <a:off x="6680015" y="636582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27</xdr:col>
      <xdr:colOff>127440</xdr:colOff>
      <xdr:row>28</xdr:row>
      <xdr:rowOff>153789</xdr:rowOff>
    </xdr:from>
    <xdr:to>
      <xdr:col>32</xdr:col>
      <xdr:colOff>136440</xdr:colOff>
      <xdr:row>28</xdr:row>
      <xdr:rowOff>153789</xdr:rowOff>
    </xdr:to>
    <xdr:cxnSp macro="">
      <xdr:nvCxnSpPr>
        <xdr:cNvPr id="153" name="直線コネクタ 152">
          <a:extLst>
            <a:ext uri="{FF2B5EF4-FFF2-40B4-BE49-F238E27FC236}">
              <a16:creationId xmlns:a16="http://schemas.microsoft.com/office/drawing/2014/main" id="{C455D340-276A-D521-B4EA-529445288ECC}"/>
            </a:ext>
          </a:extLst>
        </xdr:cNvPr>
        <xdr:cNvCxnSpPr/>
      </xdr:nvCxnSpPr>
      <xdr:spPr>
        <a:xfrm>
          <a:off x="6299640" y="6554589"/>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137299</xdr:colOff>
      <xdr:row>28</xdr:row>
      <xdr:rowOff>92832</xdr:rowOff>
    </xdr:from>
    <xdr:to>
      <xdr:col>32</xdr:col>
      <xdr:colOff>137299</xdr:colOff>
      <xdr:row>29</xdr:row>
      <xdr:rowOff>47950</xdr:rowOff>
    </xdr:to>
    <xdr:cxnSp macro="">
      <xdr:nvCxnSpPr>
        <xdr:cNvPr id="154" name="直線コネクタ 153">
          <a:extLst>
            <a:ext uri="{FF2B5EF4-FFF2-40B4-BE49-F238E27FC236}">
              <a16:creationId xmlns:a16="http://schemas.microsoft.com/office/drawing/2014/main" id="{E839D634-826C-4152-284B-D6A989D34B2D}"/>
            </a:ext>
          </a:extLst>
        </xdr:cNvPr>
        <xdr:cNvCxnSpPr/>
      </xdr:nvCxnSpPr>
      <xdr:spPr>
        <a:xfrm>
          <a:off x="7452499" y="6493632"/>
          <a:ext cx="0" cy="1837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23654</xdr:colOff>
      <xdr:row>29</xdr:row>
      <xdr:rowOff>178685</xdr:rowOff>
    </xdr:from>
    <xdr:to>
      <xdr:col>27</xdr:col>
      <xdr:colOff>192854</xdr:colOff>
      <xdr:row>29</xdr:row>
      <xdr:rowOff>178685</xdr:rowOff>
    </xdr:to>
    <xdr:cxnSp macro="">
      <xdr:nvCxnSpPr>
        <xdr:cNvPr id="160" name="直線コネクタ 159">
          <a:extLst>
            <a:ext uri="{FF2B5EF4-FFF2-40B4-BE49-F238E27FC236}">
              <a16:creationId xmlns:a16="http://schemas.microsoft.com/office/drawing/2014/main" id="{1E0B0F54-8D21-239C-B740-F85419148EB8}"/>
            </a:ext>
          </a:extLst>
        </xdr:cNvPr>
        <xdr:cNvCxnSpPr/>
      </xdr:nvCxnSpPr>
      <xdr:spPr>
        <a:xfrm>
          <a:off x="5738654" y="6808085"/>
          <a:ext cx="6264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193097</xdr:colOff>
      <xdr:row>29</xdr:row>
      <xdr:rowOff>127233</xdr:rowOff>
    </xdr:from>
    <xdr:to>
      <xdr:col>27</xdr:col>
      <xdr:colOff>193097</xdr:colOff>
      <xdr:row>30</xdr:row>
      <xdr:rowOff>106121</xdr:rowOff>
    </xdr:to>
    <xdr:cxnSp macro="">
      <xdr:nvCxnSpPr>
        <xdr:cNvPr id="162" name="直線コネクタ 161">
          <a:extLst>
            <a:ext uri="{FF2B5EF4-FFF2-40B4-BE49-F238E27FC236}">
              <a16:creationId xmlns:a16="http://schemas.microsoft.com/office/drawing/2014/main" id="{8FB08C71-FD76-EE32-52F4-16543A0D7917}"/>
            </a:ext>
          </a:extLst>
        </xdr:cNvPr>
        <xdr:cNvCxnSpPr/>
      </xdr:nvCxnSpPr>
      <xdr:spPr>
        <a:xfrm>
          <a:off x="6365297" y="6756633"/>
          <a:ext cx="0" cy="20748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199982</xdr:colOff>
      <xdr:row>28</xdr:row>
      <xdr:rowOff>196547</xdr:rowOff>
    </xdr:from>
    <xdr:ext cx="444352" cy="233205"/>
    <xdr:sp macro="" textlink="$Q$22">
      <xdr:nvSpPr>
        <xdr:cNvPr id="163" name="テキスト ボックス 162">
          <a:extLst>
            <a:ext uri="{FF2B5EF4-FFF2-40B4-BE49-F238E27FC236}">
              <a16:creationId xmlns:a16="http://schemas.microsoft.com/office/drawing/2014/main" id="{A031DD7A-A9D7-076C-882D-802D5FC579F1}"/>
            </a:ext>
          </a:extLst>
        </xdr:cNvPr>
        <xdr:cNvSpPr txBox="1"/>
      </xdr:nvSpPr>
      <xdr:spPr>
        <a:xfrm>
          <a:off x="5914982" y="65973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C7BC5E8-4061-47C4-AD86-1BD909718E8B}" type="TxLink">
            <a:rPr kumimoji="1" lang="en-US" altLang="en-US" sz="900" b="0" i="0" u="none" strike="noStrike">
              <a:solidFill>
                <a:srgbClr val="FF0000"/>
              </a:solidFill>
              <a:latin typeface="Times New Roman"/>
              <a:ea typeface="Yu Gothic"/>
              <a:cs typeface="Times New Roman"/>
            </a:rPr>
            <a:pPr/>
            <a:t>1.740</a:t>
          </a:fld>
          <a:endParaRPr kumimoji="1" lang="ja-JP" altLang="en-US" sz="900">
            <a:solidFill>
              <a:srgbClr val="FF0000"/>
            </a:solidFill>
          </a:endParaRPr>
        </a:p>
      </xdr:txBody>
    </xdr:sp>
    <xdr:clientData/>
  </xdr:oneCellAnchor>
  <xdr:twoCellAnchor editAs="oneCell">
    <xdr:from>
      <xdr:col>23</xdr:col>
      <xdr:colOff>204901</xdr:colOff>
      <xdr:row>31</xdr:row>
      <xdr:rowOff>142122</xdr:rowOff>
    </xdr:from>
    <xdr:to>
      <xdr:col>23</xdr:col>
      <xdr:colOff>204901</xdr:colOff>
      <xdr:row>35</xdr:row>
      <xdr:rowOff>48522</xdr:rowOff>
    </xdr:to>
    <xdr:cxnSp macro="">
      <xdr:nvCxnSpPr>
        <xdr:cNvPr id="164" name="直線コネクタ 163">
          <a:extLst>
            <a:ext uri="{FF2B5EF4-FFF2-40B4-BE49-F238E27FC236}">
              <a16:creationId xmlns:a16="http://schemas.microsoft.com/office/drawing/2014/main" id="{8318E453-C76A-7CB1-0C7D-27B1B061A9F5}"/>
            </a:ext>
          </a:extLst>
        </xdr:cNvPr>
        <xdr:cNvCxnSpPr/>
      </xdr:nvCxnSpPr>
      <xdr:spPr>
        <a:xfrm>
          <a:off x="5462701" y="7228722"/>
          <a:ext cx="0" cy="8208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124742</xdr:colOff>
      <xdr:row>31</xdr:row>
      <xdr:rowOff>142495</xdr:rowOff>
    </xdr:from>
    <xdr:to>
      <xdr:col>24</xdr:col>
      <xdr:colOff>129946</xdr:colOff>
      <xdr:row>31</xdr:row>
      <xdr:rowOff>142495</xdr:rowOff>
    </xdr:to>
    <xdr:cxnSp macro="">
      <xdr:nvCxnSpPr>
        <xdr:cNvPr id="165" name="直線コネクタ 164">
          <a:extLst>
            <a:ext uri="{FF2B5EF4-FFF2-40B4-BE49-F238E27FC236}">
              <a16:creationId xmlns:a16="http://schemas.microsoft.com/office/drawing/2014/main" id="{AB9B0CEB-F88E-18A6-BE55-2B4ABF88FE2B}"/>
            </a:ext>
          </a:extLst>
        </xdr:cNvPr>
        <xdr:cNvCxnSpPr/>
      </xdr:nvCxnSpPr>
      <xdr:spPr>
        <a:xfrm>
          <a:off x="5382542" y="7229095"/>
          <a:ext cx="233804"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15274</xdr:colOff>
      <xdr:row>31</xdr:row>
      <xdr:rowOff>219122</xdr:rowOff>
    </xdr:from>
    <xdr:ext cx="233205" cy="444352"/>
    <xdr:sp macro="" textlink="$Q$25">
      <xdr:nvSpPr>
        <xdr:cNvPr id="166" name="テキスト ボックス 165">
          <a:extLst>
            <a:ext uri="{FF2B5EF4-FFF2-40B4-BE49-F238E27FC236}">
              <a16:creationId xmlns:a16="http://schemas.microsoft.com/office/drawing/2014/main" id="{745F5F98-1333-6CD9-7D6F-09DD968672D2}"/>
            </a:ext>
          </a:extLst>
        </xdr:cNvPr>
        <xdr:cNvSpPr txBox="1"/>
      </xdr:nvSpPr>
      <xdr:spPr>
        <a:xfrm rot="16200000">
          <a:off x="5167501" y="741129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355BA62-94D6-4422-B802-475475BBD2C5}" type="TxLink">
            <a:rPr kumimoji="1" lang="en-US" altLang="en-US" sz="900" b="0" i="0" u="none" strike="noStrike">
              <a:solidFill>
                <a:srgbClr val="FF0000"/>
              </a:solidFill>
              <a:latin typeface="Times New Roman"/>
              <a:cs typeface="Times New Roman"/>
            </a:rPr>
            <a:pPr/>
            <a:t>2.282</a:t>
          </a:fld>
          <a:endParaRPr kumimoji="1" lang="ja-JP" altLang="en-US" sz="900">
            <a:solidFill>
              <a:srgbClr val="FF0000"/>
            </a:solidFill>
          </a:endParaRPr>
        </a:p>
      </xdr:txBody>
    </xdr:sp>
    <xdr:clientData/>
  </xdr:oneCellAnchor>
  <xdr:twoCellAnchor editAs="oneCell">
    <xdr:from>
      <xdr:col>27</xdr:col>
      <xdr:colOff>167995</xdr:colOff>
      <xdr:row>31</xdr:row>
      <xdr:rowOff>121603</xdr:rowOff>
    </xdr:from>
    <xdr:to>
      <xdr:col>27</xdr:col>
      <xdr:colOff>210679</xdr:colOff>
      <xdr:row>31</xdr:row>
      <xdr:rowOff>164803</xdr:rowOff>
    </xdr:to>
    <xdr:sp macro="" textlink="">
      <xdr:nvSpPr>
        <xdr:cNvPr id="181" name="楕円 180">
          <a:extLst>
            <a:ext uri="{FF2B5EF4-FFF2-40B4-BE49-F238E27FC236}">
              <a16:creationId xmlns:a16="http://schemas.microsoft.com/office/drawing/2014/main" id="{9717A5F0-3DEB-5141-D560-3832291B2530}"/>
            </a:ext>
          </a:extLst>
        </xdr:cNvPr>
        <xdr:cNvSpPr/>
      </xdr:nvSpPr>
      <xdr:spPr>
        <a:xfrm>
          <a:off x="6340195" y="7208203"/>
          <a:ext cx="42684" cy="432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189231</xdr:colOff>
      <xdr:row>31</xdr:row>
      <xdr:rowOff>187047</xdr:rowOff>
    </xdr:from>
    <xdr:to>
      <xdr:col>27</xdr:col>
      <xdr:colOff>189231</xdr:colOff>
      <xdr:row>32</xdr:row>
      <xdr:rowOff>227965</xdr:rowOff>
    </xdr:to>
    <xdr:cxnSp macro="">
      <xdr:nvCxnSpPr>
        <xdr:cNvPr id="182" name="直線コネクタ 181">
          <a:extLst>
            <a:ext uri="{FF2B5EF4-FFF2-40B4-BE49-F238E27FC236}">
              <a16:creationId xmlns:a16="http://schemas.microsoft.com/office/drawing/2014/main" id="{F80627DE-840E-49EF-9CB9-0C6AE0DF4538}"/>
            </a:ext>
          </a:extLst>
        </xdr:cNvPr>
        <xdr:cNvCxnSpPr/>
      </xdr:nvCxnSpPr>
      <xdr:spPr>
        <a:xfrm>
          <a:off x="6361431" y="7273647"/>
          <a:ext cx="0" cy="269518"/>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149086</xdr:colOff>
      <xdr:row>31</xdr:row>
      <xdr:rowOff>169908</xdr:rowOff>
    </xdr:from>
    <xdr:ext cx="408894" cy="224998"/>
    <xdr:sp macro="" textlink="">
      <xdr:nvSpPr>
        <xdr:cNvPr id="183" name="テキスト ボックス 182">
          <a:extLst>
            <a:ext uri="{FF2B5EF4-FFF2-40B4-BE49-F238E27FC236}">
              <a16:creationId xmlns:a16="http://schemas.microsoft.com/office/drawing/2014/main" id="{A47CE0A4-B193-4F7F-B458-8463297F5181}"/>
            </a:ext>
          </a:extLst>
        </xdr:cNvPr>
        <xdr:cNvSpPr txBox="1"/>
      </xdr:nvSpPr>
      <xdr:spPr>
        <a:xfrm>
          <a:off x="6321286" y="7256508"/>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28</xdr:col>
      <xdr:colOff>177133</xdr:colOff>
      <xdr:row>31</xdr:row>
      <xdr:rowOff>159505</xdr:rowOff>
    </xdr:from>
    <xdr:ext cx="559769" cy="233205"/>
    <xdr:sp macro="" textlink="$O$31">
      <xdr:nvSpPr>
        <xdr:cNvPr id="186" name="テキスト ボックス 185">
          <a:extLst>
            <a:ext uri="{FF2B5EF4-FFF2-40B4-BE49-F238E27FC236}">
              <a16:creationId xmlns:a16="http://schemas.microsoft.com/office/drawing/2014/main" id="{528BFC3F-385A-A40B-2714-C629944ADB14}"/>
            </a:ext>
          </a:extLst>
        </xdr:cNvPr>
        <xdr:cNvSpPr txBox="1"/>
      </xdr:nvSpPr>
      <xdr:spPr>
        <a:xfrm>
          <a:off x="6577933" y="7246105"/>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BD9459-6802-4C21-836F-FCC238DA4998}" type="TxLink">
            <a:rPr kumimoji="1" lang="en-US" altLang="en-US" sz="900" b="0" i="0" u="none" strike="noStrike">
              <a:solidFill>
                <a:srgbClr val="FF0000"/>
              </a:solidFill>
              <a:latin typeface="Times New Roman"/>
              <a:ea typeface="Yu Gothic"/>
              <a:cs typeface="Times New Roman"/>
            </a:rPr>
            <a:pPr/>
            <a:t>181.790</a:t>
          </a:fld>
          <a:endParaRPr kumimoji="1" lang="ja-JP" altLang="en-US" sz="900">
            <a:solidFill>
              <a:srgbClr val="FF0000"/>
            </a:solidFill>
          </a:endParaRPr>
        </a:p>
      </xdr:txBody>
    </xdr:sp>
    <xdr:clientData/>
  </xdr:oneCellAnchor>
  <xdr:twoCellAnchor editAs="oneCell">
    <xdr:from>
      <xdr:col>26</xdr:col>
      <xdr:colOff>193643</xdr:colOff>
      <xdr:row>31</xdr:row>
      <xdr:rowOff>136068</xdr:rowOff>
    </xdr:from>
    <xdr:to>
      <xdr:col>27</xdr:col>
      <xdr:colOff>139065</xdr:colOff>
      <xdr:row>31</xdr:row>
      <xdr:rowOff>136068</xdr:rowOff>
    </xdr:to>
    <xdr:cxnSp macro="">
      <xdr:nvCxnSpPr>
        <xdr:cNvPr id="187" name="直線コネクタ 186">
          <a:extLst>
            <a:ext uri="{FF2B5EF4-FFF2-40B4-BE49-F238E27FC236}">
              <a16:creationId xmlns:a16="http://schemas.microsoft.com/office/drawing/2014/main" id="{D7E44ED8-8DCF-8433-3EF6-B5ED81BEEF3C}"/>
            </a:ext>
          </a:extLst>
        </xdr:cNvPr>
        <xdr:cNvCxnSpPr/>
      </xdr:nvCxnSpPr>
      <xdr:spPr>
        <a:xfrm flipH="1">
          <a:off x="6137243" y="7222668"/>
          <a:ext cx="174022" cy="0"/>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130459</xdr:colOff>
      <xdr:row>30</xdr:row>
      <xdr:rowOff>148528</xdr:rowOff>
    </xdr:from>
    <xdr:ext cx="396134" cy="224998"/>
    <xdr:sp macro="" textlink="">
      <xdr:nvSpPr>
        <xdr:cNvPr id="189" name="テキスト ボックス 188">
          <a:extLst>
            <a:ext uri="{FF2B5EF4-FFF2-40B4-BE49-F238E27FC236}">
              <a16:creationId xmlns:a16="http://schemas.microsoft.com/office/drawing/2014/main" id="{F9A48F11-903C-E92F-1F97-2BBB97D5570C}"/>
            </a:ext>
          </a:extLst>
        </xdr:cNvPr>
        <xdr:cNvSpPr txBox="1"/>
      </xdr:nvSpPr>
      <xdr:spPr>
        <a:xfrm>
          <a:off x="6074059" y="7006528"/>
          <a:ext cx="3961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H</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27</xdr:col>
      <xdr:colOff>158507</xdr:colOff>
      <xdr:row>30</xdr:row>
      <xdr:rowOff>143417</xdr:rowOff>
    </xdr:from>
    <xdr:ext cx="502061" cy="233205"/>
    <xdr:sp macro="" textlink="$O$36">
      <xdr:nvSpPr>
        <xdr:cNvPr id="190" name="テキスト ボックス 189">
          <a:extLst>
            <a:ext uri="{FF2B5EF4-FFF2-40B4-BE49-F238E27FC236}">
              <a16:creationId xmlns:a16="http://schemas.microsoft.com/office/drawing/2014/main" id="{625869EC-37F8-D8B9-A4B1-D212579D39E5}"/>
            </a:ext>
          </a:extLst>
        </xdr:cNvPr>
        <xdr:cNvSpPr txBox="1"/>
      </xdr:nvSpPr>
      <xdr:spPr>
        <a:xfrm>
          <a:off x="6330707" y="7001417"/>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898156F-121F-41E1-9F3D-1E00586DE592}" type="TxLink">
            <a:rPr kumimoji="1" lang="en-US" altLang="en-US" sz="900" b="0" i="0" u="none" strike="noStrike">
              <a:solidFill>
                <a:srgbClr val="FF0000"/>
              </a:solidFill>
              <a:latin typeface="Times New Roman"/>
              <a:ea typeface="Yu Gothic"/>
              <a:cs typeface="Times New Roman"/>
            </a:rPr>
            <a:pPr/>
            <a:t>36.358</a:t>
          </a:fld>
          <a:endParaRPr kumimoji="1" lang="ja-JP" altLang="en-US" sz="900">
            <a:solidFill>
              <a:srgbClr val="FF0000"/>
            </a:solidFill>
          </a:endParaRPr>
        </a:p>
      </xdr:txBody>
    </xdr:sp>
    <xdr:clientData/>
  </xdr:oneCellAnchor>
  <xdr:oneCellAnchor>
    <xdr:from>
      <xdr:col>25</xdr:col>
      <xdr:colOff>12318</xdr:colOff>
      <xdr:row>28</xdr:row>
      <xdr:rowOff>189399</xdr:rowOff>
    </xdr:from>
    <xdr:ext cx="364010" cy="224998"/>
    <xdr:sp macro="" textlink="">
      <xdr:nvSpPr>
        <xdr:cNvPr id="191" name="テキスト ボックス 190">
          <a:extLst>
            <a:ext uri="{FF2B5EF4-FFF2-40B4-BE49-F238E27FC236}">
              <a16:creationId xmlns:a16="http://schemas.microsoft.com/office/drawing/2014/main" id="{21899F3E-4445-53B2-937D-78C2A71E25EC}"/>
            </a:ext>
          </a:extLst>
        </xdr:cNvPr>
        <xdr:cNvSpPr txBox="1"/>
      </xdr:nvSpPr>
      <xdr:spPr>
        <a:xfrm>
          <a:off x="5727318" y="6590199"/>
          <a:ext cx="3640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23</xdr:col>
      <xdr:colOff>2623</xdr:colOff>
      <xdr:row>33</xdr:row>
      <xdr:rowOff>76483</xdr:rowOff>
    </xdr:from>
    <xdr:ext cx="224998" cy="364010"/>
    <xdr:sp macro="" textlink="">
      <xdr:nvSpPr>
        <xdr:cNvPr id="192" name="テキスト ボックス 191">
          <a:extLst>
            <a:ext uri="{FF2B5EF4-FFF2-40B4-BE49-F238E27FC236}">
              <a16:creationId xmlns:a16="http://schemas.microsoft.com/office/drawing/2014/main" id="{A6BBFDA1-C0BD-EA59-7AF3-6EC123DF3B8A}"/>
            </a:ext>
          </a:extLst>
        </xdr:cNvPr>
        <xdr:cNvSpPr txBox="1"/>
      </xdr:nvSpPr>
      <xdr:spPr>
        <a:xfrm rot="16200000">
          <a:off x="5190917" y="7689789"/>
          <a:ext cx="3640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y</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61</xdr:col>
      <xdr:colOff>558</xdr:colOff>
      <xdr:row>18</xdr:row>
      <xdr:rowOff>66839</xdr:rowOff>
    </xdr:from>
    <xdr:ext cx="359778" cy="224998"/>
    <xdr:sp macro="" textlink="">
      <xdr:nvSpPr>
        <xdr:cNvPr id="193" name="テキスト ボックス 192">
          <a:extLst>
            <a:ext uri="{FF2B5EF4-FFF2-40B4-BE49-F238E27FC236}">
              <a16:creationId xmlns:a16="http://schemas.microsoft.com/office/drawing/2014/main" id="{586BAD34-D876-4A19-228D-EED045F93052}"/>
            </a:ext>
          </a:extLst>
        </xdr:cNvPr>
        <xdr:cNvSpPr txBox="1"/>
      </xdr:nvSpPr>
      <xdr:spPr>
        <a:xfrm>
          <a:off x="13945158" y="4181639"/>
          <a:ext cx="35977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68</xdr:col>
      <xdr:colOff>39401</xdr:colOff>
      <xdr:row>14</xdr:row>
      <xdr:rowOff>122008</xdr:rowOff>
    </xdr:from>
    <xdr:ext cx="224998" cy="359778"/>
    <xdr:sp macro="" textlink="">
      <xdr:nvSpPr>
        <xdr:cNvPr id="194" name="テキスト ボックス 193">
          <a:extLst>
            <a:ext uri="{FF2B5EF4-FFF2-40B4-BE49-F238E27FC236}">
              <a16:creationId xmlns:a16="http://schemas.microsoft.com/office/drawing/2014/main" id="{6130397E-E5CE-AFA9-DEFA-46181411EB7C}"/>
            </a:ext>
          </a:extLst>
        </xdr:cNvPr>
        <xdr:cNvSpPr txBox="1"/>
      </xdr:nvSpPr>
      <xdr:spPr>
        <a:xfrm rot="16200000">
          <a:off x="15393440" y="3364398"/>
          <a:ext cx="35977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y</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61</xdr:col>
      <xdr:colOff>112049</xdr:colOff>
      <xdr:row>24</xdr:row>
      <xdr:rowOff>94547</xdr:rowOff>
    </xdr:from>
    <xdr:ext cx="1190" cy="2268000"/>
    <xdr:cxnSp macro="">
      <xdr:nvCxnSpPr>
        <xdr:cNvPr id="195" name="直線コネクタ 194">
          <a:extLst>
            <a:ext uri="{FF2B5EF4-FFF2-40B4-BE49-F238E27FC236}">
              <a16:creationId xmlns:a16="http://schemas.microsoft.com/office/drawing/2014/main" id="{EBDE3752-AFC9-4A66-8FBA-8AB24443F26E}"/>
            </a:ext>
          </a:extLst>
        </xdr:cNvPr>
        <xdr:cNvCxnSpPr/>
      </xdr:nvCxnSpPr>
      <xdr:spPr>
        <a:xfrm>
          <a:off x="14056649" y="5580947"/>
          <a:ext cx="119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60</xdr:col>
      <xdr:colOff>17649</xdr:colOff>
      <xdr:row>35</xdr:row>
      <xdr:rowOff>95036</xdr:rowOff>
    </xdr:from>
    <xdr:ext cx="1710000" cy="0"/>
    <xdr:cxnSp macro="">
      <xdr:nvCxnSpPr>
        <xdr:cNvPr id="196" name="直線コネクタ 195">
          <a:extLst>
            <a:ext uri="{FF2B5EF4-FFF2-40B4-BE49-F238E27FC236}">
              <a16:creationId xmlns:a16="http://schemas.microsoft.com/office/drawing/2014/main" id="{0A921DA0-EC09-4A53-B781-302DDD97B96F}"/>
            </a:ext>
          </a:extLst>
        </xdr:cNvPr>
        <xdr:cNvCxnSpPr/>
      </xdr:nvCxnSpPr>
      <xdr:spPr>
        <a:xfrm>
          <a:off x="13733649" y="8096036"/>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60</xdr:col>
      <xdr:colOff>16745</xdr:colOff>
      <xdr:row>34</xdr:row>
      <xdr:rowOff>74390</xdr:rowOff>
    </xdr:from>
    <xdr:ext cx="324000" cy="0"/>
    <xdr:cxnSp macro="">
      <xdr:nvCxnSpPr>
        <xdr:cNvPr id="197" name="直線コネクタ 196">
          <a:extLst>
            <a:ext uri="{FF2B5EF4-FFF2-40B4-BE49-F238E27FC236}">
              <a16:creationId xmlns:a16="http://schemas.microsoft.com/office/drawing/2014/main" id="{81B33943-877F-491A-AF56-28D81859AA10}"/>
            </a:ext>
          </a:extLst>
        </xdr:cNvPr>
        <xdr:cNvCxnSpPr/>
      </xdr:nvCxnSpPr>
      <xdr:spPr>
        <a:xfrm>
          <a:off x="13732745" y="7846790"/>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60</xdr:col>
      <xdr:colOff>15192</xdr:colOff>
      <xdr:row>34</xdr:row>
      <xdr:rowOff>75265</xdr:rowOff>
    </xdr:from>
    <xdr:ext cx="0" cy="252000"/>
    <xdr:cxnSp macro="">
      <xdr:nvCxnSpPr>
        <xdr:cNvPr id="198" name="直線コネクタ 197">
          <a:extLst>
            <a:ext uri="{FF2B5EF4-FFF2-40B4-BE49-F238E27FC236}">
              <a16:creationId xmlns:a16="http://schemas.microsoft.com/office/drawing/2014/main" id="{7AB0D706-2E87-451A-86DF-76C85983DE65}"/>
            </a:ext>
          </a:extLst>
        </xdr:cNvPr>
        <xdr:cNvCxnSpPr/>
      </xdr:nvCxnSpPr>
      <xdr:spPr>
        <a:xfrm>
          <a:off x="13731192" y="7847665"/>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61</xdr:col>
      <xdr:colOff>111257</xdr:colOff>
      <xdr:row>24</xdr:row>
      <xdr:rowOff>96659</xdr:rowOff>
    </xdr:from>
    <xdr:ext cx="234000" cy="0"/>
    <xdr:cxnSp macro="">
      <xdr:nvCxnSpPr>
        <xdr:cNvPr id="199" name="直線コネクタ 198">
          <a:extLst>
            <a:ext uri="{FF2B5EF4-FFF2-40B4-BE49-F238E27FC236}">
              <a16:creationId xmlns:a16="http://schemas.microsoft.com/office/drawing/2014/main" id="{81DA56D5-42AE-4D09-9204-55E69FAEE035}"/>
            </a:ext>
          </a:extLst>
        </xdr:cNvPr>
        <xdr:cNvCxnSpPr/>
      </xdr:nvCxnSpPr>
      <xdr:spPr>
        <a:xfrm>
          <a:off x="14055857" y="558305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62</xdr:col>
      <xdr:colOff>117392</xdr:colOff>
      <xdr:row>24</xdr:row>
      <xdr:rowOff>94547</xdr:rowOff>
    </xdr:from>
    <xdr:ext cx="0" cy="2268000"/>
    <xdr:cxnSp macro="">
      <xdr:nvCxnSpPr>
        <xdr:cNvPr id="200" name="直線コネクタ 199">
          <a:extLst>
            <a:ext uri="{FF2B5EF4-FFF2-40B4-BE49-F238E27FC236}">
              <a16:creationId xmlns:a16="http://schemas.microsoft.com/office/drawing/2014/main" id="{505807C7-6E14-4C66-98DC-1A5F8D19931A}"/>
            </a:ext>
          </a:extLst>
        </xdr:cNvPr>
        <xdr:cNvCxnSpPr/>
      </xdr:nvCxnSpPr>
      <xdr:spPr>
        <a:xfrm>
          <a:off x="14290592" y="558094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62</xdr:col>
      <xdr:colOff>115485</xdr:colOff>
      <xdr:row>34</xdr:row>
      <xdr:rowOff>75729</xdr:rowOff>
    </xdr:from>
    <xdr:ext cx="1152000" cy="0"/>
    <xdr:cxnSp macro="">
      <xdr:nvCxnSpPr>
        <xdr:cNvPr id="201" name="直線コネクタ 200">
          <a:extLst>
            <a:ext uri="{FF2B5EF4-FFF2-40B4-BE49-F238E27FC236}">
              <a16:creationId xmlns:a16="http://schemas.microsoft.com/office/drawing/2014/main" id="{CE83C047-DC6A-4BA7-A51C-293097C16AA0}"/>
            </a:ext>
          </a:extLst>
        </xdr:cNvPr>
        <xdr:cNvCxnSpPr/>
      </xdr:nvCxnSpPr>
      <xdr:spPr>
        <a:xfrm>
          <a:off x="14288685" y="7848129"/>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67</xdr:col>
      <xdr:colOff>124628</xdr:colOff>
      <xdr:row>34</xdr:row>
      <xdr:rowOff>74748</xdr:rowOff>
    </xdr:from>
    <xdr:ext cx="0" cy="252000"/>
    <xdr:cxnSp macro="">
      <xdr:nvCxnSpPr>
        <xdr:cNvPr id="202" name="直線コネクタ 201">
          <a:extLst>
            <a:ext uri="{FF2B5EF4-FFF2-40B4-BE49-F238E27FC236}">
              <a16:creationId xmlns:a16="http://schemas.microsoft.com/office/drawing/2014/main" id="{CA8EBEFB-61CB-4582-8091-2CFDE245608E}"/>
            </a:ext>
          </a:extLst>
        </xdr:cNvPr>
        <xdr:cNvCxnSpPr/>
      </xdr:nvCxnSpPr>
      <xdr:spPr>
        <a:xfrm>
          <a:off x="15440828" y="784714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57</xdr:col>
      <xdr:colOff>100036</xdr:colOff>
      <xdr:row>24</xdr:row>
      <xdr:rowOff>95802</xdr:rowOff>
    </xdr:from>
    <xdr:ext cx="556455" cy="0"/>
    <xdr:cxnSp macro="">
      <xdr:nvCxnSpPr>
        <xdr:cNvPr id="203" name="直線コネクタ 202">
          <a:extLst>
            <a:ext uri="{FF2B5EF4-FFF2-40B4-BE49-F238E27FC236}">
              <a16:creationId xmlns:a16="http://schemas.microsoft.com/office/drawing/2014/main" id="{D59025A1-942E-4ABF-B0A9-531CD5101DC8}"/>
            </a:ext>
          </a:extLst>
        </xdr:cNvPr>
        <xdr:cNvCxnSpPr/>
      </xdr:nvCxnSpPr>
      <xdr:spPr>
        <a:xfrm>
          <a:off x="13130236" y="5582202"/>
          <a:ext cx="55645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58</xdr:col>
      <xdr:colOff>112062</xdr:colOff>
      <xdr:row>34</xdr:row>
      <xdr:rowOff>74472</xdr:rowOff>
    </xdr:from>
    <xdr:ext cx="258778" cy="0"/>
    <xdr:cxnSp macro="">
      <xdr:nvCxnSpPr>
        <xdr:cNvPr id="204" name="直線コネクタ 203">
          <a:extLst>
            <a:ext uri="{FF2B5EF4-FFF2-40B4-BE49-F238E27FC236}">
              <a16:creationId xmlns:a16="http://schemas.microsoft.com/office/drawing/2014/main" id="{643A0540-674B-4BDA-A3E3-018B730B22D2}"/>
            </a:ext>
          </a:extLst>
        </xdr:cNvPr>
        <xdr:cNvCxnSpPr/>
      </xdr:nvCxnSpPr>
      <xdr:spPr>
        <a:xfrm>
          <a:off x="13370862" y="7846872"/>
          <a:ext cx="25877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58</xdr:col>
      <xdr:colOff>133039</xdr:colOff>
      <xdr:row>24</xdr:row>
      <xdr:rowOff>95900</xdr:rowOff>
    </xdr:from>
    <xdr:ext cx="0" cy="2268000"/>
    <xdr:cxnSp macro="">
      <xdr:nvCxnSpPr>
        <xdr:cNvPr id="205" name="直線コネクタ 204">
          <a:extLst>
            <a:ext uri="{FF2B5EF4-FFF2-40B4-BE49-F238E27FC236}">
              <a16:creationId xmlns:a16="http://schemas.microsoft.com/office/drawing/2014/main" id="{3465BB8E-63A9-4895-92AE-D25ED8BB9CC4}"/>
            </a:ext>
          </a:extLst>
        </xdr:cNvPr>
        <xdr:cNvCxnSpPr/>
      </xdr:nvCxnSpPr>
      <xdr:spPr>
        <a:xfrm>
          <a:off x="13391839" y="558230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57</xdr:col>
      <xdr:colOff>180251</xdr:colOff>
      <xdr:row>27</xdr:row>
      <xdr:rowOff>188729</xdr:rowOff>
    </xdr:from>
    <xdr:ext cx="233205" cy="444352"/>
    <xdr:sp macro="" textlink="'1条'!$R$6">
      <xdr:nvSpPr>
        <xdr:cNvPr id="206" name="テキスト ボックス 205">
          <a:extLst>
            <a:ext uri="{FF2B5EF4-FFF2-40B4-BE49-F238E27FC236}">
              <a16:creationId xmlns:a16="http://schemas.microsoft.com/office/drawing/2014/main" id="{3FB58C1F-25F6-4242-B76F-9F0D6843D820}"/>
            </a:ext>
          </a:extLst>
        </xdr:cNvPr>
        <xdr:cNvSpPr txBox="1"/>
      </xdr:nvSpPr>
      <xdr:spPr>
        <a:xfrm rot="16200000">
          <a:off x="13104878" y="646650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oneCellAnchor>
    <xdr:from>
      <xdr:col>57</xdr:col>
      <xdr:colOff>114105</xdr:colOff>
      <xdr:row>35</xdr:row>
      <xdr:rowOff>98763</xdr:rowOff>
    </xdr:from>
    <xdr:ext cx="488914" cy="0"/>
    <xdr:cxnSp macro="">
      <xdr:nvCxnSpPr>
        <xdr:cNvPr id="207" name="直線コネクタ 206">
          <a:extLst>
            <a:ext uri="{FF2B5EF4-FFF2-40B4-BE49-F238E27FC236}">
              <a16:creationId xmlns:a16="http://schemas.microsoft.com/office/drawing/2014/main" id="{3AD633B2-8595-431F-808A-1488DC153654}"/>
            </a:ext>
          </a:extLst>
        </xdr:cNvPr>
        <xdr:cNvCxnSpPr/>
      </xdr:nvCxnSpPr>
      <xdr:spPr>
        <a:xfrm>
          <a:off x="13144305" y="8099763"/>
          <a:ext cx="48891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56</xdr:col>
      <xdr:colOff>205994</xdr:colOff>
      <xdr:row>28</xdr:row>
      <xdr:rowOff>129095</xdr:rowOff>
    </xdr:from>
    <xdr:ext cx="233205" cy="444352"/>
    <xdr:sp macro="" textlink="'1条'!R5">
      <xdr:nvSpPr>
        <xdr:cNvPr id="208" name="テキスト ボックス 207">
          <a:extLst>
            <a:ext uri="{FF2B5EF4-FFF2-40B4-BE49-F238E27FC236}">
              <a16:creationId xmlns:a16="http://schemas.microsoft.com/office/drawing/2014/main" id="{B6917C96-FDA2-4756-A154-B8D0345871D2}"/>
            </a:ext>
          </a:extLst>
        </xdr:cNvPr>
        <xdr:cNvSpPr txBox="1"/>
      </xdr:nvSpPr>
      <xdr:spPr>
        <a:xfrm rot="16200000">
          <a:off x="12902021" y="663546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oneCellAnchor>
    <xdr:from>
      <xdr:col>57</xdr:col>
      <xdr:colOff>156628</xdr:colOff>
      <xdr:row>24</xdr:row>
      <xdr:rowOff>95900</xdr:rowOff>
    </xdr:from>
    <xdr:ext cx="0" cy="2520000"/>
    <xdr:cxnSp macro="">
      <xdr:nvCxnSpPr>
        <xdr:cNvPr id="209" name="直線コネクタ 208">
          <a:extLst>
            <a:ext uri="{FF2B5EF4-FFF2-40B4-BE49-F238E27FC236}">
              <a16:creationId xmlns:a16="http://schemas.microsoft.com/office/drawing/2014/main" id="{01E857FE-5237-42AF-9FB4-284F233D1D7A}"/>
            </a:ext>
          </a:extLst>
        </xdr:cNvPr>
        <xdr:cNvCxnSpPr/>
      </xdr:nvCxnSpPr>
      <xdr:spPr>
        <a:xfrm>
          <a:off x="13186828" y="5582300"/>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58</xdr:col>
      <xdr:colOff>134482</xdr:colOff>
      <xdr:row>34</xdr:row>
      <xdr:rowOff>77155</xdr:rowOff>
    </xdr:from>
    <xdr:ext cx="0" cy="252000"/>
    <xdr:cxnSp macro="">
      <xdr:nvCxnSpPr>
        <xdr:cNvPr id="210" name="直線コネクタ 209">
          <a:extLst>
            <a:ext uri="{FF2B5EF4-FFF2-40B4-BE49-F238E27FC236}">
              <a16:creationId xmlns:a16="http://schemas.microsoft.com/office/drawing/2014/main" id="{EB03AF6D-4436-45E6-891A-9F019EBEC648}"/>
            </a:ext>
          </a:extLst>
        </xdr:cNvPr>
        <xdr:cNvCxnSpPr/>
      </xdr:nvCxnSpPr>
      <xdr:spPr>
        <a:xfrm>
          <a:off x="13393282" y="7849555"/>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56</xdr:col>
      <xdr:colOff>216726</xdr:colOff>
      <xdr:row>29</xdr:row>
      <xdr:rowOff>207000</xdr:rowOff>
    </xdr:from>
    <xdr:ext cx="224998" cy="345929"/>
    <xdr:sp macro="" textlink="">
      <xdr:nvSpPr>
        <xdr:cNvPr id="211" name="テキスト ボックス 210">
          <a:extLst>
            <a:ext uri="{FF2B5EF4-FFF2-40B4-BE49-F238E27FC236}">
              <a16:creationId xmlns:a16="http://schemas.microsoft.com/office/drawing/2014/main" id="{C9928695-92BF-4165-A8B5-8D662C8465FC}"/>
            </a:ext>
          </a:extLst>
        </xdr:cNvPr>
        <xdr:cNvSpPr txBox="1"/>
      </xdr:nvSpPr>
      <xdr:spPr>
        <a:xfrm rot="16200000">
          <a:off x="12957860" y="6896866"/>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57</xdr:col>
      <xdr:colOff>159215</xdr:colOff>
      <xdr:row>33</xdr:row>
      <xdr:rowOff>191074</xdr:rowOff>
    </xdr:from>
    <xdr:ext cx="233205" cy="444352"/>
    <xdr:sp macro="" textlink="'1条'!$R$9">
      <xdr:nvSpPr>
        <xdr:cNvPr id="212" name="テキスト ボックス 211">
          <a:extLst>
            <a:ext uri="{FF2B5EF4-FFF2-40B4-BE49-F238E27FC236}">
              <a16:creationId xmlns:a16="http://schemas.microsoft.com/office/drawing/2014/main" id="{8DF0499C-06E2-47EA-80D8-D7330E20D404}"/>
            </a:ext>
          </a:extLst>
        </xdr:cNvPr>
        <xdr:cNvSpPr txBox="1"/>
      </xdr:nvSpPr>
      <xdr:spPr>
        <a:xfrm rot="16200000">
          <a:off x="13083842" y="78404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oneCellAnchor>
    <xdr:from>
      <xdr:col>61</xdr:col>
      <xdr:colOff>113123</xdr:colOff>
      <xdr:row>23</xdr:row>
      <xdr:rowOff>95449</xdr:rowOff>
    </xdr:from>
    <xdr:ext cx="0" cy="135524"/>
    <xdr:cxnSp macro="">
      <xdr:nvCxnSpPr>
        <xdr:cNvPr id="213" name="直線コネクタ 212">
          <a:extLst>
            <a:ext uri="{FF2B5EF4-FFF2-40B4-BE49-F238E27FC236}">
              <a16:creationId xmlns:a16="http://schemas.microsoft.com/office/drawing/2014/main" id="{EC11B314-3413-4EC4-B4EB-B7C71F40904C}"/>
            </a:ext>
          </a:extLst>
        </xdr:cNvPr>
        <xdr:cNvCxnSpPr/>
      </xdr:nvCxnSpPr>
      <xdr:spPr>
        <a:xfrm>
          <a:off x="14057723" y="535324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62</xdr:col>
      <xdr:colOff>117454</xdr:colOff>
      <xdr:row>23</xdr:row>
      <xdr:rowOff>92611</xdr:rowOff>
    </xdr:from>
    <xdr:ext cx="0" cy="132500"/>
    <xdr:cxnSp macro="">
      <xdr:nvCxnSpPr>
        <xdr:cNvPr id="214" name="直線コネクタ 213">
          <a:extLst>
            <a:ext uri="{FF2B5EF4-FFF2-40B4-BE49-F238E27FC236}">
              <a16:creationId xmlns:a16="http://schemas.microsoft.com/office/drawing/2014/main" id="{F815C34D-9596-416A-A0DF-7F8CBF510693}"/>
            </a:ext>
          </a:extLst>
        </xdr:cNvPr>
        <xdr:cNvCxnSpPr/>
      </xdr:nvCxnSpPr>
      <xdr:spPr>
        <a:xfrm>
          <a:off x="14290654" y="535041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61</xdr:col>
      <xdr:colOff>109832</xdr:colOff>
      <xdr:row>23</xdr:row>
      <xdr:rowOff>144148</xdr:rowOff>
    </xdr:from>
    <xdr:ext cx="234000" cy="0"/>
    <xdr:cxnSp macro="">
      <xdr:nvCxnSpPr>
        <xdr:cNvPr id="215" name="直線コネクタ 214">
          <a:extLst>
            <a:ext uri="{FF2B5EF4-FFF2-40B4-BE49-F238E27FC236}">
              <a16:creationId xmlns:a16="http://schemas.microsoft.com/office/drawing/2014/main" id="{04E0D4B4-0540-4166-B155-454AFB04532E}"/>
            </a:ext>
          </a:extLst>
        </xdr:cNvPr>
        <xdr:cNvCxnSpPr/>
      </xdr:nvCxnSpPr>
      <xdr:spPr>
        <a:xfrm>
          <a:off x="14054432" y="5401948"/>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61</xdr:col>
      <xdr:colOff>12225</xdr:colOff>
      <xdr:row>22</xdr:row>
      <xdr:rowOff>136870</xdr:rowOff>
    </xdr:from>
    <xdr:ext cx="444352" cy="233205"/>
    <xdr:sp macro="" textlink="'1条'!R7">
      <xdr:nvSpPr>
        <xdr:cNvPr id="216" name="テキスト ボックス 215">
          <a:extLst>
            <a:ext uri="{FF2B5EF4-FFF2-40B4-BE49-F238E27FC236}">
              <a16:creationId xmlns:a16="http://schemas.microsoft.com/office/drawing/2014/main" id="{6E3D806B-4ED4-46DA-A8F3-6501D8EC7EAD}"/>
            </a:ext>
          </a:extLst>
        </xdr:cNvPr>
        <xdr:cNvSpPr txBox="1"/>
      </xdr:nvSpPr>
      <xdr:spPr>
        <a:xfrm>
          <a:off x="13956825" y="51660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oneCellAnchor>
    <xdr:from>
      <xdr:col>60</xdr:col>
      <xdr:colOff>14520</xdr:colOff>
      <xdr:row>35</xdr:row>
      <xdr:rowOff>193431</xdr:rowOff>
    </xdr:from>
    <xdr:ext cx="0" cy="169984"/>
    <xdr:cxnSp macro="">
      <xdr:nvCxnSpPr>
        <xdr:cNvPr id="217" name="直線コネクタ 216">
          <a:extLst>
            <a:ext uri="{FF2B5EF4-FFF2-40B4-BE49-F238E27FC236}">
              <a16:creationId xmlns:a16="http://schemas.microsoft.com/office/drawing/2014/main" id="{40988268-F3DC-4F4A-9422-2D940241E747}"/>
            </a:ext>
          </a:extLst>
        </xdr:cNvPr>
        <xdr:cNvCxnSpPr/>
      </xdr:nvCxnSpPr>
      <xdr:spPr>
        <a:xfrm>
          <a:off x="13730520" y="8194431"/>
          <a:ext cx="0" cy="16998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67</xdr:col>
      <xdr:colOff>126576</xdr:colOff>
      <xdr:row>35</xdr:row>
      <xdr:rowOff>193431</xdr:rowOff>
    </xdr:from>
    <xdr:ext cx="0" cy="175846"/>
    <xdr:cxnSp macro="">
      <xdr:nvCxnSpPr>
        <xdr:cNvPr id="218" name="直線コネクタ 217">
          <a:extLst>
            <a:ext uri="{FF2B5EF4-FFF2-40B4-BE49-F238E27FC236}">
              <a16:creationId xmlns:a16="http://schemas.microsoft.com/office/drawing/2014/main" id="{C5DEC8CE-8368-4124-818A-03409B5D97A1}"/>
            </a:ext>
          </a:extLst>
        </xdr:cNvPr>
        <xdr:cNvCxnSpPr/>
      </xdr:nvCxnSpPr>
      <xdr:spPr>
        <a:xfrm>
          <a:off x="15442776" y="8194431"/>
          <a:ext cx="0" cy="17584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60</xdr:col>
      <xdr:colOff>20451</xdr:colOff>
      <xdr:row>36</xdr:row>
      <xdr:rowOff>72362</xdr:rowOff>
    </xdr:from>
    <xdr:ext cx="1710000" cy="0"/>
    <xdr:cxnSp macro="">
      <xdr:nvCxnSpPr>
        <xdr:cNvPr id="219" name="直線コネクタ 218">
          <a:extLst>
            <a:ext uri="{FF2B5EF4-FFF2-40B4-BE49-F238E27FC236}">
              <a16:creationId xmlns:a16="http://schemas.microsoft.com/office/drawing/2014/main" id="{6F105A71-0751-4811-946D-940059D62AD4}"/>
            </a:ext>
          </a:extLst>
        </xdr:cNvPr>
        <xdr:cNvCxnSpPr/>
      </xdr:nvCxnSpPr>
      <xdr:spPr>
        <a:xfrm>
          <a:off x="13736451" y="8301962"/>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62</xdr:col>
      <xdr:colOff>161578</xdr:colOff>
      <xdr:row>36</xdr:row>
      <xdr:rowOff>11804</xdr:rowOff>
    </xdr:from>
    <xdr:ext cx="444352" cy="233205"/>
    <xdr:sp macro="" textlink="'1条'!R8">
      <xdr:nvSpPr>
        <xdr:cNvPr id="220" name="テキスト ボックス 219">
          <a:extLst>
            <a:ext uri="{FF2B5EF4-FFF2-40B4-BE49-F238E27FC236}">
              <a16:creationId xmlns:a16="http://schemas.microsoft.com/office/drawing/2014/main" id="{1CF499BD-50E1-4D44-AE54-7C8D8E8F8F80}"/>
            </a:ext>
          </a:extLst>
        </xdr:cNvPr>
        <xdr:cNvSpPr txBox="1"/>
      </xdr:nvSpPr>
      <xdr:spPr>
        <a:xfrm>
          <a:off x="14334778" y="435520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oneCellAnchor>
    <xdr:from>
      <xdr:col>60</xdr:col>
      <xdr:colOff>12972</xdr:colOff>
      <xdr:row>32</xdr:row>
      <xdr:rowOff>196221</xdr:rowOff>
    </xdr:from>
    <xdr:ext cx="0" cy="185338"/>
    <xdr:cxnSp macro="">
      <xdr:nvCxnSpPr>
        <xdr:cNvPr id="221" name="直線コネクタ 220">
          <a:extLst>
            <a:ext uri="{FF2B5EF4-FFF2-40B4-BE49-F238E27FC236}">
              <a16:creationId xmlns:a16="http://schemas.microsoft.com/office/drawing/2014/main" id="{5CBEC0FC-37F1-4447-B6C0-A7167614C76F}"/>
            </a:ext>
          </a:extLst>
        </xdr:cNvPr>
        <xdr:cNvCxnSpPr/>
      </xdr:nvCxnSpPr>
      <xdr:spPr>
        <a:xfrm>
          <a:off x="13728972" y="7511421"/>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60</xdr:col>
      <xdr:colOff>15889</xdr:colOff>
      <xdr:row>33</xdr:row>
      <xdr:rowOff>19987</xdr:rowOff>
    </xdr:from>
    <xdr:ext cx="324000" cy="0"/>
    <xdr:cxnSp macro="">
      <xdr:nvCxnSpPr>
        <xdr:cNvPr id="222" name="直線コネクタ 221">
          <a:extLst>
            <a:ext uri="{FF2B5EF4-FFF2-40B4-BE49-F238E27FC236}">
              <a16:creationId xmlns:a16="http://schemas.microsoft.com/office/drawing/2014/main" id="{3F181B7C-59E6-4FA4-A9E2-E8C6F3EA2B4E}"/>
            </a:ext>
          </a:extLst>
        </xdr:cNvPr>
        <xdr:cNvCxnSpPr/>
      </xdr:nvCxnSpPr>
      <xdr:spPr>
        <a:xfrm>
          <a:off x="13731889" y="7563787"/>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59</xdr:col>
      <xdr:colOff>192056</xdr:colOff>
      <xdr:row>32</xdr:row>
      <xdr:rowOff>46129</xdr:rowOff>
    </xdr:from>
    <xdr:ext cx="444352" cy="233205"/>
    <xdr:sp macro="" textlink="'1条'!R10">
      <xdr:nvSpPr>
        <xdr:cNvPr id="223" name="テキスト ボックス 222">
          <a:extLst>
            <a:ext uri="{FF2B5EF4-FFF2-40B4-BE49-F238E27FC236}">
              <a16:creationId xmlns:a16="http://schemas.microsoft.com/office/drawing/2014/main" id="{22118418-123F-4612-BE49-9874E29CA09C}"/>
            </a:ext>
          </a:extLst>
        </xdr:cNvPr>
        <xdr:cNvSpPr txBox="1"/>
      </xdr:nvSpPr>
      <xdr:spPr>
        <a:xfrm>
          <a:off x="13679456" y="736132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64</xdr:col>
      <xdr:colOff>154999</xdr:colOff>
      <xdr:row>32</xdr:row>
      <xdr:rowOff>56862</xdr:rowOff>
    </xdr:from>
    <xdr:ext cx="444352" cy="233205"/>
    <xdr:sp macro="" textlink="'1条'!R11">
      <xdr:nvSpPr>
        <xdr:cNvPr id="224" name="テキスト ボックス 223">
          <a:extLst>
            <a:ext uri="{FF2B5EF4-FFF2-40B4-BE49-F238E27FC236}">
              <a16:creationId xmlns:a16="http://schemas.microsoft.com/office/drawing/2014/main" id="{84B13ED5-A269-4470-AF93-BC6B688EE767}"/>
            </a:ext>
          </a:extLst>
        </xdr:cNvPr>
        <xdr:cNvSpPr txBox="1"/>
      </xdr:nvSpPr>
      <xdr:spPr>
        <a:xfrm>
          <a:off x="14785399" y="73720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oneCellAnchor>
    <xdr:from>
      <xdr:col>62</xdr:col>
      <xdr:colOff>117333</xdr:colOff>
      <xdr:row>33</xdr:row>
      <xdr:rowOff>19987</xdr:rowOff>
    </xdr:from>
    <xdr:ext cx="1152000" cy="0"/>
    <xdr:cxnSp macro="">
      <xdr:nvCxnSpPr>
        <xdr:cNvPr id="225" name="直線コネクタ 224">
          <a:extLst>
            <a:ext uri="{FF2B5EF4-FFF2-40B4-BE49-F238E27FC236}">
              <a16:creationId xmlns:a16="http://schemas.microsoft.com/office/drawing/2014/main" id="{823AD2D5-04BA-4784-8F07-6FDADE5BE3A5}"/>
            </a:ext>
          </a:extLst>
        </xdr:cNvPr>
        <xdr:cNvCxnSpPr/>
      </xdr:nvCxnSpPr>
      <xdr:spPr>
        <a:xfrm>
          <a:off x="14290533" y="7563787"/>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67</xdr:col>
      <xdr:colOff>126171</xdr:colOff>
      <xdr:row>24</xdr:row>
      <xdr:rowOff>129977</xdr:rowOff>
    </xdr:from>
    <xdr:ext cx="0" cy="2232000"/>
    <xdr:cxnSp macro="">
      <xdr:nvCxnSpPr>
        <xdr:cNvPr id="227" name="直線コネクタ 226">
          <a:extLst>
            <a:ext uri="{FF2B5EF4-FFF2-40B4-BE49-F238E27FC236}">
              <a16:creationId xmlns:a16="http://schemas.microsoft.com/office/drawing/2014/main" id="{9615BF21-7F8D-4816-A754-20FE5FB4E584}"/>
            </a:ext>
          </a:extLst>
        </xdr:cNvPr>
        <xdr:cNvCxnSpPr/>
      </xdr:nvCxnSpPr>
      <xdr:spPr>
        <a:xfrm>
          <a:off x="15442371" y="5616377"/>
          <a:ext cx="0" cy="223200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62</xdr:col>
      <xdr:colOff>115472</xdr:colOff>
      <xdr:row>24</xdr:row>
      <xdr:rowOff>131847</xdr:rowOff>
    </xdr:from>
    <xdr:ext cx="1152000" cy="0"/>
    <xdr:cxnSp macro="">
      <xdr:nvCxnSpPr>
        <xdr:cNvPr id="228" name="直線コネクタ 227">
          <a:extLst>
            <a:ext uri="{FF2B5EF4-FFF2-40B4-BE49-F238E27FC236}">
              <a16:creationId xmlns:a16="http://schemas.microsoft.com/office/drawing/2014/main" id="{F2D402A9-23B5-4E93-B92B-686306504A63}"/>
            </a:ext>
          </a:extLst>
        </xdr:cNvPr>
        <xdr:cNvCxnSpPr/>
      </xdr:nvCxnSpPr>
      <xdr:spPr>
        <a:xfrm>
          <a:off x="14288672" y="5618247"/>
          <a:ext cx="115200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58</xdr:col>
      <xdr:colOff>80307</xdr:colOff>
      <xdr:row>22</xdr:row>
      <xdr:rowOff>171425</xdr:rowOff>
    </xdr:from>
    <xdr:ext cx="233205" cy="444352"/>
    <xdr:sp macro="" textlink="'1条'!R14">
      <xdr:nvSpPr>
        <xdr:cNvPr id="229" name="テキスト ボックス 228">
          <a:extLst>
            <a:ext uri="{FF2B5EF4-FFF2-40B4-BE49-F238E27FC236}">
              <a16:creationId xmlns:a16="http://schemas.microsoft.com/office/drawing/2014/main" id="{462C23AE-C0E5-403E-A93A-A4128DAF419D}"/>
            </a:ext>
          </a:extLst>
        </xdr:cNvPr>
        <xdr:cNvSpPr txBox="1"/>
      </xdr:nvSpPr>
      <xdr:spPr>
        <a:xfrm rot="16200000">
          <a:off x="13233534" y="530619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oneCellAnchor>
    <xdr:from>
      <xdr:col>59</xdr:col>
      <xdr:colOff>90625</xdr:colOff>
      <xdr:row>23</xdr:row>
      <xdr:rowOff>182260</xdr:rowOff>
    </xdr:from>
    <xdr:ext cx="0" cy="140602"/>
    <xdr:cxnSp macro="">
      <xdr:nvCxnSpPr>
        <xdr:cNvPr id="230" name="直線コネクタ 229">
          <a:extLst>
            <a:ext uri="{FF2B5EF4-FFF2-40B4-BE49-F238E27FC236}">
              <a16:creationId xmlns:a16="http://schemas.microsoft.com/office/drawing/2014/main" id="{65BB6CDA-6646-4A47-8370-EF9C848EBAF4}"/>
            </a:ext>
          </a:extLst>
        </xdr:cNvPr>
        <xdr:cNvCxnSpPr/>
      </xdr:nvCxnSpPr>
      <xdr:spPr>
        <a:xfrm>
          <a:off x="13578025" y="5440060"/>
          <a:ext cx="0" cy="14060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59</xdr:col>
      <xdr:colOff>85872</xdr:colOff>
      <xdr:row>24</xdr:row>
      <xdr:rowOff>128457</xdr:rowOff>
    </xdr:from>
    <xdr:ext cx="0" cy="2232000"/>
    <xdr:cxnSp macro="">
      <xdr:nvCxnSpPr>
        <xdr:cNvPr id="231" name="直線コネクタ 230">
          <a:extLst>
            <a:ext uri="{FF2B5EF4-FFF2-40B4-BE49-F238E27FC236}">
              <a16:creationId xmlns:a16="http://schemas.microsoft.com/office/drawing/2014/main" id="{09E4B060-8F2A-46C3-A7AE-67CA02BE96FC}"/>
            </a:ext>
          </a:extLst>
        </xdr:cNvPr>
        <xdr:cNvCxnSpPr/>
      </xdr:nvCxnSpPr>
      <xdr:spPr>
        <a:xfrm>
          <a:off x="13573272" y="5614857"/>
          <a:ext cx="0" cy="223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58</xdr:col>
      <xdr:colOff>126737</xdr:colOff>
      <xdr:row>27</xdr:row>
      <xdr:rowOff>213875</xdr:rowOff>
    </xdr:from>
    <xdr:ext cx="233205" cy="444352"/>
    <xdr:sp macro="" textlink="$AP$7">
      <xdr:nvSpPr>
        <xdr:cNvPr id="232" name="テキスト ボックス 231">
          <a:extLst>
            <a:ext uri="{FF2B5EF4-FFF2-40B4-BE49-F238E27FC236}">
              <a16:creationId xmlns:a16="http://schemas.microsoft.com/office/drawing/2014/main" id="{35FB55BF-4F35-4855-B5FD-30B0078C43EE}"/>
            </a:ext>
          </a:extLst>
        </xdr:cNvPr>
        <xdr:cNvSpPr txBox="1"/>
      </xdr:nvSpPr>
      <xdr:spPr>
        <a:xfrm rot="16200000">
          <a:off x="13279964" y="649164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94DC145-8100-4FAE-BDFC-2BD20D2C4D0E}" type="TxLink">
            <a:rPr kumimoji="1" lang="en-US" altLang="en-US" sz="900" b="0" i="0" u="none" strike="noStrike">
              <a:solidFill>
                <a:srgbClr val="000000"/>
              </a:solidFill>
              <a:latin typeface="Times New Roman"/>
              <a:cs typeface="Times New Roman"/>
            </a:rPr>
            <a:pPr/>
            <a:t>6.200</a:t>
          </a:fld>
          <a:endParaRPr kumimoji="1" lang="ja-JP" altLang="en-US" sz="900"/>
        </a:p>
      </xdr:txBody>
    </xdr:sp>
    <xdr:clientData/>
  </xdr:oneCellAnchor>
  <xdr:oneCellAnchor>
    <xdr:from>
      <xdr:col>65</xdr:col>
      <xdr:colOff>210708</xdr:colOff>
      <xdr:row>23</xdr:row>
      <xdr:rowOff>218371</xdr:rowOff>
    </xdr:from>
    <xdr:ext cx="0" cy="137057"/>
    <xdr:cxnSp macro="">
      <xdr:nvCxnSpPr>
        <xdr:cNvPr id="233" name="直線コネクタ 232">
          <a:extLst>
            <a:ext uri="{FF2B5EF4-FFF2-40B4-BE49-F238E27FC236}">
              <a16:creationId xmlns:a16="http://schemas.microsoft.com/office/drawing/2014/main" id="{63EF46C6-8C9F-41F6-93DB-EBE9E7E82CA2}"/>
            </a:ext>
          </a:extLst>
        </xdr:cNvPr>
        <xdr:cNvCxnSpPr/>
      </xdr:nvCxnSpPr>
      <xdr:spPr>
        <a:xfrm>
          <a:off x="15069708"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65</xdr:col>
      <xdr:colOff>109164</xdr:colOff>
      <xdr:row>23</xdr:row>
      <xdr:rowOff>218371</xdr:rowOff>
    </xdr:from>
    <xdr:ext cx="0" cy="137057"/>
    <xdr:cxnSp macro="">
      <xdr:nvCxnSpPr>
        <xdr:cNvPr id="234" name="直線コネクタ 233">
          <a:extLst>
            <a:ext uri="{FF2B5EF4-FFF2-40B4-BE49-F238E27FC236}">
              <a16:creationId xmlns:a16="http://schemas.microsoft.com/office/drawing/2014/main" id="{CCE0EE52-BF36-4764-9DF4-575CD0FB6A67}"/>
            </a:ext>
          </a:extLst>
        </xdr:cNvPr>
        <xdr:cNvCxnSpPr/>
      </xdr:nvCxnSpPr>
      <xdr:spPr>
        <a:xfrm>
          <a:off x="14968164"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65</xdr:col>
      <xdr:colOff>8756</xdr:colOff>
      <xdr:row>23</xdr:row>
      <xdr:rowOff>218371</xdr:rowOff>
    </xdr:from>
    <xdr:ext cx="0" cy="137057"/>
    <xdr:cxnSp macro="">
      <xdr:nvCxnSpPr>
        <xdr:cNvPr id="235" name="直線コネクタ 234">
          <a:extLst>
            <a:ext uri="{FF2B5EF4-FFF2-40B4-BE49-F238E27FC236}">
              <a16:creationId xmlns:a16="http://schemas.microsoft.com/office/drawing/2014/main" id="{76A4E3B7-8BBD-4105-B10F-E214A9F28D5B}"/>
            </a:ext>
          </a:extLst>
        </xdr:cNvPr>
        <xdr:cNvCxnSpPr/>
      </xdr:nvCxnSpPr>
      <xdr:spPr>
        <a:xfrm>
          <a:off x="14867756"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64</xdr:col>
      <xdr:colOff>130432</xdr:colOff>
      <xdr:row>23</xdr:row>
      <xdr:rowOff>218371</xdr:rowOff>
    </xdr:from>
    <xdr:ext cx="0" cy="137057"/>
    <xdr:cxnSp macro="">
      <xdr:nvCxnSpPr>
        <xdr:cNvPr id="236" name="直線コネクタ 235">
          <a:extLst>
            <a:ext uri="{FF2B5EF4-FFF2-40B4-BE49-F238E27FC236}">
              <a16:creationId xmlns:a16="http://schemas.microsoft.com/office/drawing/2014/main" id="{2397DA24-604F-4B25-A7CB-E24269DE9C53}"/>
            </a:ext>
          </a:extLst>
        </xdr:cNvPr>
        <xdr:cNvCxnSpPr/>
      </xdr:nvCxnSpPr>
      <xdr:spPr>
        <a:xfrm>
          <a:off x="14760832"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64</xdr:col>
      <xdr:colOff>25770</xdr:colOff>
      <xdr:row>23</xdr:row>
      <xdr:rowOff>218371</xdr:rowOff>
    </xdr:from>
    <xdr:ext cx="0" cy="137057"/>
    <xdr:cxnSp macro="">
      <xdr:nvCxnSpPr>
        <xdr:cNvPr id="237" name="直線コネクタ 236">
          <a:extLst>
            <a:ext uri="{FF2B5EF4-FFF2-40B4-BE49-F238E27FC236}">
              <a16:creationId xmlns:a16="http://schemas.microsoft.com/office/drawing/2014/main" id="{A695815D-5F7D-4FCE-B215-4F011403CA60}"/>
            </a:ext>
          </a:extLst>
        </xdr:cNvPr>
        <xdr:cNvCxnSpPr/>
      </xdr:nvCxnSpPr>
      <xdr:spPr>
        <a:xfrm>
          <a:off x="14656170"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63</xdr:col>
      <xdr:colOff>145470</xdr:colOff>
      <xdr:row>23</xdr:row>
      <xdr:rowOff>218371</xdr:rowOff>
    </xdr:from>
    <xdr:ext cx="0" cy="137057"/>
    <xdr:cxnSp macro="">
      <xdr:nvCxnSpPr>
        <xdr:cNvPr id="238" name="直線コネクタ 237">
          <a:extLst>
            <a:ext uri="{FF2B5EF4-FFF2-40B4-BE49-F238E27FC236}">
              <a16:creationId xmlns:a16="http://schemas.microsoft.com/office/drawing/2014/main" id="{E50676C7-ADAA-4358-A1AD-DA7379904BBA}"/>
            </a:ext>
          </a:extLst>
        </xdr:cNvPr>
        <xdr:cNvCxnSpPr/>
      </xdr:nvCxnSpPr>
      <xdr:spPr>
        <a:xfrm>
          <a:off x="14547270"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63</xdr:col>
      <xdr:colOff>42885</xdr:colOff>
      <xdr:row>23</xdr:row>
      <xdr:rowOff>218371</xdr:rowOff>
    </xdr:from>
    <xdr:ext cx="2479" cy="137057"/>
    <xdr:cxnSp macro="">
      <xdr:nvCxnSpPr>
        <xdr:cNvPr id="239" name="直線コネクタ 238">
          <a:extLst>
            <a:ext uri="{FF2B5EF4-FFF2-40B4-BE49-F238E27FC236}">
              <a16:creationId xmlns:a16="http://schemas.microsoft.com/office/drawing/2014/main" id="{7328EE74-4CCA-4A95-B28E-4B15347FBDC8}"/>
            </a:ext>
          </a:extLst>
        </xdr:cNvPr>
        <xdr:cNvCxnSpPr/>
      </xdr:nvCxnSpPr>
      <xdr:spPr>
        <a:xfrm>
          <a:off x="14444685" y="5476171"/>
          <a:ext cx="2479"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62</xdr:col>
      <xdr:colOff>192987</xdr:colOff>
      <xdr:row>23</xdr:row>
      <xdr:rowOff>15112</xdr:rowOff>
    </xdr:from>
    <xdr:ext cx="336311" cy="233205"/>
    <xdr:sp macro="" textlink="'1条'!R7">
      <xdr:nvSpPr>
        <xdr:cNvPr id="240" name="テキスト ボックス 239">
          <a:extLst>
            <a:ext uri="{FF2B5EF4-FFF2-40B4-BE49-F238E27FC236}">
              <a16:creationId xmlns:a16="http://schemas.microsoft.com/office/drawing/2014/main" id="{BC4D1905-8956-4305-BC3A-776552A397B9}"/>
            </a:ext>
          </a:extLst>
        </xdr:cNvPr>
        <xdr:cNvSpPr txBox="1"/>
      </xdr:nvSpPr>
      <xdr:spPr>
        <a:xfrm>
          <a:off x="14366187" y="5272912"/>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63</xdr:col>
      <xdr:colOff>146551</xdr:colOff>
      <xdr:row>23</xdr:row>
      <xdr:rowOff>22657</xdr:rowOff>
    </xdr:from>
    <xdr:ext cx="300082" cy="233205"/>
    <xdr:sp macro="" textlink="'1条'!X37">
      <xdr:nvSpPr>
        <xdr:cNvPr id="241" name="テキスト ボックス 240">
          <a:extLst>
            <a:ext uri="{FF2B5EF4-FFF2-40B4-BE49-F238E27FC236}">
              <a16:creationId xmlns:a16="http://schemas.microsoft.com/office/drawing/2014/main" id="{F443F538-02DB-41BC-88D8-0DCDF7D992D0}"/>
            </a:ext>
          </a:extLst>
        </xdr:cNvPr>
        <xdr:cNvSpPr txBox="1"/>
      </xdr:nvSpPr>
      <xdr:spPr>
        <a:xfrm>
          <a:off x="14548351" y="5280457"/>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oneCellAnchor>
    <xdr:from>
      <xdr:col>60</xdr:col>
      <xdr:colOff>15538</xdr:colOff>
      <xdr:row>22</xdr:row>
      <xdr:rowOff>160729</xdr:rowOff>
    </xdr:from>
    <xdr:ext cx="1134000" cy="0"/>
    <xdr:cxnSp macro="">
      <xdr:nvCxnSpPr>
        <xdr:cNvPr id="243" name="直線コネクタ 242">
          <a:extLst>
            <a:ext uri="{FF2B5EF4-FFF2-40B4-BE49-F238E27FC236}">
              <a16:creationId xmlns:a16="http://schemas.microsoft.com/office/drawing/2014/main" id="{28F494EA-1362-45E0-8D95-46F39D240E64}"/>
            </a:ext>
          </a:extLst>
        </xdr:cNvPr>
        <xdr:cNvCxnSpPr/>
      </xdr:nvCxnSpPr>
      <xdr:spPr>
        <a:xfrm>
          <a:off x="13731538" y="5189929"/>
          <a:ext cx="11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61</xdr:col>
      <xdr:colOff>220156</xdr:colOff>
      <xdr:row>21</xdr:row>
      <xdr:rowOff>190635</xdr:rowOff>
    </xdr:from>
    <xdr:ext cx="444352" cy="233205"/>
    <xdr:sp macro="" textlink="$AP$38">
      <xdr:nvSpPr>
        <xdr:cNvPr id="244" name="テキスト ボックス 243">
          <a:extLst>
            <a:ext uri="{FF2B5EF4-FFF2-40B4-BE49-F238E27FC236}">
              <a16:creationId xmlns:a16="http://schemas.microsoft.com/office/drawing/2014/main" id="{726D3C96-A90F-41A0-BE93-88F992CD3C00}"/>
            </a:ext>
          </a:extLst>
        </xdr:cNvPr>
        <xdr:cNvSpPr txBox="1"/>
      </xdr:nvSpPr>
      <xdr:spPr>
        <a:xfrm>
          <a:off x="14164756" y="49912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8B7656E-5274-490F-96AC-FE87DC1754E4}" type="TxLink">
            <a:rPr kumimoji="1" lang="en-US" altLang="en-US" sz="900" b="0" i="0" u="none" strike="noStrike">
              <a:solidFill>
                <a:srgbClr val="FF0000"/>
              </a:solidFill>
              <a:latin typeface="Times New Roman"/>
              <a:ea typeface="Yu Gothic"/>
              <a:cs typeface="Times New Roman"/>
            </a:rPr>
            <a:pPr/>
            <a:t>3.150</a:t>
          </a:fld>
          <a:endParaRPr kumimoji="1" lang="ja-JP" altLang="en-US" sz="900">
            <a:solidFill>
              <a:srgbClr val="FF0000"/>
            </a:solidFill>
          </a:endParaRPr>
        </a:p>
      </xdr:txBody>
    </xdr:sp>
    <xdr:clientData/>
  </xdr:oneCellAnchor>
  <xdr:oneCellAnchor>
    <xdr:from>
      <xdr:col>65</xdr:col>
      <xdr:colOff>4535</xdr:colOff>
      <xdr:row>22</xdr:row>
      <xdr:rowOff>99661</xdr:rowOff>
    </xdr:from>
    <xdr:ext cx="0" cy="116399"/>
    <xdr:cxnSp macro="">
      <xdr:nvCxnSpPr>
        <xdr:cNvPr id="245" name="直線コネクタ 244">
          <a:extLst>
            <a:ext uri="{FF2B5EF4-FFF2-40B4-BE49-F238E27FC236}">
              <a16:creationId xmlns:a16="http://schemas.microsoft.com/office/drawing/2014/main" id="{95321514-2F59-47D3-9799-CCA702ADA1AB}"/>
            </a:ext>
          </a:extLst>
        </xdr:cNvPr>
        <xdr:cNvCxnSpPr/>
      </xdr:nvCxnSpPr>
      <xdr:spPr>
        <a:xfrm>
          <a:off x="14863535" y="5128861"/>
          <a:ext cx="0" cy="11639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67</xdr:col>
      <xdr:colOff>69976</xdr:colOff>
      <xdr:row>23</xdr:row>
      <xdr:rowOff>218371</xdr:rowOff>
    </xdr:from>
    <xdr:ext cx="0" cy="137057"/>
    <xdr:cxnSp macro="">
      <xdr:nvCxnSpPr>
        <xdr:cNvPr id="250" name="直線コネクタ 249">
          <a:extLst>
            <a:ext uri="{FF2B5EF4-FFF2-40B4-BE49-F238E27FC236}">
              <a16:creationId xmlns:a16="http://schemas.microsoft.com/office/drawing/2014/main" id="{C6D7AB94-3003-43B6-9224-886F821D0E88}"/>
            </a:ext>
          </a:extLst>
        </xdr:cNvPr>
        <xdr:cNvCxnSpPr/>
      </xdr:nvCxnSpPr>
      <xdr:spPr>
        <a:xfrm>
          <a:off x="15386176"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66</xdr:col>
      <xdr:colOff>196939</xdr:colOff>
      <xdr:row>23</xdr:row>
      <xdr:rowOff>218371</xdr:rowOff>
    </xdr:from>
    <xdr:ext cx="0" cy="137057"/>
    <xdr:cxnSp macro="">
      <xdr:nvCxnSpPr>
        <xdr:cNvPr id="251" name="直線コネクタ 250">
          <a:extLst>
            <a:ext uri="{FF2B5EF4-FFF2-40B4-BE49-F238E27FC236}">
              <a16:creationId xmlns:a16="http://schemas.microsoft.com/office/drawing/2014/main" id="{322AA1BB-238D-4960-BE28-C9FE6CC1AC7C}"/>
            </a:ext>
          </a:extLst>
        </xdr:cNvPr>
        <xdr:cNvCxnSpPr/>
      </xdr:nvCxnSpPr>
      <xdr:spPr>
        <a:xfrm>
          <a:off x="15284539"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66</xdr:col>
      <xdr:colOff>91244</xdr:colOff>
      <xdr:row>23</xdr:row>
      <xdr:rowOff>218371</xdr:rowOff>
    </xdr:from>
    <xdr:ext cx="0" cy="137057"/>
    <xdr:cxnSp macro="">
      <xdr:nvCxnSpPr>
        <xdr:cNvPr id="252" name="直線コネクタ 251">
          <a:extLst>
            <a:ext uri="{FF2B5EF4-FFF2-40B4-BE49-F238E27FC236}">
              <a16:creationId xmlns:a16="http://schemas.microsoft.com/office/drawing/2014/main" id="{C9D70EA5-08FF-4233-9B97-F47127066CC1}"/>
            </a:ext>
          </a:extLst>
        </xdr:cNvPr>
        <xdr:cNvCxnSpPr/>
      </xdr:nvCxnSpPr>
      <xdr:spPr>
        <a:xfrm>
          <a:off x="15178844" y="5476171"/>
          <a:ext cx="0"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59</xdr:col>
      <xdr:colOff>35560</xdr:colOff>
      <xdr:row>24</xdr:row>
      <xdr:rowOff>131847</xdr:rowOff>
    </xdr:from>
    <xdr:ext cx="163732" cy="0"/>
    <xdr:cxnSp macro="">
      <xdr:nvCxnSpPr>
        <xdr:cNvPr id="254" name="直線コネクタ 253">
          <a:extLst>
            <a:ext uri="{FF2B5EF4-FFF2-40B4-BE49-F238E27FC236}">
              <a16:creationId xmlns:a16="http://schemas.microsoft.com/office/drawing/2014/main" id="{F1571828-4AEE-4DC5-BBF1-BB051AE3E54D}"/>
            </a:ext>
          </a:extLst>
        </xdr:cNvPr>
        <xdr:cNvCxnSpPr/>
      </xdr:nvCxnSpPr>
      <xdr:spPr>
        <a:xfrm>
          <a:off x="13522960" y="5618247"/>
          <a:ext cx="16373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62</xdr:col>
      <xdr:colOff>160116</xdr:colOff>
      <xdr:row>23</xdr:row>
      <xdr:rowOff>218371</xdr:rowOff>
    </xdr:from>
    <xdr:ext cx="2479" cy="137057"/>
    <xdr:cxnSp macro="">
      <xdr:nvCxnSpPr>
        <xdr:cNvPr id="256" name="直線コネクタ 255">
          <a:extLst>
            <a:ext uri="{FF2B5EF4-FFF2-40B4-BE49-F238E27FC236}">
              <a16:creationId xmlns:a16="http://schemas.microsoft.com/office/drawing/2014/main" id="{7A02CCC4-1900-470B-AD42-E2F10243225B}"/>
            </a:ext>
          </a:extLst>
        </xdr:cNvPr>
        <xdr:cNvCxnSpPr/>
      </xdr:nvCxnSpPr>
      <xdr:spPr>
        <a:xfrm>
          <a:off x="14333316" y="5476171"/>
          <a:ext cx="2479" cy="137057"/>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61</xdr:col>
      <xdr:colOff>4474</xdr:colOff>
      <xdr:row>21</xdr:row>
      <xdr:rowOff>195815</xdr:rowOff>
    </xdr:from>
    <xdr:ext cx="381130" cy="224998"/>
    <xdr:sp macro="" textlink="">
      <xdr:nvSpPr>
        <xdr:cNvPr id="257" name="テキスト ボックス 256">
          <a:extLst>
            <a:ext uri="{FF2B5EF4-FFF2-40B4-BE49-F238E27FC236}">
              <a16:creationId xmlns:a16="http://schemas.microsoft.com/office/drawing/2014/main" id="{0FAF9A85-663E-4922-B2AD-BB4F1ED46B2E}"/>
            </a:ext>
          </a:extLst>
        </xdr:cNvPr>
        <xdr:cNvSpPr txBox="1"/>
      </xdr:nvSpPr>
      <xdr:spPr>
        <a:xfrm>
          <a:off x="13949074" y="4996415"/>
          <a:ext cx="38113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N</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64</xdr:col>
      <xdr:colOff>144434</xdr:colOff>
      <xdr:row>11</xdr:row>
      <xdr:rowOff>190779</xdr:rowOff>
    </xdr:from>
    <xdr:ext cx="404663" cy="224998"/>
    <xdr:sp macro="" textlink="">
      <xdr:nvSpPr>
        <xdr:cNvPr id="259" name="テキスト ボックス 258">
          <a:extLst>
            <a:ext uri="{FF2B5EF4-FFF2-40B4-BE49-F238E27FC236}">
              <a16:creationId xmlns:a16="http://schemas.microsoft.com/office/drawing/2014/main" id="{825716EA-B124-4AA0-AE48-13735828EA7B}"/>
            </a:ext>
          </a:extLst>
        </xdr:cNvPr>
        <xdr:cNvSpPr txBox="1"/>
      </xdr:nvSpPr>
      <xdr:spPr>
        <a:xfrm>
          <a:off x="14774834" y="2705379"/>
          <a:ext cx="40466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64</xdr:col>
      <xdr:colOff>144939</xdr:colOff>
      <xdr:row>12</xdr:row>
      <xdr:rowOff>116111</xdr:rowOff>
    </xdr:from>
    <xdr:ext cx="559769" cy="233205"/>
    <xdr:sp macro="" textlink="$AY$22">
      <xdr:nvSpPr>
        <xdr:cNvPr id="260" name="テキスト ボックス 259">
          <a:extLst>
            <a:ext uri="{FF2B5EF4-FFF2-40B4-BE49-F238E27FC236}">
              <a16:creationId xmlns:a16="http://schemas.microsoft.com/office/drawing/2014/main" id="{1E36CB43-D056-D5F4-DD75-0DFB679483C9}"/>
            </a:ext>
          </a:extLst>
        </xdr:cNvPr>
        <xdr:cNvSpPr txBox="1"/>
      </xdr:nvSpPr>
      <xdr:spPr>
        <a:xfrm>
          <a:off x="14775339" y="2859311"/>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20D3B87-1475-4AD5-9028-9F4855AA3BD9}" type="TxLink">
            <a:rPr kumimoji="1" lang="en-US" altLang="en-US" sz="900" b="0" i="0" u="none" strike="noStrike">
              <a:solidFill>
                <a:srgbClr val="FF0000"/>
              </a:solidFill>
              <a:latin typeface="Times New Roman"/>
              <a:ea typeface="Yu Gothic"/>
              <a:cs typeface="Times New Roman"/>
            </a:rPr>
            <a:pPr/>
            <a:t>376.960</a:t>
          </a:fld>
          <a:endParaRPr kumimoji="1" lang="ja-JP" altLang="en-US" sz="900">
            <a:solidFill>
              <a:srgbClr val="FF0000"/>
            </a:solidFill>
          </a:endParaRPr>
        </a:p>
      </xdr:txBody>
    </xdr:sp>
    <xdr:clientData/>
  </xdr:oneCellAnchor>
  <xdr:oneCellAnchor>
    <xdr:from>
      <xdr:col>63</xdr:col>
      <xdr:colOff>14782</xdr:colOff>
      <xdr:row>10</xdr:row>
      <xdr:rowOff>18652</xdr:rowOff>
    </xdr:from>
    <xdr:ext cx="391902" cy="224998"/>
    <xdr:sp macro="" textlink="">
      <xdr:nvSpPr>
        <xdr:cNvPr id="261" name="テキスト ボックス 260">
          <a:extLst>
            <a:ext uri="{FF2B5EF4-FFF2-40B4-BE49-F238E27FC236}">
              <a16:creationId xmlns:a16="http://schemas.microsoft.com/office/drawing/2014/main" id="{EABC6533-F3F8-98FC-DCC9-D8E5B3471650}"/>
            </a:ext>
          </a:extLst>
        </xdr:cNvPr>
        <xdr:cNvSpPr txBox="1"/>
      </xdr:nvSpPr>
      <xdr:spPr>
        <a:xfrm>
          <a:off x="14416582" y="2304652"/>
          <a:ext cx="39190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H</a:t>
          </a:r>
          <a:r>
            <a:rPr kumimoji="1" lang="en-US" altLang="ja-JP" sz="900" i="1" baseline="-25000">
              <a:solidFill>
                <a:srgbClr val="FF0000"/>
              </a:solidFill>
              <a:latin typeface="Times New Roman" panose="02020603050405020304" pitchFamily="18" charset="0"/>
              <a:cs typeface="Times New Roman" panose="02020603050405020304" pitchFamily="18" charset="0"/>
            </a:rPr>
            <a:t>s</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62</xdr:col>
      <xdr:colOff>207165</xdr:colOff>
      <xdr:row>10</xdr:row>
      <xdr:rowOff>150333</xdr:rowOff>
    </xdr:from>
    <xdr:ext cx="502061" cy="233205"/>
    <xdr:sp macro="" textlink="$AY$27">
      <xdr:nvSpPr>
        <xdr:cNvPr id="262" name="テキスト ボックス 261">
          <a:extLst>
            <a:ext uri="{FF2B5EF4-FFF2-40B4-BE49-F238E27FC236}">
              <a16:creationId xmlns:a16="http://schemas.microsoft.com/office/drawing/2014/main" id="{2AE5628A-7050-22EB-7090-E193435AB510}"/>
            </a:ext>
          </a:extLst>
        </xdr:cNvPr>
        <xdr:cNvSpPr txBox="1"/>
      </xdr:nvSpPr>
      <xdr:spPr>
        <a:xfrm>
          <a:off x="14380365" y="2436333"/>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EDE11-DCF6-4342-B37A-D143E4D80BD9}" type="TxLink">
            <a:rPr kumimoji="1" lang="en-US" altLang="en-US" sz="900" b="0" i="0" u="none" strike="noStrike">
              <a:solidFill>
                <a:srgbClr val="FF0000"/>
              </a:solidFill>
              <a:latin typeface="Times New Roman"/>
              <a:ea typeface="Yu Gothic"/>
              <a:cs typeface="Times New Roman"/>
            </a:rPr>
            <a:pPr/>
            <a:t>75.392</a:t>
          </a:fld>
          <a:endParaRPr kumimoji="1" lang="ja-JP" altLang="en-US" sz="900">
            <a:solidFill>
              <a:srgbClr val="FF0000"/>
            </a:solidFill>
          </a:endParaRPr>
        </a:p>
      </xdr:txBody>
    </xdr:sp>
    <xdr:clientData/>
  </xdr:oneCellAnchor>
  <xdr:twoCellAnchor editAs="oneCell">
    <xdr:from>
      <xdr:col>64</xdr:col>
      <xdr:colOff>179315</xdr:colOff>
      <xdr:row>11</xdr:row>
      <xdr:rowOff>188394</xdr:rowOff>
    </xdr:from>
    <xdr:to>
      <xdr:col>64</xdr:col>
      <xdr:colOff>179315</xdr:colOff>
      <xdr:row>13</xdr:row>
      <xdr:rowOff>205403</xdr:rowOff>
    </xdr:to>
    <xdr:cxnSp macro="">
      <xdr:nvCxnSpPr>
        <xdr:cNvPr id="263" name="直線コネクタ 262">
          <a:extLst>
            <a:ext uri="{FF2B5EF4-FFF2-40B4-BE49-F238E27FC236}">
              <a16:creationId xmlns:a16="http://schemas.microsoft.com/office/drawing/2014/main" id="{3D510469-0C1B-9108-DE98-A56C4E0DC753}"/>
            </a:ext>
          </a:extLst>
        </xdr:cNvPr>
        <xdr:cNvCxnSpPr/>
      </xdr:nvCxnSpPr>
      <xdr:spPr>
        <a:xfrm>
          <a:off x="14809715" y="2702994"/>
          <a:ext cx="0" cy="474209"/>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70201</xdr:colOff>
      <xdr:row>11</xdr:row>
      <xdr:rowOff>137415</xdr:rowOff>
    </xdr:from>
    <xdr:to>
      <xdr:col>64</xdr:col>
      <xdr:colOff>130067</xdr:colOff>
      <xdr:row>11</xdr:row>
      <xdr:rowOff>137415</xdr:rowOff>
    </xdr:to>
    <xdr:cxnSp macro="">
      <xdr:nvCxnSpPr>
        <xdr:cNvPr id="264" name="直線コネクタ 263">
          <a:extLst>
            <a:ext uri="{FF2B5EF4-FFF2-40B4-BE49-F238E27FC236}">
              <a16:creationId xmlns:a16="http://schemas.microsoft.com/office/drawing/2014/main" id="{DB457A2E-3693-E7F0-E2B6-3EE897FE4D10}"/>
            </a:ext>
          </a:extLst>
        </xdr:cNvPr>
        <xdr:cNvCxnSpPr/>
      </xdr:nvCxnSpPr>
      <xdr:spPr>
        <a:xfrm flipH="1">
          <a:off x="14472001" y="2652015"/>
          <a:ext cx="288466" cy="0"/>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195090</xdr:colOff>
      <xdr:row>22</xdr:row>
      <xdr:rowOff>145912</xdr:rowOff>
    </xdr:from>
    <xdr:ext cx="355610" cy="224998"/>
    <xdr:sp macro="" textlink="">
      <xdr:nvSpPr>
        <xdr:cNvPr id="267" name="テキスト ボックス 266">
          <a:extLst>
            <a:ext uri="{FF2B5EF4-FFF2-40B4-BE49-F238E27FC236}">
              <a16:creationId xmlns:a16="http://schemas.microsoft.com/office/drawing/2014/main" id="{5DE59C38-6902-FCF9-E02B-006D893D9E5D}"/>
            </a:ext>
          </a:extLst>
        </xdr:cNvPr>
        <xdr:cNvSpPr txBox="1"/>
      </xdr:nvSpPr>
      <xdr:spPr>
        <a:xfrm>
          <a:off x="14825490" y="5175112"/>
          <a:ext cx="3556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N</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65</xdr:col>
      <xdr:colOff>160211</xdr:colOff>
      <xdr:row>22</xdr:row>
      <xdr:rowOff>142872</xdr:rowOff>
    </xdr:from>
    <xdr:ext cx="502061" cy="233205"/>
    <xdr:sp macro="" textlink="$AX$32">
      <xdr:nvSpPr>
        <xdr:cNvPr id="268" name="テキスト ボックス 267">
          <a:extLst>
            <a:ext uri="{FF2B5EF4-FFF2-40B4-BE49-F238E27FC236}">
              <a16:creationId xmlns:a16="http://schemas.microsoft.com/office/drawing/2014/main" id="{3A1095E6-C786-3008-4ED9-13ABA389C9BE}"/>
            </a:ext>
          </a:extLst>
        </xdr:cNvPr>
        <xdr:cNvSpPr txBox="1"/>
      </xdr:nvSpPr>
      <xdr:spPr>
        <a:xfrm>
          <a:off x="15019211" y="5172072"/>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7C2DD5B-0255-4B95-B8C3-7731C34E0612}" type="TxLink">
            <a:rPr kumimoji="1" lang="en-US" altLang="en-US" sz="900" b="0" i="0" u="none" strike="noStrike">
              <a:solidFill>
                <a:srgbClr val="FF0000"/>
              </a:solidFill>
              <a:latin typeface="Times New Roman"/>
              <a:ea typeface="Yu Gothic"/>
              <a:cs typeface="Times New Roman"/>
            </a:rPr>
            <a:pPr/>
            <a:t>32.000</a:t>
          </a:fld>
          <a:endParaRPr kumimoji="1" lang="ja-JP" altLang="en-US" sz="900">
            <a:solidFill>
              <a:srgbClr val="FF0000"/>
            </a:solidFill>
          </a:endParaRPr>
        </a:p>
      </xdr:txBody>
    </xdr:sp>
    <xdr:clientData/>
  </xdr:oneCellAnchor>
  <xdr:twoCellAnchor editAs="oneCell">
    <xdr:from>
      <xdr:col>65</xdr:col>
      <xdr:colOff>6595</xdr:colOff>
      <xdr:row>23</xdr:row>
      <xdr:rowOff>17599</xdr:rowOff>
    </xdr:from>
    <xdr:to>
      <xdr:col>65</xdr:col>
      <xdr:colOff>6595</xdr:colOff>
      <xdr:row>23</xdr:row>
      <xdr:rowOff>226948</xdr:rowOff>
    </xdr:to>
    <xdr:cxnSp macro="">
      <xdr:nvCxnSpPr>
        <xdr:cNvPr id="269" name="直線コネクタ 268">
          <a:extLst>
            <a:ext uri="{FF2B5EF4-FFF2-40B4-BE49-F238E27FC236}">
              <a16:creationId xmlns:a16="http://schemas.microsoft.com/office/drawing/2014/main" id="{DEACF121-7FF8-7554-548D-7DE7ACE02D9B}"/>
            </a:ext>
          </a:extLst>
        </xdr:cNvPr>
        <xdr:cNvCxnSpPr/>
      </xdr:nvCxnSpPr>
      <xdr:spPr>
        <a:xfrm>
          <a:off x="14865595" y="5275399"/>
          <a:ext cx="0" cy="209349"/>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158423</xdr:colOff>
      <xdr:row>32</xdr:row>
      <xdr:rowOff>51792</xdr:rowOff>
    </xdr:from>
    <xdr:ext cx="383310" cy="224998"/>
    <xdr:sp macro="" textlink="">
      <xdr:nvSpPr>
        <xdr:cNvPr id="272" name="テキスト ボックス 271">
          <a:extLst>
            <a:ext uri="{FF2B5EF4-FFF2-40B4-BE49-F238E27FC236}">
              <a16:creationId xmlns:a16="http://schemas.microsoft.com/office/drawing/2014/main" id="{C94EFDBC-8CAB-D32C-E7FD-3FF30129EEFC}"/>
            </a:ext>
          </a:extLst>
        </xdr:cNvPr>
        <xdr:cNvSpPr txBox="1"/>
      </xdr:nvSpPr>
      <xdr:spPr>
        <a:xfrm>
          <a:off x="14560223" y="7366992"/>
          <a:ext cx="38331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ysClr val="windowText" lastClr="000000"/>
              </a:solidFill>
              <a:latin typeface="Times New Roman" panose="02020603050405020304" pitchFamily="18" charset="0"/>
              <a:cs typeface="Times New Roman" panose="02020603050405020304" pitchFamily="18" charset="0"/>
            </a:rPr>
            <a:t>B</a:t>
          </a:r>
          <a:r>
            <a:rPr kumimoji="1" lang="en-US" altLang="ja-JP" sz="900" i="1" baseline="-25000">
              <a:solidFill>
                <a:sysClr val="windowText" lastClr="000000"/>
              </a:solidFill>
              <a:latin typeface="Times New Roman" panose="02020603050405020304" pitchFamily="18" charset="0"/>
              <a:cs typeface="Times New Roman" panose="02020603050405020304" pitchFamily="18" charset="0"/>
            </a:rPr>
            <a:t>k</a:t>
          </a:r>
          <a:r>
            <a:rPr kumimoji="1" lang="en-US" altLang="ja-JP" sz="900" i="0" baseline="0">
              <a:solidFill>
                <a:sysClr val="windowText" lastClr="000000"/>
              </a:solidFill>
              <a:latin typeface="Times New Roman" panose="02020603050405020304" pitchFamily="18" charset="0"/>
              <a:cs typeface="Times New Roman" panose="02020603050405020304" pitchFamily="18" charset="0"/>
            </a:rPr>
            <a:t> =</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oneCellAnchor>
  <xdr:oneCellAnchor>
    <xdr:from>
      <xdr:col>60</xdr:col>
      <xdr:colOff>17039</xdr:colOff>
      <xdr:row>22</xdr:row>
      <xdr:rowOff>99661</xdr:rowOff>
    </xdr:from>
    <xdr:ext cx="0" cy="357539"/>
    <xdr:cxnSp macro="">
      <xdr:nvCxnSpPr>
        <xdr:cNvPr id="83" name="直線コネクタ 82">
          <a:extLst>
            <a:ext uri="{FF2B5EF4-FFF2-40B4-BE49-F238E27FC236}">
              <a16:creationId xmlns:a16="http://schemas.microsoft.com/office/drawing/2014/main" id="{F20B92ED-E451-F2F8-4B4B-E6B8253EC4CB}"/>
            </a:ext>
          </a:extLst>
        </xdr:cNvPr>
        <xdr:cNvCxnSpPr/>
      </xdr:nvCxnSpPr>
      <xdr:spPr>
        <a:xfrm>
          <a:off x="13733039" y="5128861"/>
          <a:ext cx="0" cy="35753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oneCellAnchor>
</xdr:wsDr>
</file>

<file path=xl/drawings/drawing3.xml><?xml version="1.0" encoding="utf-8"?>
<xdr:wsDr xmlns:xdr="http://schemas.openxmlformats.org/drawingml/2006/spreadsheetDrawing" xmlns:a="http://schemas.openxmlformats.org/drawingml/2006/main">
  <xdr:oneCellAnchor>
    <xdr:from>
      <xdr:col>62</xdr:col>
      <xdr:colOff>71112</xdr:colOff>
      <xdr:row>32</xdr:row>
      <xdr:rowOff>60083</xdr:rowOff>
    </xdr:from>
    <xdr:ext cx="355097" cy="242374"/>
    <xdr:sp macro="" textlink="">
      <xdr:nvSpPr>
        <xdr:cNvPr id="22" name="テキスト ボックス 21">
          <a:extLst>
            <a:ext uri="{FF2B5EF4-FFF2-40B4-BE49-F238E27FC236}">
              <a16:creationId xmlns:a16="http://schemas.microsoft.com/office/drawing/2014/main" id="{7C15FCA0-1D2D-40A9-A0A4-600AF0F4B12A}"/>
            </a:ext>
          </a:extLst>
        </xdr:cNvPr>
        <xdr:cNvSpPr txBox="1"/>
      </xdr:nvSpPr>
      <xdr:spPr>
        <a:xfrm>
          <a:off x="14244312" y="7375283"/>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65</xdr:col>
      <xdr:colOff>75129</xdr:colOff>
      <xdr:row>29</xdr:row>
      <xdr:rowOff>29886</xdr:rowOff>
    </xdr:from>
    <xdr:ext cx="355097" cy="242374"/>
    <xdr:sp macro="" textlink="">
      <xdr:nvSpPr>
        <xdr:cNvPr id="26" name="テキスト ボックス 25">
          <a:extLst>
            <a:ext uri="{FF2B5EF4-FFF2-40B4-BE49-F238E27FC236}">
              <a16:creationId xmlns:a16="http://schemas.microsoft.com/office/drawing/2014/main" id="{7B0A67D0-F1F0-4AC6-A7C8-883213D90C76}"/>
            </a:ext>
          </a:extLst>
        </xdr:cNvPr>
        <xdr:cNvSpPr txBox="1"/>
      </xdr:nvSpPr>
      <xdr:spPr>
        <a:xfrm>
          <a:off x="14934129" y="6659286"/>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63</xdr:col>
      <xdr:colOff>125514</xdr:colOff>
      <xdr:row>23</xdr:row>
      <xdr:rowOff>203230</xdr:rowOff>
    </xdr:from>
    <xdr:ext cx="387542" cy="224998"/>
    <xdr:sp macro="" textlink="">
      <xdr:nvSpPr>
        <xdr:cNvPr id="31" name="テキスト ボックス 30">
          <a:extLst>
            <a:ext uri="{FF2B5EF4-FFF2-40B4-BE49-F238E27FC236}">
              <a16:creationId xmlns:a16="http://schemas.microsoft.com/office/drawing/2014/main" id="{BD245190-FA91-46D4-8562-347433AE05FD}"/>
            </a:ext>
          </a:extLst>
        </xdr:cNvPr>
        <xdr:cNvSpPr txBox="1"/>
      </xdr:nvSpPr>
      <xdr:spPr>
        <a:xfrm>
          <a:off x="14527314" y="5461030"/>
          <a:ext cx="3875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W=</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59</xdr:col>
      <xdr:colOff>93907</xdr:colOff>
      <xdr:row>28</xdr:row>
      <xdr:rowOff>40194</xdr:rowOff>
    </xdr:from>
    <xdr:ext cx="349135" cy="224998"/>
    <xdr:sp macro="" textlink="">
      <xdr:nvSpPr>
        <xdr:cNvPr id="76" name="テキスト ボックス 75">
          <a:extLst>
            <a:ext uri="{FF2B5EF4-FFF2-40B4-BE49-F238E27FC236}">
              <a16:creationId xmlns:a16="http://schemas.microsoft.com/office/drawing/2014/main" id="{BD0B0A8B-0691-4A94-978D-C0491391E10D}"/>
            </a:ext>
          </a:extLst>
        </xdr:cNvPr>
        <xdr:cNvSpPr txBox="1"/>
      </xdr:nvSpPr>
      <xdr:spPr>
        <a:xfrm>
          <a:off x="13581307" y="6440994"/>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P</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63</xdr:col>
      <xdr:colOff>86796</xdr:colOff>
      <xdr:row>19</xdr:row>
      <xdr:rowOff>203336</xdr:rowOff>
    </xdr:from>
    <xdr:ext cx="374783" cy="224998"/>
    <xdr:sp macro="" textlink="">
      <xdr:nvSpPr>
        <xdr:cNvPr id="85" name="テキスト ボックス 84">
          <a:extLst>
            <a:ext uri="{FF2B5EF4-FFF2-40B4-BE49-F238E27FC236}">
              <a16:creationId xmlns:a16="http://schemas.microsoft.com/office/drawing/2014/main" id="{B6A1B770-E8F1-59F0-E787-271B6480AEAB}"/>
            </a:ext>
          </a:extLst>
        </xdr:cNvPr>
        <xdr:cNvSpPr txBox="1"/>
      </xdr:nvSpPr>
      <xdr:spPr>
        <a:xfrm>
          <a:off x="14488596" y="4546736"/>
          <a:ext cx="37478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b</a:t>
          </a:r>
          <a:r>
            <a:rPr kumimoji="1" lang="en-US" altLang="ja-JP" sz="900" i="1" baseline="-25000">
              <a:latin typeface="Times New Roman" panose="02020603050405020304" pitchFamily="18" charset="0"/>
              <a:cs typeface="Times New Roman" panose="02020603050405020304" pitchFamily="18" charset="0"/>
            </a:rPr>
            <a:t>u</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twoCellAnchor editAs="oneCell">
    <xdr:from>
      <xdr:col>20</xdr:col>
      <xdr:colOff>166642</xdr:colOff>
      <xdr:row>6</xdr:row>
      <xdr:rowOff>114194</xdr:rowOff>
    </xdr:from>
    <xdr:to>
      <xdr:col>20</xdr:col>
      <xdr:colOff>166642</xdr:colOff>
      <xdr:row>16</xdr:row>
      <xdr:rowOff>96194</xdr:rowOff>
    </xdr:to>
    <xdr:cxnSp macro="">
      <xdr:nvCxnSpPr>
        <xdr:cNvPr id="14" name="直線コネクタ 13">
          <a:extLst>
            <a:ext uri="{FF2B5EF4-FFF2-40B4-BE49-F238E27FC236}">
              <a16:creationId xmlns:a16="http://schemas.microsoft.com/office/drawing/2014/main" id="{91FDDE9A-7EB6-2EF7-2F2F-EB6C1E5C9A3E}"/>
            </a:ext>
          </a:extLst>
        </xdr:cNvPr>
        <xdr:cNvCxnSpPr/>
      </xdr:nvCxnSpPr>
      <xdr:spPr>
        <a:xfrm>
          <a:off x="4738642" y="148579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75396</xdr:colOff>
      <xdr:row>17</xdr:row>
      <xdr:rowOff>114682</xdr:rowOff>
    </xdr:from>
    <xdr:to>
      <xdr:col>26</xdr:col>
      <xdr:colOff>185196</xdr:colOff>
      <xdr:row>17</xdr:row>
      <xdr:rowOff>114682</xdr:rowOff>
    </xdr:to>
    <xdr:cxnSp macro="">
      <xdr:nvCxnSpPr>
        <xdr:cNvPr id="15" name="直線コネクタ 14">
          <a:extLst>
            <a:ext uri="{FF2B5EF4-FFF2-40B4-BE49-F238E27FC236}">
              <a16:creationId xmlns:a16="http://schemas.microsoft.com/office/drawing/2014/main" id="{9CF33173-1466-6D21-9AE1-203B0453D982}"/>
            </a:ext>
          </a:extLst>
        </xdr:cNvPr>
        <xdr:cNvCxnSpPr/>
      </xdr:nvCxnSpPr>
      <xdr:spPr>
        <a:xfrm>
          <a:off x="4418796" y="4000882"/>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74492</xdr:colOff>
      <xdr:row>16</xdr:row>
      <xdr:rowOff>98334</xdr:rowOff>
    </xdr:from>
    <xdr:to>
      <xdr:col>20</xdr:col>
      <xdr:colOff>169892</xdr:colOff>
      <xdr:row>16</xdr:row>
      <xdr:rowOff>98334</xdr:rowOff>
    </xdr:to>
    <xdr:cxnSp macro="">
      <xdr:nvCxnSpPr>
        <xdr:cNvPr id="66" name="直線コネクタ 65">
          <a:extLst>
            <a:ext uri="{FF2B5EF4-FFF2-40B4-BE49-F238E27FC236}">
              <a16:creationId xmlns:a16="http://schemas.microsoft.com/office/drawing/2014/main" id="{3EA2483B-2B2F-04C4-58CE-F1A8356A9696}"/>
            </a:ext>
          </a:extLst>
        </xdr:cNvPr>
        <xdr:cNvCxnSpPr/>
      </xdr:nvCxnSpPr>
      <xdr:spPr>
        <a:xfrm>
          <a:off x="4417892" y="3755934"/>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78019</xdr:colOff>
      <xdr:row>16</xdr:row>
      <xdr:rowOff>94911</xdr:rowOff>
    </xdr:from>
    <xdr:to>
      <xdr:col>19</xdr:col>
      <xdr:colOff>78019</xdr:colOff>
      <xdr:row>17</xdr:row>
      <xdr:rowOff>118311</xdr:rowOff>
    </xdr:to>
    <xdr:cxnSp macro="">
      <xdr:nvCxnSpPr>
        <xdr:cNvPr id="72" name="直線コネクタ 71">
          <a:extLst>
            <a:ext uri="{FF2B5EF4-FFF2-40B4-BE49-F238E27FC236}">
              <a16:creationId xmlns:a16="http://schemas.microsoft.com/office/drawing/2014/main" id="{1A016B94-04BD-476C-DF04-16A1A0525931}"/>
            </a:ext>
          </a:extLst>
        </xdr:cNvPr>
        <xdr:cNvCxnSpPr/>
      </xdr:nvCxnSpPr>
      <xdr:spPr>
        <a:xfrm>
          <a:off x="4421419" y="3752511"/>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165849</xdr:colOff>
      <xdr:row>6</xdr:row>
      <xdr:rowOff>111226</xdr:rowOff>
    </xdr:from>
    <xdr:to>
      <xdr:col>21</xdr:col>
      <xdr:colOff>171249</xdr:colOff>
      <xdr:row>6</xdr:row>
      <xdr:rowOff>111226</xdr:rowOff>
    </xdr:to>
    <xdr:cxnSp macro="">
      <xdr:nvCxnSpPr>
        <xdr:cNvPr id="73" name="直線コネクタ 72">
          <a:extLst>
            <a:ext uri="{FF2B5EF4-FFF2-40B4-BE49-F238E27FC236}">
              <a16:creationId xmlns:a16="http://schemas.microsoft.com/office/drawing/2014/main" id="{E7CA6D2E-60A5-827C-9689-08580CAA8AC6}"/>
            </a:ext>
          </a:extLst>
        </xdr:cNvPr>
        <xdr:cNvCxnSpPr/>
      </xdr:nvCxnSpPr>
      <xdr:spPr>
        <a:xfrm>
          <a:off x="4737849" y="1482826"/>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171984</xdr:colOff>
      <xdr:row>6</xdr:row>
      <xdr:rowOff>114194</xdr:rowOff>
    </xdr:from>
    <xdr:to>
      <xdr:col>21</xdr:col>
      <xdr:colOff>171984</xdr:colOff>
      <xdr:row>16</xdr:row>
      <xdr:rowOff>96194</xdr:rowOff>
    </xdr:to>
    <xdr:cxnSp macro="">
      <xdr:nvCxnSpPr>
        <xdr:cNvPr id="75" name="直線コネクタ 74">
          <a:extLst>
            <a:ext uri="{FF2B5EF4-FFF2-40B4-BE49-F238E27FC236}">
              <a16:creationId xmlns:a16="http://schemas.microsoft.com/office/drawing/2014/main" id="{99D368AD-2BC1-45AB-55A7-80F6FFBD6E51}"/>
            </a:ext>
          </a:extLst>
        </xdr:cNvPr>
        <xdr:cNvCxnSpPr/>
      </xdr:nvCxnSpPr>
      <xdr:spPr>
        <a:xfrm>
          <a:off x="4972584" y="148579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175156</xdr:colOff>
      <xdr:row>16</xdr:row>
      <xdr:rowOff>95375</xdr:rowOff>
    </xdr:from>
    <xdr:to>
      <xdr:col>26</xdr:col>
      <xdr:colOff>184156</xdr:colOff>
      <xdr:row>16</xdr:row>
      <xdr:rowOff>95375</xdr:rowOff>
    </xdr:to>
    <xdr:cxnSp macro="">
      <xdr:nvCxnSpPr>
        <xdr:cNvPr id="77" name="直線コネクタ 76">
          <a:extLst>
            <a:ext uri="{FF2B5EF4-FFF2-40B4-BE49-F238E27FC236}">
              <a16:creationId xmlns:a16="http://schemas.microsoft.com/office/drawing/2014/main" id="{D9E841A6-D50A-91BD-51C8-6C84A83A028D}"/>
            </a:ext>
          </a:extLst>
        </xdr:cNvPr>
        <xdr:cNvCxnSpPr/>
      </xdr:nvCxnSpPr>
      <xdr:spPr>
        <a:xfrm>
          <a:off x="4975756" y="3752975"/>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184432</xdr:colOff>
      <xdr:row>16</xdr:row>
      <xdr:rowOff>93612</xdr:rowOff>
    </xdr:from>
    <xdr:to>
      <xdr:col>26</xdr:col>
      <xdr:colOff>184432</xdr:colOff>
      <xdr:row>17</xdr:row>
      <xdr:rowOff>117012</xdr:rowOff>
    </xdr:to>
    <xdr:cxnSp macro="">
      <xdr:nvCxnSpPr>
        <xdr:cNvPr id="78" name="直線コネクタ 77">
          <a:extLst>
            <a:ext uri="{FF2B5EF4-FFF2-40B4-BE49-F238E27FC236}">
              <a16:creationId xmlns:a16="http://schemas.microsoft.com/office/drawing/2014/main" id="{D061EFD5-BD65-954F-DEC1-FD1AEF2E0B0B}"/>
            </a:ext>
          </a:extLst>
        </xdr:cNvPr>
        <xdr:cNvCxnSpPr/>
      </xdr:nvCxnSpPr>
      <xdr:spPr>
        <a:xfrm>
          <a:off x="6128032" y="375121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91518</xdr:colOff>
      <xdr:row>6</xdr:row>
      <xdr:rowOff>111151</xdr:rowOff>
    </xdr:from>
    <xdr:to>
      <xdr:col>19</xdr:col>
      <xdr:colOff>194129</xdr:colOff>
      <xdr:row>6</xdr:row>
      <xdr:rowOff>111151</xdr:rowOff>
    </xdr:to>
    <xdr:cxnSp macro="">
      <xdr:nvCxnSpPr>
        <xdr:cNvPr id="79" name="直線コネクタ 78">
          <a:extLst>
            <a:ext uri="{FF2B5EF4-FFF2-40B4-BE49-F238E27FC236}">
              <a16:creationId xmlns:a16="http://schemas.microsoft.com/office/drawing/2014/main" id="{1D2667F7-1863-446B-8312-0C46E20643D0}"/>
            </a:ext>
          </a:extLst>
        </xdr:cNvPr>
        <xdr:cNvCxnSpPr/>
      </xdr:nvCxnSpPr>
      <xdr:spPr>
        <a:xfrm>
          <a:off x="3977718" y="1482751"/>
          <a:ext cx="55981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103472</xdr:colOff>
      <xdr:row>16</xdr:row>
      <xdr:rowOff>94118</xdr:rowOff>
    </xdr:from>
    <xdr:to>
      <xdr:col>19</xdr:col>
      <xdr:colOff>12700</xdr:colOff>
      <xdr:row>16</xdr:row>
      <xdr:rowOff>94118</xdr:rowOff>
    </xdr:to>
    <xdr:cxnSp macro="">
      <xdr:nvCxnSpPr>
        <xdr:cNvPr id="80" name="直線コネクタ 79">
          <a:extLst>
            <a:ext uri="{FF2B5EF4-FFF2-40B4-BE49-F238E27FC236}">
              <a16:creationId xmlns:a16="http://schemas.microsoft.com/office/drawing/2014/main" id="{C9B097C9-C6B9-105F-39E1-CDFED43B7BFE}"/>
            </a:ext>
          </a:extLst>
        </xdr:cNvPr>
        <xdr:cNvCxnSpPr/>
      </xdr:nvCxnSpPr>
      <xdr:spPr>
        <a:xfrm>
          <a:off x="4218272" y="3751718"/>
          <a:ext cx="13782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129028</xdr:colOff>
      <xdr:row>6</xdr:row>
      <xdr:rowOff>109685</xdr:rowOff>
    </xdr:from>
    <xdr:to>
      <xdr:col>18</xdr:col>
      <xdr:colOff>129028</xdr:colOff>
      <xdr:row>16</xdr:row>
      <xdr:rowOff>91685</xdr:rowOff>
    </xdr:to>
    <xdr:cxnSp macro="">
      <xdr:nvCxnSpPr>
        <xdr:cNvPr id="84" name="直線コネクタ 83">
          <a:extLst>
            <a:ext uri="{FF2B5EF4-FFF2-40B4-BE49-F238E27FC236}">
              <a16:creationId xmlns:a16="http://schemas.microsoft.com/office/drawing/2014/main" id="{721EB0D2-F557-D836-CA8F-470C05415DFE}"/>
            </a:ext>
          </a:extLst>
        </xdr:cNvPr>
        <xdr:cNvCxnSpPr/>
      </xdr:nvCxnSpPr>
      <xdr:spPr>
        <a:xfrm>
          <a:off x="4243828" y="148128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170380</xdr:colOff>
      <xdr:row>10</xdr:row>
      <xdr:rowOff>97007</xdr:rowOff>
    </xdr:from>
    <xdr:ext cx="233205" cy="444352"/>
    <xdr:sp macro="" textlink="'1条'!$R$6">
      <xdr:nvSpPr>
        <xdr:cNvPr id="86" name="テキスト ボックス 85">
          <a:extLst>
            <a:ext uri="{FF2B5EF4-FFF2-40B4-BE49-F238E27FC236}">
              <a16:creationId xmlns:a16="http://schemas.microsoft.com/office/drawing/2014/main" id="{22524A10-75AF-CC2B-6B9A-A4D30993C2A0}"/>
            </a:ext>
          </a:extLst>
        </xdr:cNvPr>
        <xdr:cNvSpPr txBox="1"/>
      </xdr:nvSpPr>
      <xdr:spPr>
        <a:xfrm rot="16200000">
          <a:off x="3951007" y="248858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17</xdr:col>
      <xdr:colOff>77846</xdr:colOff>
      <xdr:row>17</xdr:row>
      <xdr:rowOff>118409</xdr:rowOff>
    </xdr:from>
    <xdr:to>
      <xdr:col>18</xdr:col>
      <xdr:colOff>223720</xdr:colOff>
      <xdr:row>17</xdr:row>
      <xdr:rowOff>118409</xdr:rowOff>
    </xdr:to>
    <xdr:cxnSp macro="">
      <xdr:nvCxnSpPr>
        <xdr:cNvPr id="87" name="直線コネクタ 86">
          <a:extLst>
            <a:ext uri="{FF2B5EF4-FFF2-40B4-BE49-F238E27FC236}">
              <a16:creationId xmlns:a16="http://schemas.microsoft.com/office/drawing/2014/main" id="{CB0AC671-8FB8-64A2-FEF3-5FEB8E1AF1B6}"/>
            </a:ext>
          </a:extLst>
        </xdr:cNvPr>
        <xdr:cNvCxnSpPr/>
      </xdr:nvCxnSpPr>
      <xdr:spPr>
        <a:xfrm>
          <a:off x="3964046" y="4004609"/>
          <a:ext cx="37447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173453</xdr:colOff>
      <xdr:row>10</xdr:row>
      <xdr:rowOff>148742</xdr:rowOff>
    </xdr:from>
    <xdr:ext cx="233205" cy="444352"/>
    <xdr:sp macro="" textlink="'1条'!R5">
      <xdr:nvSpPr>
        <xdr:cNvPr id="88" name="テキスト ボックス 87">
          <a:extLst>
            <a:ext uri="{FF2B5EF4-FFF2-40B4-BE49-F238E27FC236}">
              <a16:creationId xmlns:a16="http://schemas.microsoft.com/office/drawing/2014/main" id="{02ABB4A0-4162-C1F9-303C-DB10FD196D86}"/>
            </a:ext>
          </a:extLst>
        </xdr:cNvPr>
        <xdr:cNvSpPr txBox="1"/>
      </xdr:nvSpPr>
      <xdr:spPr>
        <a:xfrm rot="16200000">
          <a:off x="3725480" y="254031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17</xdr:col>
      <xdr:colOff>138968</xdr:colOff>
      <xdr:row>6</xdr:row>
      <xdr:rowOff>110467</xdr:rowOff>
    </xdr:from>
    <xdr:to>
      <xdr:col>17</xdr:col>
      <xdr:colOff>138968</xdr:colOff>
      <xdr:row>17</xdr:row>
      <xdr:rowOff>115867</xdr:rowOff>
    </xdr:to>
    <xdr:cxnSp macro="">
      <xdr:nvCxnSpPr>
        <xdr:cNvPr id="89" name="直線コネクタ 88">
          <a:extLst>
            <a:ext uri="{FF2B5EF4-FFF2-40B4-BE49-F238E27FC236}">
              <a16:creationId xmlns:a16="http://schemas.microsoft.com/office/drawing/2014/main" id="{35954D0A-9FA5-E9CB-0074-170CE9C9A416}"/>
            </a:ext>
          </a:extLst>
        </xdr:cNvPr>
        <xdr:cNvCxnSpPr/>
      </xdr:nvCxnSpPr>
      <xdr:spPr>
        <a:xfrm>
          <a:off x="4025168" y="1482067"/>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128931</xdr:colOff>
      <xdr:row>16</xdr:row>
      <xdr:rowOff>96019</xdr:rowOff>
    </xdr:from>
    <xdr:to>
      <xdr:col>18</xdr:col>
      <xdr:colOff>128931</xdr:colOff>
      <xdr:row>17</xdr:row>
      <xdr:rowOff>119419</xdr:rowOff>
    </xdr:to>
    <xdr:cxnSp macro="">
      <xdr:nvCxnSpPr>
        <xdr:cNvPr id="90" name="直線コネクタ 89">
          <a:extLst>
            <a:ext uri="{FF2B5EF4-FFF2-40B4-BE49-F238E27FC236}">
              <a16:creationId xmlns:a16="http://schemas.microsoft.com/office/drawing/2014/main" id="{EA9A0E3A-93DE-9F95-A496-35FB4D1BCD68}"/>
            </a:ext>
          </a:extLst>
        </xdr:cNvPr>
        <xdr:cNvCxnSpPr/>
      </xdr:nvCxnSpPr>
      <xdr:spPr>
        <a:xfrm>
          <a:off x="4243731" y="3753619"/>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184185</xdr:colOff>
      <xdr:row>11</xdr:row>
      <xdr:rowOff>226647</xdr:rowOff>
    </xdr:from>
    <xdr:ext cx="224998" cy="345929"/>
    <xdr:sp macro="" textlink="">
      <xdr:nvSpPr>
        <xdr:cNvPr id="91" name="テキスト ボックス 90">
          <a:extLst>
            <a:ext uri="{FF2B5EF4-FFF2-40B4-BE49-F238E27FC236}">
              <a16:creationId xmlns:a16="http://schemas.microsoft.com/office/drawing/2014/main" id="{3E1A115D-E91C-CB59-0692-511E43DFD456}"/>
            </a:ext>
          </a:extLst>
        </xdr:cNvPr>
        <xdr:cNvSpPr txBox="1"/>
      </xdr:nvSpPr>
      <xdr:spPr>
        <a:xfrm rot="16200000">
          <a:off x="3781319" y="2801713"/>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17</xdr:col>
      <xdr:colOff>161714</xdr:colOff>
      <xdr:row>15</xdr:row>
      <xdr:rowOff>210723</xdr:rowOff>
    </xdr:from>
    <xdr:ext cx="233205" cy="444352"/>
    <xdr:sp macro="" textlink="'1条'!$R$9">
      <xdr:nvSpPr>
        <xdr:cNvPr id="92" name="テキスト ボックス 91">
          <a:extLst>
            <a:ext uri="{FF2B5EF4-FFF2-40B4-BE49-F238E27FC236}">
              <a16:creationId xmlns:a16="http://schemas.microsoft.com/office/drawing/2014/main" id="{9B73E6B4-A5A7-98FD-67FC-802D16364BD4}"/>
            </a:ext>
          </a:extLst>
        </xdr:cNvPr>
        <xdr:cNvSpPr txBox="1"/>
      </xdr:nvSpPr>
      <xdr:spPr>
        <a:xfrm rot="16200000">
          <a:off x="3942341" y="37452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20</xdr:col>
      <xdr:colOff>162611</xdr:colOff>
      <xdr:row>5</xdr:row>
      <xdr:rowOff>56476</xdr:rowOff>
    </xdr:from>
    <xdr:to>
      <xdr:col>20</xdr:col>
      <xdr:colOff>162611</xdr:colOff>
      <xdr:row>5</xdr:row>
      <xdr:rowOff>192000</xdr:rowOff>
    </xdr:to>
    <xdr:cxnSp macro="">
      <xdr:nvCxnSpPr>
        <xdr:cNvPr id="93" name="直線コネクタ 92">
          <a:extLst>
            <a:ext uri="{FF2B5EF4-FFF2-40B4-BE49-F238E27FC236}">
              <a16:creationId xmlns:a16="http://schemas.microsoft.com/office/drawing/2014/main" id="{52137055-A15F-C8F0-2995-7558247FD30B}"/>
            </a:ext>
          </a:extLst>
        </xdr:cNvPr>
        <xdr:cNvCxnSpPr/>
      </xdr:nvCxnSpPr>
      <xdr:spPr>
        <a:xfrm>
          <a:off x="4734611" y="1199476"/>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169315</xdr:colOff>
      <xdr:row>5</xdr:row>
      <xdr:rowOff>53638</xdr:rowOff>
    </xdr:from>
    <xdr:to>
      <xdr:col>21</xdr:col>
      <xdr:colOff>169315</xdr:colOff>
      <xdr:row>5</xdr:row>
      <xdr:rowOff>186138</xdr:rowOff>
    </xdr:to>
    <xdr:cxnSp macro="">
      <xdr:nvCxnSpPr>
        <xdr:cNvPr id="94" name="直線コネクタ 93">
          <a:extLst>
            <a:ext uri="{FF2B5EF4-FFF2-40B4-BE49-F238E27FC236}">
              <a16:creationId xmlns:a16="http://schemas.microsoft.com/office/drawing/2014/main" id="{0E68D780-1FFA-6467-FD30-3A5A9D768BC5}"/>
            </a:ext>
          </a:extLst>
        </xdr:cNvPr>
        <xdr:cNvCxnSpPr/>
      </xdr:nvCxnSpPr>
      <xdr:spPr>
        <a:xfrm>
          <a:off x="4969915" y="1196638"/>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165181</xdr:colOff>
      <xdr:row>5</xdr:row>
      <xdr:rowOff>101659</xdr:rowOff>
    </xdr:from>
    <xdr:to>
      <xdr:col>21</xdr:col>
      <xdr:colOff>170581</xdr:colOff>
      <xdr:row>5</xdr:row>
      <xdr:rowOff>101659</xdr:rowOff>
    </xdr:to>
    <xdr:cxnSp macro="">
      <xdr:nvCxnSpPr>
        <xdr:cNvPr id="95" name="直線コネクタ 94">
          <a:extLst>
            <a:ext uri="{FF2B5EF4-FFF2-40B4-BE49-F238E27FC236}">
              <a16:creationId xmlns:a16="http://schemas.microsoft.com/office/drawing/2014/main" id="{A7443F5A-5978-7B3C-01DC-F03B2CB7BB8D}"/>
            </a:ext>
          </a:extLst>
        </xdr:cNvPr>
        <xdr:cNvCxnSpPr/>
      </xdr:nvCxnSpPr>
      <xdr:spPr>
        <a:xfrm>
          <a:off x="4737181" y="1244659"/>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70150</xdr:colOff>
      <xdr:row>4</xdr:row>
      <xdr:rowOff>91365</xdr:rowOff>
    </xdr:from>
    <xdr:ext cx="444352" cy="233205"/>
    <xdr:sp macro="" textlink="'1条'!R7">
      <xdr:nvSpPr>
        <xdr:cNvPr id="96" name="テキスト ボックス 95">
          <a:extLst>
            <a:ext uri="{FF2B5EF4-FFF2-40B4-BE49-F238E27FC236}">
              <a16:creationId xmlns:a16="http://schemas.microsoft.com/office/drawing/2014/main" id="{F53168CE-2BF9-5CFA-A50B-709DC0573624}"/>
            </a:ext>
          </a:extLst>
        </xdr:cNvPr>
        <xdr:cNvSpPr txBox="1"/>
      </xdr:nvSpPr>
      <xdr:spPr>
        <a:xfrm>
          <a:off x="4642150" y="100576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19</xdr:col>
      <xdr:colOff>79273</xdr:colOff>
      <xdr:row>17</xdr:row>
      <xdr:rowOff>192388</xdr:rowOff>
    </xdr:from>
    <xdr:to>
      <xdr:col>19</xdr:col>
      <xdr:colOff>79273</xdr:colOff>
      <xdr:row>18</xdr:row>
      <xdr:rowOff>90850</xdr:rowOff>
    </xdr:to>
    <xdr:cxnSp macro="">
      <xdr:nvCxnSpPr>
        <xdr:cNvPr id="97" name="直線コネクタ 96">
          <a:extLst>
            <a:ext uri="{FF2B5EF4-FFF2-40B4-BE49-F238E27FC236}">
              <a16:creationId xmlns:a16="http://schemas.microsoft.com/office/drawing/2014/main" id="{D8DD014D-F8DC-F2D0-49FB-2B409068AAAB}"/>
            </a:ext>
          </a:extLst>
        </xdr:cNvPr>
        <xdr:cNvCxnSpPr/>
      </xdr:nvCxnSpPr>
      <xdr:spPr>
        <a:xfrm>
          <a:off x="4422673" y="4078588"/>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180693</xdr:colOff>
      <xdr:row>17</xdr:row>
      <xdr:rowOff>192388</xdr:rowOff>
    </xdr:from>
    <xdr:to>
      <xdr:col>26</xdr:col>
      <xdr:colOff>180693</xdr:colOff>
      <xdr:row>18</xdr:row>
      <xdr:rowOff>90850</xdr:rowOff>
    </xdr:to>
    <xdr:cxnSp macro="">
      <xdr:nvCxnSpPr>
        <xdr:cNvPr id="98" name="直線コネクタ 97">
          <a:extLst>
            <a:ext uri="{FF2B5EF4-FFF2-40B4-BE49-F238E27FC236}">
              <a16:creationId xmlns:a16="http://schemas.microsoft.com/office/drawing/2014/main" id="{2C615192-08DF-FF8A-3CF3-B49A776AF286}"/>
            </a:ext>
          </a:extLst>
        </xdr:cNvPr>
        <xdr:cNvCxnSpPr/>
      </xdr:nvCxnSpPr>
      <xdr:spPr>
        <a:xfrm>
          <a:off x="6124293" y="4078588"/>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79342</xdr:colOff>
      <xdr:row>18</xdr:row>
      <xdr:rowOff>48902</xdr:rowOff>
    </xdr:from>
    <xdr:to>
      <xdr:col>26</xdr:col>
      <xdr:colOff>189142</xdr:colOff>
      <xdr:row>18</xdr:row>
      <xdr:rowOff>48902</xdr:rowOff>
    </xdr:to>
    <xdr:cxnSp macro="">
      <xdr:nvCxnSpPr>
        <xdr:cNvPr id="99" name="直線コネクタ 98">
          <a:extLst>
            <a:ext uri="{FF2B5EF4-FFF2-40B4-BE49-F238E27FC236}">
              <a16:creationId xmlns:a16="http://schemas.microsoft.com/office/drawing/2014/main" id="{9E16B553-FB2F-EBF0-6A5E-81810C4EC1F8}"/>
            </a:ext>
          </a:extLst>
        </xdr:cNvPr>
        <xdr:cNvCxnSpPr/>
      </xdr:nvCxnSpPr>
      <xdr:spPr>
        <a:xfrm>
          <a:off x="4422742" y="4163702"/>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34073</xdr:colOff>
      <xdr:row>18</xdr:row>
      <xdr:rowOff>14920</xdr:rowOff>
    </xdr:from>
    <xdr:ext cx="444352" cy="233205"/>
    <xdr:sp macro="" textlink="'1条'!R8">
      <xdr:nvSpPr>
        <xdr:cNvPr id="100" name="テキスト ボックス 99">
          <a:extLst>
            <a:ext uri="{FF2B5EF4-FFF2-40B4-BE49-F238E27FC236}">
              <a16:creationId xmlns:a16="http://schemas.microsoft.com/office/drawing/2014/main" id="{1E6D5BFB-E5E9-2CC1-DD69-C22330395B3F}"/>
            </a:ext>
          </a:extLst>
        </xdr:cNvPr>
        <xdr:cNvSpPr txBox="1"/>
      </xdr:nvSpPr>
      <xdr:spPr>
        <a:xfrm>
          <a:off x="5063273" y="412972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19</xdr:col>
      <xdr:colOff>80879</xdr:colOff>
      <xdr:row>14</xdr:row>
      <xdr:rowOff>186557</xdr:rowOff>
    </xdr:from>
    <xdr:to>
      <xdr:col>19</xdr:col>
      <xdr:colOff>80879</xdr:colOff>
      <xdr:row>15</xdr:row>
      <xdr:rowOff>143295</xdr:rowOff>
    </xdr:to>
    <xdr:cxnSp macro="">
      <xdr:nvCxnSpPr>
        <xdr:cNvPr id="101" name="直線コネクタ 100">
          <a:extLst>
            <a:ext uri="{FF2B5EF4-FFF2-40B4-BE49-F238E27FC236}">
              <a16:creationId xmlns:a16="http://schemas.microsoft.com/office/drawing/2014/main" id="{36BCD09D-08D3-27CC-09DE-36132485AE2E}"/>
            </a:ext>
          </a:extLst>
        </xdr:cNvPr>
        <xdr:cNvCxnSpPr/>
      </xdr:nvCxnSpPr>
      <xdr:spPr>
        <a:xfrm>
          <a:off x="4424279" y="3386957"/>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77934</xdr:colOff>
      <xdr:row>15</xdr:row>
      <xdr:rowOff>33771</xdr:rowOff>
    </xdr:from>
    <xdr:to>
      <xdr:col>20</xdr:col>
      <xdr:colOff>173334</xdr:colOff>
      <xdr:row>15</xdr:row>
      <xdr:rowOff>33771</xdr:rowOff>
    </xdr:to>
    <xdr:cxnSp macro="">
      <xdr:nvCxnSpPr>
        <xdr:cNvPr id="102" name="直線コネクタ 101">
          <a:extLst>
            <a:ext uri="{FF2B5EF4-FFF2-40B4-BE49-F238E27FC236}">
              <a16:creationId xmlns:a16="http://schemas.microsoft.com/office/drawing/2014/main" id="{41182FAE-6FA6-2B51-7A47-6E72DD263B43}"/>
            </a:ext>
          </a:extLst>
        </xdr:cNvPr>
        <xdr:cNvCxnSpPr/>
      </xdr:nvCxnSpPr>
      <xdr:spPr>
        <a:xfrm>
          <a:off x="4421334" y="3462771"/>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27677</xdr:colOff>
      <xdr:row>14</xdr:row>
      <xdr:rowOff>69292</xdr:rowOff>
    </xdr:from>
    <xdr:ext cx="444352" cy="233205"/>
    <xdr:sp macro="" textlink="'1条'!R10">
      <xdr:nvSpPr>
        <xdr:cNvPr id="103" name="テキスト ボックス 102">
          <a:extLst>
            <a:ext uri="{FF2B5EF4-FFF2-40B4-BE49-F238E27FC236}">
              <a16:creationId xmlns:a16="http://schemas.microsoft.com/office/drawing/2014/main" id="{7563EEBF-F76C-1135-6B32-99BA11465C9F}"/>
            </a:ext>
          </a:extLst>
        </xdr:cNvPr>
        <xdr:cNvSpPr txBox="1"/>
      </xdr:nvSpPr>
      <xdr:spPr>
        <a:xfrm>
          <a:off x="4371077" y="326969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23</xdr:col>
      <xdr:colOff>65603</xdr:colOff>
      <xdr:row>14</xdr:row>
      <xdr:rowOff>58931</xdr:rowOff>
    </xdr:from>
    <xdr:ext cx="444352" cy="233205"/>
    <xdr:sp macro="" textlink="'1条'!R11">
      <xdr:nvSpPr>
        <xdr:cNvPr id="104" name="テキスト ボックス 103">
          <a:extLst>
            <a:ext uri="{FF2B5EF4-FFF2-40B4-BE49-F238E27FC236}">
              <a16:creationId xmlns:a16="http://schemas.microsoft.com/office/drawing/2014/main" id="{EAA6BB1F-A153-B3F5-ED30-78BF2ED7DD76}"/>
            </a:ext>
          </a:extLst>
        </xdr:cNvPr>
        <xdr:cNvSpPr txBox="1"/>
      </xdr:nvSpPr>
      <xdr:spPr>
        <a:xfrm>
          <a:off x="5323403" y="325933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21</xdr:col>
      <xdr:colOff>171925</xdr:colOff>
      <xdr:row>15</xdr:row>
      <xdr:rowOff>33771</xdr:rowOff>
    </xdr:from>
    <xdr:to>
      <xdr:col>26</xdr:col>
      <xdr:colOff>180925</xdr:colOff>
      <xdr:row>15</xdr:row>
      <xdr:rowOff>33771</xdr:rowOff>
    </xdr:to>
    <xdr:cxnSp macro="">
      <xdr:nvCxnSpPr>
        <xdr:cNvPr id="105" name="直線コネクタ 104">
          <a:extLst>
            <a:ext uri="{FF2B5EF4-FFF2-40B4-BE49-F238E27FC236}">
              <a16:creationId xmlns:a16="http://schemas.microsoft.com/office/drawing/2014/main" id="{96CC0A9E-A911-8E8A-96DB-47B6129D9BEE}"/>
            </a:ext>
          </a:extLst>
        </xdr:cNvPr>
        <xdr:cNvCxnSpPr/>
      </xdr:nvCxnSpPr>
      <xdr:spPr>
        <a:xfrm>
          <a:off x="4972525" y="3462771"/>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185018</xdr:colOff>
      <xdr:row>6</xdr:row>
      <xdr:rowOff>151676</xdr:rowOff>
    </xdr:from>
    <xdr:to>
      <xdr:col>26</xdr:col>
      <xdr:colOff>185018</xdr:colOff>
      <xdr:row>16</xdr:row>
      <xdr:rowOff>97676</xdr:rowOff>
    </xdr:to>
    <xdr:cxnSp macro="">
      <xdr:nvCxnSpPr>
        <xdr:cNvPr id="107" name="直線コネクタ 106">
          <a:extLst>
            <a:ext uri="{FF2B5EF4-FFF2-40B4-BE49-F238E27FC236}">
              <a16:creationId xmlns:a16="http://schemas.microsoft.com/office/drawing/2014/main" id="{3FCF43A0-729B-9D03-4A7D-230BCA9D1DBD}"/>
            </a:ext>
          </a:extLst>
        </xdr:cNvPr>
        <xdr:cNvCxnSpPr/>
      </xdr:nvCxnSpPr>
      <xdr:spPr>
        <a:xfrm>
          <a:off x="6128618" y="1523276"/>
          <a:ext cx="0" cy="2232000"/>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176732</xdr:colOff>
      <xdr:row>6</xdr:row>
      <xdr:rowOff>145640</xdr:rowOff>
    </xdr:from>
    <xdr:to>
      <xdr:col>33</xdr:col>
      <xdr:colOff>73660</xdr:colOff>
      <xdr:row>6</xdr:row>
      <xdr:rowOff>145640</xdr:rowOff>
    </xdr:to>
    <xdr:cxnSp macro="">
      <xdr:nvCxnSpPr>
        <xdr:cNvPr id="108" name="直線コネクタ 107">
          <a:extLst>
            <a:ext uri="{FF2B5EF4-FFF2-40B4-BE49-F238E27FC236}">
              <a16:creationId xmlns:a16="http://schemas.microsoft.com/office/drawing/2014/main" id="{0A2D38F0-24DB-E9B4-AC6F-688C661DA52C}"/>
            </a:ext>
          </a:extLst>
        </xdr:cNvPr>
        <xdr:cNvCxnSpPr/>
      </xdr:nvCxnSpPr>
      <xdr:spPr>
        <a:xfrm>
          <a:off x="4977332" y="1517240"/>
          <a:ext cx="2640128"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103636</xdr:colOff>
      <xdr:row>4</xdr:row>
      <xdr:rowOff>185210</xdr:rowOff>
    </xdr:from>
    <xdr:ext cx="233205" cy="444352"/>
    <xdr:sp macro="" textlink="'1条'!R14">
      <xdr:nvSpPr>
        <xdr:cNvPr id="109" name="テキスト ボックス 108">
          <a:extLst>
            <a:ext uri="{FF2B5EF4-FFF2-40B4-BE49-F238E27FC236}">
              <a16:creationId xmlns:a16="http://schemas.microsoft.com/office/drawing/2014/main" id="{39CF2FD1-2AFF-76F4-6213-461080337767}"/>
            </a:ext>
          </a:extLst>
        </xdr:cNvPr>
        <xdr:cNvSpPr txBox="1"/>
      </xdr:nvSpPr>
      <xdr:spPr>
        <a:xfrm rot="16200000">
          <a:off x="4112863" y="120518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19</xdr:col>
      <xdr:colOff>37807</xdr:colOff>
      <xdr:row>6</xdr:row>
      <xdr:rowOff>144463</xdr:rowOff>
    </xdr:from>
    <xdr:to>
      <xdr:col>19</xdr:col>
      <xdr:colOff>190207</xdr:colOff>
      <xdr:row>6</xdr:row>
      <xdr:rowOff>144463</xdr:rowOff>
    </xdr:to>
    <xdr:cxnSp macro="">
      <xdr:nvCxnSpPr>
        <xdr:cNvPr id="110" name="直線コネクタ 109">
          <a:extLst>
            <a:ext uri="{FF2B5EF4-FFF2-40B4-BE49-F238E27FC236}">
              <a16:creationId xmlns:a16="http://schemas.microsoft.com/office/drawing/2014/main" id="{134D592C-C926-F1EF-5C2B-D5195E5B9218}"/>
            </a:ext>
          </a:extLst>
        </xdr:cNvPr>
        <xdr:cNvCxnSpPr/>
      </xdr:nvCxnSpPr>
      <xdr:spPr>
        <a:xfrm flipH="1">
          <a:off x="4381207" y="1516063"/>
          <a:ext cx="1524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83336</xdr:colOff>
      <xdr:row>5</xdr:row>
      <xdr:rowOff>186667</xdr:rowOff>
    </xdr:from>
    <xdr:to>
      <xdr:col>19</xdr:col>
      <xdr:colOff>83336</xdr:colOff>
      <xdr:row>6</xdr:row>
      <xdr:rowOff>98669</xdr:rowOff>
    </xdr:to>
    <xdr:cxnSp macro="">
      <xdr:nvCxnSpPr>
        <xdr:cNvPr id="111" name="直線コネクタ 110">
          <a:extLst>
            <a:ext uri="{FF2B5EF4-FFF2-40B4-BE49-F238E27FC236}">
              <a16:creationId xmlns:a16="http://schemas.microsoft.com/office/drawing/2014/main" id="{BA741B73-7974-A6B2-FBF9-8AFDF6F44FF4}"/>
            </a:ext>
          </a:extLst>
        </xdr:cNvPr>
        <xdr:cNvCxnSpPr/>
      </xdr:nvCxnSpPr>
      <xdr:spPr>
        <a:xfrm>
          <a:off x="4426736" y="1329667"/>
          <a:ext cx="0" cy="14060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180381</xdr:colOff>
      <xdr:row>6</xdr:row>
      <xdr:rowOff>154021</xdr:rowOff>
    </xdr:from>
    <xdr:to>
      <xdr:col>33</xdr:col>
      <xdr:colOff>9474</xdr:colOff>
      <xdr:row>17</xdr:row>
      <xdr:rowOff>115029</xdr:rowOff>
    </xdr:to>
    <xdr:cxnSp macro="">
      <xdr:nvCxnSpPr>
        <xdr:cNvPr id="112" name="直線コネクタ 111">
          <a:extLst>
            <a:ext uri="{FF2B5EF4-FFF2-40B4-BE49-F238E27FC236}">
              <a16:creationId xmlns:a16="http://schemas.microsoft.com/office/drawing/2014/main" id="{61E4D6FC-CDE0-A737-2754-59B767BF60B3}"/>
            </a:ext>
          </a:extLst>
        </xdr:cNvPr>
        <xdr:cNvCxnSpPr/>
      </xdr:nvCxnSpPr>
      <xdr:spPr>
        <a:xfrm flipH="1">
          <a:off x="6123981" y="1525621"/>
          <a:ext cx="1429293" cy="2475608"/>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18024</xdr:colOff>
      <xdr:row>6</xdr:row>
      <xdr:rowOff>4023</xdr:rowOff>
    </xdr:from>
    <xdr:to>
      <xdr:col>33</xdr:col>
      <xdr:colOff>18024</xdr:colOff>
      <xdr:row>6</xdr:row>
      <xdr:rowOff>142138</xdr:rowOff>
    </xdr:to>
    <xdr:cxnSp macro="">
      <xdr:nvCxnSpPr>
        <xdr:cNvPr id="113" name="直線コネクタ 112">
          <a:extLst>
            <a:ext uri="{FF2B5EF4-FFF2-40B4-BE49-F238E27FC236}">
              <a16:creationId xmlns:a16="http://schemas.microsoft.com/office/drawing/2014/main" id="{E785B4E2-B51E-139D-8F80-2AB340D84086}"/>
            </a:ext>
          </a:extLst>
        </xdr:cNvPr>
        <xdr:cNvCxnSpPr/>
      </xdr:nvCxnSpPr>
      <xdr:spPr>
        <a:xfrm>
          <a:off x="7561824"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171229</xdr:colOff>
      <xdr:row>4</xdr:row>
      <xdr:rowOff>227996</xdr:rowOff>
    </xdr:from>
    <xdr:ext cx="336311" cy="233205"/>
    <xdr:sp macro="" textlink="'1条'!R7">
      <xdr:nvSpPr>
        <xdr:cNvPr id="114" name="テキスト ボックス 113">
          <a:extLst>
            <a:ext uri="{FF2B5EF4-FFF2-40B4-BE49-F238E27FC236}">
              <a16:creationId xmlns:a16="http://schemas.microsoft.com/office/drawing/2014/main" id="{DEC04188-428E-5A5D-1E46-5F957681826B}"/>
            </a:ext>
          </a:extLst>
        </xdr:cNvPr>
        <xdr:cNvSpPr txBox="1"/>
      </xdr:nvSpPr>
      <xdr:spPr>
        <a:xfrm>
          <a:off x="6572029" y="1142396"/>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29</xdr:col>
      <xdr:colOff>125419</xdr:colOff>
      <xdr:row>5</xdr:row>
      <xdr:rowOff>6941</xdr:rowOff>
    </xdr:from>
    <xdr:ext cx="300082" cy="233205"/>
    <xdr:sp macro="" textlink="'1条'!X37">
      <xdr:nvSpPr>
        <xdr:cNvPr id="115" name="テキスト ボックス 114">
          <a:extLst>
            <a:ext uri="{FF2B5EF4-FFF2-40B4-BE49-F238E27FC236}">
              <a16:creationId xmlns:a16="http://schemas.microsoft.com/office/drawing/2014/main" id="{199EA2F0-5331-26CD-E590-0379ABCF81E4}"/>
            </a:ext>
          </a:extLst>
        </xdr:cNvPr>
        <xdr:cNvSpPr txBox="1"/>
      </xdr:nvSpPr>
      <xdr:spPr>
        <a:xfrm>
          <a:off x="6754819" y="1149941"/>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twoCellAnchor editAs="oneCell">
    <xdr:from>
      <xdr:col>32</xdr:col>
      <xdr:colOff>140623</xdr:colOff>
      <xdr:row>6</xdr:row>
      <xdr:rowOff>4023</xdr:rowOff>
    </xdr:from>
    <xdr:to>
      <xdr:col>32</xdr:col>
      <xdr:colOff>140623</xdr:colOff>
      <xdr:row>6</xdr:row>
      <xdr:rowOff>142138</xdr:rowOff>
    </xdr:to>
    <xdr:cxnSp macro="">
      <xdr:nvCxnSpPr>
        <xdr:cNvPr id="116" name="直線コネクタ 115">
          <a:extLst>
            <a:ext uri="{FF2B5EF4-FFF2-40B4-BE49-F238E27FC236}">
              <a16:creationId xmlns:a16="http://schemas.microsoft.com/office/drawing/2014/main" id="{F9E71462-BEB0-46E3-BA2C-3955C4AC35E3}"/>
            </a:ext>
          </a:extLst>
        </xdr:cNvPr>
        <xdr:cNvCxnSpPr/>
      </xdr:nvCxnSpPr>
      <xdr:spPr>
        <a:xfrm>
          <a:off x="7455823"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38012</xdr:colOff>
      <xdr:row>6</xdr:row>
      <xdr:rowOff>4023</xdr:rowOff>
    </xdr:from>
    <xdr:to>
      <xdr:col>32</xdr:col>
      <xdr:colOff>40296</xdr:colOff>
      <xdr:row>6</xdr:row>
      <xdr:rowOff>142138</xdr:rowOff>
    </xdr:to>
    <xdr:cxnSp macro="">
      <xdr:nvCxnSpPr>
        <xdr:cNvPr id="117" name="直線コネクタ 116">
          <a:extLst>
            <a:ext uri="{FF2B5EF4-FFF2-40B4-BE49-F238E27FC236}">
              <a16:creationId xmlns:a16="http://schemas.microsoft.com/office/drawing/2014/main" id="{3493069D-2C4C-C9FB-16E2-CE2034A730CB}"/>
            </a:ext>
          </a:extLst>
        </xdr:cNvPr>
        <xdr:cNvCxnSpPr/>
      </xdr:nvCxnSpPr>
      <xdr:spPr>
        <a:xfrm>
          <a:off x="7353212" y="1375623"/>
          <a:ext cx="2284"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165268</xdr:colOff>
      <xdr:row>6</xdr:row>
      <xdr:rowOff>4023</xdr:rowOff>
    </xdr:from>
    <xdr:to>
      <xdr:col>31</xdr:col>
      <xdr:colOff>165268</xdr:colOff>
      <xdr:row>6</xdr:row>
      <xdr:rowOff>142138</xdr:rowOff>
    </xdr:to>
    <xdr:cxnSp macro="">
      <xdr:nvCxnSpPr>
        <xdr:cNvPr id="118" name="直線コネクタ 117">
          <a:extLst>
            <a:ext uri="{FF2B5EF4-FFF2-40B4-BE49-F238E27FC236}">
              <a16:creationId xmlns:a16="http://schemas.microsoft.com/office/drawing/2014/main" id="{D3775D1C-CA38-10FC-8F6C-B20F069FEA0D}"/>
            </a:ext>
          </a:extLst>
        </xdr:cNvPr>
        <xdr:cNvCxnSpPr/>
      </xdr:nvCxnSpPr>
      <xdr:spPr>
        <a:xfrm>
          <a:off x="7251868"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59270</xdr:colOff>
      <xdr:row>6</xdr:row>
      <xdr:rowOff>4023</xdr:rowOff>
    </xdr:from>
    <xdr:to>
      <xdr:col>31</xdr:col>
      <xdr:colOff>59270</xdr:colOff>
      <xdr:row>6</xdr:row>
      <xdr:rowOff>142138</xdr:rowOff>
    </xdr:to>
    <xdr:cxnSp macro="">
      <xdr:nvCxnSpPr>
        <xdr:cNvPr id="119" name="直線コネクタ 118">
          <a:extLst>
            <a:ext uri="{FF2B5EF4-FFF2-40B4-BE49-F238E27FC236}">
              <a16:creationId xmlns:a16="http://schemas.microsoft.com/office/drawing/2014/main" id="{D984CE94-767E-D13E-2995-ABC52777ADB5}"/>
            </a:ext>
          </a:extLst>
        </xdr:cNvPr>
        <xdr:cNvCxnSpPr/>
      </xdr:nvCxnSpPr>
      <xdr:spPr>
        <a:xfrm>
          <a:off x="7145870"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183349</xdr:colOff>
      <xdr:row>6</xdr:row>
      <xdr:rowOff>4023</xdr:rowOff>
    </xdr:from>
    <xdr:to>
      <xdr:col>30</xdr:col>
      <xdr:colOff>183349</xdr:colOff>
      <xdr:row>6</xdr:row>
      <xdr:rowOff>142138</xdr:rowOff>
    </xdr:to>
    <xdr:cxnSp macro="">
      <xdr:nvCxnSpPr>
        <xdr:cNvPr id="120" name="直線コネクタ 119">
          <a:extLst>
            <a:ext uri="{FF2B5EF4-FFF2-40B4-BE49-F238E27FC236}">
              <a16:creationId xmlns:a16="http://schemas.microsoft.com/office/drawing/2014/main" id="{52E09312-1FD0-5B63-D2A4-B4F319F9DECA}"/>
            </a:ext>
          </a:extLst>
        </xdr:cNvPr>
        <xdr:cNvCxnSpPr/>
      </xdr:nvCxnSpPr>
      <xdr:spPr>
        <a:xfrm>
          <a:off x="7041349"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73966</xdr:colOff>
      <xdr:row>6</xdr:row>
      <xdr:rowOff>4023</xdr:rowOff>
    </xdr:from>
    <xdr:to>
      <xdr:col>30</xdr:col>
      <xdr:colOff>73966</xdr:colOff>
      <xdr:row>6</xdr:row>
      <xdr:rowOff>142138</xdr:rowOff>
    </xdr:to>
    <xdr:cxnSp macro="">
      <xdr:nvCxnSpPr>
        <xdr:cNvPr id="121" name="直線コネクタ 120">
          <a:extLst>
            <a:ext uri="{FF2B5EF4-FFF2-40B4-BE49-F238E27FC236}">
              <a16:creationId xmlns:a16="http://schemas.microsoft.com/office/drawing/2014/main" id="{352C4E86-45B3-57B3-4093-B5A21B9487AC}"/>
            </a:ext>
          </a:extLst>
        </xdr:cNvPr>
        <xdr:cNvCxnSpPr/>
      </xdr:nvCxnSpPr>
      <xdr:spPr>
        <a:xfrm>
          <a:off x="6931966"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192755</xdr:colOff>
      <xdr:row>6</xdr:row>
      <xdr:rowOff>4023</xdr:rowOff>
    </xdr:from>
    <xdr:to>
      <xdr:col>29</xdr:col>
      <xdr:colOff>192755</xdr:colOff>
      <xdr:row>6</xdr:row>
      <xdr:rowOff>142138</xdr:rowOff>
    </xdr:to>
    <xdr:cxnSp macro="">
      <xdr:nvCxnSpPr>
        <xdr:cNvPr id="122" name="直線コネクタ 121">
          <a:extLst>
            <a:ext uri="{FF2B5EF4-FFF2-40B4-BE49-F238E27FC236}">
              <a16:creationId xmlns:a16="http://schemas.microsoft.com/office/drawing/2014/main" id="{3C3361C1-BD2E-E0F6-3E79-DAAF941F5357}"/>
            </a:ext>
          </a:extLst>
        </xdr:cNvPr>
        <xdr:cNvCxnSpPr/>
      </xdr:nvCxnSpPr>
      <xdr:spPr>
        <a:xfrm>
          <a:off x="6822155"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90142</xdr:colOff>
      <xdr:row>6</xdr:row>
      <xdr:rowOff>4023</xdr:rowOff>
    </xdr:from>
    <xdr:to>
      <xdr:col>29</xdr:col>
      <xdr:colOff>90142</xdr:colOff>
      <xdr:row>6</xdr:row>
      <xdr:rowOff>142138</xdr:rowOff>
    </xdr:to>
    <xdr:cxnSp macro="">
      <xdr:nvCxnSpPr>
        <xdr:cNvPr id="123" name="直線コネクタ 122">
          <a:extLst>
            <a:ext uri="{FF2B5EF4-FFF2-40B4-BE49-F238E27FC236}">
              <a16:creationId xmlns:a16="http://schemas.microsoft.com/office/drawing/2014/main" id="{159BA80B-A0A4-40A9-1DD8-BF2E8DDF9E10}"/>
            </a:ext>
          </a:extLst>
        </xdr:cNvPr>
        <xdr:cNvCxnSpPr/>
      </xdr:nvCxnSpPr>
      <xdr:spPr>
        <a:xfrm>
          <a:off x="6719542"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203640</xdr:colOff>
      <xdr:row>6</xdr:row>
      <xdr:rowOff>4023</xdr:rowOff>
    </xdr:from>
    <xdr:to>
      <xdr:col>28</xdr:col>
      <xdr:colOff>203640</xdr:colOff>
      <xdr:row>6</xdr:row>
      <xdr:rowOff>142138</xdr:rowOff>
    </xdr:to>
    <xdr:cxnSp macro="">
      <xdr:nvCxnSpPr>
        <xdr:cNvPr id="124" name="直線コネクタ 123">
          <a:extLst>
            <a:ext uri="{FF2B5EF4-FFF2-40B4-BE49-F238E27FC236}">
              <a16:creationId xmlns:a16="http://schemas.microsoft.com/office/drawing/2014/main" id="{8ED168AA-FF0F-259F-3859-B021FD3721FE}"/>
            </a:ext>
          </a:extLst>
        </xdr:cNvPr>
        <xdr:cNvCxnSpPr/>
      </xdr:nvCxnSpPr>
      <xdr:spPr>
        <a:xfrm>
          <a:off x="6604440"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95737</xdr:colOff>
      <xdr:row>6</xdr:row>
      <xdr:rowOff>4023</xdr:rowOff>
    </xdr:from>
    <xdr:to>
      <xdr:col>28</xdr:col>
      <xdr:colOff>95737</xdr:colOff>
      <xdr:row>6</xdr:row>
      <xdr:rowOff>142138</xdr:rowOff>
    </xdr:to>
    <xdr:cxnSp macro="">
      <xdr:nvCxnSpPr>
        <xdr:cNvPr id="125" name="直線コネクタ 124">
          <a:extLst>
            <a:ext uri="{FF2B5EF4-FFF2-40B4-BE49-F238E27FC236}">
              <a16:creationId xmlns:a16="http://schemas.microsoft.com/office/drawing/2014/main" id="{89B4EEF0-1E4B-2F71-8132-CB14DCF2D244}"/>
            </a:ext>
          </a:extLst>
        </xdr:cNvPr>
        <xdr:cNvCxnSpPr/>
      </xdr:nvCxnSpPr>
      <xdr:spPr>
        <a:xfrm>
          <a:off x="6496537"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207073</xdr:colOff>
      <xdr:row>6</xdr:row>
      <xdr:rowOff>4023</xdr:rowOff>
    </xdr:from>
    <xdr:to>
      <xdr:col>27</xdr:col>
      <xdr:colOff>207073</xdr:colOff>
      <xdr:row>6</xdr:row>
      <xdr:rowOff>142138</xdr:rowOff>
    </xdr:to>
    <xdr:cxnSp macro="">
      <xdr:nvCxnSpPr>
        <xdr:cNvPr id="126" name="直線コネクタ 125">
          <a:extLst>
            <a:ext uri="{FF2B5EF4-FFF2-40B4-BE49-F238E27FC236}">
              <a16:creationId xmlns:a16="http://schemas.microsoft.com/office/drawing/2014/main" id="{FDF6EBD7-FF73-10B3-A2CC-ABF9224140A9}"/>
            </a:ext>
          </a:extLst>
        </xdr:cNvPr>
        <xdr:cNvCxnSpPr/>
      </xdr:nvCxnSpPr>
      <xdr:spPr>
        <a:xfrm>
          <a:off x="6379273"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83762</xdr:colOff>
      <xdr:row>6</xdr:row>
      <xdr:rowOff>4023</xdr:rowOff>
    </xdr:from>
    <xdr:to>
      <xdr:col>27</xdr:col>
      <xdr:colOff>83762</xdr:colOff>
      <xdr:row>6</xdr:row>
      <xdr:rowOff>142138</xdr:rowOff>
    </xdr:to>
    <xdr:cxnSp macro="">
      <xdr:nvCxnSpPr>
        <xdr:cNvPr id="127" name="直線コネクタ 126">
          <a:extLst>
            <a:ext uri="{FF2B5EF4-FFF2-40B4-BE49-F238E27FC236}">
              <a16:creationId xmlns:a16="http://schemas.microsoft.com/office/drawing/2014/main" id="{47FFB852-79F4-8C59-7530-D02C64B69624}"/>
            </a:ext>
          </a:extLst>
        </xdr:cNvPr>
        <xdr:cNvCxnSpPr/>
      </xdr:nvCxnSpPr>
      <xdr:spPr>
        <a:xfrm>
          <a:off x="6255962"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104360</xdr:colOff>
      <xdr:row>16</xdr:row>
      <xdr:rowOff>210200</xdr:rowOff>
    </xdr:from>
    <xdr:to>
      <xdr:col>27</xdr:col>
      <xdr:colOff>111082</xdr:colOff>
      <xdr:row>17</xdr:row>
      <xdr:rowOff>204642</xdr:rowOff>
    </xdr:to>
    <xdr:sp macro="" textlink="">
      <xdr:nvSpPr>
        <xdr:cNvPr id="128" name="円弧 127">
          <a:extLst>
            <a:ext uri="{FF2B5EF4-FFF2-40B4-BE49-F238E27FC236}">
              <a16:creationId xmlns:a16="http://schemas.microsoft.com/office/drawing/2014/main" id="{3C9D78CD-08E2-2C70-4D7C-D7F27CFE8F27}"/>
            </a:ext>
          </a:extLst>
        </xdr:cNvPr>
        <xdr:cNvSpPr/>
      </xdr:nvSpPr>
      <xdr:spPr>
        <a:xfrm rot="1800000">
          <a:off x="6047960" y="3867800"/>
          <a:ext cx="235322" cy="223042"/>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26</xdr:col>
      <xdr:colOff>182458</xdr:colOff>
      <xdr:row>17</xdr:row>
      <xdr:rowOff>117441</xdr:rowOff>
    </xdr:from>
    <xdr:to>
      <xdr:col>33</xdr:col>
      <xdr:colOff>107569</xdr:colOff>
      <xdr:row>17</xdr:row>
      <xdr:rowOff>117441</xdr:rowOff>
    </xdr:to>
    <xdr:cxnSp macro="">
      <xdr:nvCxnSpPr>
        <xdr:cNvPr id="129" name="直線コネクタ 128">
          <a:extLst>
            <a:ext uri="{FF2B5EF4-FFF2-40B4-BE49-F238E27FC236}">
              <a16:creationId xmlns:a16="http://schemas.microsoft.com/office/drawing/2014/main" id="{062B4481-58A5-2166-FFD4-F0011F95DE38}"/>
            </a:ext>
          </a:extLst>
        </xdr:cNvPr>
        <xdr:cNvCxnSpPr/>
      </xdr:nvCxnSpPr>
      <xdr:spPr>
        <a:xfrm>
          <a:off x="6126058" y="4003641"/>
          <a:ext cx="1525311"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66737</xdr:colOff>
      <xdr:row>16</xdr:row>
      <xdr:rowOff>104114</xdr:rowOff>
    </xdr:from>
    <xdr:ext cx="300082" cy="242374"/>
    <xdr:sp macro="" textlink="">
      <xdr:nvSpPr>
        <xdr:cNvPr id="130" name="テキスト ボックス 129">
          <a:extLst>
            <a:ext uri="{FF2B5EF4-FFF2-40B4-BE49-F238E27FC236}">
              <a16:creationId xmlns:a16="http://schemas.microsoft.com/office/drawing/2014/main" id="{75DAECB3-4974-34B5-D5DF-9F2B035A4808}"/>
            </a:ext>
          </a:extLst>
        </xdr:cNvPr>
        <xdr:cNvSpPr txBox="1"/>
      </xdr:nvSpPr>
      <xdr:spPr>
        <a:xfrm>
          <a:off x="6238937" y="3761714"/>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29</xdr:col>
      <xdr:colOff>148159</xdr:colOff>
      <xdr:row>12</xdr:row>
      <xdr:rowOff>208525</xdr:rowOff>
    </xdr:from>
    <xdr:to>
      <xdr:col>31</xdr:col>
      <xdr:colOff>133367</xdr:colOff>
      <xdr:row>12</xdr:row>
      <xdr:rowOff>208525</xdr:rowOff>
    </xdr:to>
    <xdr:cxnSp macro="">
      <xdr:nvCxnSpPr>
        <xdr:cNvPr id="131" name="直線コネクタ 130">
          <a:extLst>
            <a:ext uri="{FF2B5EF4-FFF2-40B4-BE49-F238E27FC236}">
              <a16:creationId xmlns:a16="http://schemas.microsoft.com/office/drawing/2014/main" id="{606F9C75-587E-E46F-9C8B-96744491F7D2}"/>
            </a:ext>
          </a:extLst>
        </xdr:cNvPr>
        <xdr:cNvCxnSpPr/>
      </xdr:nvCxnSpPr>
      <xdr:spPr>
        <a:xfrm rot="1800000">
          <a:off x="6777559" y="2951725"/>
          <a:ext cx="442408"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82437</xdr:colOff>
      <xdr:row>12</xdr:row>
      <xdr:rowOff>59715</xdr:rowOff>
    </xdr:from>
    <xdr:to>
      <xdr:col>30</xdr:col>
      <xdr:colOff>82437</xdr:colOff>
      <xdr:row>14</xdr:row>
      <xdr:rowOff>174571</xdr:rowOff>
    </xdr:to>
    <xdr:cxnSp macro="">
      <xdr:nvCxnSpPr>
        <xdr:cNvPr id="132" name="直線コネクタ 131">
          <a:extLst>
            <a:ext uri="{FF2B5EF4-FFF2-40B4-BE49-F238E27FC236}">
              <a16:creationId xmlns:a16="http://schemas.microsoft.com/office/drawing/2014/main" id="{4641B30E-C579-892F-ACBF-8DFEAC2CC478}"/>
            </a:ext>
          </a:extLst>
        </xdr:cNvPr>
        <xdr:cNvCxnSpPr/>
      </xdr:nvCxnSpPr>
      <xdr:spPr>
        <a:xfrm rot="3600000">
          <a:off x="6654409" y="3088943"/>
          <a:ext cx="572056" cy="0"/>
        </a:xfrm>
        <a:prstGeom prst="line">
          <a:avLst/>
        </a:prstGeom>
        <a:ln w="25400">
          <a:solidFill>
            <a:srgbClr val="FF0000"/>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173814</xdr:colOff>
      <xdr:row>12</xdr:row>
      <xdr:rowOff>110184</xdr:rowOff>
    </xdr:from>
    <xdr:to>
      <xdr:col>30</xdr:col>
      <xdr:colOff>175448</xdr:colOff>
      <xdr:row>13</xdr:row>
      <xdr:rowOff>107436</xdr:rowOff>
    </xdr:to>
    <xdr:sp macro="" textlink="">
      <xdr:nvSpPr>
        <xdr:cNvPr id="133" name="円弧 132">
          <a:extLst>
            <a:ext uri="{FF2B5EF4-FFF2-40B4-BE49-F238E27FC236}">
              <a16:creationId xmlns:a16="http://schemas.microsoft.com/office/drawing/2014/main" id="{4C321687-F91D-2158-FCBF-4D5376050261}"/>
            </a:ext>
          </a:extLst>
        </xdr:cNvPr>
        <xdr:cNvSpPr/>
      </xdr:nvSpPr>
      <xdr:spPr>
        <a:xfrm rot="5940764">
          <a:off x="6805405" y="2851193"/>
          <a:ext cx="225852" cy="230234"/>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68134</xdr:colOff>
      <xdr:row>13</xdr:row>
      <xdr:rowOff>8650</xdr:rowOff>
    </xdr:from>
    <xdr:ext cx="300082" cy="242374"/>
    <xdr:sp macro="" textlink="">
      <xdr:nvSpPr>
        <xdr:cNvPr id="134" name="テキスト ボックス 133">
          <a:extLst>
            <a:ext uri="{FF2B5EF4-FFF2-40B4-BE49-F238E27FC236}">
              <a16:creationId xmlns:a16="http://schemas.microsoft.com/office/drawing/2014/main" id="{8FD6290A-B8C7-7BBC-A8E2-0A4F55F9A3A2}"/>
            </a:ext>
          </a:extLst>
        </xdr:cNvPr>
        <xdr:cNvSpPr txBox="1"/>
      </xdr:nvSpPr>
      <xdr:spPr>
        <a:xfrm>
          <a:off x="6926134" y="2980450"/>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29</xdr:col>
      <xdr:colOff>213001</xdr:colOff>
      <xdr:row>12</xdr:row>
      <xdr:rowOff>41522</xdr:rowOff>
    </xdr:from>
    <xdr:to>
      <xdr:col>30</xdr:col>
      <xdr:colOff>40562</xdr:colOff>
      <xdr:row>12</xdr:row>
      <xdr:rowOff>76426</xdr:rowOff>
    </xdr:to>
    <xdr:cxnSp macro="">
      <xdr:nvCxnSpPr>
        <xdr:cNvPr id="135" name="直線コネクタ 134">
          <a:extLst>
            <a:ext uri="{FF2B5EF4-FFF2-40B4-BE49-F238E27FC236}">
              <a16:creationId xmlns:a16="http://schemas.microsoft.com/office/drawing/2014/main" id="{554A3BF1-EC6B-9992-8FCA-960CF843176C}"/>
            </a:ext>
          </a:extLst>
        </xdr:cNvPr>
        <xdr:cNvCxnSpPr/>
      </xdr:nvCxnSpPr>
      <xdr:spPr>
        <a:xfrm>
          <a:off x="6842401" y="2784722"/>
          <a:ext cx="56161" cy="34904"/>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9166</xdr:colOff>
      <xdr:row>12</xdr:row>
      <xdr:rowOff>75811</xdr:rowOff>
    </xdr:from>
    <xdr:to>
      <xdr:col>30</xdr:col>
      <xdr:colOff>37630</xdr:colOff>
      <xdr:row>12</xdr:row>
      <xdr:rowOff>123436</xdr:rowOff>
    </xdr:to>
    <xdr:cxnSp macro="">
      <xdr:nvCxnSpPr>
        <xdr:cNvPr id="136" name="直線コネクタ 135">
          <a:extLst>
            <a:ext uri="{FF2B5EF4-FFF2-40B4-BE49-F238E27FC236}">
              <a16:creationId xmlns:a16="http://schemas.microsoft.com/office/drawing/2014/main" id="{A1FA0679-CCD7-5FD5-5F18-040EB3293A2E}"/>
            </a:ext>
          </a:extLst>
        </xdr:cNvPr>
        <xdr:cNvCxnSpPr/>
      </xdr:nvCxnSpPr>
      <xdr:spPr>
        <a:xfrm flipH="1">
          <a:off x="6867166" y="2819011"/>
          <a:ext cx="28464" cy="47625"/>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32099</xdr:colOff>
      <xdr:row>9</xdr:row>
      <xdr:rowOff>2780</xdr:rowOff>
    </xdr:from>
    <xdr:to>
      <xdr:col>29</xdr:col>
      <xdr:colOff>32099</xdr:colOff>
      <xdr:row>11</xdr:row>
      <xdr:rowOff>122812</xdr:rowOff>
    </xdr:to>
    <xdr:cxnSp macro="">
      <xdr:nvCxnSpPr>
        <xdr:cNvPr id="137" name="直線コネクタ 136">
          <a:extLst>
            <a:ext uri="{FF2B5EF4-FFF2-40B4-BE49-F238E27FC236}">
              <a16:creationId xmlns:a16="http://schemas.microsoft.com/office/drawing/2014/main" id="{5D49BFB4-2A9B-7C8F-90CC-BB9666AADA11}"/>
            </a:ext>
          </a:extLst>
        </xdr:cNvPr>
        <xdr:cNvCxnSpPr/>
      </xdr:nvCxnSpPr>
      <xdr:spPr>
        <a:xfrm>
          <a:off x="6661499" y="2060180"/>
          <a:ext cx="0" cy="577232"/>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126775</xdr:colOff>
      <xdr:row>8</xdr:row>
      <xdr:rowOff>49142</xdr:rowOff>
    </xdr:from>
    <xdr:ext cx="309637" cy="224998"/>
    <xdr:sp macro="" textlink="">
      <xdr:nvSpPr>
        <xdr:cNvPr id="138" name="テキスト ボックス 137">
          <a:extLst>
            <a:ext uri="{FF2B5EF4-FFF2-40B4-BE49-F238E27FC236}">
              <a16:creationId xmlns:a16="http://schemas.microsoft.com/office/drawing/2014/main" id="{4E48ADAC-BC1F-45BE-F55D-066A8ACF98F1}"/>
            </a:ext>
          </a:extLst>
        </xdr:cNvPr>
        <xdr:cNvSpPr txBox="1"/>
      </xdr:nvSpPr>
      <xdr:spPr>
        <a:xfrm>
          <a:off x="6527575" y="1877942"/>
          <a:ext cx="3096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25</xdr:col>
      <xdr:colOff>217852</xdr:colOff>
      <xdr:row>13</xdr:row>
      <xdr:rowOff>203121</xdr:rowOff>
    </xdr:from>
    <xdr:to>
      <xdr:col>26</xdr:col>
      <xdr:colOff>188491</xdr:colOff>
      <xdr:row>13</xdr:row>
      <xdr:rowOff>203121</xdr:rowOff>
    </xdr:to>
    <xdr:cxnSp macro="">
      <xdr:nvCxnSpPr>
        <xdr:cNvPr id="139" name="直線コネクタ 138">
          <a:extLst>
            <a:ext uri="{FF2B5EF4-FFF2-40B4-BE49-F238E27FC236}">
              <a16:creationId xmlns:a16="http://schemas.microsoft.com/office/drawing/2014/main" id="{8D4DB3FF-3D23-17E2-73AC-888752E42395}"/>
            </a:ext>
          </a:extLst>
        </xdr:cNvPr>
        <xdr:cNvCxnSpPr/>
      </xdr:nvCxnSpPr>
      <xdr:spPr>
        <a:xfrm>
          <a:off x="5932852" y="3174921"/>
          <a:ext cx="199239" cy="0"/>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1283</xdr:colOff>
      <xdr:row>13</xdr:row>
      <xdr:rowOff>97044</xdr:rowOff>
    </xdr:from>
    <xdr:ext cx="284052" cy="224998"/>
    <xdr:sp macro="" textlink="">
      <xdr:nvSpPr>
        <xdr:cNvPr id="140" name="テキスト ボックス 139">
          <a:extLst>
            <a:ext uri="{FF2B5EF4-FFF2-40B4-BE49-F238E27FC236}">
              <a16:creationId xmlns:a16="http://schemas.microsoft.com/office/drawing/2014/main" id="{1C4F8717-E4BC-CF0E-F169-0175B9EB9CEE}"/>
            </a:ext>
          </a:extLst>
        </xdr:cNvPr>
        <xdr:cNvSpPr txBox="1"/>
      </xdr:nvSpPr>
      <xdr:spPr>
        <a:xfrm>
          <a:off x="5716283" y="3068844"/>
          <a:ext cx="2840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26</xdr:col>
      <xdr:colOff>187201</xdr:colOff>
      <xdr:row>4</xdr:row>
      <xdr:rowOff>175424</xdr:rowOff>
    </xdr:from>
    <xdr:to>
      <xdr:col>26</xdr:col>
      <xdr:colOff>187201</xdr:colOff>
      <xdr:row>5</xdr:row>
      <xdr:rowOff>81850</xdr:rowOff>
    </xdr:to>
    <xdr:cxnSp macro="">
      <xdr:nvCxnSpPr>
        <xdr:cNvPr id="141" name="直線コネクタ 140">
          <a:extLst>
            <a:ext uri="{FF2B5EF4-FFF2-40B4-BE49-F238E27FC236}">
              <a16:creationId xmlns:a16="http://schemas.microsoft.com/office/drawing/2014/main" id="{DAB0E2C9-179C-6C10-BA5E-C6B106A27A71}"/>
            </a:ext>
          </a:extLst>
        </xdr:cNvPr>
        <xdr:cNvCxnSpPr/>
      </xdr:nvCxnSpPr>
      <xdr:spPr>
        <a:xfrm>
          <a:off x="6130801" y="1089824"/>
          <a:ext cx="0" cy="13502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189772</xdr:colOff>
      <xdr:row>4</xdr:row>
      <xdr:rowOff>208883</xdr:rowOff>
    </xdr:from>
    <xdr:to>
      <xdr:col>33</xdr:col>
      <xdr:colOff>22372</xdr:colOff>
      <xdr:row>4</xdr:row>
      <xdr:rowOff>208883</xdr:rowOff>
    </xdr:to>
    <xdr:cxnSp macro="">
      <xdr:nvCxnSpPr>
        <xdr:cNvPr id="142" name="直線コネクタ 141">
          <a:extLst>
            <a:ext uri="{FF2B5EF4-FFF2-40B4-BE49-F238E27FC236}">
              <a16:creationId xmlns:a16="http://schemas.microsoft.com/office/drawing/2014/main" id="{8FB54CC6-3715-AD33-F5C4-BA68EE724FBE}"/>
            </a:ext>
          </a:extLst>
        </xdr:cNvPr>
        <xdr:cNvCxnSpPr/>
      </xdr:nvCxnSpPr>
      <xdr:spPr>
        <a:xfrm>
          <a:off x="6133372" y="1123283"/>
          <a:ext cx="1432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20262</xdr:colOff>
      <xdr:row>4</xdr:row>
      <xdr:rowOff>175424</xdr:rowOff>
    </xdr:from>
    <xdr:to>
      <xdr:col>33</xdr:col>
      <xdr:colOff>20262</xdr:colOff>
      <xdr:row>5</xdr:row>
      <xdr:rowOff>81850</xdr:rowOff>
    </xdr:to>
    <xdr:cxnSp macro="">
      <xdr:nvCxnSpPr>
        <xdr:cNvPr id="143" name="直線コネクタ 142">
          <a:extLst>
            <a:ext uri="{FF2B5EF4-FFF2-40B4-BE49-F238E27FC236}">
              <a16:creationId xmlns:a16="http://schemas.microsoft.com/office/drawing/2014/main" id="{FA742F14-2F06-8AD4-46C5-3CD4135194D1}"/>
            </a:ext>
          </a:extLst>
        </xdr:cNvPr>
        <xdr:cNvCxnSpPr/>
      </xdr:nvCxnSpPr>
      <xdr:spPr>
        <a:xfrm>
          <a:off x="7564062" y="1089824"/>
          <a:ext cx="0" cy="13502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5463</xdr:colOff>
      <xdr:row>4</xdr:row>
      <xdr:rowOff>13053</xdr:rowOff>
    </xdr:from>
    <xdr:ext cx="309700" cy="224998"/>
    <xdr:sp macro="" textlink="">
      <xdr:nvSpPr>
        <xdr:cNvPr id="144" name="テキスト ボックス 143">
          <a:extLst>
            <a:ext uri="{FF2B5EF4-FFF2-40B4-BE49-F238E27FC236}">
              <a16:creationId xmlns:a16="http://schemas.microsoft.com/office/drawing/2014/main" id="{E5A0924C-2441-5BDD-28E9-DE958262EF05}"/>
            </a:ext>
          </a:extLst>
        </xdr:cNvPr>
        <xdr:cNvSpPr txBox="1"/>
      </xdr:nvSpPr>
      <xdr:spPr>
        <a:xfrm>
          <a:off x="6634863" y="927453"/>
          <a:ext cx="30970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b</a:t>
          </a:r>
          <a:r>
            <a:rPr kumimoji="1" lang="en-US" altLang="ja-JP" sz="900" i="1" baseline="-25000">
              <a:solidFill>
                <a:srgbClr val="FF0000"/>
              </a:solidFill>
              <a:latin typeface="Times New Roman" panose="02020603050405020304" pitchFamily="18" charset="0"/>
              <a:cs typeface="Times New Roman" panose="02020603050405020304" pitchFamily="18" charset="0"/>
            </a:rPr>
            <a:t>u</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33</xdr:col>
      <xdr:colOff>68641</xdr:colOff>
      <xdr:row>6</xdr:row>
      <xdr:rowOff>149038</xdr:rowOff>
    </xdr:from>
    <xdr:to>
      <xdr:col>33</xdr:col>
      <xdr:colOff>68641</xdr:colOff>
      <xdr:row>17</xdr:row>
      <xdr:rowOff>118438</xdr:rowOff>
    </xdr:to>
    <xdr:cxnSp macro="">
      <xdr:nvCxnSpPr>
        <xdr:cNvPr id="145" name="直線コネクタ 144">
          <a:extLst>
            <a:ext uri="{FF2B5EF4-FFF2-40B4-BE49-F238E27FC236}">
              <a16:creationId xmlns:a16="http://schemas.microsoft.com/office/drawing/2014/main" id="{3456AE68-E357-39CF-3E43-5C8ACD283FFC}"/>
            </a:ext>
          </a:extLst>
        </xdr:cNvPr>
        <xdr:cNvCxnSpPr/>
      </xdr:nvCxnSpPr>
      <xdr:spPr>
        <a:xfrm>
          <a:off x="7612441" y="1520638"/>
          <a:ext cx="0" cy="2484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27804</xdr:colOff>
      <xdr:row>11</xdr:row>
      <xdr:rowOff>2365</xdr:rowOff>
    </xdr:from>
    <xdr:ext cx="233205" cy="444352"/>
    <xdr:sp macro="" textlink="$T$29">
      <xdr:nvSpPr>
        <xdr:cNvPr id="146" name="テキスト ボックス 145">
          <a:extLst>
            <a:ext uri="{FF2B5EF4-FFF2-40B4-BE49-F238E27FC236}">
              <a16:creationId xmlns:a16="http://schemas.microsoft.com/office/drawing/2014/main" id="{DB51607D-66D0-5057-97F0-B7E5715EF445}"/>
            </a:ext>
          </a:extLst>
        </xdr:cNvPr>
        <xdr:cNvSpPr txBox="1"/>
      </xdr:nvSpPr>
      <xdr:spPr>
        <a:xfrm rot="16200000">
          <a:off x="7466031" y="262253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AC8DB08-009E-4E61-8CC6-74C070A5FF08}" type="TxLink">
            <a:rPr kumimoji="1" lang="en-US" altLang="en-US" sz="900" b="0" i="0" u="none" strike="noStrike">
              <a:solidFill>
                <a:srgbClr val="000000"/>
              </a:solidFill>
              <a:latin typeface="Times New Roman"/>
              <a:cs typeface="Times New Roman"/>
            </a:rPr>
            <a:pPr/>
            <a:t>6.900</a:t>
          </a:fld>
          <a:endParaRPr kumimoji="1" lang="ja-JP" altLang="en-US" sz="900"/>
        </a:p>
      </xdr:txBody>
    </xdr:sp>
    <xdr:clientData/>
  </xdr:oneCellAnchor>
  <xdr:oneCellAnchor>
    <xdr:from>
      <xdr:col>33</xdr:col>
      <xdr:colOff>32236</xdr:colOff>
      <xdr:row>12</xdr:row>
      <xdr:rowOff>62646</xdr:rowOff>
    </xdr:from>
    <xdr:ext cx="224998" cy="390813"/>
    <xdr:sp macro="" textlink="">
      <xdr:nvSpPr>
        <xdr:cNvPr id="147" name="テキスト ボックス 146">
          <a:extLst>
            <a:ext uri="{FF2B5EF4-FFF2-40B4-BE49-F238E27FC236}">
              <a16:creationId xmlns:a16="http://schemas.microsoft.com/office/drawing/2014/main" id="{EB8C193F-07F4-3D29-693E-2A449611FA6C}"/>
            </a:ext>
          </a:extLst>
        </xdr:cNvPr>
        <xdr:cNvSpPr txBox="1"/>
      </xdr:nvSpPr>
      <xdr:spPr>
        <a:xfrm rot="16200000">
          <a:off x="7493128" y="2888754"/>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oneCellAnchor>
    <xdr:from>
      <xdr:col>64</xdr:col>
      <xdr:colOff>87944</xdr:colOff>
      <xdr:row>23</xdr:row>
      <xdr:rowOff>196996</xdr:rowOff>
    </xdr:from>
    <xdr:ext cx="559769" cy="233205"/>
    <xdr:sp macro="" textlink="$BM$9">
      <xdr:nvSpPr>
        <xdr:cNvPr id="148" name="テキスト ボックス 147">
          <a:extLst>
            <a:ext uri="{FF2B5EF4-FFF2-40B4-BE49-F238E27FC236}">
              <a16:creationId xmlns:a16="http://schemas.microsoft.com/office/drawing/2014/main" id="{6AA39C56-E7BB-4D2A-A7E4-D230F30204B8}"/>
            </a:ext>
          </a:extLst>
        </xdr:cNvPr>
        <xdr:cNvSpPr txBox="1"/>
      </xdr:nvSpPr>
      <xdr:spPr>
        <a:xfrm>
          <a:off x="14718344" y="545479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1F6EB70-07C7-4B0C-B30A-8E7D6FDDDE91}" type="TxLink">
            <a:rPr kumimoji="1" lang="en-US" altLang="en-US" sz="900" b="0" i="0" u="none" strike="noStrike">
              <a:solidFill>
                <a:srgbClr val="000000"/>
              </a:solidFill>
              <a:latin typeface="Times New Roman"/>
              <a:ea typeface="Yu Gothic"/>
              <a:cs typeface="Times New Roman"/>
            </a:rPr>
            <a:pPr/>
            <a:t>300.970</a:t>
          </a:fld>
          <a:endParaRPr kumimoji="1" lang="ja-JP" altLang="en-US" sz="900">
            <a:solidFill>
              <a:sysClr val="windowText" lastClr="000000"/>
            </a:solidFill>
          </a:endParaRPr>
        </a:p>
      </xdr:txBody>
    </xdr:sp>
    <xdr:clientData/>
  </xdr:oneCellAnchor>
  <xdr:oneCellAnchor>
    <xdr:from>
      <xdr:col>66</xdr:col>
      <xdr:colOff>52920</xdr:colOff>
      <xdr:row>29</xdr:row>
      <xdr:rowOff>33663</xdr:rowOff>
    </xdr:from>
    <xdr:ext cx="300082" cy="233205"/>
    <xdr:sp macro="" textlink="$Q$20">
      <xdr:nvSpPr>
        <xdr:cNvPr id="149" name="テキスト ボックス 148">
          <a:extLst>
            <a:ext uri="{FF2B5EF4-FFF2-40B4-BE49-F238E27FC236}">
              <a16:creationId xmlns:a16="http://schemas.microsoft.com/office/drawing/2014/main" id="{9ACA9F0F-9DA0-6DFA-96C1-55F23F7F4C55}"/>
            </a:ext>
          </a:extLst>
        </xdr:cNvPr>
        <xdr:cNvSpPr txBox="1"/>
      </xdr:nvSpPr>
      <xdr:spPr>
        <a:xfrm>
          <a:off x="15140520" y="6663063"/>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C25722C-1134-4A95-B81F-6AC4CEA585F8}" type="TxLink">
            <a:rPr kumimoji="1" lang="en-US" altLang="en-US" sz="900" b="0" i="0" u="none" strike="noStrike">
              <a:solidFill>
                <a:srgbClr val="000000"/>
              </a:solidFill>
              <a:latin typeface="Times New Roman"/>
              <a:ea typeface="Yu Gothic"/>
              <a:cs typeface="Times New Roman"/>
            </a:rPr>
            <a:pPr/>
            <a:t>30</a:t>
          </a:fld>
          <a:endParaRPr kumimoji="1" lang="ja-JP" altLang="en-US" sz="900">
            <a:solidFill>
              <a:sysClr val="windowText" lastClr="000000"/>
            </a:solidFill>
          </a:endParaRPr>
        </a:p>
      </xdr:txBody>
    </xdr:sp>
    <xdr:clientData/>
  </xdr:oneCellAnchor>
  <xdr:oneCellAnchor>
    <xdr:from>
      <xdr:col>59</xdr:col>
      <xdr:colOff>106402</xdr:colOff>
      <xdr:row>28</xdr:row>
      <xdr:rowOff>174136</xdr:rowOff>
    </xdr:from>
    <xdr:ext cx="559769" cy="233205"/>
    <xdr:sp macro="" textlink="$BM$11">
      <xdr:nvSpPr>
        <xdr:cNvPr id="150" name="テキスト ボックス 149">
          <a:extLst>
            <a:ext uri="{FF2B5EF4-FFF2-40B4-BE49-F238E27FC236}">
              <a16:creationId xmlns:a16="http://schemas.microsoft.com/office/drawing/2014/main" id="{DD42B7B7-7024-4BF1-85AD-001C2CB80C4A}"/>
            </a:ext>
          </a:extLst>
        </xdr:cNvPr>
        <xdr:cNvSpPr txBox="1"/>
      </xdr:nvSpPr>
      <xdr:spPr>
        <a:xfrm>
          <a:off x="13593802" y="657493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93A9AFE-9B0C-40CC-BE97-09D48236E786}" type="TxLink">
            <a:rPr kumimoji="1" lang="en-US" altLang="en-US" sz="900" b="0" i="0" u="none" strike="noStrike">
              <a:solidFill>
                <a:srgbClr val="000000"/>
              </a:solidFill>
              <a:latin typeface="Times New Roman"/>
              <a:ea typeface="Yu Gothic"/>
              <a:cs typeface="Times New Roman"/>
            </a:rPr>
            <a:pPr/>
            <a:t>173.765</a:t>
          </a:fld>
          <a:endParaRPr kumimoji="1" lang="ja-JP" altLang="en-US" sz="900">
            <a:solidFill>
              <a:sysClr val="windowText" lastClr="000000"/>
            </a:solidFill>
          </a:endParaRPr>
        </a:p>
      </xdr:txBody>
    </xdr:sp>
    <xdr:clientData/>
  </xdr:oneCellAnchor>
  <xdr:twoCellAnchor editAs="oneCell">
    <xdr:from>
      <xdr:col>61</xdr:col>
      <xdr:colOff>181259</xdr:colOff>
      <xdr:row>29</xdr:row>
      <xdr:rowOff>170220</xdr:rowOff>
    </xdr:from>
    <xdr:to>
      <xdr:col>62</xdr:col>
      <xdr:colOff>151896</xdr:colOff>
      <xdr:row>29</xdr:row>
      <xdr:rowOff>170220</xdr:rowOff>
    </xdr:to>
    <xdr:cxnSp macro="">
      <xdr:nvCxnSpPr>
        <xdr:cNvPr id="151" name="直線コネクタ 150">
          <a:extLst>
            <a:ext uri="{FF2B5EF4-FFF2-40B4-BE49-F238E27FC236}">
              <a16:creationId xmlns:a16="http://schemas.microsoft.com/office/drawing/2014/main" id="{9B63DAD8-097E-93AE-90B9-33E646C36480}"/>
            </a:ext>
          </a:extLst>
        </xdr:cNvPr>
        <xdr:cNvCxnSpPr/>
      </xdr:nvCxnSpPr>
      <xdr:spPr>
        <a:xfrm>
          <a:off x="14125859" y="6799620"/>
          <a:ext cx="199237" cy="0"/>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133333</xdr:colOff>
      <xdr:row>28</xdr:row>
      <xdr:rowOff>36928</xdr:rowOff>
    </xdr:from>
    <xdr:ext cx="404726" cy="224998"/>
    <xdr:sp macro="" textlink="">
      <xdr:nvSpPr>
        <xdr:cNvPr id="152" name="テキスト ボックス 151">
          <a:extLst>
            <a:ext uri="{FF2B5EF4-FFF2-40B4-BE49-F238E27FC236}">
              <a16:creationId xmlns:a16="http://schemas.microsoft.com/office/drawing/2014/main" id="{8CE87F19-222A-827E-5CA6-657C993F5994}"/>
            </a:ext>
          </a:extLst>
        </xdr:cNvPr>
        <xdr:cNvSpPr txBox="1"/>
      </xdr:nvSpPr>
      <xdr:spPr>
        <a:xfrm>
          <a:off x="14077933" y="6437728"/>
          <a:ext cx="40472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61</xdr:col>
      <xdr:colOff>152359</xdr:colOff>
      <xdr:row>28</xdr:row>
      <xdr:rowOff>177402</xdr:rowOff>
    </xdr:from>
    <xdr:ext cx="559769" cy="233205"/>
    <xdr:sp macro="" textlink="$AP$20">
      <xdr:nvSpPr>
        <xdr:cNvPr id="153" name="テキスト ボックス 152">
          <a:extLst>
            <a:ext uri="{FF2B5EF4-FFF2-40B4-BE49-F238E27FC236}">
              <a16:creationId xmlns:a16="http://schemas.microsoft.com/office/drawing/2014/main" id="{FDC711F8-C8B8-62E2-D9B9-3CAAABB9596E}"/>
            </a:ext>
          </a:extLst>
        </xdr:cNvPr>
        <xdr:cNvSpPr txBox="1"/>
      </xdr:nvSpPr>
      <xdr:spPr>
        <a:xfrm>
          <a:off x="14096959" y="6578202"/>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C4C448B-935C-45C3-B8D0-53CD53638A7B}" type="TxLink">
            <a:rPr kumimoji="1" lang="en-US" altLang="en-US" sz="900" b="0" i="0" u="none" strike="noStrike">
              <a:solidFill>
                <a:srgbClr val="FF0000"/>
              </a:solidFill>
              <a:latin typeface="Times New Roman"/>
              <a:ea typeface="Yu Gothic"/>
              <a:cs typeface="Times New Roman"/>
            </a:rPr>
            <a:pPr/>
            <a:t>173.765</a:t>
          </a:fld>
          <a:endParaRPr kumimoji="1" lang="ja-JP" altLang="en-US" sz="900">
            <a:solidFill>
              <a:srgbClr val="FF0000"/>
            </a:solidFill>
          </a:endParaRPr>
        </a:p>
      </xdr:txBody>
    </xdr:sp>
    <xdr:clientData/>
  </xdr:oneCellAnchor>
  <xdr:oneCellAnchor>
    <xdr:from>
      <xdr:col>63</xdr:col>
      <xdr:colOff>60821</xdr:colOff>
      <xdr:row>32</xdr:row>
      <xdr:rowOff>70958</xdr:rowOff>
    </xdr:from>
    <xdr:ext cx="300082" cy="233205"/>
    <xdr:sp macro="" textlink="$BM$5">
      <xdr:nvSpPr>
        <xdr:cNvPr id="154" name="テキスト ボックス 153">
          <a:extLst>
            <a:ext uri="{FF2B5EF4-FFF2-40B4-BE49-F238E27FC236}">
              <a16:creationId xmlns:a16="http://schemas.microsoft.com/office/drawing/2014/main" id="{3609CA1C-3CEF-4DE8-9684-262439B61AF6}"/>
            </a:ext>
          </a:extLst>
        </xdr:cNvPr>
        <xdr:cNvSpPr txBox="1"/>
      </xdr:nvSpPr>
      <xdr:spPr>
        <a:xfrm>
          <a:off x="14462621" y="7386158"/>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22AC345-6DA2-4A42-97D6-59A117CCCA3E}" type="TxLink">
            <a:rPr kumimoji="1" lang="en-US" altLang="en-US" sz="900" b="0" i="0" u="none" strike="noStrike">
              <a:solidFill>
                <a:srgbClr val="000000"/>
              </a:solidFill>
              <a:latin typeface="Times New Roman"/>
              <a:ea typeface="Yu Gothic"/>
              <a:cs typeface="Times New Roman"/>
            </a:rPr>
            <a:pPr/>
            <a:t>60</a:t>
          </a:fld>
          <a:endParaRPr kumimoji="1" lang="ja-JP" altLang="en-US" sz="900">
            <a:solidFill>
              <a:sysClr val="windowText" lastClr="000000"/>
            </a:solidFill>
          </a:endParaRPr>
        </a:p>
      </xdr:txBody>
    </xdr:sp>
    <xdr:clientData/>
  </xdr:oneCellAnchor>
  <xdr:oneCellAnchor>
    <xdr:from>
      <xdr:col>58</xdr:col>
      <xdr:colOff>10031</xdr:colOff>
      <xdr:row>35</xdr:row>
      <xdr:rowOff>30069</xdr:rowOff>
    </xdr:from>
    <xdr:ext cx="444352" cy="233205"/>
    <xdr:sp macro="" textlink="$AP$29">
      <xdr:nvSpPr>
        <xdr:cNvPr id="160" name="テキスト ボックス 159">
          <a:extLst>
            <a:ext uri="{FF2B5EF4-FFF2-40B4-BE49-F238E27FC236}">
              <a16:creationId xmlns:a16="http://schemas.microsoft.com/office/drawing/2014/main" id="{DC0D48AA-19DF-4F9B-B2CE-F01295E1E0DF}"/>
            </a:ext>
          </a:extLst>
        </xdr:cNvPr>
        <xdr:cNvSpPr txBox="1"/>
      </xdr:nvSpPr>
      <xdr:spPr>
        <a:xfrm>
          <a:off x="13268831" y="803106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1E396FB-D648-4E53-A06B-6EF4D4F4F51B}" type="TxLink">
            <a:rPr kumimoji="1" lang="en-US" altLang="en-US" sz="900" b="0" i="0" u="none" strike="noStrike">
              <a:solidFill>
                <a:srgbClr val="FF0000"/>
              </a:solidFill>
              <a:latin typeface="Times New Roman"/>
              <a:ea typeface="Yu Gothic"/>
              <a:cs typeface="Times New Roman"/>
            </a:rPr>
            <a:pPr/>
            <a:t>4.750</a:t>
          </a:fld>
          <a:endParaRPr kumimoji="1" lang="ja-JP" altLang="en-US" sz="900">
            <a:solidFill>
              <a:srgbClr val="FF0000"/>
            </a:solidFill>
          </a:endParaRPr>
        </a:p>
      </xdr:txBody>
    </xdr:sp>
    <xdr:clientData/>
  </xdr:oneCellAnchor>
  <xdr:oneCellAnchor>
    <xdr:from>
      <xdr:col>57</xdr:col>
      <xdr:colOff>546</xdr:colOff>
      <xdr:row>35</xdr:row>
      <xdr:rowOff>28902</xdr:rowOff>
    </xdr:from>
    <xdr:ext cx="376834" cy="224998"/>
    <xdr:sp macro="" textlink="">
      <xdr:nvSpPr>
        <xdr:cNvPr id="161" name="テキスト ボックス 160">
          <a:extLst>
            <a:ext uri="{FF2B5EF4-FFF2-40B4-BE49-F238E27FC236}">
              <a16:creationId xmlns:a16="http://schemas.microsoft.com/office/drawing/2014/main" id="{B65225E7-2CF2-40BF-AD88-3E2ADB717B29}"/>
            </a:ext>
          </a:extLst>
        </xdr:cNvPr>
        <xdr:cNvSpPr txBox="1"/>
      </xdr:nvSpPr>
      <xdr:spPr>
        <a:xfrm>
          <a:off x="13030746" y="8029902"/>
          <a:ext cx="3768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A</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64</xdr:col>
      <xdr:colOff>157065</xdr:colOff>
      <xdr:row>29</xdr:row>
      <xdr:rowOff>173366</xdr:rowOff>
    </xdr:from>
    <xdr:to>
      <xdr:col>64</xdr:col>
      <xdr:colOff>157065</xdr:colOff>
      <xdr:row>33</xdr:row>
      <xdr:rowOff>86966</xdr:rowOff>
    </xdr:to>
    <xdr:cxnSp macro="">
      <xdr:nvCxnSpPr>
        <xdr:cNvPr id="162" name="直線コネクタ 161">
          <a:extLst>
            <a:ext uri="{FF2B5EF4-FFF2-40B4-BE49-F238E27FC236}">
              <a16:creationId xmlns:a16="http://schemas.microsoft.com/office/drawing/2014/main" id="{308C64E9-2E7D-94BD-9514-CDAC2F74D4DD}"/>
            </a:ext>
          </a:extLst>
        </xdr:cNvPr>
        <xdr:cNvCxnSpPr/>
      </xdr:nvCxnSpPr>
      <xdr:spPr>
        <a:xfrm>
          <a:off x="14787465" y="6802766"/>
          <a:ext cx="0" cy="82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72597</xdr:colOff>
      <xdr:row>29</xdr:row>
      <xdr:rowOff>173342</xdr:rowOff>
    </xdr:from>
    <xdr:to>
      <xdr:col>64</xdr:col>
      <xdr:colOff>200132</xdr:colOff>
      <xdr:row>29</xdr:row>
      <xdr:rowOff>173342</xdr:rowOff>
    </xdr:to>
    <xdr:cxnSp macro="">
      <xdr:nvCxnSpPr>
        <xdr:cNvPr id="164" name="直線コネクタ 163">
          <a:extLst>
            <a:ext uri="{FF2B5EF4-FFF2-40B4-BE49-F238E27FC236}">
              <a16:creationId xmlns:a16="http://schemas.microsoft.com/office/drawing/2014/main" id="{C86E5BA4-A89E-4B5C-985E-5EB32A4ED139}"/>
            </a:ext>
          </a:extLst>
        </xdr:cNvPr>
        <xdr:cNvCxnSpPr/>
      </xdr:nvCxnSpPr>
      <xdr:spPr>
        <a:xfrm>
          <a:off x="14702997" y="6802742"/>
          <a:ext cx="12753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126922</xdr:colOff>
      <xdr:row>31</xdr:row>
      <xdr:rowOff>181758</xdr:rowOff>
    </xdr:from>
    <xdr:ext cx="224998" cy="360804"/>
    <xdr:sp macro="" textlink="">
      <xdr:nvSpPr>
        <xdr:cNvPr id="167" name="テキスト ボックス 166">
          <a:extLst>
            <a:ext uri="{FF2B5EF4-FFF2-40B4-BE49-F238E27FC236}">
              <a16:creationId xmlns:a16="http://schemas.microsoft.com/office/drawing/2014/main" id="{EFE2AA3F-9E9F-9459-D454-DC4EE8C1C1A9}"/>
            </a:ext>
          </a:extLst>
        </xdr:cNvPr>
        <xdr:cNvSpPr txBox="1"/>
      </xdr:nvSpPr>
      <xdr:spPr>
        <a:xfrm rot="16200000">
          <a:off x="14689419" y="7336261"/>
          <a:ext cx="360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y</a:t>
          </a:r>
          <a:r>
            <a:rPr kumimoji="1" lang="en-US" altLang="en-US" sz="900" b="0" i="1" u="none" strike="noStrike" baseline="-25000">
              <a:solidFill>
                <a:srgbClr val="FF0000"/>
              </a:solidFill>
              <a:latin typeface="Times New Roman"/>
              <a:cs typeface="Times New Roman"/>
            </a:rPr>
            <a:t>A</a:t>
          </a:r>
          <a:r>
            <a:rPr kumimoji="1" lang="en-US" altLang="en-US" sz="900" b="0" i="1" u="none" strike="noStrike">
              <a:solidFill>
                <a:srgbClr val="FF0000"/>
              </a:solidFill>
              <a:latin typeface="Times New Roman"/>
              <a:cs typeface="Times New Roman"/>
            </a:rPr>
            <a:t>=</a:t>
          </a:r>
        </a:p>
      </xdr:txBody>
    </xdr:sp>
    <xdr:clientData/>
  </xdr:oneCellAnchor>
  <xdr:oneCellAnchor>
    <xdr:from>
      <xdr:col>64</xdr:col>
      <xdr:colOff>136612</xdr:colOff>
      <xdr:row>30</xdr:row>
      <xdr:rowOff>98547</xdr:rowOff>
    </xdr:from>
    <xdr:ext cx="233205" cy="444352"/>
    <xdr:sp macro="" textlink="$AP$33">
      <xdr:nvSpPr>
        <xdr:cNvPr id="168" name="テキスト ボックス 167">
          <a:extLst>
            <a:ext uri="{FF2B5EF4-FFF2-40B4-BE49-F238E27FC236}">
              <a16:creationId xmlns:a16="http://schemas.microsoft.com/office/drawing/2014/main" id="{614E0548-8BDC-B9CB-114B-517EA10FFD46}"/>
            </a:ext>
          </a:extLst>
        </xdr:cNvPr>
        <xdr:cNvSpPr txBox="1"/>
      </xdr:nvSpPr>
      <xdr:spPr>
        <a:xfrm rot="16200000">
          <a:off x="14661439" y="706212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B2EB3C1-C876-43FA-BC77-D0C4087A9B54}" type="TxLink">
            <a:rPr kumimoji="1" lang="en-US" altLang="en-US" sz="900" b="0" i="0" u="none" strike="noStrike">
              <a:solidFill>
                <a:srgbClr val="FF0000"/>
              </a:solidFill>
              <a:latin typeface="Times New Roman"/>
              <a:cs typeface="Times New Roman"/>
            </a:rPr>
            <a:pPr/>
            <a:t>2.300</a:t>
          </a:fld>
          <a:endParaRPr kumimoji="1" lang="ja-JP" altLang="en-US" sz="900">
            <a:solidFill>
              <a:srgbClr val="FF0000"/>
            </a:solidFill>
          </a:endParaRPr>
        </a:p>
      </xdr:txBody>
    </xdr:sp>
    <xdr:clientData/>
  </xdr:oneCellAnchor>
  <xdr:oneCellAnchor>
    <xdr:from>
      <xdr:col>64</xdr:col>
      <xdr:colOff>99295</xdr:colOff>
      <xdr:row>19</xdr:row>
      <xdr:rowOff>212005</xdr:rowOff>
    </xdr:from>
    <xdr:ext cx="444352" cy="233205"/>
    <xdr:sp macro="" textlink="$BM$7">
      <xdr:nvSpPr>
        <xdr:cNvPr id="169" name="テキスト ボックス 168">
          <a:extLst>
            <a:ext uri="{FF2B5EF4-FFF2-40B4-BE49-F238E27FC236}">
              <a16:creationId xmlns:a16="http://schemas.microsoft.com/office/drawing/2014/main" id="{FC057BFB-86CC-D97B-5E19-31FAA4045A73}"/>
            </a:ext>
          </a:extLst>
        </xdr:cNvPr>
        <xdr:cNvSpPr txBox="1"/>
      </xdr:nvSpPr>
      <xdr:spPr>
        <a:xfrm>
          <a:off x="14729695" y="455540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1B4DBCF-575B-4972-953B-3553FB18BCE5}" type="TxLink">
            <a:rPr kumimoji="1" lang="en-US" altLang="en-US" sz="900" b="0" i="0" u="none" strike="noStrike">
              <a:solidFill>
                <a:srgbClr val="000000"/>
              </a:solidFill>
              <a:latin typeface="Times New Roman"/>
              <a:ea typeface="Yu Gothic"/>
              <a:cs typeface="Times New Roman"/>
            </a:rPr>
            <a:pPr/>
            <a:t>3.984</a:t>
          </a:fld>
          <a:endParaRPr kumimoji="1" lang="ja-JP" altLang="en-US" sz="900">
            <a:solidFill>
              <a:sysClr val="windowText" lastClr="000000"/>
            </a:solidFill>
          </a:endParaRPr>
        </a:p>
      </xdr:txBody>
    </xdr:sp>
    <xdr:clientData/>
  </xdr:oneCellAnchor>
  <xdr:twoCellAnchor editAs="oneCell">
    <xdr:from>
      <xdr:col>19</xdr:col>
      <xdr:colOff>83336</xdr:colOff>
      <xdr:row>6</xdr:row>
      <xdr:rowOff>157359</xdr:rowOff>
    </xdr:from>
    <xdr:to>
      <xdr:col>19</xdr:col>
      <xdr:colOff>83336</xdr:colOff>
      <xdr:row>7</xdr:row>
      <xdr:rowOff>69361</xdr:rowOff>
    </xdr:to>
    <xdr:cxnSp macro="">
      <xdr:nvCxnSpPr>
        <xdr:cNvPr id="171" name="直線コネクタ 170">
          <a:extLst>
            <a:ext uri="{FF2B5EF4-FFF2-40B4-BE49-F238E27FC236}">
              <a16:creationId xmlns:a16="http://schemas.microsoft.com/office/drawing/2014/main" id="{2C442E21-D958-6B09-D102-8613A2AF7484}"/>
            </a:ext>
          </a:extLst>
        </xdr:cNvPr>
        <xdr:cNvCxnSpPr/>
      </xdr:nvCxnSpPr>
      <xdr:spPr>
        <a:xfrm>
          <a:off x="4426736" y="1528959"/>
          <a:ext cx="0" cy="140602"/>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190442</xdr:colOff>
      <xdr:row>6</xdr:row>
      <xdr:rowOff>4023</xdr:rowOff>
    </xdr:from>
    <xdr:to>
      <xdr:col>26</xdr:col>
      <xdr:colOff>190442</xdr:colOff>
      <xdr:row>6</xdr:row>
      <xdr:rowOff>142138</xdr:rowOff>
    </xdr:to>
    <xdr:cxnSp macro="">
      <xdr:nvCxnSpPr>
        <xdr:cNvPr id="180" name="直線コネクタ 179">
          <a:extLst>
            <a:ext uri="{FF2B5EF4-FFF2-40B4-BE49-F238E27FC236}">
              <a16:creationId xmlns:a16="http://schemas.microsoft.com/office/drawing/2014/main" id="{2530719D-061C-50CD-2C9A-D9AD661EA437}"/>
            </a:ext>
          </a:extLst>
        </xdr:cNvPr>
        <xdr:cNvCxnSpPr/>
      </xdr:nvCxnSpPr>
      <xdr:spPr>
        <a:xfrm>
          <a:off x="6134042" y="1375623"/>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55</xdr:col>
      <xdr:colOff>170110</xdr:colOff>
      <xdr:row>22</xdr:row>
      <xdr:rowOff>80119</xdr:rowOff>
    </xdr:from>
    <xdr:to>
      <xdr:col>55</xdr:col>
      <xdr:colOff>170110</xdr:colOff>
      <xdr:row>32</xdr:row>
      <xdr:rowOff>62119</xdr:rowOff>
    </xdr:to>
    <xdr:cxnSp macro="">
      <xdr:nvCxnSpPr>
        <xdr:cNvPr id="182" name="直線コネクタ 181">
          <a:extLst>
            <a:ext uri="{FF2B5EF4-FFF2-40B4-BE49-F238E27FC236}">
              <a16:creationId xmlns:a16="http://schemas.microsoft.com/office/drawing/2014/main" id="{1DD82DEF-D75D-49B4-B7A5-64CEE9946E9A}"/>
            </a:ext>
          </a:extLst>
        </xdr:cNvPr>
        <xdr:cNvCxnSpPr/>
      </xdr:nvCxnSpPr>
      <xdr:spPr>
        <a:xfrm>
          <a:off x="12743110" y="510931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73784</xdr:colOff>
      <xdr:row>33</xdr:row>
      <xdr:rowOff>85687</xdr:rowOff>
    </xdr:from>
    <xdr:to>
      <xdr:col>61</xdr:col>
      <xdr:colOff>183584</xdr:colOff>
      <xdr:row>33</xdr:row>
      <xdr:rowOff>85687</xdr:rowOff>
    </xdr:to>
    <xdr:cxnSp macro="">
      <xdr:nvCxnSpPr>
        <xdr:cNvPr id="183" name="直線コネクタ 182">
          <a:extLst>
            <a:ext uri="{FF2B5EF4-FFF2-40B4-BE49-F238E27FC236}">
              <a16:creationId xmlns:a16="http://schemas.microsoft.com/office/drawing/2014/main" id="{EF302F5E-C7C2-4CBC-B267-A51B86A770C0}"/>
            </a:ext>
          </a:extLst>
        </xdr:cNvPr>
        <xdr:cNvCxnSpPr/>
      </xdr:nvCxnSpPr>
      <xdr:spPr>
        <a:xfrm>
          <a:off x="12418184" y="7629487"/>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72880</xdr:colOff>
      <xdr:row>32</xdr:row>
      <xdr:rowOff>59179</xdr:rowOff>
    </xdr:from>
    <xdr:to>
      <xdr:col>55</xdr:col>
      <xdr:colOff>168280</xdr:colOff>
      <xdr:row>32</xdr:row>
      <xdr:rowOff>59179</xdr:rowOff>
    </xdr:to>
    <xdr:cxnSp macro="">
      <xdr:nvCxnSpPr>
        <xdr:cNvPr id="184" name="直線コネクタ 183">
          <a:extLst>
            <a:ext uri="{FF2B5EF4-FFF2-40B4-BE49-F238E27FC236}">
              <a16:creationId xmlns:a16="http://schemas.microsoft.com/office/drawing/2014/main" id="{ACE700CB-38AC-4CC2-A5B4-BB025390E870}"/>
            </a:ext>
          </a:extLst>
        </xdr:cNvPr>
        <xdr:cNvCxnSpPr/>
      </xdr:nvCxnSpPr>
      <xdr:spPr>
        <a:xfrm>
          <a:off x="12417280" y="7374379"/>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71327</xdr:colOff>
      <xdr:row>32</xdr:row>
      <xdr:rowOff>60836</xdr:rowOff>
    </xdr:from>
    <xdr:to>
      <xdr:col>54</xdr:col>
      <xdr:colOff>71327</xdr:colOff>
      <xdr:row>33</xdr:row>
      <xdr:rowOff>84236</xdr:rowOff>
    </xdr:to>
    <xdr:cxnSp macro="">
      <xdr:nvCxnSpPr>
        <xdr:cNvPr id="185" name="直線コネクタ 184">
          <a:extLst>
            <a:ext uri="{FF2B5EF4-FFF2-40B4-BE49-F238E27FC236}">
              <a16:creationId xmlns:a16="http://schemas.microsoft.com/office/drawing/2014/main" id="{D961A1A0-755C-4622-BD0C-DF3072321DBD}"/>
            </a:ext>
          </a:extLst>
        </xdr:cNvPr>
        <xdr:cNvCxnSpPr/>
      </xdr:nvCxnSpPr>
      <xdr:spPr>
        <a:xfrm>
          <a:off x="12415727" y="737603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55</xdr:col>
      <xdr:colOff>169317</xdr:colOff>
      <xdr:row>22</xdr:row>
      <xdr:rowOff>82231</xdr:rowOff>
    </xdr:from>
    <xdr:to>
      <xdr:col>56</xdr:col>
      <xdr:colOff>174717</xdr:colOff>
      <xdr:row>22</xdr:row>
      <xdr:rowOff>82231</xdr:rowOff>
    </xdr:to>
    <xdr:cxnSp macro="">
      <xdr:nvCxnSpPr>
        <xdr:cNvPr id="186" name="直線コネクタ 185">
          <a:extLst>
            <a:ext uri="{FF2B5EF4-FFF2-40B4-BE49-F238E27FC236}">
              <a16:creationId xmlns:a16="http://schemas.microsoft.com/office/drawing/2014/main" id="{FEEDD413-9FA3-4165-BA62-9CBF78EC30F9}"/>
            </a:ext>
          </a:extLst>
        </xdr:cNvPr>
        <xdr:cNvCxnSpPr/>
      </xdr:nvCxnSpPr>
      <xdr:spPr>
        <a:xfrm>
          <a:off x="12742317" y="5111431"/>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175452</xdr:colOff>
      <xdr:row>22</xdr:row>
      <xdr:rowOff>80119</xdr:rowOff>
    </xdr:from>
    <xdr:to>
      <xdr:col>56</xdr:col>
      <xdr:colOff>175452</xdr:colOff>
      <xdr:row>32</xdr:row>
      <xdr:rowOff>62119</xdr:rowOff>
    </xdr:to>
    <xdr:cxnSp macro="">
      <xdr:nvCxnSpPr>
        <xdr:cNvPr id="187" name="直線コネクタ 186">
          <a:extLst>
            <a:ext uri="{FF2B5EF4-FFF2-40B4-BE49-F238E27FC236}">
              <a16:creationId xmlns:a16="http://schemas.microsoft.com/office/drawing/2014/main" id="{CC72D078-A9F4-4FC5-A3D0-47410E3BFD87}"/>
            </a:ext>
          </a:extLst>
        </xdr:cNvPr>
        <xdr:cNvCxnSpPr/>
      </xdr:nvCxnSpPr>
      <xdr:spPr>
        <a:xfrm>
          <a:off x="12977052" y="5109319"/>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173544</xdr:colOff>
      <xdr:row>32</xdr:row>
      <xdr:rowOff>66380</xdr:rowOff>
    </xdr:from>
    <xdr:to>
      <xdr:col>61</xdr:col>
      <xdr:colOff>182544</xdr:colOff>
      <xdr:row>32</xdr:row>
      <xdr:rowOff>66380</xdr:rowOff>
    </xdr:to>
    <xdr:cxnSp macro="">
      <xdr:nvCxnSpPr>
        <xdr:cNvPr id="188" name="直線コネクタ 187">
          <a:extLst>
            <a:ext uri="{FF2B5EF4-FFF2-40B4-BE49-F238E27FC236}">
              <a16:creationId xmlns:a16="http://schemas.microsoft.com/office/drawing/2014/main" id="{1000821D-CAC0-4554-BDDF-8477CF207D0B}"/>
            </a:ext>
          </a:extLst>
        </xdr:cNvPr>
        <xdr:cNvCxnSpPr/>
      </xdr:nvCxnSpPr>
      <xdr:spPr>
        <a:xfrm>
          <a:off x="12975144" y="7381580"/>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182820</xdr:colOff>
      <xdr:row>32</xdr:row>
      <xdr:rowOff>64617</xdr:rowOff>
    </xdr:from>
    <xdr:to>
      <xdr:col>61</xdr:col>
      <xdr:colOff>182820</xdr:colOff>
      <xdr:row>33</xdr:row>
      <xdr:rowOff>88017</xdr:rowOff>
    </xdr:to>
    <xdr:cxnSp macro="">
      <xdr:nvCxnSpPr>
        <xdr:cNvPr id="189" name="直線コネクタ 188">
          <a:extLst>
            <a:ext uri="{FF2B5EF4-FFF2-40B4-BE49-F238E27FC236}">
              <a16:creationId xmlns:a16="http://schemas.microsoft.com/office/drawing/2014/main" id="{BB351726-A401-44A6-96B1-01C37372135A}"/>
            </a:ext>
          </a:extLst>
        </xdr:cNvPr>
        <xdr:cNvCxnSpPr/>
      </xdr:nvCxnSpPr>
      <xdr:spPr>
        <a:xfrm>
          <a:off x="14127420" y="737981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52</xdr:col>
      <xdr:colOff>105142</xdr:colOff>
      <xdr:row>22</xdr:row>
      <xdr:rowOff>82156</xdr:rowOff>
    </xdr:from>
    <xdr:to>
      <xdr:col>55</xdr:col>
      <xdr:colOff>70140</xdr:colOff>
      <xdr:row>22</xdr:row>
      <xdr:rowOff>82156</xdr:rowOff>
    </xdr:to>
    <xdr:cxnSp macro="">
      <xdr:nvCxnSpPr>
        <xdr:cNvPr id="190" name="直線コネクタ 189">
          <a:extLst>
            <a:ext uri="{FF2B5EF4-FFF2-40B4-BE49-F238E27FC236}">
              <a16:creationId xmlns:a16="http://schemas.microsoft.com/office/drawing/2014/main" id="{23036413-FF29-46F7-81FE-B562C300285B}"/>
            </a:ext>
          </a:extLst>
        </xdr:cNvPr>
        <xdr:cNvCxnSpPr/>
      </xdr:nvCxnSpPr>
      <xdr:spPr>
        <a:xfrm>
          <a:off x="11992342" y="5111356"/>
          <a:ext cx="65079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86616</xdr:colOff>
      <xdr:row>32</xdr:row>
      <xdr:rowOff>65123</xdr:rowOff>
    </xdr:from>
    <xdr:to>
      <xdr:col>54</xdr:col>
      <xdr:colOff>20468</xdr:colOff>
      <xdr:row>32</xdr:row>
      <xdr:rowOff>65123</xdr:rowOff>
    </xdr:to>
    <xdr:cxnSp macro="">
      <xdr:nvCxnSpPr>
        <xdr:cNvPr id="191" name="直線コネクタ 190">
          <a:extLst>
            <a:ext uri="{FF2B5EF4-FFF2-40B4-BE49-F238E27FC236}">
              <a16:creationId xmlns:a16="http://schemas.microsoft.com/office/drawing/2014/main" id="{F0AE78F3-6713-4AA7-AAE8-579AA426741A}"/>
            </a:ext>
          </a:extLst>
        </xdr:cNvPr>
        <xdr:cNvCxnSpPr/>
      </xdr:nvCxnSpPr>
      <xdr:spPr>
        <a:xfrm>
          <a:off x="12202416" y="7380323"/>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142652</xdr:colOff>
      <xdr:row>22</xdr:row>
      <xdr:rowOff>85770</xdr:rowOff>
    </xdr:from>
    <xdr:to>
      <xdr:col>53</xdr:col>
      <xdr:colOff>142652</xdr:colOff>
      <xdr:row>32</xdr:row>
      <xdr:rowOff>67770</xdr:rowOff>
    </xdr:to>
    <xdr:cxnSp macro="">
      <xdr:nvCxnSpPr>
        <xdr:cNvPr id="192" name="直線コネクタ 191">
          <a:extLst>
            <a:ext uri="{FF2B5EF4-FFF2-40B4-BE49-F238E27FC236}">
              <a16:creationId xmlns:a16="http://schemas.microsoft.com/office/drawing/2014/main" id="{8513C1A5-63EC-4326-9EB5-07A625B1034A}"/>
            </a:ext>
          </a:extLst>
        </xdr:cNvPr>
        <xdr:cNvCxnSpPr/>
      </xdr:nvCxnSpPr>
      <xdr:spPr>
        <a:xfrm>
          <a:off x="12258452" y="511497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52</xdr:col>
      <xdr:colOff>184004</xdr:colOff>
      <xdr:row>26</xdr:row>
      <xdr:rowOff>62932</xdr:rowOff>
    </xdr:from>
    <xdr:ext cx="233205" cy="444352"/>
    <xdr:sp macro="" textlink="'1条'!$R$6">
      <xdr:nvSpPr>
        <xdr:cNvPr id="193" name="テキスト ボックス 192">
          <a:extLst>
            <a:ext uri="{FF2B5EF4-FFF2-40B4-BE49-F238E27FC236}">
              <a16:creationId xmlns:a16="http://schemas.microsoft.com/office/drawing/2014/main" id="{801D0FB0-A401-4386-86DE-970491F8F646}"/>
            </a:ext>
          </a:extLst>
        </xdr:cNvPr>
        <xdr:cNvSpPr txBox="1"/>
      </xdr:nvSpPr>
      <xdr:spPr>
        <a:xfrm rot="16200000">
          <a:off x="11965631" y="611210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52</xdr:col>
      <xdr:colOff>110522</xdr:colOff>
      <xdr:row>33</xdr:row>
      <xdr:rowOff>84334</xdr:rowOff>
    </xdr:from>
    <xdr:to>
      <xdr:col>54</xdr:col>
      <xdr:colOff>27796</xdr:colOff>
      <xdr:row>33</xdr:row>
      <xdr:rowOff>84334</xdr:rowOff>
    </xdr:to>
    <xdr:cxnSp macro="">
      <xdr:nvCxnSpPr>
        <xdr:cNvPr id="194" name="直線コネクタ 193">
          <a:extLst>
            <a:ext uri="{FF2B5EF4-FFF2-40B4-BE49-F238E27FC236}">
              <a16:creationId xmlns:a16="http://schemas.microsoft.com/office/drawing/2014/main" id="{793BCDC8-D8C1-4159-A6A7-8169043D929F}"/>
            </a:ext>
          </a:extLst>
        </xdr:cNvPr>
        <xdr:cNvCxnSpPr/>
      </xdr:nvCxnSpPr>
      <xdr:spPr>
        <a:xfrm>
          <a:off x="11997722" y="7628134"/>
          <a:ext cx="37447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51</xdr:col>
      <xdr:colOff>207397</xdr:colOff>
      <xdr:row>26</xdr:row>
      <xdr:rowOff>114667</xdr:rowOff>
    </xdr:from>
    <xdr:ext cx="233205" cy="444352"/>
    <xdr:sp macro="" textlink="'1条'!R5">
      <xdr:nvSpPr>
        <xdr:cNvPr id="195" name="テキスト ボックス 194">
          <a:extLst>
            <a:ext uri="{FF2B5EF4-FFF2-40B4-BE49-F238E27FC236}">
              <a16:creationId xmlns:a16="http://schemas.microsoft.com/office/drawing/2014/main" id="{55B5E9AE-2BCC-4B11-BA34-C79EE4C625A7}"/>
            </a:ext>
          </a:extLst>
        </xdr:cNvPr>
        <xdr:cNvSpPr txBox="1"/>
      </xdr:nvSpPr>
      <xdr:spPr>
        <a:xfrm rot="16200000">
          <a:off x="11760424" y="616384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52</xdr:col>
      <xdr:colOff>172912</xdr:colOff>
      <xdr:row>22</xdr:row>
      <xdr:rowOff>81472</xdr:rowOff>
    </xdr:from>
    <xdr:to>
      <xdr:col>52</xdr:col>
      <xdr:colOff>172912</xdr:colOff>
      <xdr:row>33</xdr:row>
      <xdr:rowOff>86872</xdr:rowOff>
    </xdr:to>
    <xdr:cxnSp macro="">
      <xdr:nvCxnSpPr>
        <xdr:cNvPr id="196" name="直線コネクタ 195">
          <a:extLst>
            <a:ext uri="{FF2B5EF4-FFF2-40B4-BE49-F238E27FC236}">
              <a16:creationId xmlns:a16="http://schemas.microsoft.com/office/drawing/2014/main" id="{6DA048E5-BF79-44B7-BC96-CBCE89183F74}"/>
            </a:ext>
          </a:extLst>
        </xdr:cNvPr>
        <xdr:cNvCxnSpPr/>
      </xdr:nvCxnSpPr>
      <xdr:spPr>
        <a:xfrm>
          <a:off x="12060112" y="5110672"/>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142555</xdr:colOff>
      <xdr:row>32</xdr:row>
      <xdr:rowOff>67024</xdr:rowOff>
    </xdr:from>
    <xdr:to>
      <xdr:col>53</xdr:col>
      <xdr:colOff>142555</xdr:colOff>
      <xdr:row>33</xdr:row>
      <xdr:rowOff>90424</xdr:rowOff>
    </xdr:to>
    <xdr:cxnSp macro="">
      <xdr:nvCxnSpPr>
        <xdr:cNvPr id="197" name="直線コネクタ 196">
          <a:extLst>
            <a:ext uri="{FF2B5EF4-FFF2-40B4-BE49-F238E27FC236}">
              <a16:creationId xmlns:a16="http://schemas.microsoft.com/office/drawing/2014/main" id="{B877DA33-A507-4AC5-B3EA-A30EBF0DC190}"/>
            </a:ext>
          </a:extLst>
        </xdr:cNvPr>
        <xdr:cNvCxnSpPr/>
      </xdr:nvCxnSpPr>
      <xdr:spPr>
        <a:xfrm>
          <a:off x="12258355" y="7382224"/>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51</xdr:col>
      <xdr:colOff>218129</xdr:colOff>
      <xdr:row>27</xdr:row>
      <xdr:rowOff>192572</xdr:rowOff>
    </xdr:from>
    <xdr:ext cx="224998" cy="345929"/>
    <xdr:sp macro="" textlink="">
      <xdr:nvSpPr>
        <xdr:cNvPr id="198" name="テキスト ボックス 197">
          <a:extLst>
            <a:ext uri="{FF2B5EF4-FFF2-40B4-BE49-F238E27FC236}">
              <a16:creationId xmlns:a16="http://schemas.microsoft.com/office/drawing/2014/main" id="{E13F24EC-5315-42FD-9ED0-B757DE7BB567}"/>
            </a:ext>
          </a:extLst>
        </xdr:cNvPr>
        <xdr:cNvSpPr txBox="1"/>
      </xdr:nvSpPr>
      <xdr:spPr>
        <a:xfrm rot="16200000">
          <a:off x="11816263" y="642523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52</xdr:col>
      <xdr:colOff>170258</xdr:colOff>
      <xdr:row>31</xdr:row>
      <xdr:rowOff>181726</xdr:rowOff>
    </xdr:from>
    <xdr:ext cx="233205" cy="444352"/>
    <xdr:sp macro="" textlink="'1条'!$R$9">
      <xdr:nvSpPr>
        <xdr:cNvPr id="199" name="テキスト ボックス 198">
          <a:extLst>
            <a:ext uri="{FF2B5EF4-FFF2-40B4-BE49-F238E27FC236}">
              <a16:creationId xmlns:a16="http://schemas.microsoft.com/office/drawing/2014/main" id="{E8875688-F7A9-4ED7-AAFF-B68C8FE63F4B}"/>
            </a:ext>
          </a:extLst>
        </xdr:cNvPr>
        <xdr:cNvSpPr txBox="1"/>
      </xdr:nvSpPr>
      <xdr:spPr>
        <a:xfrm rot="16200000">
          <a:off x="11951885" y="737389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55</xdr:col>
      <xdr:colOff>171159</xdr:colOff>
      <xdr:row>21</xdr:row>
      <xdr:rowOff>19088</xdr:rowOff>
    </xdr:from>
    <xdr:to>
      <xdr:col>55</xdr:col>
      <xdr:colOff>171159</xdr:colOff>
      <xdr:row>21</xdr:row>
      <xdr:rowOff>157925</xdr:rowOff>
    </xdr:to>
    <xdr:cxnSp macro="">
      <xdr:nvCxnSpPr>
        <xdr:cNvPr id="200" name="直線コネクタ 199">
          <a:extLst>
            <a:ext uri="{FF2B5EF4-FFF2-40B4-BE49-F238E27FC236}">
              <a16:creationId xmlns:a16="http://schemas.microsoft.com/office/drawing/2014/main" id="{783DD183-3647-4723-A4E6-0E424B1794FC}"/>
            </a:ext>
          </a:extLst>
        </xdr:cNvPr>
        <xdr:cNvCxnSpPr/>
      </xdr:nvCxnSpPr>
      <xdr:spPr>
        <a:xfrm>
          <a:off x="12744159" y="4819688"/>
          <a:ext cx="0" cy="13883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172783</xdr:colOff>
      <xdr:row>21</xdr:row>
      <xdr:rowOff>16250</xdr:rowOff>
    </xdr:from>
    <xdr:to>
      <xdr:col>56</xdr:col>
      <xdr:colOff>172783</xdr:colOff>
      <xdr:row>21</xdr:row>
      <xdr:rowOff>152063</xdr:rowOff>
    </xdr:to>
    <xdr:cxnSp macro="">
      <xdr:nvCxnSpPr>
        <xdr:cNvPr id="201" name="直線コネクタ 200">
          <a:extLst>
            <a:ext uri="{FF2B5EF4-FFF2-40B4-BE49-F238E27FC236}">
              <a16:creationId xmlns:a16="http://schemas.microsoft.com/office/drawing/2014/main" id="{3F76AFF7-B722-4B6C-827C-98950737649D}"/>
            </a:ext>
          </a:extLst>
        </xdr:cNvPr>
        <xdr:cNvCxnSpPr/>
      </xdr:nvCxnSpPr>
      <xdr:spPr>
        <a:xfrm>
          <a:off x="12974383" y="4816850"/>
          <a:ext cx="0" cy="1358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55</xdr:col>
      <xdr:colOff>173729</xdr:colOff>
      <xdr:row>21</xdr:row>
      <xdr:rowOff>67584</xdr:rowOff>
    </xdr:from>
    <xdr:to>
      <xdr:col>56</xdr:col>
      <xdr:colOff>179129</xdr:colOff>
      <xdr:row>21</xdr:row>
      <xdr:rowOff>67584</xdr:rowOff>
    </xdr:to>
    <xdr:cxnSp macro="">
      <xdr:nvCxnSpPr>
        <xdr:cNvPr id="202" name="直線コネクタ 201">
          <a:extLst>
            <a:ext uri="{FF2B5EF4-FFF2-40B4-BE49-F238E27FC236}">
              <a16:creationId xmlns:a16="http://schemas.microsoft.com/office/drawing/2014/main" id="{0D9FC8CA-7DA9-4384-A330-5677FFAF3575}"/>
            </a:ext>
          </a:extLst>
        </xdr:cNvPr>
        <xdr:cNvCxnSpPr/>
      </xdr:nvCxnSpPr>
      <xdr:spPr>
        <a:xfrm>
          <a:off x="12746729" y="4868184"/>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53298</xdr:colOff>
      <xdr:row>20</xdr:row>
      <xdr:rowOff>62370</xdr:rowOff>
    </xdr:from>
    <xdr:ext cx="444352" cy="233205"/>
    <xdr:sp macro="" textlink="'1条'!R7">
      <xdr:nvSpPr>
        <xdr:cNvPr id="203" name="テキスト ボックス 202">
          <a:extLst>
            <a:ext uri="{FF2B5EF4-FFF2-40B4-BE49-F238E27FC236}">
              <a16:creationId xmlns:a16="http://schemas.microsoft.com/office/drawing/2014/main" id="{9267B5F0-95FE-4ACC-95DE-BAE90217515C}"/>
            </a:ext>
          </a:extLst>
        </xdr:cNvPr>
        <xdr:cNvSpPr txBox="1"/>
      </xdr:nvSpPr>
      <xdr:spPr>
        <a:xfrm>
          <a:off x="12626298" y="463437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54</xdr:col>
      <xdr:colOff>77730</xdr:colOff>
      <xdr:row>34</xdr:row>
      <xdr:rowOff>26754</xdr:rowOff>
    </xdr:from>
    <xdr:to>
      <xdr:col>61</xdr:col>
      <xdr:colOff>187530</xdr:colOff>
      <xdr:row>34</xdr:row>
      <xdr:rowOff>26754</xdr:rowOff>
    </xdr:to>
    <xdr:cxnSp macro="">
      <xdr:nvCxnSpPr>
        <xdr:cNvPr id="206" name="直線コネクタ 205">
          <a:extLst>
            <a:ext uri="{FF2B5EF4-FFF2-40B4-BE49-F238E27FC236}">
              <a16:creationId xmlns:a16="http://schemas.microsoft.com/office/drawing/2014/main" id="{3817DDD8-601B-4804-8D7C-E4BB8A882585}"/>
            </a:ext>
          </a:extLst>
        </xdr:cNvPr>
        <xdr:cNvCxnSpPr/>
      </xdr:nvCxnSpPr>
      <xdr:spPr>
        <a:xfrm>
          <a:off x="12422130" y="779915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7061</xdr:colOff>
      <xdr:row>33</xdr:row>
      <xdr:rowOff>224685</xdr:rowOff>
    </xdr:from>
    <xdr:ext cx="444352" cy="233205"/>
    <xdr:sp macro="" textlink="'1条'!R8">
      <xdr:nvSpPr>
        <xdr:cNvPr id="207" name="テキスト ボックス 206">
          <a:extLst>
            <a:ext uri="{FF2B5EF4-FFF2-40B4-BE49-F238E27FC236}">
              <a16:creationId xmlns:a16="http://schemas.microsoft.com/office/drawing/2014/main" id="{F9995166-1DDB-4EFA-89B6-7DE552590C29}"/>
            </a:ext>
          </a:extLst>
        </xdr:cNvPr>
        <xdr:cNvSpPr txBox="1"/>
      </xdr:nvSpPr>
      <xdr:spPr>
        <a:xfrm>
          <a:off x="13037261" y="776848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54</xdr:col>
      <xdr:colOff>79267</xdr:colOff>
      <xdr:row>30</xdr:row>
      <xdr:rowOff>152482</xdr:rowOff>
    </xdr:from>
    <xdr:to>
      <xdr:col>54</xdr:col>
      <xdr:colOff>79267</xdr:colOff>
      <xdr:row>31</xdr:row>
      <xdr:rowOff>109220</xdr:rowOff>
    </xdr:to>
    <xdr:cxnSp macro="">
      <xdr:nvCxnSpPr>
        <xdr:cNvPr id="208" name="直線コネクタ 207">
          <a:extLst>
            <a:ext uri="{FF2B5EF4-FFF2-40B4-BE49-F238E27FC236}">
              <a16:creationId xmlns:a16="http://schemas.microsoft.com/office/drawing/2014/main" id="{6BC332BD-B63E-4211-B8AB-65A06427D9EE}"/>
            </a:ext>
          </a:extLst>
        </xdr:cNvPr>
        <xdr:cNvCxnSpPr/>
      </xdr:nvCxnSpPr>
      <xdr:spPr>
        <a:xfrm>
          <a:off x="12423667" y="7010482"/>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76322</xdr:colOff>
      <xdr:row>30</xdr:row>
      <xdr:rowOff>228296</xdr:rowOff>
    </xdr:from>
    <xdr:to>
      <xdr:col>55</xdr:col>
      <xdr:colOff>171722</xdr:colOff>
      <xdr:row>30</xdr:row>
      <xdr:rowOff>228296</xdr:rowOff>
    </xdr:to>
    <xdr:cxnSp macro="">
      <xdr:nvCxnSpPr>
        <xdr:cNvPr id="209" name="直線コネクタ 208">
          <a:extLst>
            <a:ext uri="{FF2B5EF4-FFF2-40B4-BE49-F238E27FC236}">
              <a16:creationId xmlns:a16="http://schemas.microsoft.com/office/drawing/2014/main" id="{C18CA2E8-B150-4F7A-8AB9-16029F335D0E}"/>
            </a:ext>
          </a:extLst>
        </xdr:cNvPr>
        <xdr:cNvCxnSpPr/>
      </xdr:nvCxnSpPr>
      <xdr:spPr>
        <a:xfrm>
          <a:off x="12420722" y="7086296"/>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20985</xdr:colOff>
      <xdr:row>30</xdr:row>
      <xdr:rowOff>36983</xdr:rowOff>
    </xdr:from>
    <xdr:ext cx="444352" cy="233205"/>
    <xdr:sp macro="" textlink="'1条'!R10">
      <xdr:nvSpPr>
        <xdr:cNvPr id="210" name="テキスト ボックス 209">
          <a:extLst>
            <a:ext uri="{FF2B5EF4-FFF2-40B4-BE49-F238E27FC236}">
              <a16:creationId xmlns:a16="http://schemas.microsoft.com/office/drawing/2014/main" id="{899765AE-6F59-4F8C-AB1F-755ADECD51C3}"/>
            </a:ext>
          </a:extLst>
        </xdr:cNvPr>
        <xdr:cNvSpPr txBox="1"/>
      </xdr:nvSpPr>
      <xdr:spPr>
        <a:xfrm>
          <a:off x="12365385" y="689498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58</xdr:col>
      <xdr:colOff>69071</xdr:colOff>
      <xdr:row>30</xdr:row>
      <xdr:rowOff>21543</xdr:rowOff>
    </xdr:from>
    <xdr:ext cx="444352" cy="233205"/>
    <xdr:sp macro="" textlink="'1条'!R11">
      <xdr:nvSpPr>
        <xdr:cNvPr id="211" name="テキスト ボックス 210">
          <a:extLst>
            <a:ext uri="{FF2B5EF4-FFF2-40B4-BE49-F238E27FC236}">
              <a16:creationId xmlns:a16="http://schemas.microsoft.com/office/drawing/2014/main" id="{AE8FE1B2-DA4D-4EE2-A76C-EF8FA6D5BD5B}"/>
            </a:ext>
          </a:extLst>
        </xdr:cNvPr>
        <xdr:cNvSpPr txBox="1"/>
      </xdr:nvSpPr>
      <xdr:spPr>
        <a:xfrm>
          <a:off x="13327871" y="687954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56</xdr:col>
      <xdr:colOff>175393</xdr:colOff>
      <xdr:row>30</xdr:row>
      <xdr:rowOff>228296</xdr:rowOff>
    </xdr:from>
    <xdr:to>
      <xdr:col>61</xdr:col>
      <xdr:colOff>184393</xdr:colOff>
      <xdr:row>30</xdr:row>
      <xdr:rowOff>228296</xdr:rowOff>
    </xdr:to>
    <xdr:cxnSp macro="">
      <xdr:nvCxnSpPr>
        <xdr:cNvPr id="212" name="直線コネクタ 211">
          <a:extLst>
            <a:ext uri="{FF2B5EF4-FFF2-40B4-BE49-F238E27FC236}">
              <a16:creationId xmlns:a16="http://schemas.microsoft.com/office/drawing/2014/main" id="{E6892BCA-6E93-4E41-ABBE-E6A53443F977}"/>
            </a:ext>
          </a:extLst>
        </xdr:cNvPr>
        <xdr:cNvCxnSpPr/>
      </xdr:nvCxnSpPr>
      <xdr:spPr>
        <a:xfrm>
          <a:off x="12976993" y="7086296"/>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183406</xdr:colOff>
      <xdr:row>22</xdr:row>
      <xdr:rowOff>112521</xdr:rowOff>
    </xdr:from>
    <xdr:to>
      <xdr:col>61</xdr:col>
      <xdr:colOff>183406</xdr:colOff>
      <xdr:row>32</xdr:row>
      <xdr:rowOff>58521</xdr:rowOff>
    </xdr:to>
    <xdr:cxnSp macro="">
      <xdr:nvCxnSpPr>
        <xdr:cNvPr id="213" name="直線コネクタ 212">
          <a:extLst>
            <a:ext uri="{FF2B5EF4-FFF2-40B4-BE49-F238E27FC236}">
              <a16:creationId xmlns:a16="http://schemas.microsoft.com/office/drawing/2014/main" id="{5104B165-50F7-4C63-A23F-DC59685DFC89}"/>
            </a:ext>
          </a:extLst>
        </xdr:cNvPr>
        <xdr:cNvCxnSpPr/>
      </xdr:nvCxnSpPr>
      <xdr:spPr>
        <a:xfrm>
          <a:off x="14128006" y="5141721"/>
          <a:ext cx="0" cy="2232000"/>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175120</xdr:colOff>
      <xdr:row>22</xdr:row>
      <xdr:rowOff>111565</xdr:rowOff>
    </xdr:from>
    <xdr:to>
      <xdr:col>68</xdr:col>
      <xdr:colOff>102525</xdr:colOff>
      <xdr:row>22</xdr:row>
      <xdr:rowOff>111565</xdr:rowOff>
    </xdr:to>
    <xdr:cxnSp macro="">
      <xdr:nvCxnSpPr>
        <xdr:cNvPr id="214" name="直線コネクタ 213">
          <a:extLst>
            <a:ext uri="{FF2B5EF4-FFF2-40B4-BE49-F238E27FC236}">
              <a16:creationId xmlns:a16="http://schemas.microsoft.com/office/drawing/2014/main" id="{20CF0144-190A-44FA-800B-A3AC0C6E5A3B}"/>
            </a:ext>
          </a:extLst>
        </xdr:cNvPr>
        <xdr:cNvCxnSpPr/>
      </xdr:nvCxnSpPr>
      <xdr:spPr>
        <a:xfrm>
          <a:off x="12976720" y="5140765"/>
          <a:ext cx="2670605"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53</xdr:col>
      <xdr:colOff>208704</xdr:colOff>
      <xdr:row>20</xdr:row>
      <xdr:rowOff>151135</xdr:rowOff>
    </xdr:from>
    <xdr:ext cx="233205" cy="444352"/>
    <xdr:sp macro="" textlink="'1条'!R14">
      <xdr:nvSpPr>
        <xdr:cNvPr id="215" name="テキスト ボックス 214">
          <a:extLst>
            <a:ext uri="{FF2B5EF4-FFF2-40B4-BE49-F238E27FC236}">
              <a16:creationId xmlns:a16="http://schemas.microsoft.com/office/drawing/2014/main" id="{DB71F798-773C-4785-9EB5-450A60F264A9}"/>
            </a:ext>
          </a:extLst>
        </xdr:cNvPr>
        <xdr:cNvSpPr txBox="1"/>
      </xdr:nvSpPr>
      <xdr:spPr>
        <a:xfrm rot="16200000">
          <a:off x="12218931" y="482870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54</xdr:col>
      <xdr:colOff>142875</xdr:colOff>
      <xdr:row>22</xdr:row>
      <xdr:rowOff>110388</xdr:rowOff>
    </xdr:from>
    <xdr:to>
      <xdr:col>55</xdr:col>
      <xdr:colOff>66675</xdr:colOff>
      <xdr:row>22</xdr:row>
      <xdr:rowOff>110388</xdr:rowOff>
    </xdr:to>
    <xdr:cxnSp macro="">
      <xdr:nvCxnSpPr>
        <xdr:cNvPr id="216" name="直線コネクタ 215">
          <a:extLst>
            <a:ext uri="{FF2B5EF4-FFF2-40B4-BE49-F238E27FC236}">
              <a16:creationId xmlns:a16="http://schemas.microsoft.com/office/drawing/2014/main" id="{4A864705-7D58-4DB2-B58C-1C9F7E4C34A2}"/>
            </a:ext>
          </a:extLst>
        </xdr:cNvPr>
        <xdr:cNvCxnSpPr/>
      </xdr:nvCxnSpPr>
      <xdr:spPr>
        <a:xfrm flipH="1">
          <a:off x="12487275" y="5139588"/>
          <a:ext cx="1524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188404</xdr:colOff>
      <xdr:row>21</xdr:row>
      <xdr:rowOff>162752</xdr:rowOff>
    </xdr:from>
    <xdr:to>
      <xdr:col>54</xdr:col>
      <xdr:colOff>188404</xdr:colOff>
      <xdr:row>22</xdr:row>
      <xdr:rowOff>74754</xdr:rowOff>
    </xdr:to>
    <xdr:cxnSp macro="">
      <xdr:nvCxnSpPr>
        <xdr:cNvPr id="217" name="直線コネクタ 216">
          <a:extLst>
            <a:ext uri="{FF2B5EF4-FFF2-40B4-BE49-F238E27FC236}">
              <a16:creationId xmlns:a16="http://schemas.microsoft.com/office/drawing/2014/main" id="{69DC59E7-568A-4783-B5A1-1F0CE6755F5E}"/>
            </a:ext>
          </a:extLst>
        </xdr:cNvPr>
        <xdr:cNvCxnSpPr/>
      </xdr:nvCxnSpPr>
      <xdr:spPr>
        <a:xfrm>
          <a:off x="12532804" y="4963352"/>
          <a:ext cx="0" cy="14060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183849</xdr:colOff>
      <xdr:row>22</xdr:row>
      <xdr:rowOff>125026</xdr:rowOff>
    </xdr:from>
    <xdr:to>
      <xdr:col>68</xdr:col>
      <xdr:colOff>12942</xdr:colOff>
      <xdr:row>33</xdr:row>
      <xdr:rowOff>86034</xdr:rowOff>
    </xdr:to>
    <xdr:cxnSp macro="">
      <xdr:nvCxnSpPr>
        <xdr:cNvPr id="218" name="直線コネクタ 217">
          <a:extLst>
            <a:ext uri="{FF2B5EF4-FFF2-40B4-BE49-F238E27FC236}">
              <a16:creationId xmlns:a16="http://schemas.microsoft.com/office/drawing/2014/main" id="{29DCBE74-1614-4F0B-943E-5604D9617DE8}"/>
            </a:ext>
          </a:extLst>
        </xdr:cNvPr>
        <xdr:cNvCxnSpPr/>
      </xdr:nvCxnSpPr>
      <xdr:spPr>
        <a:xfrm flipH="1">
          <a:off x="14128449" y="5154226"/>
          <a:ext cx="1429293" cy="2475608"/>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16412</xdr:colOff>
      <xdr:row>21</xdr:row>
      <xdr:rowOff>198548</xdr:rowOff>
    </xdr:from>
    <xdr:to>
      <xdr:col>68</xdr:col>
      <xdr:colOff>16412</xdr:colOff>
      <xdr:row>22</xdr:row>
      <xdr:rowOff>108063</xdr:rowOff>
    </xdr:to>
    <xdr:cxnSp macro="">
      <xdr:nvCxnSpPr>
        <xdr:cNvPr id="219" name="直線コネクタ 218">
          <a:extLst>
            <a:ext uri="{FF2B5EF4-FFF2-40B4-BE49-F238E27FC236}">
              <a16:creationId xmlns:a16="http://schemas.microsoft.com/office/drawing/2014/main" id="{E6E75B49-2F14-459A-AC89-68D215E387A9}"/>
            </a:ext>
          </a:extLst>
        </xdr:cNvPr>
        <xdr:cNvCxnSpPr/>
      </xdr:nvCxnSpPr>
      <xdr:spPr>
        <a:xfrm>
          <a:off x="15561212"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169617</xdr:colOff>
      <xdr:row>20</xdr:row>
      <xdr:rowOff>193921</xdr:rowOff>
    </xdr:from>
    <xdr:ext cx="336311" cy="233205"/>
    <xdr:sp macro="" textlink="'1条'!R7">
      <xdr:nvSpPr>
        <xdr:cNvPr id="220" name="テキスト ボックス 219">
          <a:extLst>
            <a:ext uri="{FF2B5EF4-FFF2-40B4-BE49-F238E27FC236}">
              <a16:creationId xmlns:a16="http://schemas.microsoft.com/office/drawing/2014/main" id="{3CBB2C1A-FA4F-4F6F-9E0B-EBA12D66C0E9}"/>
            </a:ext>
          </a:extLst>
        </xdr:cNvPr>
        <xdr:cNvSpPr txBox="1"/>
      </xdr:nvSpPr>
      <xdr:spPr>
        <a:xfrm>
          <a:off x="14571417" y="4765921"/>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64</xdr:col>
      <xdr:colOff>123807</xdr:colOff>
      <xdr:row>20</xdr:row>
      <xdr:rowOff>201466</xdr:rowOff>
    </xdr:from>
    <xdr:ext cx="300082" cy="233205"/>
    <xdr:sp macro="" textlink="'1条'!X37">
      <xdr:nvSpPr>
        <xdr:cNvPr id="221" name="テキスト ボックス 220">
          <a:extLst>
            <a:ext uri="{FF2B5EF4-FFF2-40B4-BE49-F238E27FC236}">
              <a16:creationId xmlns:a16="http://schemas.microsoft.com/office/drawing/2014/main" id="{0589C45F-DB7B-475D-A516-271AB8EBC1E3}"/>
            </a:ext>
          </a:extLst>
        </xdr:cNvPr>
        <xdr:cNvSpPr txBox="1"/>
      </xdr:nvSpPr>
      <xdr:spPr>
        <a:xfrm>
          <a:off x="14754207" y="4773466"/>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twoCellAnchor editAs="oneCell">
    <xdr:from>
      <xdr:col>67</xdr:col>
      <xdr:colOff>139011</xdr:colOff>
      <xdr:row>21</xdr:row>
      <xdr:rowOff>198548</xdr:rowOff>
    </xdr:from>
    <xdr:to>
      <xdr:col>67</xdr:col>
      <xdr:colOff>139011</xdr:colOff>
      <xdr:row>22</xdr:row>
      <xdr:rowOff>108063</xdr:rowOff>
    </xdr:to>
    <xdr:cxnSp macro="">
      <xdr:nvCxnSpPr>
        <xdr:cNvPr id="222" name="直線コネクタ 221">
          <a:extLst>
            <a:ext uri="{FF2B5EF4-FFF2-40B4-BE49-F238E27FC236}">
              <a16:creationId xmlns:a16="http://schemas.microsoft.com/office/drawing/2014/main" id="{6F455E4F-ABEE-4E25-8A0C-99E7A8EB13B7}"/>
            </a:ext>
          </a:extLst>
        </xdr:cNvPr>
        <xdr:cNvCxnSpPr/>
      </xdr:nvCxnSpPr>
      <xdr:spPr>
        <a:xfrm>
          <a:off x="15455211"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36400</xdr:colOff>
      <xdr:row>21</xdr:row>
      <xdr:rowOff>198548</xdr:rowOff>
    </xdr:from>
    <xdr:to>
      <xdr:col>67</xdr:col>
      <xdr:colOff>38684</xdr:colOff>
      <xdr:row>22</xdr:row>
      <xdr:rowOff>108063</xdr:rowOff>
    </xdr:to>
    <xdr:cxnSp macro="">
      <xdr:nvCxnSpPr>
        <xdr:cNvPr id="223" name="直線コネクタ 222">
          <a:extLst>
            <a:ext uri="{FF2B5EF4-FFF2-40B4-BE49-F238E27FC236}">
              <a16:creationId xmlns:a16="http://schemas.microsoft.com/office/drawing/2014/main" id="{97E5FF9A-E5E4-4207-A781-689EDF8DB500}"/>
            </a:ext>
          </a:extLst>
        </xdr:cNvPr>
        <xdr:cNvCxnSpPr/>
      </xdr:nvCxnSpPr>
      <xdr:spPr>
        <a:xfrm>
          <a:off x="15352600" y="4999148"/>
          <a:ext cx="2284"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163656</xdr:colOff>
      <xdr:row>21</xdr:row>
      <xdr:rowOff>198548</xdr:rowOff>
    </xdr:from>
    <xdr:to>
      <xdr:col>66</xdr:col>
      <xdr:colOff>163656</xdr:colOff>
      <xdr:row>22</xdr:row>
      <xdr:rowOff>108063</xdr:rowOff>
    </xdr:to>
    <xdr:cxnSp macro="">
      <xdr:nvCxnSpPr>
        <xdr:cNvPr id="224" name="直線コネクタ 223">
          <a:extLst>
            <a:ext uri="{FF2B5EF4-FFF2-40B4-BE49-F238E27FC236}">
              <a16:creationId xmlns:a16="http://schemas.microsoft.com/office/drawing/2014/main" id="{97B36A0C-3958-4D7E-B2F2-2BAEAEF0F713}"/>
            </a:ext>
          </a:extLst>
        </xdr:cNvPr>
        <xdr:cNvCxnSpPr/>
      </xdr:nvCxnSpPr>
      <xdr:spPr>
        <a:xfrm>
          <a:off x="15251256"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57658</xdr:colOff>
      <xdr:row>21</xdr:row>
      <xdr:rowOff>198548</xdr:rowOff>
    </xdr:from>
    <xdr:to>
      <xdr:col>66</xdr:col>
      <xdr:colOff>57658</xdr:colOff>
      <xdr:row>22</xdr:row>
      <xdr:rowOff>108063</xdr:rowOff>
    </xdr:to>
    <xdr:cxnSp macro="">
      <xdr:nvCxnSpPr>
        <xdr:cNvPr id="225" name="直線コネクタ 224">
          <a:extLst>
            <a:ext uri="{FF2B5EF4-FFF2-40B4-BE49-F238E27FC236}">
              <a16:creationId xmlns:a16="http://schemas.microsoft.com/office/drawing/2014/main" id="{7A4078B8-AF43-4D8B-B82A-A9DB63A35911}"/>
            </a:ext>
          </a:extLst>
        </xdr:cNvPr>
        <xdr:cNvCxnSpPr/>
      </xdr:nvCxnSpPr>
      <xdr:spPr>
        <a:xfrm>
          <a:off x="15145258"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181737</xdr:colOff>
      <xdr:row>21</xdr:row>
      <xdr:rowOff>198548</xdr:rowOff>
    </xdr:from>
    <xdr:to>
      <xdr:col>65</xdr:col>
      <xdr:colOff>181737</xdr:colOff>
      <xdr:row>22</xdr:row>
      <xdr:rowOff>108063</xdr:rowOff>
    </xdr:to>
    <xdr:cxnSp macro="">
      <xdr:nvCxnSpPr>
        <xdr:cNvPr id="226" name="直線コネクタ 225">
          <a:extLst>
            <a:ext uri="{FF2B5EF4-FFF2-40B4-BE49-F238E27FC236}">
              <a16:creationId xmlns:a16="http://schemas.microsoft.com/office/drawing/2014/main" id="{29EE0CB6-84E8-4DAC-959A-77C407B9404E}"/>
            </a:ext>
          </a:extLst>
        </xdr:cNvPr>
        <xdr:cNvCxnSpPr/>
      </xdr:nvCxnSpPr>
      <xdr:spPr>
        <a:xfrm>
          <a:off x="15040737"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72354</xdr:colOff>
      <xdr:row>21</xdr:row>
      <xdr:rowOff>198548</xdr:rowOff>
    </xdr:from>
    <xdr:to>
      <xdr:col>65</xdr:col>
      <xdr:colOff>72354</xdr:colOff>
      <xdr:row>22</xdr:row>
      <xdr:rowOff>108063</xdr:rowOff>
    </xdr:to>
    <xdr:cxnSp macro="">
      <xdr:nvCxnSpPr>
        <xdr:cNvPr id="227" name="直線コネクタ 226">
          <a:extLst>
            <a:ext uri="{FF2B5EF4-FFF2-40B4-BE49-F238E27FC236}">
              <a16:creationId xmlns:a16="http://schemas.microsoft.com/office/drawing/2014/main" id="{AEBBB1B3-F4FC-489E-BE83-1C769F3C7C09}"/>
            </a:ext>
          </a:extLst>
        </xdr:cNvPr>
        <xdr:cNvCxnSpPr/>
      </xdr:nvCxnSpPr>
      <xdr:spPr>
        <a:xfrm>
          <a:off x="14931354"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191143</xdr:colOff>
      <xdr:row>21</xdr:row>
      <xdr:rowOff>198548</xdr:rowOff>
    </xdr:from>
    <xdr:to>
      <xdr:col>64</xdr:col>
      <xdr:colOff>191143</xdr:colOff>
      <xdr:row>22</xdr:row>
      <xdr:rowOff>108063</xdr:rowOff>
    </xdr:to>
    <xdr:cxnSp macro="">
      <xdr:nvCxnSpPr>
        <xdr:cNvPr id="228" name="直線コネクタ 227">
          <a:extLst>
            <a:ext uri="{FF2B5EF4-FFF2-40B4-BE49-F238E27FC236}">
              <a16:creationId xmlns:a16="http://schemas.microsoft.com/office/drawing/2014/main" id="{9B7A267C-05C6-46E6-818E-9C33EED6C870}"/>
            </a:ext>
          </a:extLst>
        </xdr:cNvPr>
        <xdr:cNvCxnSpPr/>
      </xdr:nvCxnSpPr>
      <xdr:spPr>
        <a:xfrm>
          <a:off x="14821543"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88530</xdr:colOff>
      <xdr:row>21</xdr:row>
      <xdr:rowOff>198548</xdr:rowOff>
    </xdr:from>
    <xdr:to>
      <xdr:col>64</xdr:col>
      <xdr:colOff>88530</xdr:colOff>
      <xdr:row>22</xdr:row>
      <xdr:rowOff>108063</xdr:rowOff>
    </xdr:to>
    <xdr:cxnSp macro="">
      <xdr:nvCxnSpPr>
        <xdr:cNvPr id="229" name="直線コネクタ 228">
          <a:extLst>
            <a:ext uri="{FF2B5EF4-FFF2-40B4-BE49-F238E27FC236}">
              <a16:creationId xmlns:a16="http://schemas.microsoft.com/office/drawing/2014/main" id="{95C1152D-E214-4225-90E6-3E6ECF17124B}"/>
            </a:ext>
          </a:extLst>
        </xdr:cNvPr>
        <xdr:cNvCxnSpPr/>
      </xdr:nvCxnSpPr>
      <xdr:spPr>
        <a:xfrm>
          <a:off x="14718930"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202028</xdr:colOff>
      <xdr:row>21</xdr:row>
      <xdr:rowOff>198548</xdr:rowOff>
    </xdr:from>
    <xdr:to>
      <xdr:col>63</xdr:col>
      <xdr:colOff>202028</xdr:colOff>
      <xdr:row>22</xdr:row>
      <xdr:rowOff>108063</xdr:rowOff>
    </xdr:to>
    <xdr:cxnSp macro="">
      <xdr:nvCxnSpPr>
        <xdr:cNvPr id="230" name="直線コネクタ 229">
          <a:extLst>
            <a:ext uri="{FF2B5EF4-FFF2-40B4-BE49-F238E27FC236}">
              <a16:creationId xmlns:a16="http://schemas.microsoft.com/office/drawing/2014/main" id="{CB337DF7-CA0C-4003-9C70-C1AA3EBCDFB9}"/>
            </a:ext>
          </a:extLst>
        </xdr:cNvPr>
        <xdr:cNvCxnSpPr/>
      </xdr:nvCxnSpPr>
      <xdr:spPr>
        <a:xfrm>
          <a:off x="14603828"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94125</xdr:colOff>
      <xdr:row>21</xdr:row>
      <xdr:rowOff>198548</xdr:rowOff>
    </xdr:from>
    <xdr:to>
      <xdr:col>63</xdr:col>
      <xdr:colOff>94125</xdr:colOff>
      <xdr:row>22</xdr:row>
      <xdr:rowOff>108063</xdr:rowOff>
    </xdr:to>
    <xdr:cxnSp macro="">
      <xdr:nvCxnSpPr>
        <xdr:cNvPr id="231" name="直線コネクタ 230">
          <a:extLst>
            <a:ext uri="{FF2B5EF4-FFF2-40B4-BE49-F238E27FC236}">
              <a16:creationId xmlns:a16="http://schemas.microsoft.com/office/drawing/2014/main" id="{8F2020BE-E8E0-44BA-9869-0ACEAA8FE630}"/>
            </a:ext>
          </a:extLst>
        </xdr:cNvPr>
        <xdr:cNvCxnSpPr/>
      </xdr:nvCxnSpPr>
      <xdr:spPr>
        <a:xfrm>
          <a:off x="14495925"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205461</xdr:colOff>
      <xdr:row>21</xdr:row>
      <xdr:rowOff>198548</xdr:rowOff>
    </xdr:from>
    <xdr:to>
      <xdr:col>62</xdr:col>
      <xdr:colOff>205461</xdr:colOff>
      <xdr:row>22</xdr:row>
      <xdr:rowOff>108063</xdr:rowOff>
    </xdr:to>
    <xdr:cxnSp macro="">
      <xdr:nvCxnSpPr>
        <xdr:cNvPr id="232" name="直線コネクタ 231">
          <a:extLst>
            <a:ext uri="{FF2B5EF4-FFF2-40B4-BE49-F238E27FC236}">
              <a16:creationId xmlns:a16="http://schemas.microsoft.com/office/drawing/2014/main" id="{793964A0-2AE3-4DEE-8FBF-68747015BF39}"/>
            </a:ext>
          </a:extLst>
        </xdr:cNvPr>
        <xdr:cNvCxnSpPr/>
      </xdr:nvCxnSpPr>
      <xdr:spPr>
        <a:xfrm>
          <a:off x="14378661"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82150</xdr:colOff>
      <xdr:row>21</xdr:row>
      <xdr:rowOff>198548</xdr:rowOff>
    </xdr:from>
    <xdr:to>
      <xdr:col>62</xdr:col>
      <xdr:colOff>82150</xdr:colOff>
      <xdr:row>22</xdr:row>
      <xdr:rowOff>108063</xdr:rowOff>
    </xdr:to>
    <xdr:cxnSp macro="">
      <xdr:nvCxnSpPr>
        <xdr:cNvPr id="233" name="直線コネクタ 232">
          <a:extLst>
            <a:ext uri="{FF2B5EF4-FFF2-40B4-BE49-F238E27FC236}">
              <a16:creationId xmlns:a16="http://schemas.microsoft.com/office/drawing/2014/main" id="{407B0CCF-2C96-4F71-8B6F-31C536204B28}"/>
            </a:ext>
          </a:extLst>
        </xdr:cNvPr>
        <xdr:cNvCxnSpPr/>
      </xdr:nvCxnSpPr>
      <xdr:spPr>
        <a:xfrm>
          <a:off x="14255350"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102748</xdr:colOff>
      <xdr:row>32</xdr:row>
      <xdr:rowOff>176125</xdr:rowOff>
    </xdr:from>
    <xdr:to>
      <xdr:col>62</xdr:col>
      <xdr:colOff>109470</xdr:colOff>
      <xdr:row>33</xdr:row>
      <xdr:rowOff>170567</xdr:rowOff>
    </xdr:to>
    <xdr:sp macro="" textlink="">
      <xdr:nvSpPr>
        <xdr:cNvPr id="234" name="円弧 233">
          <a:extLst>
            <a:ext uri="{FF2B5EF4-FFF2-40B4-BE49-F238E27FC236}">
              <a16:creationId xmlns:a16="http://schemas.microsoft.com/office/drawing/2014/main" id="{F1C9A72F-EE79-47F6-B3AB-4B8FA8D8E0D7}"/>
            </a:ext>
          </a:extLst>
        </xdr:cNvPr>
        <xdr:cNvSpPr/>
      </xdr:nvSpPr>
      <xdr:spPr>
        <a:xfrm rot="1800000">
          <a:off x="14047348" y="7491325"/>
          <a:ext cx="235322" cy="223042"/>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61</xdr:col>
      <xdr:colOff>185926</xdr:colOff>
      <xdr:row>33</xdr:row>
      <xdr:rowOff>88446</xdr:rowOff>
    </xdr:from>
    <xdr:to>
      <xdr:col>68</xdr:col>
      <xdr:colOff>111037</xdr:colOff>
      <xdr:row>33</xdr:row>
      <xdr:rowOff>88446</xdr:rowOff>
    </xdr:to>
    <xdr:cxnSp macro="">
      <xdr:nvCxnSpPr>
        <xdr:cNvPr id="235" name="直線コネクタ 234">
          <a:extLst>
            <a:ext uri="{FF2B5EF4-FFF2-40B4-BE49-F238E27FC236}">
              <a16:creationId xmlns:a16="http://schemas.microsoft.com/office/drawing/2014/main" id="{29258609-C53A-49FA-8B4B-5AB2ECADBF94}"/>
            </a:ext>
          </a:extLst>
        </xdr:cNvPr>
        <xdr:cNvCxnSpPr/>
      </xdr:nvCxnSpPr>
      <xdr:spPr>
        <a:xfrm>
          <a:off x="14130526" y="7632246"/>
          <a:ext cx="1525311"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156707</xdr:colOff>
      <xdr:row>28</xdr:row>
      <xdr:rowOff>174450</xdr:rowOff>
    </xdr:from>
    <xdr:to>
      <xdr:col>66</xdr:col>
      <xdr:colOff>141915</xdr:colOff>
      <xdr:row>28</xdr:row>
      <xdr:rowOff>174450</xdr:rowOff>
    </xdr:to>
    <xdr:cxnSp macro="">
      <xdr:nvCxnSpPr>
        <xdr:cNvPr id="237" name="直線コネクタ 236">
          <a:extLst>
            <a:ext uri="{FF2B5EF4-FFF2-40B4-BE49-F238E27FC236}">
              <a16:creationId xmlns:a16="http://schemas.microsoft.com/office/drawing/2014/main" id="{4E68D0B0-C1B1-4162-AAD7-9040212FCB35}"/>
            </a:ext>
          </a:extLst>
        </xdr:cNvPr>
        <xdr:cNvCxnSpPr/>
      </xdr:nvCxnSpPr>
      <xdr:spPr>
        <a:xfrm rot="1800000">
          <a:off x="14787107" y="6575250"/>
          <a:ext cx="442408"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90985</xdr:colOff>
      <xdr:row>28</xdr:row>
      <xdr:rowOff>22327</xdr:rowOff>
    </xdr:from>
    <xdr:to>
      <xdr:col>65</xdr:col>
      <xdr:colOff>90985</xdr:colOff>
      <xdr:row>30</xdr:row>
      <xdr:rowOff>140496</xdr:rowOff>
    </xdr:to>
    <xdr:cxnSp macro="">
      <xdr:nvCxnSpPr>
        <xdr:cNvPr id="238" name="直線コネクタ 237">
          <a:extLst>
            <a:ext uri="{FF2B5EF4-FFF2-40B4-BE49-F238E27FC236}">
              <a16:creationId xmlns:a16="http://schemas.microsoft.com/office/drawing/2014/main" id="{911E45FF-7D08-46B4-A886-E496DCB92FE0}"/>
            </a:ext>
          </a:extLst>
        </xdr:cNvPr>
        <xdr:cNvCxnSpPr/>
      </xdr:nvCxnSpPr>
      <xdr:spPr>
        <a:xfrm rot="3600000">
          <a:off x="14662300" y="6710812"/>
          <a:ext cx="575369" cy="0"/>
        </a:xfrm>
        <a:prstGeom prst="line">
          <a:avLst/>
        </a:prstGeom>
        <a:ln w="25400">
          <a:solidFill>
            <a:schemeClr val="tx1"/>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182362</xdr:colOff>
      <xdr:row>28</xdr:row>
      <xdr:rowOff>76109</xdr:rowOff>
    </xdr:from>
    <xdr:to>
      <xdr:col>65</xdr:col>
      <xdr:colOff>183996</xdr:colOff>
      <xdr:row>29</xdr:row>
      <xdr:rowOff>73361</xdr:rowOff>
    </xdr:to>
    <xdr:sp macro="" textlink="">
      <xdr:nvSpPr>
        <xdr:cNvPr id="239" name="円弧 238">
          <a:extLst>
            <a:ext uri="{FF2B5EF4-FFF2-40B4-BE49-F238E27FC236}">
              <a16:creationId xmlns:a16="http://schemas.microsoft.com/office/drawing/2014/main" id="{AE6CE13D-96D4-4E23-B62F-9553C0EA64D8}"/>
            </a:ext>
          </a:extLst>
        </xdr:cNvPr>
        <xdr:cNvSpPr/>
      </xdr:nvSpPr>
      <xdr:spPr>
        <a:xfrm rot="5940764">
          <a:off x="14814953" y="6474718"/>
          <a:ext cx="225852" cy="230234"/>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64</xdr:col>
      <xdr:colOff>221549</xdr:colOff>
      <xdr:row>28</xdr:row>
      <xdr:rowOff>4134</xdr:rowOff>
    </xdr:from>
    <xdr:to>
      <xdr:col>65</xdr:col>
      <xdr:colOff>49110</xdr:colOff>
      <xdr:row>28</xdr:row>
      <xdr:rowOff>39038</xdr:rowOff>
    </xdr:to>
    <xdr:cxnSp macro="">
      <xdr:nvCxnSpPr>
        <xdr:cNvPr id="241" name="直線コネクタ 240">
          <a:extLst>
            <a:ext uri="{FF2B5EF4-FFF2-40B4-BE49-F238E27FC236}">
              <a16:creationId xmlns:a16="http://schemas.microsoft.com/office/drawing/2014/main" id="{C39386A6-BD6D-4894-9F4C-6DDF3CCD9134}"/>
            </a:ext>
          </a:extLst>
        </xdr:cNvPr>
        <xdr:cNvCxnSpPr/>
      </xdr:nvCxnSpPr>
      <xdr:spPr>
        <a:xfrm>
          <a:off x="14851949" y="6404934"/>
          <a:ext cx="56161" cy="34904"/>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17714</xdr:colOff>
      <xdr:row>28</xdr:row>
      <xdr:rowOff>38423</xdr:rowOff>
    </xdr:from>
    <xdr:to>
      <xdr:col>65</xdr:col>
      <xdr:colOff>46178</xdr:colOff>
      <xdr:row>28</xdr:row>
      <xdr:rowOff>89361</xdr:rowOff>
    </xdr:to>
    <xdr:cxnSp macro="">
      <xdr:nvCxnSpPr>
        <xdr:cNvPr id="242" name="直線コネクタ 241">
          <a:extLst>
            <a:ext uri="{FF2B5EF4-FFF2-40B4-BE49-F238E27FC236}">
              <a16:creationId xmlns:a16="http://schemas.microsoft.com/office/drawing/2014/main" id="{76BF7DEB-26BC-4657-A437-0AC22C90F93C}"/>
            </a:ext>
          </a:extLst>
        </xdr:cNvPr>
        <xdr:cNvCxnSpPr/>
      </xdr:nvCxnSpPr>
      <xdr:spPr>
        <a:xfrm flipH="1">
          <a:off x="14876714" y="6439223"/>
          <a:ext cx="28464" cy="50938"/>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30487</xdr:colOff>
      <xdr:row>24</xdr:row>
      <xdr:rowOff>197305</xdr:rowOff>
    </xdr:from>
    <xdr:to>
      <xdr:col>64</xdr:col>
      <xdr:colOff>30487</xdr:colOff>
      <xdr:row>27</xdr:row>
      <xdr:rowOff>88737</xdr:rowOff>
    </xdr:to>
    <xdr:cxnSp macro="">
      <xdr:nvCxnSpPr>
        <xdr:cNvPr id="243" name="直線コネクタ 242">
          <a:extLst>
            <a:ext uri="{FF2B5EF4-FFF2-40B4-BE49-F238E27FC236}">
              <a16:creationId xmlns:a16="http://schemas.microsoft.com/office/drawing/2014/main" id="{FBA81CFA-CD88-406C-8293-3EDA60F3B7BF}"/>
            </a:ext>
          </a:extLst>
        </xdr:cNvPr>
        <xdr:cNvCxnSpPr/>
      </xdr:nvCxnSpPr>
      <xdr:spPr>
        <a:xfrm>
          <a:off x="14660887" y="5683705"/>
          <a:ext cx="0" cy="577232"/>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211160</xdr:colOff>
      <xdr:row>29</xdr:row>
      <xdr:rowOff>169046</xdr:rowOff>
    </xdr:from>
    <xdr:to>
      <xdr:col>61</xdr:col>
      <xdr:colOff>181799</xdr:colOff>
      <xdr:row>29</xdr:row>
      <xdr:rowOff>169046</xdr:rowOff>
    </xdr:to>
    <xdr:cxnSp macro="">
      <xdr:nvCxnSpPr>
        <xdr:cNvPr id="245" name="直線コネクタ 244">
          <a:extLst>
            <a:ext uri="{FF2B5EF4-FFF2-40B4-BE49-F238E27FC236}">
              <a16:creationId xmlns:a16="http://schemas.microsoft.com/office/drawing/2014/main" id="{7081E040-F2DC-4FF2-8B06-8C60C3852E38}"/>
            </a:ext>
          </a:extLst>
        </xdr:cNvPr>
        <xdr:cNvCxnSpPr/>
      </xdr:nvCxnSpPr>
      <xdr:spPr>
        <a:xfrm>
          <a:off x="13927160" y="6798446"/>
          <a:ext cx="199239" cy="0"/>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190669</xdr:colOff>
      <xdr:row>20</xdr:row>
      <xdr:rowOff>141349</xdr:rowOff>
    </xdr:from>
    <xdr:to>
      <xdr:col>61</xdr:col>
      <xdr:colOff>190669</xdr:colOff>
      <xdr:row>21</xdr:row>
      <xdr:rowOff>44462</xdr:rowOff>
    </xdr:to>
    <xdr:cxnSp macro="">
      <xdr:nvCxnSpPr>
        <xdr:cNvPr id="247" name="直線コネクタ 246">
          <a:extLst>
            <a:ext uri="{FF2B5EF4-FFF2-40B4-BE49-F238E27FC236}">
              <a16:creationId xmlns:a16="http://schemas.microsoft.com/office/drawing/2014/main" id="{32DEDFCA-EB1D-40A9-8BCE-160CDD4B0285}"/>
            </a:ext>
          </a:extLst>
        </xdr:cNvPr>
        <xdr:cNvCxnSpPr/>
      </xdr:nvCxnSpPr>
      <xdr:spPr>
        <a:xfrm>
          <a:off x="14135269" y="4713349"/>
          <a:ext cx="0" cy="1317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188160</xdr:colOff>
      <xdr:row>20</xdr:row>
      <xdr:rowOff>174808</xdr:rowOff>
    </xdr:from>
    <xdr:to>
      <xdr:col>68</xdr:col>
      <xdr:colOff>23582</xdr:colOff>
      <xdr:row>20</xdr:row>
      <xdr:rowOff>174808</xdr:rowOff>
    </xdr:to>
    <xdr:cxnSp macro="">
      <xdr:nvCxnSpPr>
        <xdr:cNvPr id="248" name="直線コネクタ 247">
          <a:extLst>
            <a:ext uri="{FF2B5EF4-FFF2-40B4-BE49-F238E27FC236}">
              <a16:creationId xmlns:a16="http://schemas.microsoft.com/office/drawing/2014/main" id="{5ED7646D-B3E0-4F6F-89BE-DA628E58143A}"/>
            </a:ext>
          </a:extLst>
        </xdr:cNvPr>
        <xdr:cNvCxnSpPr/>
      </xdr:nvCxnSpPr>
      <xdr:spPr>
        <a:xfrm>
          <a:off x="14132760" y="4746808"/>
          <a:ext cx="1435622"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18650</xdr:colOff>
      <xdr:row>20</xdr:row>
      <xdr:rowOff>141349</xdr:rowOff>
    </xdr:from>
    <xdr:to>
      <xdr:col>68</xdr:col>
      <xdr:colOff>23324</xdr:colOff>
      <xdr:row>21</xdr:row>
      <xdr:rowOff>44462</xdr:rowOff>
    </xdr:to>
    <xdr:cxnSp macro="">
      <xdr:nvCxnSpPr>
        <xdr:cNvPr id="249" name="直線コネクタ 248">
          <a:extLst>
            <a:ext uri="{FF2B5EF4-FFF2-40B4-BE49-F238E27FC236}">
              <a16:creationId xmlns:a16="http://schemas.microsoft.com/office/drawing/2014/main" id="{BAB3D1CD-8A2E-4886-BD1E-37EB6DE6B173}"/>
            </a:ext>
          </a:extLst>
        </xdr:cNvPr>
        <xdr:cNvCxnSpPr/>
      </xdr:nvCxnSpPr>
      <xdr:spPr>
        <a:xfrm>
          <a:off x="15563450" y="4713349"/>
          <a:ext cx="4674" cy="1317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67029</xdr:colOff>
      <xdr:row>22</xdr:row>
      <xdr:rowOff>114963</xdr:rowOff>
    </xdr:from>
    <xdr:to>
      <xdr:col>68</xdr:col>
      <xdr:colOff>67029</xdr:colOff>
      <xdr:row>33</xdr:row>
      <xdr:rowOff>84363</xdr:rowOff>
    </xdr:to>
    <xdr:cxnSp macro="">
      <xdr:nvCxnSpPr>
        <xdr:cNvPr id="251" name="直線コネクタ 250">
          <a:extLst>
            <a:ext uri="{FF2B5EF4-FFF2-40B4-BE49-F238E27FC236}">
              <a16:creationId xmlns:a16="http://schemas.microsoft.com/office/drawing/2014/main" id="{41D769BE-2599-4D59-A014-C493FE1C0434}"/>
            </a:ext>
          </a:extLst>
        </xdr:cNvPr>
        <xdr:cNvCxnSpPr/>
      </xdr:nvCxnSpPr>
      <xdr:spPr>
        <a:xfrm>
          <a:off x="15611829" y="5144163"/>
          <a:ext cx="0" cy="2484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26192</xdr:colOff>
      <xdr:row>26</xdr:row>
      <xdr:rowOff>196890</xdr:rowOff>
    </xdr:from>
    <xdr:ext cx="233205" cy="444352"/>
    <xdr:sp macro="" textlink="$T$29">
      <xdr:nvSpPr>
        <xdr:cNvPr id="252" name="テキスト ボックス 251">
          <a:extLst>
            <a:ext uri="{FF2B5EF4-FFF2-40B4-BE49-F238E27FC236}">
              <a16:creationId xmlns:a16="http://schemas.microsoft.com/office/drawing/2014/main" id="{D975B924-A9B9-4DAF-AB77-E4AC273DDE6F}"/>
            </a:ext>
          </a:extLst>
        </xdr:cNvPr>
        <xdr:cNvSpPr txBox="1"/>
      </xdr:nvSpPr>
      <xdr:spPr>
        <a:xfrm rot="16200000">
          <a:off x="15465419" y="624606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AC8DB08-009E-4E61-8CC6-74C070A5FF08}" type="TxLink">
            <a:rPr kumimoji="1" lang="en-US" altLang="en-US" sz="900" b="0" i="0" u="none" strike="noStrike">
              <a:solidFill>
                <a:srgbClr val="000000"/>
              </a:solidFill>
              <a:latin typeface="Times New Roman"/>
              <a:cs typeface="Times New Roman"/>
            </a:rPr>
            <a:pPr/>
            <a:t>6.900</a:t>
          </a:fld>
          <a:endParaRPr kumimoji="1" lang="ja-JP" altLang="en-US" sz="900"/>
        </a:p>
      </xdr:txBody>
    </xdr:sp>
    <xdr:clientData/>
  </xdr:oneCellAnchor>
  <xdr:oneCellAnchor>
    <xdr:from>
      <xdr:col>68</xdr:col>
      <xdr:colOff>30624</xdr:colOff>
      <xdr:row>28</xdr:row>
      <xdr:rowOff>25258</xdr:rowOff>
    </xdr:from>
    <xdr:ext cx="224998" cy="390813"/>
    <xdr:sp macro="" textlink="">
      <xdr:nvSpPr>
        <xdr:cNvPr id="253" name="テキスト ボックス 252">
          <a:extLst>
            <a:ext uri="{FF2B5EF4-FFF2-40B4-BE49-F238E27FC236}">
              <a16:creationId xmlns:a16="http://schemas.microsoft.com/office/drawing/2014/main" id="{50176208-F995-4738-BA45-4D39F86A280C}"/>
            </a:ext>
          </a:extLst>
        </xdr:cNvPr>
        <xdr:cNvSpPr txBox="1"/>
      </xdr:nvSpPr>
      <xdr:spPr>
        <a:xfrm rot="16200000">
          <a:off x="15492516" y="6508966"/>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twoCellAnchor editAs="oneCell">
    <xdr:from>
      <xdr:col>54</xdr:col>
      <xdr:colOff>188404</xdr:colOff>
      <xdr:row>22</xdr:row>
      <xdr:rowOff>113124</xdr:rowOff>
    </xdr:from>
    <xdr:to>
      <xdr:col>54</xdr:col>
      <xdr:colOff>188404</xdr:colOff>
      <xdr:row>23</xdr:row>
      <xdr:rowOff>21813</xdr:rowOff>
    </xdr:to>
    <xdr:cxnSp macro="">
      <xdr:nvCxnSpPr>
        <xdr:cNvPr id="254" name="直線コネクタ 253">
          <a:extLst>
            <a:ext uri="{FF2B5EF4-FFF2-40B4-BE49-F238E27FC236}">
              <a16:creationId xmlns:a16="http://schemas.microsoft.com/office/drawing/2014/main" id="{C19D762F-125D-4FDB-838D-EF75AF3E75BA}"/>
            </a:ext>
          </a:extLst>
        </xdr:cNvPr>
        <xdr:cNvCxnSpPr/>
      </xdr:nvCxnSpPr>
      <xdr:spPr>
        <a:xfrm>
          <a:off x="12532804" y="5142324"/>
          <a:ext cx="0" cy="137289"/>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188830</xdr:colOff>
      <xdr:row>21</xdr:row>
      <xdr:rowOff>198548</xdr:rowOff>
    </xdr:from>
    <xdr:to>
      <xdr:col>61</xdr:col>
      <xdr:colOff>188830</xdr:colOff>
      <xdr:row>22</xdr:row>
      <xdr:rowOff>108063</xdr:rowOff>
    </xdr:to>
    <xdr:cxnSp macro="">
      <xdr:nvCxnSpPr>
        <xdr:cNvPr id="255" name="直線コネクタ 254">
          <a:extLst>
            <a:ext uri="{FF2B5EF4-FFF2-40B4-BE49-F238E27FC236}">
              <a16:creationId xmlns:a16="http://schemas.microsoft.com/office/drawing/2014/main" id="{1A7E5268-EC36-4237-AD2F-55691D096DB2}"/>
            </a:ext>
          </a:extLst>
        </xdr:cNvPr>
        <xdr:cNvCxnSpPr/>
      </xdr:nvCxnSpPr>
      <xdr:spPr>
        <a:xfrm>
          <a:off x="14133430" y="4999148"/>
          <a:ext cx="0" cy="138115"/>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78655</xdr:colOff>
      <xdr:row>35</xdr:row>
      <xdr:rowOff>36914</xdr:rowOff>
    </xdr:from>
    <xdr:to>
      <xdr:col>61</xdr:col>
      <xdr:colOff>188455</xdr:colOff>
      <xdr:row>35</xdr:row>
      <xdr:rowOff>36914</xdr:rowOff>
    </xdr:to>
    <xdr:cxnSp macro="">
      <xdr:nvCxnSpPr>
        <xdr:cNvPr id="256" name="直線コネクタ 255">
          <a:extLst>
            <a:ext uri="{FF2B5EF4-FFF2-40B4-BE49-F238E27FC236}">
              <a16:creationId xmlns:a16="http://schemas.microsoft.com/office/drawing/2014/main" id="{AB34548E-1B93-158C-05E5-09DCF42E1C83}"/>
            </a:ext>
          </a:extLst>
        </xdr:cNvPr>
        <xdr:cNvCxnSpPr/>
      </xdr:nvCxnSpPr>
      <xdr:spPr>
        <a:xfrm>
          <a:off x="12423055" y="803791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72581</xdr:colOff>
      <xdr:row>33</xdr:row>
      <xdr:rowOff>187960</xdr:rowOff>
    </xdr:from>
    <xdr:to>
      <xdr:col>54</xdr:col>
      <xdr:colOff>72581</xdr:colOff>
      <xdr:row>35</xdr:row>
      <xdr:rowOff>88307</xdr:rowOff>
    </xdr:to>
    <xdr:cxnSp macro="">
      <xdr:nvCxnSpPr>
        <xdr:cNvPr id="257" name="直線コネクタ 256">
          <a:extLst>
            <a:ext uri="{FF2B5EF4-FFF2-40B4-BE49-F238E27FC236}">
              <a16:creationId xmlns:a16="http://schemas.microsoft.com/office/drawing/2014/main" id="{A813CC54-E178-C580-0908-2DEFBB8815A4}"/>
            </a:ext>
          </a:extLst>
        </xdr:cNvPr>
        <xdr:cNvCxnSpPr/>
      </xdr:nvCxnSpPr>
      <xdr:spPr>
        <a:xfrm>
          <a:off x="12416981" y="7731760"/>
          <a:ext cx="0" cy="35754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184161</xdr:colOff>
      <xdr:row>33</xdr:row>
      <xdr:rowOff>177800</xdr:rowOff>
    </xdr:from>
    <xdr:to>
      <xdr:col>61</xdr:col>
      <xdr:colOff>184161</xdr:colOff>
      <xdr:row>35</xdr:row>
      <xdr:rowOff>83051</xdr:rowOff>
    </xdr:to>
    <xdr:cxnSp macro="">
      <xdr:nvCxnSpPr>
        <xdr:cNvPr id="258" name="直線コネクタ 257">
          <a:extLst>
            <a:ext uri="{FF2B5EF4-FFF2-40B4-BE49-F238E27FC236}">
              <a16:creationId xmlns:a16="http://schemas.microsoft.com/office/drawing/2014/main" id="{3D0F9340-3F30-71CF-E263-3B82D073D95C}"/>
            </a:ext>
          </a:extLst>
        </xdr:cNvPr>
        <xdr:cNvCxnSpPr/>
      </xdr:nvCxnSpPr>
      <xdr:spPr>
        <a:xfrm>
          <a:off x="14128761" y="7721600"/>
          <a:ext cx="0" cy="36245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203356</xdr:colOff>
      <xdr:row>6</xdr:row>
      <xdr:rowOff>112027</xdr:rowOff>
    </xdr:from>
    <xdr:to>
      <xdr:col>20</xdr:col>
      <xdr:colOff>203356</xdr:colOff>
      <xdr:row>16</xdr:row>
      <xdr:rowOff>94027</xdr:rowOff>
    </xdr:to>
    <xdr:cxnSp macro="">
      <xdr:nvCxnSpPr>
        <xdr:cNvPr id="40" name="直線コネクタ 39">
          <a:extLst>
            <a:ext uri="{FF2B5EF4-FFF2-40B4-BE49-F238E27FC236}">
              <a16:creationId xmlns:a16="http://schemas.microsoft.com/office/drawing/2014/main" id="{74214015-8BD1-4345-975E-57FE51DF2375}"/>
            </a:ext>
          </a:extLst>
        </xdr:cNvPr>
        <xdr:cNvCxnSpPr/>
      </xdr:nvCxnSpPr>
      <xdr:spPr>
        <a:xfrm>
          <a:off x="4775356" y="148362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101950</xdr:colOff>
      <xdr:row>17</xdr:row>
      <xdr:rowOff>122675</xdr:rowOff>
    </xdr:from>
    <xdr:to>
      <xdr:col>26</xdr:col>
      <xdr:colOff>211750</xdr:colOff>
      <xdr:row>17</xdr:row>
      <xdr:rowOff>122675</xdr:rowOff>
    </xdr:to>
    <xdr:cxnSp macro="">
      <xdr:nvCxnSpPr>
        <xdr:cNvPr id="41" name="直線コネクタ 40">
          <a:extLst>
            <a:ext uri="{FF2B5EF4-FFF2-40B4-BE49-F238E27FC236}">
              <a16:creationId xmlns:a16="http://schemas.microsoft.com/office/drawing/2014/main" id="{977292DD-2848-4B96-961D-89A50517E20F}"/>
            </a:ext>
          </a:extLst>
        </xdr:cNvPr>
        <xdr:cNvCxnSpPr/>
      </xdr:nvCxnSpPr>
      <xdr:spPr>
        <a:xfrm>
          <a:off x="4445350" y="400887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101046</xdr:colOff>
      <xdr:row>16</xdr:row>
      <xdr:rowOff>96167</xdr:rowOff>
    </xdr:from>
    <xdr:to>
      <xdr:col>20</xdr:col>
      <xdr:colOff>196446</xdr:colOff>
      <xdr:row>16</xdr:row>
      <xdr:rowOff>96167</xdr:rowOff>
    </xdr:to>
    <xdr:cxnSp macro="">
      <xdr:nvCxnSpPr>
        <xdr:cNvPr id="42" name="直線コネクタ 41">
          <a:extLst>
            <a:ext uri="{FF2B5EF4-FFF2-40B4-BE49-F238E27FC236}">
              <a16:creationId xmlns:a16="http://schemas.microsoft.com/office/drawing/2014/main" id="{ABF0AAFD-8FF0-4C0A-A26A-BD38B543A256}"/>
            </a:ext>
          </a:extLst>
        </xdr:cNvPr>
        <xdr:cNvCxnSpPr/>
      </xdr:nvCxnSpPr>
      <xdr:spPr>
        <a:xfrm>
          <a:off x="4444446" y="3753767"/>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99493</xdr:colOff>
      <xdr:row>16</xdr:row>
      <xdr:rowOff>97824</xdr:rowOff>
    </xdr:from>
    <xdr:to>
      <xdr:col>19</xdr:col>
      <xdr:colOff>99493</xdr:colOff>
      <xdr:row>17</xdr:row>
      <xdr:rowOff>121224</xdr:rowOff>
    </xdr:to>
    <xdr:cxnSp macro="">
      <xdr:nvCxnSpPr>
        <xdr:cNvPr id="43" name="直線コネクタ 42">
          <a:extLst>
            <a:ext uri="{FF2B5EF4-FFF2-40B4-BE49-F238E27FC236}">
              <a16:creationId xmlns:a16="http://schemas.microsoft.com/office/drawing/2014/main" id="{C67D802A-845A-4961-8109-8E4258599BE9}"/>
            </a:ext>
          </a:extLst>
        </xdr:cNvPr>
        <xdr:cNvCxnSpPr/>
      </xdr:nvCxnSpPr>
      <xdr:spPr>
        <a:xfrm>
          <a:off x="4442893" y="375542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202563</xdr:colOff>
      <xdr:row>6</xdr:row>
      <xdr:rowOff>114139</xdr:rowOff>
    </xdr:from>
    <xdr:to>
      <xdr:col>21</xdr:col>
      <xdr:colOff>207963</xdr:colOff>
      <xdr:row>6</xdr:row>
      <xdr:rowOff>114139</xdr:rowOff>
    </xdr:to>
    <xdr:cxnSp macro="">
      <xdr:nvCxnSpPr>
        <xdr:cNvPr id="44" name="直線コネクタ 43">
          <a:extLst>
            <a:ext uri="{FF2B5EF4-FFF2-40B4-BE49-F238E27FC236}">
              <a16:creationId xmlns:a16="http://schemas.microsoft.com/office/drawing/2014/main" id="{544BC587-389F-484E-8454-E6F8E63B4444}"/>
            </a:ext>
          </a:extLst>
        </xdr:cNvPr>
        <xdr:cNvCxnSpPr/>
      </xdr:nvCxnSpPr>
      <xdr:spPr>
        <a:xfrm>
          <a:off x="4774563" y="148573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208698</xdr:colOff>
      <xdr:row>6</xdr:row>
      <xdr:rowOff>112027</xdr:rowOff>
    </xdr:from>
    <xdr:to>
      <xdr:col>21</xdr:col>
      <xdr:colOff>208698</xdr:colOff>
      <xdr:row>16</xdr:row>
      <xdr:rowOff>94027</xdr:rowOff>
    </xdr:to>
    <xdr:cxnSp macro="">
      <xdr:nvCxnSpPr>
        <xdr:cNvPr id="45" name="直線コネクタ 44">
          <a:extLst>
            <a:ext uri="{FF2B5EF4-FFF2-40B4-BE49-F238E27FC236}">
              <a16:creationId xmlns:a16="http://schemas.microsoft.com/office/drawing/2014/main" id="{79F1A978-25B5-47DE-943E-9A4F9B421B23}"/>
            </a:ext>
          </a:extLst>
        </xdr:cNvPr>
        <xdr:cNvCxnSpPr/>
      </xdr:nvCxnSpPr>
      <xdr:spPr>
        <a:xfrm>
          <a:off x="5009298" y="148362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206790</xdr:colOff>
      <xdr:row>16</xdr:row>
      <xdr:rowOff>98288</xdr:rowOff>
    </xdr:from>
    <xdr:to>
      <xdr:col>26</xdr:col>
      <xdr:colOff>215790</xdr:colOff>
      <xdr:row>16</xdr:row>
      <xdr:rowOff>98288</xdr:rowOff>
    </xdr:to>
    <xdr:cxnSp macro="">
      <xdr:nvCxnSpPr>
        <xdr:cNvPr id="46" name="直線コネクタ 45">
          <a:extLst>
            <a:ext uri="{FF2B5EF4-FFF2-40B4-BE49-F238E27FC236}">
              <a16:creationId xmlns:a16="http://schemas.microsoft.com/office/drawing/2014/main" id="{BC9FEB6B-6779-42B4-B563-D735816CF8DD}"/>
            </a:ext>
          </a:extLst>
        </xdr:cNvPr>
        <xdr:cNvCxnSpPr/>
      </xdr:nvCxnSpPr>
      <xdr:spPr>
        <a:xfrm>
          <a:off x="5007390" y="3755888"/>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210986</xdr:colOff>
      <xdr:row>16</xdr:row>
      <xdr:rowOff>96525</xdr:rowOff>
    </xdr:from>
    <xdr:to>
      <xdr:col>26</xdr:col>
      <xdr:colOff>210986</xdr:colOff>
      <xdr:row>17</xdr:row>
      <xdr:rowOff>119925</xdr:rowOff>
    </xdr:to>
    <xdr:cxnSp macro="">
      <xdr:nvCxnSpPr>
        <xdr:cNvPr id="47" name="直線コネクタ 46">
          <a:extLst>
            <a:ext uri="{FF2B5EF4-FFF2-40B4-BE49-F238E27FC236}">
              <a16:creationId xmlns:a16="http://schemas.microsoft.com/office/drawing/2014/main" id="{74CE3052-3FEE-40B0-A7C9-985C27782F0B}"/>
            </a:ext>
          </a:extLst>
        </xdr:cNvPr>
        <xdr:cNvCxnSpPr/>
      </xdr:nvCxnSpPr>
      <xdr:spPr>
        <a:xfrm>
          <a:off x="6154586" y="3754125"/>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139964</xdr:colOff>
      <xdr:row>6</xdr:row>
      <xdr:rowOff>114064</xdr:rowOff>
    </xdr:from>
    <xdr:to>
      <xdr:col>20</xdr:col>
      <xdr:colOff>105506</xdr:colOff>
      <xdr:row>6</xdr:row>
      <xdr:rowOff>114064</xdr:rowOff>
    </xdr:to>
    <xdr:cxnSp macro="">
      <xdr:nvCxnSpPr>
        <xdr:cNvPr id="48" name="直線コネクタ 47">
          <a:extLst>
            <a:ext uri="{FF2B5EF4-FFF2-40B4-BE49-F238E27FC236}">
              <a16:creationId xmlns:a16="http://schemas.microsoft.com/office/drawing/2014/main" id="{B7C38845-A72E-4993-8AD4-9DCA4FB0A8FD}"/>
            </a:ext>
          </a:extLst>
        </xdr:cNvPr>
        <xdr:cNvCxnSpPr/>
      </xdr:nvCxnSpPr>
      <xdr:spPr>
        <a:xfrm>
          <a:off x="4026164" y="1485664"/>
          <a:ext cx="65134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121438</xdr:colOff>
      <xdr:row>16</xdr:row>
      <xdr:rowOff>97031</xdr:rowOff>
    </xdr:from>
    <xdr:to>
      <xdr:col>19</xdr:col>
      <xdr:colOff>55290</xdr:colOff>
      <xdr:row>16</xdr:row>
      <xdr:rowOff>97031</xdr:rowOff>
    </xdr:to>
    <xdr:cxnSp macro="">
      <xdr:nvCxnSpPr>
        <xdr:cNvPr id="49" name="直線コネクタ 48">
          <a:extLst>
            <a:ext uri="{FF2B5EF4-FFF2-40B4-BE49-F238E27FC236}">
              <a16:creationId xmlns:a16="http://schemas.microsoft.com/office/drawing/2014/main" id="{C1F64C81-EF29-453C-BA65-C86C7FE069AD}"/>
            </a:ext>
          </a:extLst>
        </xdr:cNvPr>
        <xdr:cNvCxnSpPr/>
      </xdr:nvCxnSpPr>
      <xdr:spPr>
        <a:xfrm>
          <a:off x="4236238" y="3754631"/>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177474</xdr:colOff>
      <xdr:row>6</xdr:row>
      <xdr:rowOff>112598</xdr:rowOff>
    </xdr:from>
    <xdr:to>
      <xdr:col>18</xdr:col>
      <xdr:colOff>177474</xdr:colOff>
      <xdr:row>16</xdr:row>
      <xdr:rowOff>94598</xdr:rowOff>
    </xdr:to>
    <xdr:cxnSp macro="">
      <xdr:nvCxnSpPr>
        <xdr:cNvPr id="50" name="直線コネクタ 49">
          <a:extLst>
            <a:ext uri="{FF2B5EF4-FFF2-40B4-BE49-F238E27FC236}">
              <a16:creationId xmlns:a16="http://schemas.microsoft.com/office/drawing/2014/main" id="{E1C9A480-4196-4453-93DF-184E9E9B1619}"/>
            </a:ext>
          </a:extLst>
        </xdr:cNvPr>
        <xdr:cNvCxnSpPr/>
      </xdr:nvCxnSpPr>
      <xdr:spPr>
        <a:xfrm>
          <a:off x="4292274" y="1484198"/>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218826</xdr:colOff>
      <xdr:row>10</xdr:row>
      <xdr:rowOff>94840</xdr:rowOff>
    </xdr:from>
    <xdr:ext cx="233205" cy="444352"/>
    <xdr:sp macro="" textlink="'1条'!$R$6">
      <xdr:nvSpPr>
        <xdr:cNvPr id="51" name="テキスト ボックス 50">
          <a:extLst>
            <a:ext uri="{FF2B5EF4-FFF2-40B4-BE49-F238E27FC236}">
              <a16:creationId xmlns:a16="http://schemas.microsoft.com/office/drawing/2014/main" id="{1A21AA25-BD67-4D5F-8696-B1312C78DCC7}"/>
            </a:ext>
          </a:extLst>
        </xdr:cNvPr>
        <xdr:cNvSpPr txBox="1"/>
      </xdr:nvSpPr>
      <xdr:spPr>
        <a:xfrm rot="16200000">
          <a:off x="3999453" y="248641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17</xdr:col>
      <xdr:colOff>126292</xdr:colOff>
      <xdr:row>17</xdr:row>
      <xdr:rowOff>121322</xdr:rowOff>
    </xdr:from>
    <xdr:to>
      <xdr:col>19</xdr:col>
      <xdr:colOff>43566</xdr:colOff>
      <xdr:row>17</xdr:row>
      <xdr:rowOff>121322</xdr:rowOff>
    </xdr:to>
    <xdr:cxnSp macro="">
      <xdr:nvCxnSpPr>
        <xdr:cNvPr id="52" name="直線コネクタ 51">
          <a:extLst>
            <a:ext uri="{FF2B5EF4-FFF2-40B4-BE49-F238E27FC236}">
              <a16:creationId xmlns:a16="http://schemas.microsoft.com/office/drawing/2014/main" id="{E98C22AB-392B-451A-8829-3C721103362D}"/>
            </a:ext>
          </a:extLst>
        </xdr:cNvPr>
        <xdr:cNvCxnSpPr/>
      </xdr:nvCxnSpPr>
      <xdr:spPr>
        <a:xfrm>
          <a:off x="4012492" y="4007522"/>
          <a:ext cx="37447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221899</xdr:colOff>
      <xdr:row>10</xdr:row>
      <xdr:rowOff>146575</xdr:rowOff>
    </xdr:from>
    <xdr:ext cx="233205" cy="444352"/>
    <xdr:sp macro="" textlink="'1条'!R5">
      <xdr:nvSpPr>
        <xdr:cNvPr id="53" name="テキスト ボックス 52">
          <a:extLst>
            <a:ext uri="{FF2B5EF4-FFF2-40B4-BE49-F238E27FC236}">
              <a16:creationId xmlns:a16="http://schemas.microsoft.com/office/drawing/2014/main" id="{C70CB534-EDE0-47B8-852A-E9EFD8735590}"/>
            </a:ext>
          </a:extLst>
        </xdr:cNvPr>
        <xdr:cNvSpPr txBox="1"/>
      </xdr:nvSpPr>
      <xdr:spPr>
        <a:xfrm rot="16200000">
          <a:off x="3773926" y="253814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17</xdr:col>
      <xdr:colOff>187414</xdr:colOff>
      <xdr:row>6</xdr:row>
      <xdr:rowOff>118460</xdr:rowOff>
    </xdr:from>
    <xdr:to>
      <xdr:col>17</xdr:col>
      <xdr:colOff>187414</xdr:colOff>
      <xdr:row>17</xdr:row>
      <xdr:rowOff>123860</xdr:rowOff>
    </xdr:to>
    <xdr:cxnSp macro="">
      <xdr:nvCxnSpPr>
        <xdr:cNvPr id="54" name="直線コネクタ 53">
          <a:extLst>
            <a:ext uri="{FF2B5EF4-FFF2-40B4-BE49-F238E27FC236}">
              <a16:creationId xmlns:a16="http://schemas.microsoft.com/office/drawing/2014/main" id="{812F7F32-6EE8-46E0-931B-CA07F097BAD5}"/>
            </a:ext>
          </a:extLst>
        </xdr:cNvPr>
        <xdr:cNvCxnSpPr/>
      </xdr:nvCxnSpPr>
      <xdr:spPr>
        <a:xfrm>
          <a:off x="4073614" y="1490060"/>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177377</xdr:colOff>
      <xdr:row>16</xdr:row>
      <xdr:rowOff>98932</xdr:rowOff>
    </xdr:from>
    <xdr:to>
      <xdr:col>18</xdr:col>
      <xdr:colOff>177377</xdr:colOff>
      <xdr:row>17</xdr:row>
      <xdr:rowOff>122332</xdr:rowOff>
    </xdr:to>
    <xdr:cxnSp macro="">
      <xdr:nvCxnSpPr>
        <xdr:cNvPr id="113" name="直線コネクタ 112">
          <a:extLst>
            <a:ext uri="{FF2B5EF4-FFF2-40B4-BE49-F238E27FC236}">
              <a16:creationId xmlns:a16="http://schemas.microsoft.com/office/drawing/2014/main" id="{423274CD-C3FC-4A14-9515-289A875FD128}"/>
            </a:ext>
          </a:extLst>
        </xdr:cNvPr>
        <xdr:cNvCxnSpPr/>
      </xdr:nvCxnSpPr>
      <xdr:spPr>
        <a:xfrm>
          <a:off x="4292177" y="3756532"/>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4031</xdr:colOff>
      <xdr:row>11</xdr:row>
      <xdr:rowOff>224480</xdr:rowOff>
    </xdr:from>
    <xdr:ext cx="224998" cy="345929"/>
    <xdr:sp macro="" textlink="">
      <xdr:nvSpPr>
        <xdr:cNvPr id="114" name="テキスト ボックス 113">
          <a:extLst>
            <a:ext uri="{FF2B5EF4-FFF2-40B4-BE49-F238E27FC236}">
              <a16:creationId xmlns:a16="http://schemas.microsoft.com/office/drawing/2014/main" id="{070ACE55-2BCB-49D5-9618-FCFE49D69C88}"/>
            </a:ext>
          </a:extLst>
        </xdr:cNvPr>
        <xdr:cNvSpPr txBox="1"/>
      </xdr:nvSpPr>
      <xdr:spPr>
        <a:xfrm rot="16200000">
          <a:off x="3829765" y="2799546"/>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17</xdr:col>
      <xdr:colOff>205081</xdr:colOff>
      <xdr:row>15</xdr:row>
      <xdr:rowOff>208557</xdr:rowOff>
    </xdr:from>
    <xdr:ext cx="233205" cy="444352"/>
    <xdr:sp macro="" textlink="'1条'!$R$9">
      <xdr:nvSpPr>
        <xdr:cNvPr id="115" name="テキスト ボックス 114">
          <a:extLst>
            <a:ext uri="{FF2B5EF4-FFF2-40B4-BE49-F238E27FC236}">
              <a16:creationId xmlns:a16="http://schemas.microsoft.com/office/drawing/2014/main" id="{D5CD3A36-5F61-4C61-8956-3BB0B103FC60}"/>
            </a:ext>
          </a:extLst>
        </xdr:cNvPr>
        <xdr:cNvSpPr txBox="1"/>
      </xdr:nvSpPr>
      <xdr:spPr>
        <a:xfrm rot="16200000">
          <a:off x="3985708" y="374313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20</xdr:col>
      <xdr:colOff>204405</xdr:colOff>
      <xdr:row>5</xdr:row>
      <xdr:rowOff>54309</xdr:rowOff>
    </xdr:from>
    <xdr:to>
      <xdr:col>20</xdr:col>
      <xdr:colOff>204405</xdr:colOff>
      <xdr:row>5</xdr:row>
      <xdr:rowOff>189833</xdr:rowOff>
    </xdr:to>
    <xdr:cxnSp macro="">
      <xdr:nvCxnSpPr>
        <xdr:cNvPr id="116" name="直線コネクタ 115">
          <a:extLst>
            <a:ext uri="{FF2B5EF4-FFF2-40B4-BE49-F238E27FC236}">
              <a16:creationId xmlns:a16="http://schemas.microsoft.com/office/drawing/2014/main" id="{D9F09C5F-4079-459B-9538-3AA0E9DCEDE3}"/>
            </a:ext>
          </a:extLst>
        </xdr:cNvPr>
        <xdr:cNvCxnSpPr/>
      </xdr:nvCxnSpPr>
      <xdr:spPr>
        <a:xfrm>
          <a:off x="4776405" y="1197309"/>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211109</xdr:colOff>
      <xdr:row>5</xdr:row>
      <xdr:rowOff>51471</xdr:rowOff>
    </xdr:from>
    <xdr:to>
      <xdr:col>21</xdr:col>
      <xdr:colOff>211109</xdr:colOff>
      <xdr:row>5</xdr:row>
      <xdr:rowOff>183971</xdr:rowOff>
    </xdr:to>
    <xdr:cxnSp macro="">
      <xdr:nvCxnSpPr>
        <xdr:cNvPr id="117" name="直線コネクタ 116">
          <a:extLst>
            <a:ext uri="{FF2B5EF4-FFF2-40B4-BE49-F238E27FC236}">
              <a16:creationId xmlns:a16="http://schemas.microsoft.com/office/drawing/2014/main" id="{E6A5E1BC-8660-4507-9994-92B4B6569D0C}"/>
            </a:ext>
          </a:extLst>
        </xdr:cNvPr>
        <xdr:cNvCxnSpPr/>
      </xdr:nvCxnSpPr>
      <xdr:spPr>
        <a:xfrm>
          <a:off x="5011709" y="1194471"/>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201895</xdr:colOff>
      <xdr:row>5</xdr:row>
      <xdr:rowOff>89332</xdr:rowOff>
    </xdr:from>
    <xdr:to>
      <xdr:col>21</xdr:col>
      <xdr:colOff>207295</xdr:colOff>
      <xdr:row>5</xdr:row>
      <xdr:rowOff>89332</xdr:rowOff>
    </xdr:to>
    <xdr:cxnSp macro="">
      <xdr:nvCxnSpPr>
        <xdr:cNvPr id="118" name="直線コネクタ 117">
          <a:extLst>
            <a:ext uri="{FF2B5EF4-FFF2-40B4-BE49-F238E27FC236}">
              <a16:creationId xmlns:a16="http://schemas.microsoft.com/office/drawing/2014/main" id="{D4C81800-D8B5-42B6-8A3F-1E23094B2ECE}"/>
            </a:ext>
          </a:extLst>
        </xdr:cNvPr>
        <xdr:cNvCxnSpPr/>
      </xdr:nvCxnSpPr>
      <xdr:spPr>
        <a:xfrm>
          <a:off x="4773895" y="123233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96704</xdr:colOff>
      <xdr:row>4</xdr:row>
      <xdr:rowOff>94278</xdr:rowOff>
    </xdr:from>
    <xdr:ext cx="444352" cy="233205"/>
    <xdr:sp macro="" textlink="'1条'!R7">
      <xdr:nvSpPr>
        <xdr:cNvPr id="119" name="テキスト ボックス 118">
          <a:extLst>
            <a:ext uri="{FF2B5EF4-FFF2-40B4-BE49-F238E27FC236}">
              <a16:creationId xmlns:a16="http://schemas.microsoft.com/office/drawing/2014/main" id="{0AA3B789-6EE0-40D3-B738-A1F109BD80BA}"/>
            </a:ext>
          </a:extLst>
        </xdr:cNvPr>
        <xdr:cNvSpPr txBox="1"/>
      </xdr:nvSpPr>
      <xdr:spPr>
        <a:xfrm>
          <a:off x="4668704" y="10086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19</xdr:col>
      <xdr:colOff>100747</xdr:colOff>
      <xdr:row>17</xdr:row>
      <xdr:rowOff>190221</xdr:rowOff>
    </xdr:from>
    <xdr:to>
      <xdr:col>19</xdr:col>
      <xdr:colOff>100747</xdr:colOff>
      <xdr:row>18</xdr:row>
      <xdr:rowOff>88683</xdr:rowOff>
    </xdr:to>
    <xdr:cxnSp macro="">
      <xdr:nvCxnSpPr>
        <xdr:cNvPr id="120" name="直線コネクタ 119">
          <a:extLst>
            <a:ext uri="{FF2B5EF4-FFF2-40B4-BE49-F238E27FC236}">
              <a16:creationId xmlns:a16="http://schemas.microsoft.com/office/drawing/2014/main" id="{BB5FC712-7927-4F78-B06E-10B2F6E1E564}"/>
            </a:ext>
          </a:extLst>
        </xdr:cNvPr>
        <xdr:cNvCxnSpPr/>
      </xdr:nvCxnSpPr>
      <xdr:spPr>
        <a:xfrm>
          <a:off x="4444147" y="4076421"/>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212327</xdr:colOff>
      <xdr:row>17</xdr:row>
      <xdr:rowOff>190221</xdr:rowOff>
    </xdr:from>
    <xdr:to>
      <xdr:col>26</xdr:col>
      <xdr:colOff>212327</xdr:colOff>
      <xdr:row>18</xdr:row>
      <xdr:rowOff>88683</xdr:rowOff>
    </xdr:to>
    <xdr:cxnSp macro="">
      <xdr:nvCxnSpPr>
        <xdr:cNvPr id="121" name="直線コネクタ 120">
          <a:extLst>
            <a:ext uri="{FF2B5EF4-FFF2-40B4-BE49-F238E27FC236}">
              <a16:creationId xmlns:a16="http://schemas.microsoft.com/office/drawing/2014/main" id="{B6EBBB16-D716-4F27-BC07-49C5417851F5}"/>
            </a:ext>
          </a:extLst>
        </xdr:cNvPr>
        <xdr:cNvCxnSpPr/>
      </xdr:nvCxnSpPr>
      <xdr:spPr>
        <a:xfrm>
          <a:off x="6155927" y="4076421"/>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100816</xdr:colOff>
      <xdr:row>18</xdr:row>
      <xdr:rowOff>41655</xdr:rowOff>
    </xdr:from>
    <xdr:to>
      <xdr:col>26</xdr:col>
      <xdr:colOff>210616</xdr:colOff>
      <xdr:row>18</xdr:row>
      <xdr:rowOff>41655</xdr:rowOff>
    </xdr:to>
    <xdr:cxnSp macro="">
      <xdr:nvCxnSpPr>
        <xdr:cNvPr id="122" name="直線コネクタ 121">
          <a:extLst>
            <a:ext uri="{FF2B5EF4-FFF2-40B4-BE49-F238E27FC236}">
              <a16:creationId xmlns:a16="http://schemas.microsoft.com/office/drawing/2014/main" id="{C9269689-41ED-482D-A28F-EE28B50A8F4B}"/>
            </a:ext>
          </a:extLst>
        </xdr:cNvPr>
        <xdr:cNvCxnSpPr/>
      </xdr:nvCxnSpPr>
      <xdr:spPr>
        <a:xfrm>
          <a:off x="4444216" y="4156455"/>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35227</xdr:colOff>
      <xdr:row>18</xdr:row>
      <xdr:rowOff>27993</xdr:rowOff>
    </xdr:from>
    <xdr:ext cx="444352" cy="233205"/>
    <xdr:sp macro="" textlink="'1条'!R8">
      <xdr:nvSpPr>
        <xdr:cNvPr id="123" name="テキスト ボックス 122">
          <a:extLst>
            <a:ext uri="{FF2B5EF4-FFF2-40B4-BE49-F238E27FC236}">
              <a16:creationId xmlns:a16="http://schemas.microsoft.com/office/drawing/2014/main" id="{A7DC74AE-81DE-48B7-BD7A-56D215880B7B}"/>
            </a:ext>
          </a:extLst>
        </xdr:cNvPr>
        <xdr:cNvSpPr txBox="1"/>
      </xdr:nvSpPr>
      <xdr:spPr>
        <a:xfrm>
          <a:off x="5064427" y="414279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19</xdr:col>
      <xdr:colOff>102353</xdr:colOff>
      <xdr:row>14</xdr:row>
      <xdr:rowOff>184390</xdr:rowOff>
    </xdr:from>
    <xdr:to>
      <xdr:col>19</xdr:col>
      <xdr:colOff>102353</xdr:colOff>
      <xdr:row>15</xdr:row>
      <xdr:rowOff>141128</xdr:rowOff>
    </xdr:to>
    <xdr:cxnSp macro="">
      <xdr:nvCxnSpPr>
        <xdr:cNvPr id="124" name="直線コネクタ 123">
          <a:extLst>
            <a:ext uri="{FF2B5EF4-FFF2-40B4-BE49-F238E27FC236}">
              <a16:creationId xmlns:a16="http://schemas.microsoft.com/office/drawing/2014/main" id="{3CEF68CA-F403-40A1-8B58-ABE5F4028205}"/>
            </a:ext>
          </a:extLst>
        </xdr:cNvPr>
        <xdr:cNvCxnSpPr/>
      </xdr:nvCxnSpPr>
      <xdr:spPr>
        <a:xfrm>
          <a:off x="4445753" y="3384790"/>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99408</xdr:colOff>
      <xdr:row>15</xdr:row>
      <xdr:rowOff>31604</xdr:rowOff>
    </xdr:from>
    <xdr:to>
      <xdr:col>20</xdr:col>
      <xdr:colOff>194808</xdr:colOff>
      <xdr:row>15</xdr:row>
      <xdr:rowOff>31604</xdr:rowOff>
    </xdr:to>
    <xdr:cxnSp macro="">
      <xdr:nvCxnSpPr>
        <xdr:cNvPr id="125" name="直線コネクタ 124">
          <a:extLst>
            <a:ext uri="{FF2B5EF4-FFF2-40B4-BE49-F238E27FC236}">
              <a16:creationId xmlns:a16="http://schemas.microsoft.com/office/drawing/2014/main" id="{7F0D3EF0-785A-4752-BB71-71F0850A873C}"/>
            </a:ext>
          </a:extLst>
        </xdr:cNvPr>
        <xdr:cNvCxnSpPr/>
      </xdr:nvCxnSpPr>
      <xdr:spPr>
        <a:xfrm>
          <a:off x="4442808" y="3460604"/>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49151</xdr:colOff>
      <xdr:row>14</xdr:row>
      <xdr:rowOff>51885</xdr:rowOff>
    </xdr:from>
    <xdr:ext cx="444352" cy="233205"/>
    <xdr:sp macro="" textlink="'1条'!R10">
      <xdr:nvSpPr>
        <xdr:cNvPr id="126" name="テキスト ボックス 125">
          <a:extLst>
            <a:ext uri="{FF2B5EF4-FFF2-40B4-BE49-F238E27FC236}">
              <a16:creationId xmlns:a16="http://schemas.microsoft.com/office/drawing/2014/main" id="{651E0BC7-1146-4410-8373-14C50846FCD1}"/>
            </a:ext>
          </a:extLst>
        </xdr:cNvPr>
        <xdr:cNvSpPr txBox="1"/>
      </xdr:nvSpPr>
      <xdr:spPr>
        <a:xfrm>
          <a:off x="4392551" y="325228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23</xdr:col>
      <xdr:colOff>107397</xdr:colOff>
      <xdr:row>14</xdr:row>
      <xdr:rowOff>56764</xdr:rowOff>
    </xdr:from>
    <xdr:ext cx="444352" cy="233205"/>
    <xdr:sp macro="" textlink="'1条'!R11">
      <xdr:nvSpPr>
        <xdr:cNvPr id="127" name="テキスト ボックス 126">
          <a:extLst>
            <a:ext uri="{FF2B5EF4-FFF2-40B4-BE49-F238E27FC236}">
              <a16:creationId xmlns:a16="http://schemas.microsoft.com/office/drawing/2014/main" id="{0FE50E09-5EF5-4020-BBD1-422318BDC873}"/>
            </a:ext>
          </a:extLst>
        </xdr:cNvPr>
        <xdr:cNvSpPr txBox="1"/>
      </xdr:nvSpPr>
      <xdr:spPr>
        <a:xfrm>
          <a:off x="5365197" y="325716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21</xdr:col>
      <xdr:colOff>208639</xdr:colOff>
      <xdr:row>15</xdr:row>
      <xdr:rowOff>31604</xdr:rowOff>
    </xdr:from>
    <xdr:to>
      <xdr:col>26</xdr:col>
      <xdr:colOff>217639</xdr:colOff>
      <xdr:row>15</xdr:row>
      <xdr:rowOff>31604</xdr:rowOff>
    </xdr:to>
    <xdr:cxnSp macro="">
      <xdr:nvCxnSpPr>
        <xdr:cNvPr id="165" name="直線コネクタ 164">
          <a:extLst>
            <a:ext uri="{FF2B5EF4-FFF2-40B4-BE49-F238E27FC236}">
              <a16:creationId xmlns:a16="http://schemas.microsoft.com/office/drawing/2014/main" id="{A6F391EB-58C8-4933-803A-5113ADF01B79}"/>
            </a:ext>
          </a:extLst>
        </xdr:cNvPr>
        <xdr:cNvCxnSpPr/>
      </xdr:nvCxnSpPr>
      <xdr:spPr>
        <a:xfrm>
          <a:off x="5009239" y="3460604"/>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211572</xdr:colOff>
      <xdr:row>6</xdr:row>
      <xdr:rowOff>149509</xdr:rowOff>
    </xdr:from>
    <xdr:to>
      <xdr:col>26</xdr:col>
      <xdr:colOff>211572</xdr:colOff>
      <xdr:row>16</xdr:row>
      <xdr:rowOff>95509</xdr:rowOff>
    </xdr:to>
    <xdr:cxnSp macro="">
      <xdr:nvCxnSpPr>
        <xdr:cNvPr id="166" name="直線コネクタ 165">
          <a:extLst>
            <a:ext uri="{FF2B5EF4-FFF2-40B4-BE49-F238E27FC236}">
              <a16:creationId xmlns:a16="http://schemas.microsoft.com/office/drawing/2014/main" id="{D5F8E003-5824-4A6E-82EF-4FD7CA35B64C}"/>
            </a:ext>
          </a:extLst>
        </xdr:cNvPr>
        <xdr:cNvCxnSpPr/>
      </xdr:nvCxnSpPr>
      <xdr:spPr>
        <a:xfrm>
          <a:off x="6155172" y="1521109"/>
          <a:ext cx="0" cy="2232000"/>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218526</xdr:colOff>
      <xdr:row>6</xdr:row>
      <xdr:rowOff>143473</xdr:rowOff>
    </xdr:from>
    <xdr:to>
      <xdr:col>33</xdr:col>
      <xdr:colOff>152400</xdr:colOff>
      <xdr:row>6</xdr:row>
      <xdr:rowOff>143473</xdr:rowOff>
    </xdr:to>
    <xdr:cxnSp macro="">
      <xdr:nvCxnSpPr>
        <xdr:cNvPr id="167" name="直線コネクタ 166">
          <a:extLst>
            <a:ext uri="{FF2B5EF4-FFF2-40B4-BE49-F238E27FC236}">
              <a16:creationId xmlns:a16="http://schemas.microsoft.com/office/drawing/2014/main" id="{1C67C8E6-A0CB-4934-B47C-2BD2674D007D}"/>
            </a:ext>
          </a:extLst>
        </xdr:cNvPr>
        <xdr:cNvCxnSpPr/>
      </xdr:nvCxnSpPr>
      <xdr:spPr>
        <a:xfrm>
          <a:off x="5019126" y="1515073"/>
          <a:ext cx="267707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18430</xdr:colOff>
      <xdr:row>4</xdr:row>
      <xdr:rowOff>183043</xdr:rowOff>
    </xdr:from>
    <xdr:ext cx="233205" cy="444352"/>
    <xdr:sp macro="" textlink="'1条'!R14">
      <xdr:nvSpPr>
        <xdr:cNvPr id="168" name="テキスト ボックス 167">
          <a:extLst>
            <a:ext uri="{FF2B5EF4-FFF2-40B4-BE49-F238E27FC236}">
              <a16:creationId xmlns:a16="http://schemas.microsoft.com/office/drawing/2014/main" id="{2901F7E2-F6FB-44E1-BA81-BB2961471A4B}"/>
            </a:ext>
          </a:extLst>
        </xdr:cNvPr>
        <xdr:cNvSpPr txBox="1"/>
      </xdr:nvSpPr>
      <xdr:spPr>
        <a:xfrm rot="16200000">
          <a:off x="4256257" y="120301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19</xdr:col>
      <xdr:colOff>181201</xdr:colOff>
      <xdr:row>6</xdr:row>
      <xdr:rowOff>142296</xdr:rowOff>
    </xdr:from>
    <xdr:to>
      <xdr:col>20</xdr:col>
      <xdr:colOff>105001</xdr:colOff>
      <xdr:row>6</xdr:row>
      <xdr:rowOff>142296</xdr:rowOff>
    </xdr:to>
    <xdr:cxnSp macro="">
      <xdr:nvCxnSpPr>
        <xdr:cNvPr id="169" name="直線コネクタ 168">
          <a:extLst>
            <a:ext uri="{FF2B5EF4-FFF2-40B4-BE49-F238E27FC236}">
              <a16:creationId xmlns:a16="http://schemas.microsoft.com/office/drawing/2014/main" id="{867DF160-0DBE-4F94-BC77-D5D9647BD657}"/>
            </a:ext>
          </a:extLst>
        </xdr:cNvPr>
        <xdr:cNvCxnSpPr/>
      </xdr:nvCxnSpPr>
      <xdr:spPr>
        <a:xfrm flipH="1">
          <a:off x="4524601" y="1513896"/>
          <a:ext cx="1524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226730</xdr:colOff>
      <xdr:row>5</xdr:row>
      <xdr:rowOff>184500</xdr:rowOff>
    </xdr:from>
    <xdr:to>
      <xdr:col>20</xdr:col>
      <xdr:colOff>2291</xdr:colOff>
      <xdr:row>6</xdr:row>
      <xdr:rowOff>96502</xdr:rowOff>
    </xdr:to>
    <xdr:cxnSp macro="">
      <xdr:nvCxnSpPr>
        <xdr:cNvPr id="170" name="直線コネクタ 169">
          <a:extLst>
            <a:ext uri="{FF2B5EF4-FFF2-40B4-BE49-F238E27FC236}">
              <a16:creationId xmlns:a16="http://schemas.microsoft.com/office/drawing/2014/main" id="{4C726B70-EC68-46F4-90F1-350ADC03AB8E}"/>
            </a:ext>
          </a:extLst>
        </xdr:cNvPr>
        <xdr:cNvCxnSpPr/>
      </xdr:nvCxnSpPr>
      <xdr:spPr>
        <a:xfrm>
          <a:off x="4570130" y="1327500"/>
          <a:ext cx="0" cy="14060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213063</xdr:colOff>
      <xdr:row>6</xdr:row>
      <xdr:rowOff>162560</xdr:rowOff>
    </xdr:from>
    <xdr:to>
      <xdr:col>33</xdr:col>
      <xdr:colOff>64770</xdr:colOff>
      <xdr:row>17</xdr:row>
      <xdr:rowOff>122066</xdr:rowOff>
    </xdr:to>
    <xdr:cxnSp macro="">
      <xdr:nvCxnSpPr>
        <xdr:cNvPr id="171" name="直線コネクタ 170">
          <a:extLst>
            <a:ext uri="{FF2B5EF4-FFF2-40B4-BE49-F238E27FC236}">
              <a16:creationId xmlns:a16="http://schemas.microsoft.com/office/drawing/2014/main" id="{E94AC0BA-319E-4FD1-B6F0-A932FBFAC0F7}"/>
            </a:ext>
          </a:extLst>
        </xdr:cNvPr>
        <xdr:cNvCxnSpPr/>
      </xdr:nvCxnSpPr>
      <xdr:spPr>
        <a:xfrm flipV="1">
          <a:off x="6156663" y="1534160"/>
          <a:ext cx="1451907" cy="2474106"/>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130914</xdr:colOff>
      <xdr:row>16</xdr:row>
      <xdr:rowOff>223273</xdr:rowOff>
    </xdr:from>
    <xdr:to>
      <xdr:col>27</xdr:col>
      <xdr:colOff>137636</xdr:colOff>
      <xdr:row>17</xdr:row>
      <xdr:rowOff>217715</xdr:rowOff>
    </xdr:to>
    <xdr:sp macro="" textlink="">
      <xdr:nvSpPr>
        <xdr:cNvPr id="187" name="円弧 186">
          <a:extLst>
            <a:ext uri="{FF2B5EF4-FFF2-40B4-BE49-F238E27FC236}">
              <a16:creationId xmlns:a16="http://schemas.microsoft.com/office/drawing/2014/main" id="{1109CEEA-6080-4386-AE6C-13AB5376845E}"/>
            </a:ext>
          </a:extLst>
        </xdr:cNvPr>
        <xdr:cNvSpPr/>
      </xdr:nvSpPr>
      <xdr:spPr>
        <a:xfrm rot="1800000">
          <a:off x="6074514" y="3880873"/>
          <a:ext cx="235322" cy="223042"/>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26</xdr:col>
      <xdr:colOff>214092</xdr:colOff>
      <xdr:row>17</xdr:row>
      <xdr:rowOff>120354</xdr:rowOff>
    </xdr:from>
    <xdr:to>
      <xdr:col>33</xdr:col>
      <xdr:colOff>139203</xdr:colOff>
      <xdr:row>17</xdr:row>
      <xdr:rowOff>120354</xdr:rowOff>
    </xdr:to>
    <xdr:cxnSp macro="">
      <xdr:nvCxnSpPr>
        <xdr:cNvPr id="188" name="直線コネクタ 187">
          <a:extLst>
            <a:ext uri="{FF2B5EF4-FFF2-40B4-BE49-F238E27FC236}">
              <a16:creationId xmlns:a16="http://schemas.microsoft.com/office/drawing/2014/main" id="{04957C79-4EFC-4DB9-9B46-689681BF3D27}"/>
            </a:ext>
          </a:extLst>
        </xdr:cNvPr>
        <xdr:cNvCxnSpPr/>
      </xdr:nvCxnSpPr>
      <xdr:spPr>
        <a:xfrm>
          <a:off x="6157692" y="4006554"/>
          <a:ext cx="1525311"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108531</xdr:colOff>
      <xdr:row>16</xdr:row>
      <xdr:rowOff>101947</xdr:rowOff>
    </xdr:from>
    <xdr:ext cx="300082" cy="242374"/>
    <xdr:sp macro="" textlink="">
      <xdr:nvSpPr>
        <xdr:cNvPr id="189" name="テキスト ボックス 188">
          <a:extLst>
            <a:ext uri="{FF2B5EF4-FFF2-40B4-BE49-F238E27FC236}">
              <a16:creationId xmlns:a16="http://schemas.microsoft.com/office/drawing/2014/main" id="{9F08AABB-1ABF-46DD-AE49-465C31279AC0}"/>
            </a:ext>
          </a:extLst>
        </xdr:cNvPr>
        <xdr:cNvSpPr txBox="1"/>
      </xdr:nvSpPr>
      <xdr:spPr>
        <a:xfrm>
          <a:off x="6280731" y="3759547"/>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29</xdr:col>
      <xdr:colOff>178944</xdr:colOff>
      <xdr:row>12</xdr:row>
      <xdr:rowOff>206358</xdr:rowOff>
    </xdr:from>
    <xdr:to>
      <xdr:col>31</xdr:col>
      <xdr:colOff>164152</xdr:colOff>
      <xdr:row>12</xdr:row>
      <xdr:rowOff>206358</xdr:rowOff>
    </xdr:to>
    <xdr:cxnSp macro="">
      <xdr:nvCxnSpPr>
        <xdr:cNvPr id="190" name="直線コネクタ 189">
          <a:extLst>
            <a:ext uri="{FF2B5EF4-FFF2-40B4-BE49-F238E27FC236}">
              <a16:creationId xmlns:a16="http://schemas.microsoft.com/office/drawing/2014/main" id="{6D2C7EBB-10E3-4D32-861C-048C606BEA4F}"/>
            </a:ext>
          </a:extLst>
        </xdr:cNvPr>
        <xdr:cNvCxnSpPr/>
      </xdr:nvCxnSpPr>
      <xdr:spPr>
        <a:xfrm rot="1800000">
          <a:off x="6808344" y="2949558"/>
          <a:ext cx="442408"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100587</xdr:colOff>
      <xdr:row>12</xdr:row>
      <xdr:rowOff>64385</xdr:rowOff>
    </xdr:from>
    <xdr:to>
      <xdr:col>30</xdr:col>
      <xdr:colOff>101874</xdr:colOff>
      <xdr:row>14</xdr:row>
      <xdr:rowOff>93313</xdr:rowOff>
    </xdr:to>
    <xdr:cxnSp macro="">
      <xdr:nvCxnSpPr>
        <xdr:cNvPr id="191" name="直線コネクタ 190">
          <a:extLst>
            <a:ext uri="{FF2B5EF4-FFF2-40B4-BE49-F238E27FC236}">
              <a16:creationId xmlns:a16="http://schemas.microsoft.com/office/drawing/2014/main" id="{39AD06A0-AF04-4A26-BCFB-C57A2918ACC5}"/>
            </a:ext>
          </a:extLst>
        </xdr:cNvPr>
        <xdr:cNvCxnSpPr/>
      </xdr:nvCxnSpPr>
      <xdr:spPr>
        <a:xfrm rot="3600000" flipV="1">
          <a:off x="6716167" y="3050005"/>
          <a:ext cx="486128" cy="1287"/>
        </a:xfrm>
        <a:prstGeom prst="line">
          <a:avLst/>
        </a:prstGeom>
        <a:ln w="25400">
          <a:solidFill>
            <a:srgbClr val="FF0000"/>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195288</xdr:colOff>
      <xdr:row>12</xdr:row>
      <xdr:rowOff>108017</xdr:rowOff>
    </xdr:from>
    <xdr:to>
      <xdr:col>30</xdr:col>
      <xdr:colOff>196922</xdr:colOff>
      <xdr:row>13</xdr:row>
      <xdr:rowOff>105269</xdr:rowOff>
    </xdr:to>
    <xdr:sp macro="" textlink="">
      <xdr:nvSpPr>
        <xdr:cNvPr id="192" name="円弧 191">
          <a:extLst>
            <a:ext uri="{FF2B5EF4-FFF2-40B4-BE49-F238E27FC236}">
              <a16:creationId xmlns:a16="http://schemas.microsoft.com/office/drawing/2014/main" id="{BD91F6B1-1984-45E5-878D-7D219F96C84A}"/>
            </a:ext>
          </a:extLst>
        </xdr:cNvPr>
        <xdr:cNvSpPr/>
      </xdr:nvSpPr>
      <xdr:spPr>
        <a:xfrm rot="5940764">
          <a:off x="6826879" y="2849026"/>
          <a:ext cx="225852" cy="230234"/>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89608</xdr:colOff>
      <xdr:row>13</xdr:row>
      <xdr:rowOff>6483</xdr:rowOff>
    </xdr:from>
    <xdr:ext cx="300082" cy="242374"/>
    <xdr:sp macro="" textlink="">
      <xdr:nvSpPr>
        <xdr:cNvPr id="193" name="テキスト ボックス 192">
          <a:extLst>
            <a:ext uri="{FF2B5EF4-FFF2-40B4-BE49-F238E27FC236}">
              <a16:creationId xmlns:a16="http://schemas.microsoft.com/office/drawing/2014/main" id="{FF9B081A-7537-4215-8ADE-4DB6C13C0892}"/>
            </a:ext>
          </a:extLst>
        </xdr:cNvPr>
        <xdr:cNvSpPr txBox="1"/>
      </xdr:nvSpPr>
      <xdr:spPr>
        <a:xfrm>
          <a:off x="6947608" y="2978283"/>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30</xdr:col>
      <xdr:colOff>5875</xdr:colOff>
      <xdr:row>12</xdr:row>
      <xdr:rowOff>39355</xdr:rowOff>
    </xdr:from>
    <xdr:to>
      <xdr:col>30</xdr:col>
      <xdr:colOff>62036</xdr:colOff>
      <xdr:row>12</xdr:row>
      <xdr:rowOff>74259</xdr:rowOff>
    </xdr:to>
    <xdr:cxnSp macro="">
      <xdr:nvCxnSpPr>
        <xdr:cNvPr id="194" name="直線コネクタ 193">
          <a:extLst>
            <a:ext uri="{FF2B5EF4-FFF2-40B4-BE49-F238E27FC236}">
              <a16:creationId xmlns:a16="http://schemas.microsoft.com/office/drawing/2014/main" id="{CA016A31-9AAB-48B5-B63D-5E635F285D15}"/>
            </a:ext>
          </a:extLst>
        </xdr:cNvPr>
        <xdr:cNvCxnSpPr/>
      </xdr:nvCxnSpPr>
      <xdr:spPr>
        <a:xfrm>
          <a:off x="6863875" y="2782555"/>
          <a:ext cx="56161" cy="34904"/>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30640</xdr:colOff>
      <xdr:row>12</xdr:row>
      <xdr:rowOff>73644</xdr:rowOff>
    </xdr:from>
    <xdr:to>
      <xdr:col>30</xdr:col>
      <xdr:colOff>59104</xdr:colOff>
      <xdr:row>12</xdr:row>
      <xdr:rowOff>121269</xdr:rowOff>
    </xdr:to>
    <xdr:cxnSp macro="">
      <xdr:nvCxnSpPr>
        <xdr:cNvPr id="195" name="直線コネクタ 194">
          <a:extLst>
            <a:ext uri="{FF2B5EF4-FFF2-40B4-BE49-F238E27FC236}">
              <a16:creationId xmlns:a16="http://schemas.microsoft.com/office/drawing/2014/main" id="{EBE15AF4-4840-460C-8559-2D120F851495}"/>
            </a:ext>
          </a:extLst>
        </xdr:cNvPr>
        <xdr:cNvCxnSpPr/>
      </xdr:nvCxnSpPr>
      <xdr:spPr>
        <a:xfrm flipH="1">
          <a:off x="6888640" y="2816844"/>
          <a:ext cx="28464" cy="47625"/>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53573</xdr:colOff>
      <xdr:row>9</xdr:row>
      <xdr:rowOff>613</xdr:rowOff>
    </xdr:from>
    <xdr:to>
      <xdr:col>29</xdr:col>
      <xdr:colOff>53573</xdr:colOff>
      <xdr:row>11</xdr:row>
      <xdr:rowOff>120645</xdr:rowOff>
    </xdr:to>
    <xdr:cxnSp macro="">
      <xdr:nvCxnSpPr>
        <xdr:cNvPr id="196" name="直線コネクタ 195">
          <a:extLst>
            <a:ext uri="{FF2B5EF4-FFF2-40B4-BE49-F238E27FC236}">
              <a16:creationId xmlns:a16="http://schemas.microsoft.com/office/drawing/2014/main" id="{2B076FFF-1E0C-4753-94BA-F4E8C02167F5}"/>
            </a:ext>
          </a:extLst>
        </xdr:cNvPr>
        <xdr:cNvCxnSpPr/>
      </xdr:nvCxnSpPr>
      <xdr:spPr>
        <a:xfrm>
          <a:off x="6682973" y="2058013"/>
          <a:ext cx="0" cy="577232"/>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32371</xdr:colOff>
      <xdr:row>8</xdr:row>
      <xdr:rowOff>200277</xdr:rowOff>
    </xdr:from>
    <xdr:ext cx="309637" cy="224998"/>
    <xdr:sp macro="" textlink="">
      <xdr:nvSpPr>
        <xdr:cNvPr id="197" name="テキスト ボックス 196">
          <a:extLst>
            <a:ext uri="{FF2B5EF4-FFF2-40B4-BE49-F238E27FC236}">
              <a16:creationId xmlns:a16="http://schemas.microsoft.com/office/drawing/2014/main" id="{AD4A3BC0-B237-4408-AD4A-761EEAD16659}"/>
            </a:ext>
          </a:extLst>
        </xdr:cNvPr>
        <xdr:cNvSpPr txBox="1"/>
      </xdr:nvSpPr>
      <xdr:spPr>
        <a:xfrm>
          <a:off x="6661771" y="2029077"/>
          <a:ext cx="3096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25</xdr:col>
      <xdr:colOff>18183</xdr:colOff>
      <xdr:row>13</xdr:row>
      <xdr:rowOff>200954</xdr:rowOff>
    </xdr:from>
    <xdr:to>
      <xdr:col>26</xdr:col>
      <xdr:colOff>215607</xdr:colOff>
      <xdr:row>13</xdr:row>
      <xdr:rowOff>200954</xdr:rowOff>
    </xdr:to>
    <xdr:cxnSp macro="">
      <xdr:nvCxnSpPr>
        <xdr:cNvPr id="198" name="直線コネクタ 197">
          <a:extLst>
            <a:ext uri="{FF2B5EF4-FFF2-40B4-BE49-F238E27FC236}">
              <a16:creationId xmlns:a16="http://schemas.microsoft.com/office/drawing/2014/main" id="{D0ACB100-2056-4FAB-AB91-970AA05B4D96}"/>
            </a:ext>
          </a:extLst>
        </xdr:cNvPr>
        <xdr:cNvCxnSpPr/>
      </xdr:nvCxnSpPr>
      <xdr:spPr>
        <a:xfrm>
          <a:off x="5733183" y="3172754"/>
          <a:ext cx="426024" cy="0"/>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22757</xdr:colOff>
      <xdr:row>13</xdr:row>
      <xdr:rowOff>12696</xdr:rowOff>
    </xdr:from>
    <xdr:ext cx="284052" cy="224998"/>
    <xdr:sp macro="" textlink="">
      <xdr:nvSpPr>
        <xdr:cNvPr id="199" name="テキスト ボックス 198">
          <a:extLst>
            <a:ext uri="{FF2B5EF4-FFF2-40B4-BE49-F238E27FC236}">
              <a16:creationId xmlns:a16="http://schemas.microsoft.com/office/drawing/2014/main" id="{206A0E53-FA34-41A4-96B9-48EAA195A0A7}"/>
            </a:ext>
          </a:extLst>
        </xdr:cNvPr>
        <xdr:cNvSpPr txBox="1"/>
      </xdr:nvSpPr>
      <xdr:spPr>
        <a:xfrm>
          <a:off x="5737757" y="2984496"/>
          <a:ext cx="2840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26</xdr:col>
      <xdr:colOff>208675</xdr:colOff>
      <xdr:row>4</xdr:row>
      <xdr:rowOff>173257</xdr:rowOff>
    </xdr:from>
    <xdr:to>
      <xdr:col>26</xdr:col>
      <xdr:colOff>208675</xdr:colOff>
      <xdr:row>5</xdr:row>
      <xdr:rowOff>79683</xdr:rowOff>
    </xdr:to>
    <xdr:cxnSp macro="">
      <xdr:nvCxnSpPr>
        <xdr:cNvPr id="200" name="直線コネクタ 199">
          <a:extLst>
            <a:ext uri="{FF2B5EF4-FFF2-40B4-BE49-F238E27FC236}">
              <a16:creationId xmlns:a16="http://schemas.microsoft.com/office/drawing/2014/main" id="{B1894228-7E32-4864-92C4-9DBE0ED9BB68}"/>
            </a:ext>
          </a:extLst>
        </xdr:cNvPr>
        <xdr:cNvCxnSpPr/>
      </xdr:nvCxnSpPr>
      <xdr:spPr>
        <a:xfrm>
          <a:off x="6152275" y="1087657"/>
          <a:ext cx="0" cy="13502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211246</xdr:colOff>
      <xdr:row>4</xdr:row>
      <xdr:rowOff>206716</xdr:rowOff>
    </xdr:from>
    <xdr:to>
      <xdr:col>33</xdr:col>
      <xdr:colOff>43846</xdr:colOff>
      <xdr:row>4</xdr:row>
      <xdr:rowOff>206716</xdr:rowOff>
    </xdr:to>
    <xdr:cxnSp macro="">
      <xdr:nvCxnSpPr>
        <xdr:cNvPr id="201" name="直線コネクタ 200">
          <a:extLst>
            <a:ext uri="{FF2B5EF4-FFF2-40B4-BE49-F238E27FC236}">
              <a16:creationId xmlns:a16="http://schemas.microsoft.com/office/drawing/2014/main" id="{7A759E2D-B661-4684-AEC6-3C6C653F6B6F}"/>
            </a:ext>
          </a:extLst>
        </xdr:cNvPr>
        <xdr:cNvCxnSpPr/>
      </xdr:nvCxnSpPr>
      <xdr:spPr>
        <a:xfrm>
          <a:off x="6154846" y="1121116"/>
          <a:ext cx="1432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41350</xdr:colOff>
      <xdr:row>4</xdr:row>
      <xdr:rowOff>173257</xdr:rowOff>
    </xdr:from>
    <xdr:to>
      <xdr:col>33</xdr:col>
      <xdr:colOff>41350</xdr:colOff>
      <xdr:row>5</xdr:row>
      <xdr:rowOff>79683</xdr:rowOff>
    </xdr:to>
    <xdr:cxnSp macro="">
      <xdr:nvCxnSpPr>
        <xdr:cNvPr id="202" name="直線コネクタ 201">
          <a:extLst>
            <a:ext uri="{FF2B5EF4-FFF2-40B4-BE49-F238E27FC236}">
              <a16:creationId xmlns:a16="http://schemas.microsoft.com/office/drawing/2014/main" id="{F944CD4A-8C5C-4372-83CF-C84E57369FB1}"/>
            </a:ext>
          </a:extLst>
        </xdr:cNvPr>
        <xdr:cNvCxnSpPr/>
      </xdr:nvCxnSpPr>
      <xdr:spPr>
        <a:xfrm>
          <a:off x="7585150" y="1087657"/>
          <a:ext cx="0" cy="13502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26937</xdr:colOff>
      <xdr:row>4</xdr:row>
      <xdr:rowOff>10886</xdr:rowOff>
    </xdr:from>
    <xdr:ext cx="309700" cy="224998"/>
    <xdr:sp macro="" textlink="">
      <xdr:nvSpPr>
        <xdr:cNvPr id="203" name="テキスト ボックス 202">
          <a:extLst>
            <a:ext uri="{FF2B5EF4-FFF2-40B4-BE49-F238E27FC236}">
              <a16:creationId xmlns:a16="http://schemas.microsoft.com/office/drawing/2014/main" id="{35BD17E7-1ED2-46B3-BCE7-8EF7BBD36659}"/>
            </a:ext>
          </a:extLst>
        </xdr:cNvPr>
        <xdr:cNvSpPr txBox="1"/>
      </xdr:nvSpPr>
      <xdr:spPr>
        <a:xfrm>
          <a:off x="6656337" y="925286"/>
          <a:ext cx="30970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b</a:t>
          </a:r>
          <a:r>
            <a:rPr kumimoji="1" lang="en-US" altLang="ja-JP" sz="900" i="1" baseline="-25000">
              <a:solidFill>
                <a:srgbClr val="FF0000"/>
              </a:solidFill>
              <a:latin typeface="Times New Roman" panose="02020603050405020304" pitchFamily="18" charset="0"/>
              <a:cs typeface="Times New Roman" panose="02020603050405020304" pitchFamily="18" charset="0"/>
            </a:rPr>
            <a:t>u</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33</xdr:col>
      <xdr:colOff>89729</xdr:colOff>
      <xdr:row>6</xdr:row>
      <xdr:rowOff>146871</xdr:rowOff>
    </xdr:from>
    <xdr:to>
      <xdr:col>33</xdr:col>
      <xdr:colOff>89729</xdr:colOff>
      <xdr:row>17</xdr:row>
      <xdr:rowOff>116271</xdr:rowOff>
    </xdr:to>
    <xdr:cxnSp macro="">
      <xdr:nvCxnSpPr>
        <xdr:cNvPr id="204" name="直線コネクタ 203">
          <a:extLst>
            <a:ext uri="{FF2B5EF4-FFF2-40B4-BE49-F238E27FC236}">
              <a16:creationId xmlns:a16="http://schemas.microsoft.com/office/drawing/2014/main" id="{C1C03EF4-80A1-4E50-8C85-C274D6B968E7}"/>
            </a:ext>
          </a:extLst>
        </xdr:cNvPr>
        <xdr:cNvCxnSpPr/>
      </xdr:nvCxnSpPr>
      <xdr:spPr>
        <a:xfrm>
          <a:off x="7633529" y="1518471"/>
          <a:ext cx="0" cy="2484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48892</xdr:colOff>
      <xdr:row>11</xdr:row>
      <xdr:rowOff>198</xdr:rowOff>
    </xdr:from>
    <xdr:ext cx="233205" cy="444352"/>
    <xdr:sp macro="" textlink="$P$37">
      <xdr:nvSpPr>
        <xdr:cNvPr id="205" name="テキスト ボックス 204">
          <a:extLst>
            <a:ext uri="{FF2B5EF4-FFF2-40B4-BE49-F238E27FC236}">
              <a16:creationId xmlns:a16="http://schemas.microsoft.com/office/drawing/2014/main" id="{90A4DB2B-6FA1-4B11-96D4-A06903FF9823}"/>
            </a:ext>
          </a:extLst>
        </xdr:cNvPr>
        <xdr:cNvSpPr txBox="1"/>
      </xdr:nvSpPr>
      <xdr:spPr>
        <a:xfrm rot="16200000">
          <a:off x="7487119" y="262037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AC8DB08-009E-4E61-8CC6-74C070A5FF08}" type="TxLink">
            <a:rPr kumimoji="1" lang="en-US" altLang="en-US" sz="900" b="0" i="0" u="none" strike="noStrike">
              <a:solidFill>
                <a:srgbClr val="000000"/>
              </a:solidFill>
              <a:latin typeface="Times New Roman"/>
              <a:cs typeface="Times New Roman"/>
            </a:rPr>
            <a:pPr/>
            <a:t>6.900</a:t>
          </a:fld>
          <a:endParaRPr kumimoji="1" lang="ja-JP" altLang="en-US" sz="900"/>
        </a:p>
      </xdr:txBody>
    </xdr:sp>
    <xdr:clientData/>
  </xdr:oneCellAnchor>
  <xdr:oneCellAnchor>
    <xdr:from>
      <xdr:col>33</xdr:col>
      <xdr:colOff>53324</xdr:colOff>
      <xdr:row>12</xdr:row>
      <xdr:rowOff>60479</xdr:rowOff>
    </xdr:from>
    <xdr:ext cx="224998" cy="390813"/>
    <xdr:sp macro="" textlink="">
      <xdr:nvSpPr>
        <xdr:cNvPr id="206" name="テキスト ボックス 205">
          <a:extLst>
            <a:ext uri="{FF2B5EF4-FFF2-40B4-BE49-F238E27FC236}">
              <a16:creationId xmlns:a16="http://schemas.microsoft.com/office/drawing/2014/main" id="{7E63A8E9-73C8-4BD5-93BF-0125229A1F94}"/>
            </a:ext>
          </a:extLst>
        </xdr:cNvPr>
        <xdr:cNvSpPr txBox="1"/>
      </xdr:nvSpPr>
      <xdr:spPr>
        <a:xfrm rot="16200000">
          <a:off x="7514216" y="2886587"/>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twoCellAnchor editAs="oneCell">
    <xdr:from>
      <xdr:col>19</xdr:col>
      <xdr:colOff>226730</xdr:colOff>
      <xdr:row>6</xdr:row>
      <xdr:rowOff>155192</xdr:rowOff>
    </xdr:from>
    <xdr:to>
      <xdr:col>20</xdr:col>
      <xdr:colOff>2291</xdr:colOff>
      <xdr:row>7</xdr:row>
      <xdr:rowOff>67194</xdr:rowOff>
    </xdr:to>
    <xdr:cxnSp macro="">
      <xdr:nvCxnSpPr>
        <xdr:cNvPr id="207" name="直線コネクタ 206">
          <a:extLst>
            <a:ext uri="{FF2B5EF4-FFF2-40B4-BE49-F238E27FC236}">
              <a16:creationId xmlns:a16="http://schemas.microsoft.com/office/drawing/2014/main" id="{4163D75B-8DA7-4547-9A62-6D70053C683C}"/>
            </a:ext>
          </a:extLst>
        </xdr:cNvPr>
        <xdr:cNvCxnSpPr/>
      </xdr:nvCxnSpPr>
      <xdr:spPr>
        <a:xfrm>
          <a:off x="4570130" y="1526792"/>
          <a:ext cx="0" cy="140602"/>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57131</xdr:colOff>
      <xdr:row>33</xdr:row>
      <xdr:rowOff>63575</xdr:rowOff>
    </xdr:from>
    <xdr:ext cx="355097" cy="242374"/>
    <xdr:sp macro="" textlink="">
      <xdr:nvSpPr>
        <xdr:cNvPr id="209" name="テキスト ボックス 208">
          <a:extLst>
            <a:ext uri="{FF2B5EF4-FFF2-40B4-BE49-F238E27FC236}">
              <a16:creationId xmlns:a16="http://schemas.microsoft.com/office/drawing/2014/main" id="{086A26D1-DBD4-4120-86F7-B4BAA8BC5140}"/>
            </a:ext>
          </a:extLst>
        </xdr:cNvPr>
        <xdr:cNvSpPr txBox="1"/>
      </xdr:nvSpPr>
      <xdr:spPr>
        <a:xfrm>
          <a:off x="14230331" y="7378775"/>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65</xdr:col>
      <xdr:colOff>61148</xdr:colOff>
      <xdr:row>30</xdr:row>
      <xdr:rowOff>33378</xdr:rowOff>
    </xdr:from>
    <xdr:ext cx="355097" cy="242374"/>
    <xdr:sp macro="" textlink="">
      <xdr:nvSpPr>
        <xdr:cNvPr id="210" name="テキスト ボックス 209">
          <a:extLst>
            <a:ext uri="{FF2B5EF4-FFF2-40B4-BE49-F238E27FC236}">
              <a16:creationId xmlns:a16="http://schemas.microsoft.com/office/drawing/2014/main" id="{CE5AC5D2-EB57-44E4-BA47-8E4A105AF25B}"/>
            </a:ext>
          </a:extLst>
        </xdr:cNvPr>
        <xdr:cNvSpPr txBox="1"/>
      </xdr:nvSpPr>
      <xdr:spPr>
        <a:xfrm>
          <a:off x="14920148" y="6662778"/>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64</xdr:col>
      <xdr:colOff>9182</xdr:colOff>
      <xdr:row>25</xdr:row>
      <xdr:rowOff>161633</xdr:rowOff>
    </xdr:from>
    <xdr:ext cx="387542" cy="224998"/>
    <xdr:sp macro="" textlink="">
      <xdr:nvSpPr>
        <xdr:cNvPr id="211" name="テキスト ボックス 210">
          <a:extLst>
            <a:ext uri="{FF2B5EF4-FFF2-40B4-BE49-F238E27FC236}">
              <a16:creationId xmlns:a16="http://schemas.microsoft.com/office/drawing/2014/main" id="{CA667AE0-14D8-4300-BECA-8D71B9F7E659}"/>
            </a:ext>
          </a:extLst>
        </xdr:cNvPr>
        <xdr:cNvSpPr txBox="1"/>
      </xdr:nvSpPr>
      <xdr:spPr>
        <a:xfrm>
          <a:off x="14639582" y="5648033"/>
          <a:ext cx="3875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W=</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60</xdr:col>
      <xdr:colOff>90484</xdr:colOff>
      <xdr:row>29</xdr:row>
      <xdr:rowOff>43686</xdr:rowOff>
    </xdr:from>
    <xdr:ext cx="349135" cy="224998"/>
    <xdr:sp macro="" textlink="">
      <xdr:nvSpPr>
        <xdr:cNvPr id="212" name="テキスト ボックス 211">
          <a:extLst>
            <a:ext uri="{FF2B5EF4-FFF2-40B4-BE49-F238E27FC236}">
              <a16:creationId xmlns:a16="http://schemas.microsoft.com/office/drawing/2014/main" id="{91153156-7290-4C1D-BA56-61238B5A2F9C}"/>
            </a:ext>
          </a:extLst>
        </xdr:cNvPr>
        <xdr:cNvSpPr txBox="1"/>
      </xdr:nvSpPr>
      <xdr:spPr>
        <a:xfrm>
          <a:off x="13806484" y="6444486"/>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P</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63</xdr:col>
      <xdr:colOff>77895</xdr:colOff>
      <xdr:row>20</xdr:row>
      <xdr:rowOff>206828</xdr:rowOff>
    </xdr:from>
    <xdr:ext cx="374783" cy="224998"/>
    <xdr:sp macro="" textlink="">
      <xdr:nvSpPr>
        <xdr:cNvPr id="213" name="テキスト ボックス 212">
          <a:extLst>
            <a:ext uri="{FF2B5EF4-FFF2-40B4-BE49-F238E27FC236}">
              <a16:creationId xmlns:a16="http://schemas.microsoft.com/office/drawing/2014/main" id="{FAC9B9F6-7086-4D63-9F67-6AC464995D32}"/>
            </a:ext>
          </a:extLst>
        </xdr:cNvPr>
        <xdr:cNvSpPr txBox="1"/>
      </xdr:nvSpPr>
      <xdr:spPr>
        <a:xfrm>
          <a:off x="14479695" y="4550228"/>
          <a:ext cx="37478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b</a:t>
          </a:r>
          <a:r>
            <a:rPr kumimoji="1" lang="en-US" altLang="ja-JP" sz="900" i="1" baseline="-25000">
              <a:latin typeface="Times New Roman" panose="02020603050405020304" pitchFamily="18" charset="0"/>
              <a:cs typeface="Times New Roman" panose="02020603050405020304" pitchFamily="18" charset="0"/>
            </a:rPr>
            <a:t>u</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63</xdr:col>
      <xdr:colOff>227265</xdr:colOff>
      <xdr:row>26</xdr:row>
      <xdr:rowOff>56203</xdr:rowOff>
    </xdr:from>
    <xdr:ext cx="559769" cy="233205"/>
    <xdr:sp macro="" textlink="$BM$12">
      <xdr:nvSpPr>
        <xdr:cNvPr id="214" name="テキスト ボックス 213">
          <a:extLst>
            <a:ext uri="{FF2B5EF4-FFF2-40B4-BE49-F238E27FC236}">
              <a16:creationId xmlns:a16="http://schemas.microsoft.com/office/drawing/2014/main" id="{6364835F-1A4C-41B9-A783-7BF8F9C23F06}"/>
            </a:ext>
          </a:extLst>
        </xdr:cNvPr>
        <xdr:cNvSpPr txBox="1"/>
      </xdr:nvSpPr>
      <xdr:spPr>
        <a:xfrm>
          <a:off x="14629065" y="5999803"/>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1F6EB70-07C7-4B0C-B30A-8E7D6FDDDE91}" type="TxLink">
            <a:rPr kumimoji="1" lang="en-US" altLang="en-US" sz="900" b="0" i="0" u="none" strike="noStrike">
              <a:solidFill>
                <a:srgbClr val="000000"/>
              </a:solidFill>
              <a:latin typeface="Times New Roman"/>
              <a:ea typeface="Yu Gothic"/>
              <a:cs typeface="Times New Roman"/>
            </a:rPr>
            <a:pPr/>
            <a:t>379.521</a:t>
          </a:fld>
          <a:endParaRPr kumimoji="1" lang="ja-JP" altLang="en-US" sz="900">
            <a:solidFill>
              <a:sysClr val="windowText" lastClr="000000"/>
            </a:solidFill>
          </a:endParaRPr>
        </a:p>
      </xdr:txBody>
    </xdr:sp>
    <xdr:clientData/>
  </xdr:oneCellAnchor>
  <xdr:oneCellAnchor>
    <xdr:from>
      <xdr:col>66</xdr:col>
      <xdr:colOff>38939</xdr:colOff>
      <xdr:row>30</xdr:row>
      <xdr:rowOff>37155</xdr:rowOff>
    </xdr:from>
    <xdr:ext cx="300082" cy="233205"/>
    <xdr:sp macro="" textlink="$Q$20">
      <xdr:nvSpPr>
        <xdr:cNvPr id="215" name="テキスト ボックス 214">
          <a:extLst>
            <a:ext uri="{FF2B5EF4-FFF2-40B4-BE49-F238E27FC236}">
              <a16:creationId xmlns:a16="http://schemas.microsoft.com/office/drawing/2014/main" id="{49A23644-DD01-4776-8FBA-B37D5C2BC731}"/>
            </a:ext>
          </a:extLst>
        </xdr:cNvPr>
        <xdr:cNvSpPr txBox="1"/>
      </xdr:nvSpPr>
      <xdr:spPr>
        <a:xfrm>
          <a:off x="15126539" y="6666555"/>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C25722C-1134-4A95-B81F-6AC4CEA585F8}" type="TxLink">
            <a:rPr kumimoji="1" lang="en-US" altLang="en-US" sz="900" b="0" i="0" u="none" strike="noStrike">
              <a:solidFill>
                <a:srgbClr val="000000"/>
              </a:solidFill>
              <a:latin typeface="Times New Roman"/>
              <a:ea typeface="Yu Gothic"/>
              <a:cs typeface="Times New Roman"/>
            </a:rPr>
            <a:pPr/>
            <a:t>30</a:t>
          </a:fld>
          <a:endParaRPr kumimoji="1" lang="ja-JP" altLang="en-US" sz="900">
            <a:solidFill>
              <a:sysClr val="windowText" lastClr="000000"/>
            </a:solidFill>
          </a:endParaRPr>
        </a:p>
      </xdr:txBody>
    </xdr:sp>
    <xdr:clientData/>
  </xdr:oneCellAnchor>
  <xdr:oneCellAnchor>
    <xdr:from>
      <xdr:col>59</xdr:col>
      <xdr:colOff>93766</xdr:colOff>
      <xdr:row>29</xdr:row>
      <xdr:rowOff>177628</xdr:rowOff>
    </xdr:from>
    <xdr:ext cx="559769" cy="233205"/>
    <xdr:sp macro="" textlink="$BM$14">
      <xdr:nvSpPr>
        <xdr:cNvPr id="216" name="テキスト ボックス 215">
          <a:extLst>
            <a:ext uri="{FF2B5EF4-FFF2-40B4-BE49-F238E27FC236}">
              <a16:creationId xmlns:a16="http://schemas.microsoft.com/office/drawing/2014/main" id="{F365CC30-3208-42A2-BD07-8D1ABE3C1B2B}"/>
            </a:ext>
          </a:extLst>
        </xdr:cNvPr>
        <xdr:cNvSpPr txBox="1"/>
      </xdr:nvSpPr>
      <xdr:spPr>
        <a:xfrm>
          <a:off x="13581166" y="6807028"/>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300E03-F068-4859-8BC0-C266BC6ACA37}" type="TxLink">
            <a:rPr kumimoji="1" lang="en-US" altLang="en-US" sz="900" b="0" i="0" u="none" strike="noStrike">
              <a:solidFill>
                <a:srgbClr val="000000"/>
              </a:solidFill>
              <a:latin typeface="Times New Roman"/>
              <a:ea typeface="Yu Gothic"/>
              <a:cs typeface="Times New Roman"/>
            </a:rPr>
            <a:pPr/>
            <a:t>214.039</a:t>
          </a:fld>
          <a:endParaRPr kumimoji="1" lang="ja-JP" altLang="en-US" sz="900">
            <a:solidFill>
              <a:sysClr val="windowText" lastClr="000000"/>
            </a:solidFill>
          </a:endParaRPr>
        </a:p>
      </xdr:txBody>
    </xdr:sp>
    <xdr:clientData/>
  </xdr:oneCellAnchor>
  <xdr:twoCellAnchor editAs="oneCell">
    <xdr:from>
      <xdr:col>61</xdr:col>
      <xdr:colOff>177438</xdr:colOff>
      <xdr:row>30</xdr:row>
      <xdr:rowOff>173712</xdr:rowOff>
    </xdr:from>
    <xdr:to>
      <xdr:col>64</xdr:col>
      <xdr:colOff>22673</xdr:colOff>
      <xdr:row>30</xdr:row>
      <xdr:rowOff>173712</xdr:rowOff>
    </xdr:to>
    <xdr:cxnSp macro="">
      <xdr:nvCxnSpPr>
        <xdr:cNvPr id="217" name="直線コネクタ 216">
          <a:extLst>
            <a:ext uri="{FF2B5EF4-FFF2-40B4-BE49-F238E27FC236}">
              <a16:creationId xmlns:a16="http://schemas.microsoft.com/office/drawing/2014/main" id="{19A7FB72-2C54-446F-9338-F81A197D5B4D}"/>
            </a:ext>
          </a:extLst>
        </xdr:cNvPr>
        <xdr:cNvCxnSpPr/>
      </xdr:nvCxnSpPr>
      <xdr:spPr>
        <a:xfrm>
          <a:off x="14122038" y="6803112"/>
          <a:ext cx="531035" cy="0"/>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119352</xdr:colOff>
      <xdr:row>29</xdr:row>
      <xdr:rowOff>40420</xdr:rowOff>
    </xdr:from>
    <xdr:ext cx="404726" cy="224998"/>
    <xdr:sp macro="" textlink="">
      <xdr:nvSpPr>
        <xdr:cNvPr id="218" name="テキスト ボックス 217">
          <a:extLst>
            <a:ext uri="{FF2B5EF4-FFF2-40B4-BE49-F238E27FC236}">
              <a16:creationId xmlns:a16="http://schemas.microsoft.com/office/drawing/2014/main" id="{B36F5DD0-6C67-4E66-B93C-3802B4DDCDD1}"/>
            </a:ext>
          </a:extLst>
        </xdr:cNvPr>
        <xdr:cNvSpPr txBox="1"/>
      </xdr:nvSpPr>
      <xdr:spPr>
        <a:xfrm>
          <a:off x="14063952" y="6441220"/>
          <a:ext cx="40472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61</xdr:col>
      <xdr:colOff>174236</xdr:colOff>
      <xdr:row>29</xdr:row>
      <xdr:rowOff>180894</xdr:rowOff>
    </xdr:from>
    <xdr:ext cx="559769" cy="233205"/>
    <xdr:sp macro="" textlink="$AP$24">
      <xdr:nvSpPr>
        <xdr:cNvPr id="219" name="テキスト ボックス 218">
          <a:extLst>
            <a:ext uri="{FF2B5EF4-FFF2-40B4-BE49-F238E27FC236}">
              <a16:creationId xmlns:a16="http://schemas.microsoft.com/office/drawing/2014/main" id="{82C75826-F63A-4C1B-9211-093BF4118BEF}"/>
            </a:ext>
          </a:extLst>
        </xdr:cNvPr>
        <xdr:cNvSpPr txBox="1"/>
      </xdr:nvSpPr>
      <xdr:spPr>
        <a:xfrm>
          <a:off x="14118836" y="681029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C4C448B-935C-45C3-B8D0-53CD53638A7B}" type="TxLink">
            <a:rPr kumimoji="1" lang="en-US" altLang="en-US" sz="900" b="0" i="0" u="none" strike="noStrike">
              <a:solidFill>
                <a:srgbClr val="FF0000"/>
              </a:solidFill>
              <a:latin typeface="Times New Roman"/>
              <a:ea typeface="Yu Gothic"/>
              <a:cs typeface="Times New Roman"/>
            </a:rPr>
            <a:pPr/>
            <a:t>214.039</a:t>
          </a:fld>
          <a:endParaRPr kumimoji="1" lang="ja-JP" altLang="en-US" sz="900">
            <a:solidFill>
              <a:srgbClr val="FF0000"/>
            </a:solidFill>
          </a:endParaRPr>
        </a:p>
      </xdr:txBody>
    </xdr:sp>
    <xdr:clientData/>
  </xdr:oneCellAnchor>
  <xdr:oneCellAnchor>
    <xdr:from>
      <xdr:col>63</xdr:col>
      <xdr:colOff>46840</xdr:colOff>
      <xdr:row>33</xdr:row>
      <xdr:rowOff>74450</xdr:rowOff>
    </xdr:from>
    <xdr:ext cx="300082" cy="233205"/>
    <xdr:sp macro="" textlink="$BM$8">
      <xdr:nvSpPr>
        <xdr:cNvPr id="220" name="テキスト ボックス 219">
          <a:extLst>
            <a:ext uri="{FF2B5EF4-FFF2-40B4-BE49-F238E27FC236}">
              <a16:creationId xmlns:a16="http://schemas.microsoft.com/office/drawing/2014/main" id="{D7C81848-C821-4B63-982C-47FD22215C4C}"/>
            </a:ext>
          </a:extLst>
        </xdr:cNvPr>
        <xdr:cNvSpPr txBox="1"/>
      </xdr:nvSpPr>
      <xdr:spPr>
        <a:xfrm>
          <a:off x="14448640" y="7618250"/>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22AC345-6DA2-4A42-97D6-59A117CCCA3E}" type="TxLink">
            <a:rPr kumimoji="1" lang="en-US" altLang="en-US" sz="900" b="0" i="0" u="none" strike="noStrike">
              <a:solidFill>
                <a:srgbClr val="000000"/>
              </a:solidFill>
              <a:latin typeface="Times New Roman"/>
              <a:ea typeface="Yu Gothic"/>
              <a:cs typeface="Times New Roman"/>
            </a:rPr>
            <a:pPr/>
            <a:t>50</a:t>
          </a:fld>
          <a:endParaRPr kumimoji="1" lang="ja-JP" altLang="en-US" sz="900">
            <a:solidFill>
              <a:sysClr val="windowText" lastClr="000000"/>
            </a:solidFill>
          </a:endParaRPr>
        </a:p>
      </xdr:txBody>
    </xdr:sp>
    <xdr:clientData/>
  </xdr:oneCellAnchor>
  <xdr:oneCellAnchor>
    <xdr:from>
      <xdr:col>57</xdr:col>
      <xdr:colOff>152366</xdr:colOff>
      <xdr:row>35</xdr:row>
      <xdr:rowOff>221521</xdr:rowOff>
    </xdr:from>
    <xdr:ext cx="444352" cy="233205"/>
    <xdr:sp macro="" textlink="$AP$33">
      <xdr:nvSpPr>
        <xdr:cNvPr id="221" name="テキスト ボックス 220">
          <a:extLst>
            <a:ext uri="{FF2B5EF4-FFF2-40B4-BE49-F238E27FC236}">
              <a16:creationId xmlns:a16="http://schemas.microsoft.com/office/drawing/2014/main" id="{32417D79-89A7-474D-9F63-6369436168A3}"/>
            </a:ext>
          </a:extLst>
        </xdr:cNvPr>
        <xdr:cNvSpPr txBox="1"/>
      </xdr:nvSpPr>
      <xdr:spPr>
        <a:xfrm>
          <a:off x="13182566" y="799392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1E396FB-D648-4E53-A06B-6EF4D4F4F51B}" type="TxLink">
            <a:rPr kumimoji="1" lang="en-US" altLang="en-US" sz="900" b="0" i="0" u="none" strike="noStrike">
              <a:solidFill>
                <a:srgbClr val="FF0000"/>
              </a:solidFill>
              <a:latin typeface="Times New Roman"/>
              <a:ea typeface="Yu Gothic"/>
              <a:cs typeface="Times New Roman"/>
            </a:rPr>
            <a:pPr/>
            <a:t>4.750</a:t>
          </a:fld>
          <a:endParaRPr kumimoji="1" lang="ja-JP" altLang="en-US" sz="900">
            <a:solidFill>
              <a:srgbClr val="FF0000"/>
            </a:solidFill>
          </a:endParaRPr>
        </a:p>
      </xdr:txBody>
    </xdr:sp>
    <xdr:clientData/>
  </xdr:oneCellAnchor>
  <xdr:oneCellAnchor>
    <xdr:from>
      <xdr:col>56</xdr:col>
      <xdr:colOff>142881</xdr:colOff>
      <xdr:row>35</xdr:row>
      <xdr:rowOff>220354</xdr:rowOff>
    </xdr:from>
    <xdr:ext cx="376834" cy="224998"/>
    <xdr:sp macro="" textlink="">
      <xdr:nvSpPr>
        <xdr:cNvPr id="222" name="テキスト ボックス 221">
          <a:extLst>
            <a:ext uri="{FF2B5EF4-FFF2-40B4-BE49-F238E27FC236}">
              <a16:creationId xmlns:a16="http://schemas.microsoft.com/office/drawing/2014/main" id="{0C6B5B4A-DC2C-423E-9B6C-D5961EB4B9CC}"/>
            </a:ext>
          </a:extLst>
        </xdr:cNvPr>
        <xdr:cNvSpPr txBox="1"/>
      </xdr:nvSpPr>
      <xdr:spPr>
        <a:xfrm>
          <a:off x="12944481" y="7992754"/>
          <a:ext cx="3768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A</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64</xdr:col>
      <xdr:colOff>143084</xdr:colOff>
      <xdr:row>30</xdr:row>
      <xdr:rowOff>176858</xdr:rowOff>
    </xdr:from>
    <xdr:to>
      <xdr:col>64</xdr:col>
      <xdr:colOff>143084</xdr:colOff>
      <xdr:row>34</xdr:row>
      <xdr:rowOff>90458</xdr:rowOff>
    </xdr:to>
    <xdr:cxnSp macro="">
      <xdr:nvCxnSpPr>
        <xdr:cNvPr id="223" name="直線コネクタ 222">
          <a:extLst>
            <a:ext uri="{FF2B5EF4-FFF2-40B4-BE49-F238E27FC236}">
              <a16:creationId xmlns:a16="http://schemas.microsoft.com/office/drawing/2014/main" id="{7CD947A7-914E-41DA-B1C7-CAA4556E6D89}"/>
            </a:ext>
          </a:extLst>
        </xdr:cNvPr>
        <xdr:cNvCxnSpPr/>
      </xdr:nvCxnSpPr>
      <xdr:spPr>
        <a:xfrm>
          <a:off x="14773484" y="6806258"/>
          <a:ext cx="0" cy="82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58616</xdr:colOff>
      <xdr:row>30</xdr:row>
      <xdr:rowOff>176834</xdr:rowOff>
    </xdr:from>
    <xdr:to>
      <xdr:col>64</xdr:col>
      <xdr:colOff>186151</xdr:colOff>
      <xdr:row>30</xdr:row>
      <xdr:rowOff>176834</xdr:rowOff>
    </xdr:to>
    <xdr:cxnSp macro="">
      <xdr:nvCxnSpPr>
        <xdr:cNvPr id="224" name="直線コネクタ 223">
          <a:extLst>
            <a:ext uri="{FF2B5EF4-FFF2-40B4-BE49-F238E27FC236}">
              <a16:creationId xmlns:a16="http://schemas.microsoft.com/office/drawing/2014/main" id="{515A65EA-6505-4E74-86E1-A51E7BA91880}"/>
            </a:ext>
          </a:extLst>
        </xdr:cNvPr>
        <xdr:cNvCxnSpPr/>
      </xdr:nvCxnSpPr>
      <xdr:spPr>
        <a:xfrm>
          <a:off x="14689016" y="6806234"/>
          <a:ext cx="12753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112941</xdr:colOff>
      <xdr:row>32</xdr:row>
      <xdr:rowOff>185250</xdr:rowOff>
    </xdr:from>
    <xdr:ext cx="224998" cy="360804"/>
    <xdr:sp macro="" textlink="">
      <xdr:nvSpPr>
        <xdr:cNvPr id="225" name="テキスト ボックス 224">
          <a:extLst>
            <a:ext uri="{FF2B5EF4-FFF2-40B4-BE49-F238E27FC236}">
              <a16:creationId xmlns:a16="http://schemas.microsoft.com/office/drawing/2014/main" id="{CC6EBA1E-9822-4D2E-BBDF-C9C6CC8170BE}"/>
            </a:ext>
          </a:extLst>
        </xdr:cNvPr>
        <xdr:cNvSpPr txBox="1"/>
      </xdr:nvSpPr>
      <xdr:spPr>
        <a:xfrm rot="16200000">
          <a:off x="14675438" y="7339753"/>
          <a:ext cx="360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y</a:t>
          </a:r>
          <a:r>
            <a:rPr kumimoji="1" lang="en-US" altLang="en-US" sz="900" b="0" i="1" u="none" strike="noStrike" baseline="-25000">
              <a:solidFill>
                <a:srgbClr val="FF0000"/>
              </a:solidFill>
              <a:latin typeface="Times New Roman"/>
              <a:cs typeface="Times New Roman"/>
            </a:rPr>
            <a:t>A</a:t>
          </a:r>
          <a:r>
            <a:rPr kumimoji="1" lang="en-US" altLang="en-US" sz="900" b="0" i="1" u="none" strike="noStrike">
              <a:solidFill>
                <a:srgbClr val="FF0000"/>
              </a:solidFill>
              <a:latin typeface="Times New Roman"/>
              <a:cs typeface="Times New Roman"/>
            </a:rPr>
            <a:t>=</a:t>
          </a:r>
        </a:p>
      </xdr:txBody>
    </xdr:sp>
    <xdr:clientData/>
  </xdr:oneCellAnchor>
  <xdr:oneCellAnchor>
    <xdr:from>
      <xdr:col>64</xdr:col>
      <xdr:colOff>122631</xdr:colOff>
      <xdr:row>31</xdr:row>
      <xdr:rowOff>102039</xdr:rowOff>
    </xdr:from>
    <xdr:ext cx="233205" cy="444352"/>
    <xdr:sp macro="" textlink="$AP$37">
      <xdr:nvSpPr>
        <xdr:cNvPr id="226" name="テキスト ボックス 225">
          <a:extLst>
            <a:ext uri="{FF2B5EF4-FFF2-40B4-BE49-F238E27FC236}">
              <a16:creationId xmlns:a16="http://schemas.microsoft.com/office/drawing/2014/main" id="{D084B1F5-E0B6-499F-96E2-AFEC34C66658}"/>
            </a:ext>
          </a:extLst>
        </xdr:cNvPr>
        <xdr:cNvSpPr txBox="1"/>
      </xdr:nvSpPr>
      <xdr:spPr>
        <a:xfrm rot="16200000">
          <a:off x="14647458" y="706561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B2EB3C1-C876-43FA-BC77-D0C4087A9B54}" type="TxLink">
            <a:rPr kumimoji="1" lang="en-US" altLang="en-US" sz="900" b="0" i="0" u="none" strike="noStrike">
              <a:solidFill>
                <a:srgbClr val="FF0000"/>
              </a:solidFill>
              <a:latin typeface="Times New Roman"/>
              <a:cs typeface="Times New Roman"/>
            </a:rPr>
            <a:pPr/>
            <a:t>2.300</a:t>
          </a:fld>
          <a:endParaRPr kumimoji="1" lang="ja-JP" altLang="en-US" sz="900">
            <a:solidFill>
              <a:srgbClr val="FF0000"/>
            </a:solidFill>
          </a:endParaRPr>
        </a:p>
      </xdr:txBody>
    </xdr:sp>
    <xdr:clientData/>
  </xdr:oneCellAnchor>
  <xdr:oneCellAnchor>
    <xdr:from>
      <xdr:col>64</xdr:col>
      <xdr:colOff>90394</xdr:colOff>
      <xdr:row>20</xdr:row>
      <xdr:rowOff>215497</xdr:rowOff>
    </xdr:from>
    <xdr:ext cx="444352" cy="233205"/>
    <xdr:sp macro="" textlink="$BM$10">
      <xdr:nvSpPr>
        <xdr:cNvPr id="227" name="テキスト ボックス 226">
          <a:extLst>
            <a:ext uri="{FF2B5EF4-FFF2-40B4-BE49-F238E27FC236}">
              <a16:creationId xmlns:a16="http://schemas.microsoft.com/office/drawing/2014/main" id="{F41BB33F-69B3-4DA6-9EFB-B88425898752}"/>
            </a:ext>
          </a:extLst>
        </xdr:cNvPr>
        <xdr:cNvSpPr txBox="1"/>
      </xdr:nvSpPr>
      <xdr:spPr>
        <a:xfrm>
          <a:off x="14720794" y="455889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1B4DBCF-575B-4972-953B-3553FB18BCE5}" type="TxLink">
            <a:rPr kumimoji="1" lang="en-US" altLang="en-US" sz="900" b="0" i="0" u="none" strike="noStrike">
              <a:solidFill>
                <a:srgbClr val="000000"/>
              </a:solidFill>
              <a:latin typeface="Times New Roman"/>
              <a:ea typeface="Yu Gothic"/>
              <a:cs typeface="Times New Roman"/>
            </a:rPr>
            <a:pPr/>
            <a:t>5.790</a:t>
          </a:fld>
          <a:endParaRPr kumimoji="1" lang="ja-JP" altLang="en-US" sz="900">
            <a:solidFill>
              <a:sysClr val="windowText" lastClr="000000"/>
            </a:solidFill>
          </a:endParaRPr>
        </a:p>
      </xdr:txBody>
    </xdr:sp>
    <xdr:clientData/>
  </xdr:oneCellAnchor>
  <xdr:twoCellAnchor editAs="oneCell">
    <xdr:from>
      <xdr:col>55</xdr:col>
      <xdr:colOff>160045</xdr:colOff>
      <xdr:row>23</xdr:row>
      <xdr:rowOff>83611</xdr:rowOff>
    </xdr:from>
    <xdr:to>
      <xdr:col>55</xdr:col>
      <xdr:colOff>160045</xdr:colOff>
      <xdr:row>33</xdr:row>
      <xdr:rowOff>65611</xdr:rowOff>
    </xdr:to>
    <xdr:cxnSp macro="">
      <xdr:nvCxnSpPr>
        <xdr:cNvPr id="228" name="直線コネクタ 227">
          <a:extLst>
            <a:ext uri="{FF2B5EF4-FFF2-40B4-BE49-F238E27FC236}">
              <a16:creationId xmlns:a16="http://schemas.microsoft.com/office/drawing/2014/main" id="{D1B2F448-0AC4-4172-A156-BD3E4A1D9C0B}"/>
            </a:ext>
          </a:extLst>
        </xdr:cNvPr>
        <xdr:cNvCxnSpPr/>
      </xdr:nvCxnSpPr>
      <xdr:spPr>
        <a:xfrm>
          <a:off x="12733045" y="511281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68023</xdr:colOff>
      <xdr:row>34</xdr:row>
      <xdr:rowOff>89179</xdr:rowOff>
    </xdr:from>
    <xdr:to>
      <xdr:col>61</xdr:col>
      <xdr:colOff>177823</xdr:colOff>
      <xdr:row>34</xdr:row>
      <xdr:rowOff>89179</xdr:rowOff>
    </xdr:to>
    <xdr:cxnSp macro="">
      <xdr:nvCxnSpPr>
        <xdr:cNvPr id="229" name="直線コネクタ 228">
          <a:extLst>
            <a:ext uri="{FF2B5EF4-FFF2-40B4-BE49-F238E27FC236}">
              <a16:creationId xmlns:a16="http://schemas.microsoft.com/office/drawing/2014/main" id="{707B889C-32C5-408D-B02A-6E7D42C17E7F}"/>
            </a:ext>
          </a:extLst>
        </xdr:cNvPr>
        <xdr:cNvCxnSpPr/>
      </xdr:nvCxnSpPr>
      <xdr:spPr>
        <a:xfrm>
          <a:off x="12412423" y="763297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67119</xdr:colOff>
      <xdr:row>33</xdr:row>
      <xdr:rowOff>67751</xdr:rowOff>
    </xdr:from>
    <xdr:to>
      <xdr:col>55</xdr:col>
      <xdr:colOff>162519</xdr:colOff>
      <xdr:row>33</xdr:row>
      <xdr:rowOff>67751</xdr:rowOff>
    </xdr:to>
    <xdr:cxnSp macro="">
      <xdr:nvCxnSpPr>
        <xdr:cNvPr id="230" name="直線コネクタ 229">
          <a:extLst>
            <a:ext uri="{FF2B5EF4-FFF2-40B4-BE49-F238E27FC236}">
              <a16:creationId xmlns:a16="http://schemas.microsoft.com/office/drawing/2014/main" id="{F8BCEC7E-DB5C-4056-81F3-D07BA437E5C2}"/>
            </a:ext>
          </a:extLst>
        </xdr:cNvPr>
        <xdr:cNvCxnSpPr/>
      </xdr:nvCxnSpPr>
      <xdr:spPr>
        <a:xfrm>
          <a:off x="12411519" y="7382951"/>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65566</xdr:colOff>
      <xdr:row>33</xdr:row>
      <xdr:rowOff>64328</xdr:rowOff>
    </xdr:from>
    <xdr:to>
      <xdr:col>54</xdr:col>
      <xdr:colOff>65566</xdr:colOff>
      <xdr:row>34</xdr:row>
      <xdr:rowOff>87728</xdr:rowOff>
    </xdr:to>
    <xdr:cxnSp macro="">
      <xdr:nvCxnSpPr>
        <xdr:cNvPr id="231" name="直線コネクタ 230">
          <a:extLst>
            <a:ext uri="{FF2B5EF4-FFF2-40B4-BE49-F238E27FC236}">
              <a16:creationId xmlns:a16="http://schemas.microsoft.com/office/drawing/2014/main" id="{C6DF05F6-2A9A-47E6-9DF5-C24B7BE1F374}"/>
            </a:ext>
          </a:extLst>
        </xdr:cNvPr>
        <xdr:cNvCxnSpPr/>
      </xdr:nvCxnSpPr>
      <xdr:spPr>
        <a:xfrm>
          <a:off x="12409966" y="737952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55</xdr:col>
      <xdr:colOff>164332</xdr:colOff>
      <xdr:row>23</xdr:row>
      <xdr:rowOff>80643</xdr:rowOff>
    </xdr:from>
    <xdr:to>
      <xdr:col>56</xdr:col>
      <xdr:colOff>169732</xdr:colOff>
      <xdr:row>23</xdr:row>
      <xdr:rowOff>80643</xdr:rowOff>
    </xdr:to>
    <xdr:cxnSp macro="">
      <xdr:nvCxnSpPr>
        <xdr:cNvPr id="232" name="直線コネクタ 231">
          <a:extLst>
            <a:ext uri="{FF2B5EF4-FFF2-40B4-BE49-F238E27FC236}">
              <a16:creationId xmlns:a16="http://schemas.microsoft.com/office/drawing/2014/main" id="{FA939833-6A74-45F2-8738-360C18377DED}"/>
            </a:ext>
          </a:extLst>
        </xdr:cNvPr>
        <xdr:cNvCxnSpPr/>
      </xdr:nvCxnSpPr>
      <xdr:spPr>
        <a:xfrm>
          <a:off x="12737332" y="5109843"/>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165387</xdr:colOff>
      <xdr:row>23</xdr:row>
      <xdr:rowOff>83611</xdr:rowOff>
    </xdr:from>
    <xdr:to>
      <xdr:col>56</xdr:col>
      <xdr:colOff>165387</xdr:colOff>
      <xdr:row>33</xdr:row>
      <xdr:rowOff>65611</xdr:rowOff>
    </xdr:to>
    <xdr:cxnSp macro="">
      <xdr:nvCxnSpPr>
        <xdr:cNvPr id="233" name="直線コネクタ 232">
          <a:extLst>
            <a:ext uri="{FF2B5EF4-FFF2-40B4-BE49-F238E27FC236}">
              <a16:creationId xmlns:a16="http://schemas.microsoft.com/office/drawing/2014/main" id="{FEBDEE65-E8C9-4C1E-8C1D-FF611D4598CB}"/>
            </a:ext>
          </a:extLst>
        </xdr:cNvPr>
        <xdr:cNvCxnSpPr/>
      </xdr:nvCxnSpPr>
      <xdr:spPr>
        <a:xfrm>
          <a:off x="12966987" y="511281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168559</xdr:colOff>
      <xdr:row>33</xdr:row>
      <xdr:rowOff>64792</xdr:rowOff>
    </xdr:from>
    <xdr:to>
      <xdr:col>61</xdr:col>
      <xdr:colOff>177559</xdr:colOff>
      <xdr:row>33</xdr:row>
      <xdr:rowOff>64792</xdr:rowOff>
    </xdr:to>
    <xdr:cxnSp macro="">
      <xdr:nvCxnSpPr>
        <xdr:cNvPr id="234" name="直線コネクタ 233">
          <a:extLst>
            <a:ext uri="{FF2B5EF4-FFF2-40B4-BE49-F238E27FC236}">
              <a16:creationId xmlns:a16="http://schemas.microsoft.com/office/drawing/2014/main" id="{D77977E2-0E53-42F8-9FA7-E4C2D7E0D613}"/>
            </a:ext>
          </a:extLst>
        </xdr:cNvPr>
        <xdr:cNvCxnSpPr/>
      </xdr:nvCxnSpPr>
      <xdr:spPr>
        <a:xfrm>
          <a:off x="12970159" y="7379992"/>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178999</xdr:colOff>
      <xdr:row>33</xdr:row>
      <xdr:rowOff>68109</xdr:rowOff>
    </xdr:from>
    <xdr:to>
      <xdr:col>61</xdr:col>
      <xdr:colOff>178999</xdr:colOff>
      <xdr:row>34</xdr:row>
      <xdr:rowOff>91509</xdr:rowOff>
    </xdr:to>
    <xdr:cxnSp macro="">
      <xdr:nvCxnSpPr>
        <xdr:cNvPr id="235" name="直線コネクタ 234">
          <a:extLst>
            <a:ext uri="{FF2B5EF4-FFF2-40B4-BE49-F238E27FC236}">
              <a16:creationId xmlns:a16="http://schemas.microsoft.com/office/drawing/2014/main" id="{C3AAB830-B1DA-482C-AF98-3324679A372A}"/>
            </a:ext>
          </a:extLst>
        </xdr:cNvPr>
        <xdr:cNvCxnSpPr/>
      </xdr:nvCxnSpPr>
      <xdr:spPr>
        <a:xfrm>
          <a:off x="14123599" y="738330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52</xdr:col>
      <xdr:colOff>116967</xdr:colOff>
      <xdr:row>23</xdr:row>
      <xdr:rowOff>80568</xdr:rowOff>
    </xdr:from>
    <xdr:to>
      <xdr:col>55</xdr:col>
      <xdr:colOff>64087</xdr:colOff>
      <xdr:row>23</xdr:row>
      <xdr:rowOff>80568</xdr:rowOff>
    </xdr:to>
    <xdr:cxnSp macro="">
      <xdr:nvCxnSpPr>
        <xdr:cNvPr id="236" name="直線コネクタ 235">
          <a:extLst>
            <a:ext uri="{FF2B5EF4-FFF2-40B4-BE49-F238E27FC236}">
              <a16:creationId xmlns:a16="http://schemas.microsoft.com/office/drawing/2014/main" id="{034B8EA5-54A7-4F68-ADB5-09590F446E57}"/>
            </a:ext>
          </a:extLst>
        </xdr:cNvPr>
        <xdr:cNvCxnSpPr/>
      </xdr:nvCxnSpPr>
      <xdr:spPr>
        <a:xfrm>
          <a:off x="12004167" y="5109768"/>
          <a:ext cx="63292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97659</xdr:colOff>
      <xdr:row>33</xdr:row>
      <xdr:rowOff>63535</xdr:rowOff>
    </xdr:from>
    <xdr:to>
      <xdr:col>54</xdr:col>
      <xdr:colOff>31511</xdr:colOff>
      <xdr:row>33</xdr:row>
      <xdr:rowOff>63535</xdr:rowOff>
    </xdr:to>
    <xdr:cxnSp macro="">
      <xdr:nvCxnSpPr>
        <xdr:cNvPr id="237" name="直線コネクタ 236">
          <a:extLst>
            <a:ext uri="{FF2B5EF4-FFF2-40B4-BE49-F238E27FC236}">
              <a16:creationId xmlns:a16="http://schemas.microsoft.com/office/drawing/2014/main" id="{AF66EE96-2FE2-4B0E-BF64-5F675E70CE9D}"/>
            </a:ext>
          </a:extLst>
        </xdr:cNvPr>
        <xdr:cNvCxnSpPr/>
      </xdr:nvCxnSpPr>
      <xdr:spPr>
        <a:xfrm>
          <a:off x="12213459" y="7378735"/>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153695</xdr:colOff>
      <xdr:row>23</xdr:row>
      <xdr:rowOff>79102</xdr:rowOff>
    </xdr:from>
    <xdr:to>
      <xdr:col>53</xdr:col>
      <xdr:colOff>153695</xdr:colOff>
      <xdr:row>33</xdr:row>
      <xdr:rowOff>61102</xdr:rowOff>
    </xdr:to>
    <xdr:cxnSp macro="">
      <xdr:nvCxnSpPr>
        <xdr:cNvPr id="238" name="直線コネクタ 237">
          <a:extLst>
            <a:ext uri="{FF2B5EF4-FFF2-40B4-BE49-F238E27FC236}">
              <a16:creationId xmlns:a16="http://schemas.microsoft.com/office/drawing/2014/main" id="{143DDE32-E7F8-4CAE-BBC1-B8F6C39B2F68}"/>
            </a:ext>
          </a:extLst>
        </xdr:cNvPr>
        <xdr:cNvCxnSpPr/>
      </xdr:nvCxnSpPr>
      <xdr:spPr>
        <a:xfrm>
          <a:off x="12269495" y="5108302"/>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52</xdr:col>
      <xdr:colOff>195047</xdr:colOff>
      <xdr:row>27</xdr:row>
      <xdr:rowOff>66424</xdr:rowOff>
    </xdr:from>
    <xdr:ext cx="233205" cy="444352"/>
    <xdr:sp macro="" textlink="'1条'!$R$6">
      <xdr:nvSpPr>
        <xdr:cNvPr id="239" name="テキスト ボックス 238">
          <a:extLst>
            <a:ext uri="{FF2B5EF4-FFF2-40B4-BE49-F238E27FC236}">
              <a16:creationId xmlns:a16="http://schemas.microsoft.com/office/drawing/2014/main" id="{F4EBD6DB-9D26-4F8B-8484-5D656BB465EB}"/>
            </a:ext>
          </a:extLst>
        </xdr:cNvPr>
        <xdr:cNvSpPr txBox="1"/>
      </xdr:nvSpPr>
      <xdr:spPr>
        <a:xfrm rot="16200000">
          <a:off x="11976674" y="611559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52</xdr:col>
      <xdr:colOff>102513</xdr:colOff>
      <xdr:row>34</xdr:row>
      <xdr:rowOff>92906</xdr:rowOff>
    </xdr:from>
    <xdr:to>
      <xdr:col>54</xdr:col>
      <xdr:colOff>19787</xdr:colOff>
      <xdr:row>34</xdr:row>
      <xdr:rowOff>92906</xdr:rowOff>
    </xdr:to>
    <xdr:cxnSp macro="">
      <xdr:nvCxnSpPr>
        <xdr:cNvPr id="240" name="直線コネクタ 239">
          <a:extLst>
            <a:ext uri="{FF2B5EF4-FFF2-40B4-BE49-F238E27FC236}">
              <a16:creationId xmlns:a16="http://schemas.microsoft.com/office/drawing/2014/main" id="{94662F49-51D7-4625-9D58-10855857F899}"/>
            </a:ext>
          </a:extLst>
        </xdr:cNvPr>
        <xdr:cNvCxnSpPr/>
      </xdr:nvCxnSpPr>
      <xdr:spPr>
        <a:xfrm>
          <a:off x="11989713" y="7636706"/>
          <a:ext cx="37447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51</xdr:col>
      <xdr:colOff>198120</xdr:colOff>
      <xdr:row>27</xdr:row>
      <xdr:rowOff>118159</xdr:rowOff>
    </xdr:from>
    <xdr:ext cx="233205" cy="444352"/>
    <xdr:sp macro="" textlink="'1条'!R5">
      <xdr:nvSpPr>
        <xdr:cNvPr id="241" name="テキスト ボックス 240">
          <a:extLst>
            <a:ext uri="{FF2B5EF4-FFF2-40B4-BE49-F238E27FC236}">
              <a16:creationId xmlns:a16="http://schemas.microsoft.com/office/drawing/2014/main" id="{49947A8D-AA39-49B4-99D5-0DDB602A469F}"/>
            </a:ext>
          </a:extLst>
        </xdr:cNvPr>
        <xdr:cNvSpPr txBox="1"/>
      </xdr:nvSpPr>
      <xdr:spPr>
        <a:xfrm rot="16200000">
          <a:off x="11751147" y="616733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52</xdr:col>
      <xdr:colOff>163635</xdr:colOff>
      <xdr:row>23</xdr:row>
      <xdr:rowOff>84964</xdr:rowOff>
    </xdr:from>
    <xdr:to>
      <xdr:col>52</xdr:col>
      <xdr:colOff>163635</xdr:colOff>
      <xdr:row>34</xdr:row>
      <xdr:rowOff>90364</xdr:rowOff>
    </xdr:to>
    <xdr:cxnSp macro="">
      <xdr:nvCxnSpPr>
        <xdr:cNvPr id="242" name="直線コネクタ 241">
          <a:extLst>
            <a:ext uri="{FF2B5EF4-FFF2-40B4-BE49-F238E27FC236}">
              <a16:creationId xmlns:a16="http://schemas.microsoft.com/office/drawing/2014/main" id="{4FC86806-4EF8-4058-B403-CCBB9733574C}"/>
            </a:ext>
          </a:extLst>
        </xdr:cNvPr>
        <xdr:cNvCxnSpPr/>
      </xdr:nvCxnSpPr>
      <xdr:spPr>
        <a:xfrm>
          <a:off x="12050835" y="5114164"/>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53</xdr:col>
      <xdr:colOff>153598</xdr:colOff>
      <xdr:row>33</xdr:row>
      <xdr:rowOff>65436</xdr:rowOff>
    </xdr:from>
    <xdr:to>
      <xdr:col>53</xdr:col>
      <xdr:colOff>153598</xdr:colOff>
      <xdr:row>34</xdr:row>
      <xdr:rowOff>88836</xdr:rowOff>
    </xdr:to>
    <xdr:cxnSp macro="">
      <xdr:nvCxnSpPr>
        <xdr:cNvPr id="243" name="直線コネクタ 242">
          <a:extLst>
            <a:ext uri="{FF2B5EF4-FFF2-40B4-BE49-F238E27FC236}">
              <a16:creationId xmlns:a16="http://schemas.microsoft.com/office/drawing/2014/main" id="{18B47362-FB88-4DAF-B801-6EB42C3F8977}"/>
            </a:ext>
          </a:extLst>
        </xdr:cNvPr>
        <xdr:cNvCxnSpPr/>
      </xdr:nvCxnSpPr>
      <xdr:spPr>
        <a:xfrm>
          <a:off x="12269398" y="7380636"/>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51</xdr:col>
      <xdr:colOff>208852</xdr:colOff>
      <xdr:row>28</xdr:row>
      <xdr:rowOff>196064</xdr:rowOff>
    </xdr:from>
    <xdr:ext cx="224998" cy="345929"/>
    <xdr:sp macro="" textlink="">
      <xdr:nvSpPr>
        <xdr:cNvPr id="244" name="テキスト ボックス 243">
          <a:extLst>
            <a:ext uri="{FF2B5EF4-FFF2-40B4-BE49-F238E27FC236}">
              <a16:creationId xmlns:a16="http://schemas.microsoft.com/office/drawing/2014/main" id="{C80D39F8-6D21-4A37-A604-E462C4D51CD3}"/>
            </a:ext>
          </a:extLst>
        </xdr:cNvPr>
        <xdr:cNvSpPr txBox="1"/>
      </xdr:nvSpPr>
      <xdr:spPr>
        <a:xfrm rot="16200000">
          <a:off x="11806986" y="642873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52</xdr:col>
      <xdr:colOff>186381</xdr:colOff>
      <xdr:row>32</xdr:row>
      <xdr:rowOff>164898</xdr:rowOff>
    </xdr:from>
    <xdr:ext cx="233205" cy="444352"/>
    <xdr:sp macro="" textlink="'1条'!$R$9">
      <xdr:nvSpPr>
        <xdr:cNvPr id="245" name="テキスト ボックス 244">
          <a:extLst>
            <a:ext uri="{FF2B5EF4-FFF2-40B4-BE49-F238E27FC236}">
              <a16:creationId xmlns:a16="http://schemas.microsoft.com/office/drawing/2014/main" id="{29AC049F-2BC6-403D-8E2D-D280E340DADC}"/>
            </a:ext>
          </a:extLst>
        </xdr:cNvPr>
        <xdr:cNvSpPr txBox="1"/>
      </xdr:nvSpPr>
      <xdr:spPr>
        <a:xfrm rot="16200000">
          <a:off x="11968008" y="735707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55</xdr:col>
      <xdr:colOff>161094</xdr:colOff>
      <xdr:row>22</xdr:row>
      <xdr:rowOff>22580</xdr:rowOff>
    </xdr:from>
    <xdr:to>
      <xdr:col>55</xdr:col>
      <xdr:colOff>161094</xdr:colOff>
      <xdr:row>22</xdr:row>
      <xdr:rowOff>161417</xdr:rowOff>
    </xdr:to>
    <xdr:cxnSp macro="">
      <xdr:nvCxnSpPr>
        <xdr:cNvPr id="246" name="直線コネクタ 245">
          <a:extLst>
            <a:ext uri="{FF2B5EF4-FFF2-40B4-BE49-F238E27FC236}">
              <a16:creationId xmlns:a16="http://schemas.microsoft.com/office/drawing/2014/main" id="{913795A2-6403-407B-9121-B2B7533E5FFD}"/>
            </a:ext>
          </a:extLst>
        </xdr:cNvPr>
        <xdr:cNvCxnSpPr/>
      </xdr:nvCxnSpPr>
      <xdr:spPr>
        <a:xfrm>
          <a:off x="12734094" y="4823180"/>
          <a:ext cx="0" cy="13883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147478</xdr:colOff>
      <xdr:row>22</xdr:row>
      <xdr:rowOff>19742</xdr:rowOff>
    </xdr:from>
    <xdr:to>
      <xdr:col>56</xdr:col>
      <xdr:colOff>147478</xdr:colOff>
      <xdr:row>22</xdr:row>
      <xdr:rowOff>155555</xdr:rowOff>
    </xdr:to>
    <xdr:cxnSp macro="">
      <xdr:nvCxnSpPr>
        <xdr:cNvPr id="247" name="直線コネクタ 246">
          <a:extLst>
            <a:ext uri="{FF2B5EF4-FFF2-40B4-BE49-F238E27FC236}">
              <a16:creationId xmlns:a16="http://schemas.microsoft.com/office/drawing/2014/main" id="{2D0F4FF8-5231-4B2D-8DBD-576297E650A0}"/>
            </a:ext>
          </a:extLst>
        </xdr:cNvPr>
        <xdr:cNvCxnSpPr/>
      </xdr:nvCxnSpPr>
      <xdr:spPr>
        <a:xfrm>
          <a:off x="12949078" y="4820342"/>
          <a:ext cx="0" cy="1358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55</xdr:col>
      <xdr:colOff>163664</xdr:colOff>
      <xdr:row>22</xdr:row>
      <xdr:rowOff>71076</xdr:rowOff>
    </xdr:from>
    <xdr:to>
      <xdr:col>56</xdr:col>
      <xdr:colOff>151064</xdr:colOff>
      <xdr:row>22</xdr:row>
      <xdr:rowOff>71076</xdr:rowOff>
    </xdr:to>
    <xdr:cxnSp macro="">
      <xdr:nvCxnSpPr>
        <xdr:cNvPr id="248" name="直線コネクタ 247">
          <a:extLst>
            <a:ext uri="{FF2B5EF4-FFF2-40B4-BE49-F238E27FC236}">
              <a16:creationId xmlns:a16="http://schemas.microsoft.com/office/drawing/2014/main" id="{2D8250EF-0247-4CB8-9F48-BBE4A59DC21D}"/>
            </a:ext>
          </a:extLst>
        </xdr:cNvPr>
        <xdr:cNvCxnSpPr/>
      </xdr:nvCxnSpPr>
      <xdr:spPr>
        <a:xfrm>
          <a:off x="12736664" y="4871676"/>
          <a:ext cx="216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48313</xdr:colOff>
      <xdr:row>21</xdr:row>
      <xdr:rowOff>65862</xdr:rowOff>
    </xdr:from>
    <xdr:ext cx="444352" cy="233205"/>
    <xdr:sp macro="" textlink="'1条'!R7">
      <xdr:nvSpPr>
        <xdr:cNvPr id="249" name="テキスト ボックス 248">
          <a:extLst>
            <a:ext uri="{FF2B5EF4-FFF2-40B4-BE49-F238E27FC236}">
              <a16:creationId xmlns:a16="http://schemas.microsoft.com/office/drawing/2014/main" id="{72ED54B9-5152-48A0-86D9-EF1E5E284C5B}"/>
            </a:ext>
          </a:extLst>
        </xdr:cNvPr>
        <xdr:cNvSpPr txBox="1"/>
      </xdr:nvSpPr>
      <xdr:spPr>
        <a:xfrm>
          <a:off x="12621313" y="46378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54</xdr:col>
      <xdr:colOff>71900</xdr:colOff>
      <xdr:row>34</xdr:row>
      <xdr:rowOff>161805</xdr:rowOff>
    </xdr:from>
    <xdr:to>
      <xdr:col>54</xdr:col>
      <xdr:colOff>71900</xdr:colOff>
      <xdr:row>36</xdr:row>
      <xdr:rowOff>66040</xdr:rowOff>
    </xdr:to>
    <xdr:cxnSp macro="">
      <xdr:nvCxnSpPr>
        <xdr:cNvPr id="250" name="直線コネクタ 249">
          <a:extLst>
            <a:ext uri="{FF2B5EF4-FFF2-40B4-BE49-F238E27FC236}">
              <a16:creationId xmlns:a16="http://schemas.microsoft.com/office/drawing/2014/main" id="{29ED81C6-AF9D-4761-A785-41A5D852807F}"/>
            </a:ext>
          </a:extLst>
        </xdr:cNvPr>
        <xdr:cNvCxnSpPr/>
      </xdr:nvCxnSpPr>
      <xdr:spPr>
        <a:xfrm>
          <a:off x="12416300" y="7705605"/>
          <a:ext cx="0" cy="36143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175260</xdr:colOff>
      <xdr:row>34</xdr:row>
      <xdr:rowOff>161805</xdr:rowOff>
    </xdr:from>
    <xdr:to>
      <xdr:col>61</xdr:col>
      <xdr:colOff>175260</xdr:colOff>
      <xdr:row>36</xdr:row>
      <xdr:rowOff>66040</xdr:rowOff>
    </xdr:to>
    <xdr:cxnSp macro="">
      <xdr:nvCxnSpPr>
        <xdr:cNvPr id="251" name="直線コネクタ 250">
          <a:extLst>
            <a:ext uri="{FF2B5EF4-FFF2-40B4-BE49-F238E27FC236}">
              <a16:creationId xmlns:a16="http://schemas.microsoft.com/office/drawing/2014/main" id="{3BB1C67D-ECA9-4208-B894-AC4D59928ACE}"/>
            </a:ext>
          </a:extLst>
        </xdr:cNvPr>
        <xdr:cNvCxnSpPr/>
      </xdr:nvCxnSpPr>
      <xdr:spPr>
        <a:xfrm>
          <a:off x="14119860" y="7705605"/>
          <a:ext cx="0" cy="36143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71969</xdr:colOff>
      <xdr:row>35</xdr:row>
      <xdr:rowOff>40406</xdr:rowOff>
    </xdr:from>
    <xdr:to>
      <xdr:col>61</xdr:col>
      <xdr:colOff>181769</xdr:colOff>
      <xdr:row>35</xdr:row>
      <xdr:rowOff>40406</xdr:rowOff>
    </xdr:to>
    <xdr:cxnSp macro="">
      <xdr:nvCxnSpPr>
        <xdr:cNvPr id="252" name="直線コネクタ 251">
          <a:extLst>
            <a:ext uri="{FF2B5EF4-FFF2-40B4-BE49-F238E27FC236}">
              <a16:creationId xmlns:a16="http://schemas.microsoft.com/office/drawing/2014/main" id="{B5EEB79D-3B84-482A-82D5-6B816806B621}"/>
            </a:ext>
          </a:extLst>
        </xdr:cNvPr>
        <xdr:cNvCxnSpPr/>
      </xdr:nvCxnSpPr>
      <xdr:spPr>
        <a:xfrm>
          <a:off x="12416369" y="7812806"/>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2076</xdr:colOff>
      <xdr:row>35</xdr:row>
      <xdr:rowOff>4657</xdr:rowOff>
    </xdr:from>
    <xdr:ext cx="444352" cy="233205"/>
    <xdr:sp macro="" textlink="'1条'!R8">
      <xdr:nvSpPr>
        <xdr:cNvPr id="253" name="テキスト ボックス 252">
          <a:extLst>
            <a:ext uri="{FF2B5EF4-FFF2-40B4-BE49-F238E27FC236}">
              <a16:creationId xmlns:a16="http://schemas.microsoft.com/office/drawing/2014/main" id="{17918B85-6D0F-4C11-BCEC-3FD4643C85E1}"/>
            </a:ext>
          </a:extLst>
        </xdr:cNvPr>
        <xdr:cNvSpPr txBox="1"/>
      </xdr:nvSpPr>
      <xdr:spPr>
        <a:xfrm>
          <a:off x="13032276" y="777705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54</xdr:col>
      <xdr:colOff>68426</xdr:colOff>
      <xdr:row>31</xdr:row>
      <xdr:rowOff>161836</xdr:rowOff>
    </xdr:from>
    <xdr:to>
      <xdr:col>54</xdr:col>
      <xdr:colOff>68426</xdr:colOff>
      <xdr:row>32</xdr:row>
      <xdr:rowOff>118574</xdr:rowOff>
    </xdr:to>
    <xdr:cxnSp macro="">
      <xdr:nvCxnSpPr>
        <xdr:cNvPr id="254" name="直線コネクタ 253">
          <a:extLst>
            <a:ext uri="{FF2B5EF4-FFF2-40B4-BE49-F238E27FC236}">
              <a16:creationId xmlns:a16="http://schemas.microsoft.com/office/drawing/2014/main" id="{223E099C-87D0-41CD-91D8-F489F0E8E575}"/>
            </a:ext>
          </a:extLst>
        </xdr:cNvPr>
        <xdr:cNvCxnSpPr/>
      </xdr:nvCxnSpPr>
      <xdr:spPr>
        <a:xfrm>
          <a:off x="12412826" y="7019836"/>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65481</xdr:colOff>
      <xdr:row>32</xdr:row>
      <xdr:rowOff>3188</xdr:rowOff>
    </xdr:from>
    <xdr:to>
      <xdr:col>55</xdr:col>
      <xdr:colOff>160881</xdr:colOff>
      <xdr:row>32</xdr:row>
      <xdr:rowOff>3188</xdr:rowOff>
    </xdr:to>
    <xdr:cxnSp macro="">
      <xdr:nvCxnSpPr>
        <xdr:cNvPr id="255" name="直線コネクタ 254">
          <a:extLst>
            <a:ext uri="{FF2B5EF4-FFF2-40B4-BE49-F238E27FC236}">
              <a16:creationId xmlns:a16="http://schemas.microsoft.com/office/drawing/2014/main" id="{7B3C8DE1-1290-44D4-B54A-7B9DC85C189B}"/>
            </a:ext>
          </a:extLst>
        </xdr:cNvPr>
        <xdr:cNvCxnSpPr/>
      </xdr:nvCxnSpPr>
      <xdr:spPr>
        <a:xfrm>
          <a:off x="12409881" y="7089788"/>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11316</xdr:colOff>
      <xdr:row>31</xdr:row>
      <xdr:rowOff>27189</xdr:rowOff>
    </xdr:from>
    <xdr:ext cx="444352" cy="233205"/>
    <xdr:sp macro="" textlink="'1条'!R10">
      <xdr:nvSpPr>
        <xdr:cNvPr id="256" name="テキスト ボックス 255">
          <a:extLst>
            <a:ext uri="{FF2B5EF4-FFF2-40B4-BE49-F238E27FC236}">
              <a16:creationId xmlns:a16="http://schemas.microsoft.com/office/drawing/2014/main" id="{2DCF39A3-F0F8-4E24-ACF8-C2B7FF8D5BBC}"/>
            </a:ext>
          </a:extLst>
        </xdr:cNvPr>
        <xdr:cNvSpPr txBox="1"/>
      </xdr:nvSpPr>
      <xdr:spPr>
        <a:xfrm>
          <a:off x="12355716" y="688518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58</xdr:col>
      <xdr:colOff>59006</xdr:colOff>
      <xdr:row>31</xdr:row>
      <xdr:rowOff>25035</xdr:rowOff>
    </xdr:from>
    <xdr:ext cx="444352" cy="233205"/>
    <xdr:sp macro="" textlink="'1条'!R11">
      <xdr:nvSpPr>
        <xdr:cNvPr id="257" name="テキスト ボックス 256">
          <a:extLst>
            <a:ext uri="{FF2B5EF4-FFF2-40B4-BE49-F238E27FC236}">
              <a16:creationId xmlns:a16="http://schemas.microsoft.com/office/drawing/2014/main" id="{EB77A1EA-911E-4498-A414-F89BCB573D0D}"/>
            </a:ext>
          </a:extLst>
        </xdr:cNvPr>
        <xdr:cNvSpPr txBox="1"/>
      </xdr:nvSpPr>
      <xdr:spPr>
        <a:xfrm>
          <a:off x="13317806" y="68830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56</xdr:col>
      <xdr:colOff>170408</xdr:colOff>
      <xdr:row>32</xdr:row>
      <xdr:rowOff>3188</xdr:rowOff>
    </xdr:from>
    <xdr:to>
      <xdr:col>61</xdr:col>
      <xdr:colOff>179408</xdr:colOff>
      <xdr:row>32</xdr:row>
      <xdr:rowOff>3188</xdr:rowOff>
    </xdr:to>
    <xdr:cxnSp macro="">
      <xdr:nvCxnSpPr>
        <xdr:cNvPr id="258" name="直線コネクタ 257">
          <a:extLst>
            <a:ext uri="{FF2B5EF4-FFF2-40B4-BE49-F238E27FC236}">
              <a16:creationId xmlns:a16="http://schemas.microsoft.com/office/drawing/2014/main" id="{FE478003-AFE1-4317-A277-1E9B0601F80F}"/>
            </a:ext>
          </a:extLst>
        </xdr:cNvPr>
        <xdr:cNvCxnSpPr/>
      </xdr:nvCxnSpPr>
      <xdr:spPr>
        <a:xfrm>
          <a:off x="12972008" y="7089788"/>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179585</xdr:colOff>
      <xdr:row>23</xdr:row>
      <xdr:rowOff>121093</xdr:rowOff>
    </xdr:from>
    <xdr:to>
      <xdr:col>61</xdr:col>
      <xdr:colOff>179585</xdr:colOff>
      <xdr:row>33</xdr:row>
      <xdr:rowOff>67093</xdr:rowOff>
    </xdr:to>
    <xdr:cxnSp macro="">
      <xdr:nvCxnSpPr>
        <xdr:cNvPr id="259" name="直線コネクタ 258">
          <a:extLst>
            <a:ext uri="{FF2B5EF4-FFF2-40B4-BE49-F238E27FC236}">
              <a16:creationId xmlns:a16="http://schemas.microsoft.com/office/drawing/2014/main" id="{801CAA4F-D8F9-4166-8D8D-AD9084F46D92}"/>
            </a:ext>
          </a:extLst>
        </xdr:cNvPr>
        <xdr:cNvCxnSpPr/>
      </xdr:nvCxnSpPr>
      <xdr:spPr>
        <a:xfrm>
          <a:off x="14124185" y="5150293"/>
          <a:ext cx="0" cy="2232000"/>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165055</xdr:colOff>
      <xdr:row>23</xdr:row>
      <xdr:rowOff>115057</xdr:rowOff>
    </xdr:from>
    <xdr:to>
      <xdr:col>68</xdr:col>
      <xdr:colOff>127782</xdr:colOff>
      <xdr:row>23</xdr:row>
      <xdr:rowOff>115057</xdr:rowOff>
    </xdr:to>
    <xdr:cxnSp macro="">
      <xdr:nvCxnSpPr>
        <xdr:cNvPr id="260" name="直線コネクタ 259">
          <a:extLst>
            <a:ext uri="{FF2B5EF4-FFF2-40B4-BE49-F238E27FC236}">
              <a16:creationId xmlns:a16="http://schemas.microsoft.com/office/drawing/2014/main" id="{08F9C1B3-384F-433F-B073-E1EBEF9D4D50}"/>
            </a:ext>
          </a:extLst>
        </xdr:cNvPr>
        <xdr:cNvCxnSpPr/>
      </xdr:nvCxnSpPr>
      <xdr:spPr>
        <a:xfrm>
          <a:off x="12966655" y="5144257"/>
          <a:ext cx="2705927"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53</xdr:col>
      <xdr:colOff>198639</xdr:colOff>
      <xdr:row>21</xdr:row>
      <xdr:rowOff>154627</xdr:rowOff>
    </xdr:from>
    <xdr:ext cx="233205" cy="444352"/>
    <xdr:sp macro="" textlink="'1条'!R14">
      <xdr:nvSpPr>
        <xdr:cNvPr id="261" name="テキスト ボックス 260">
          <a:extLst>
            <a:ext uri="{FF2B5EF4-FFF2-40B4-BE49-F238E27FC236}">
              <a16:creationId xmlns:a16="http://schemas.microsoft.com/office/drawing/2014/main" id="{0A2B99AD-F13A-42D3-B346-31B34068B1E5}"/>
            </a:ext>
          </a:extLst>
        </xdr:cNvPr>
        <xdr:cNvSpPr txBox="1"/>
      </xdr:nvSpPr>
      <xdr:spPr>
        <a:xfrm rot="16200000">
          <a:off x="12208866" y="48322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54</xdr:col>
      <xdr:colOff>132810</xdr:colOff>
      <xdr:row>23</xdr:row>
      <xdr:rowOff>118960</xdr:rowOff>
    </xdr:from>
    <xdr:to>
      <xdr:col>55</xdr:col>
      <xdr:colOff>56610</xdr:colOff>
      <xdr:row>23</xdr:row>
      <xdr:rowOff>118960</xdr:rowOff>
    </xdr:to>
    <xdr:cxnSp macro="">
      <xdr:nvCxnSpPr>
        <xdr:cNvPr id="262" name="直線コネクタ 261">
          <a:extLst>
            <a:ext uri="{FF2B5EF4-FFF2-40B4-BE49-F238E27FC236}">
              <a16:creationId xmlns:a16="http://schemas.microsoft.com/office/drawing/2014/main" id="{9FBC565C-AE49-4704-935F-C544F93BCA77}"/>
            </a:ext>
          </a:extLst>
        </xdr:cNvPr>
        <xdr:cNvCxnSpPr/>
      </xdr:nvCxnSpPr>
      <xdr:spPr>
        <a:xfrm flipH="1">
          <a:off x="12477210" y="5148160"/>
          <a:ext cx="15240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178339</xdr:colOff>
      <xdr:row>22</xdr:row>
      <xdr:rowOff>156084</xdr:rowOff>
    </xdr:from>
    <xdr:to>
      <xdr:col>54</xdr:col>
      <xdr:colOff>178339</xdr:colOff>
      <xdr:row>23</xdr:row>
      <xdr:rowOff>68086</xdr:rowOff>
    </xdr:to>
    <xdr:cxnSp macro="">
      <xdr:nvCxnSpPr>
        <xdr:cNvPr id="263" name="直線コネクタ 262">
          <a:extLst>
            <a:ext uri="{FF2B5EF4-FFF2-40B4-BE49-F238E27FC236}">
              <a16:creationId xmlns:a16="http://schemas.microsoft.com/office/drawing/2014/main" id="{B4134228-34E8-456E-935F-11F55B6C13A0}"/>
            </a:ext>
          </a:extLst>
        </xdr:cNvPr>
        <xdr:cNvCxnSpPr/>
      </xdr:nvCxnSpPr>
      <xdr:spPr>
        <a:xfrm>
          <a:off x="12522739" y="4956684"/>
          <a:ext cx="0" cy="140602"/>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180028</xdr:colOff>
      <xdr:row>23</xdr:row>
      <xdr:rowOff>128518</xdr:rowOff>
    </xdr:from>
    <xdr:to>
      <xdr:col>68</xdr:col>
      <xdr:colOff>9121</xdr:colOff>
      <xdr:row>34</xdr:row>
      <xdr:rowOff>89526</xdr:rowOff>
    </xdr:to>
    <xdr:cxnSp macro="">
      <xdr:nvCxnSpPr>
        <xdr:cNvPr id="264" name="直線コネクタ 263">
          <a:extLst>
            <a:ext uri="{FF2B5EF4-FFF2-40B4-BE49-F238E27FC236}">
              <a16:creationId xmlns:a16="http://schemas.microsoft.com/office/drawing/2014/main" id="{96CC9046-5FBB-426C-B122-626EFA2D5082}"/>
            </a:ext>
          </a:extLst>
        </xdr:cNvPr>
        <xdr:cNvCxnSpPr/>
      </xdr:nvCxnSpPr>
      <xdr:spPr>
        <a:xfrm flipH="1">
          <a:off x="14124628" y="5157718"/>
          <a:ext cx="1429293" cy="2475608"/>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88767</xdr:colOff>
      <xdr:row>33</xdr:row>
      <xdr:rowOff>179617</xdr:rowOff>
    </xdr:from>
    <xdr:to>
      <xdr:col>62</xdr:col>
      <xdr:colOff>95489</xdr:colOff>
      <xdr:row>34</xdr:row>
      <xdr:rowOff>174059</xdr:rowOff>
    </xdr:to>
    <xdr:sp macro="" textlink="">
      <xdr:nvSpPr>
        <xdr:cNvPr id="280" name="円弧 279">
          <a:extLst>
            <a:ext uri="{FF2B5EF4-FFF2-40B4-BE49-F238E27FC236}">
              <a16:creationId xmlns:a16="http://schemas.microsoft.com/office/drawing/2014/main" id="{1D870B9E-8ED7-4630-9631-4E1166C53D5C}"/>
            </a:ext>
          </a:extLst>
        </xdr:cNvPr>
        <xdr:cNvSpPr/>
      </xdr:nvSpPr>
      <xdr:spPr>
        <a:xfrm rot="1800000">
          <a:off x="14033367" y="7494817"/>
          <a:ext cx="235322" cy="223042"/>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61</xdr:col>
      <xdr:colOff>177025</xdr:colOff>
      <xdr:row>34</xdr:row>
      <xdr:rowOff>91938</xdr:rowOff>
    </xdr:from>
    <xdr:to>
      <xdr:col>68</xdr:col>
      <xdr:colOff>102136</xdr:colOff>
      <xdr:row>34</xdr:row>
      <xdr:rowOff>91938</xdr:rowOff>
    </xdr:to>
    <xdr:cxnSp macro="">
      <xdr:nvCxnSpPr>
        <xdr:cNvPr id="281" name="直線コネクタ 280">
          <a:extLst>
            <a:ext uri="{FF2B5EF4-FFF2-40B4-BE49-F238E27FC236}">
              <a16:creationId xmlns:a16="http://schemas.microsoft.com/office/drawing/2014/main" id="{C4F739E1-810B-49D8-B045-3580B7A28D6A}"/>
            </a:ext>
          </a:extLst>
        </xdr:cNvPr>
        <xdr:cNvCxnSpPr/>
      </xdr:nvCxnSpPr>
      <xdr:spPr>
        <a:xfrm>
          <a:off x="14121625" y="7635738"/>
          <a:ext cx="1525311"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142726</xdr:colOff>
      <xdr:row>29</xdr:row>
      <xdr:rowOff>177942</xdr:rowOff>
    </xdr:from>
    <xdr:to>
      <xdr:col>66</xdr:col>
      <xdr:colOff>127934</xdr:colOff>
      <xdr:row>29</xdr:row>
      <xdr:rowOff>177942</xdr:rowOff>
    </xdr:to>
    <xdr:cxnSp macro="">
      <xdr:nvCxnSpPr>
        <xdr:cNvPr id="282" name="直線コネクタ 281">
          <a:extLst>
            <a:ext uri="{FF2B5EF4-FFF2-40B4-BE49-F238E27FC236}">
              <a16:creationId xmlns:a16="http://schemas.microsoft.com/office/drawing/2014/main" id="{6ECDCF4B-A908-4AD9-8830-6EAEFD247A4E}"/>
            </a:ext>
          </a:extLst>
        </xdr:cNvPr>
        <xdr:cNvCxnSpPr/>
      </xdr:nvCxnSpPr>
      <xdr:spPr>
        <a:xfrm rot="1800000">
          <a:off x="14773126" y="6578742"/>
          <a:ext cx="442408"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77004</xdr:colOff>
      <xdr:row>29</xdr:row>
      <xdr:rowOff>25819</xdr:rowOff>
    </xdr:from>
    <xdr:to>
      <xdr:col>65</xdr:col>
      <xdr:colOff>77004</xdr:colOff>
      <xdr:row>31</xdr:row>
      <xdr:rowOff>143988</xdr:rowOff>
    </xdr:to>
    <xdr:cxnSp macro="">
      <xdr:nvCxnSpPr>
        <xdr:cNvPr id="283" name="直線コネクタ 282">
          <a:extLst>
            <a:ext uri="{FF2B5EF4-FFF2-40B4-BE49-F238E27FC236}">
              <a16:creationId xmlns:a16="http://schemas.microsoft.com/office/drawing/2014/main" id="{9085E94C-6A2B-4AC6-8ABF-0CC102C2806F}"/>
            </a:ext>
          </a:extLst>
        </xdr:cNvPr>
        <xdr:cNvCxnSpPr/>
      </xdr:nvCxnSpPr>
      <xdr:spPr>
        <a:xfrm rot="3600000">
          <a:off x="14648319" y="6714304"/>
          <a:ext cx="575369" cy="0"/>
        </a:xfrm>
        <a:prstGeom prst="line">
          <a:avLst/>
        </a:prstGeom>
        <a:ln w="25400">
          <a:solidFill>
            <a:schemeClr val="tx1"/>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168381</xdr:colOff>
      <xdr:row>29</xdr:row>
      <xdr:rowOff>79601</xdr:rowOff>
    </xdr:from>
    <xdr:to>
      <xdr:col>65</xdr:col>
      <xdr:colOff>170015</xdr:colOff>
      <xdr:row>30</xdr:row>
      <xdr:rowOff>76853</xdr:rowOff>
    </xdr:to>
    <xdr:sp macro="" textlink="">
      <xdr:nvSpPr>
        <xdr:cNvPr id="284" name="円弧 283">
          <a:extLst>
            <a:ext uri="{FF2B5EF4-FFF2-40B4-BE49-F238E27FC236}">
              <a16:creationId xmlns:a16="http://schemas.microsoft.com/office/drawing/2014/main" id="{CACE85C2-19B9-4454-8D52-669A311F638F}"/>
            </a:ext>
          </a:extLst>
        </xdr:cNvPr>
        <xdr:cNvSpPr/>
      </xdr:nvSpPr>
      <xdr:spPr>
        <a:xfrm rot="5940764">
          <a:off x="14800972" y="6478210"/>
          <a:ext cx="225852" cy="230234"/>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64</xdr:col>
      <xdr:colOff>207568</xdr:colOff>
      <xdr:row>29</xdr:row>
      <xdr:rowOff>7626</xdr:rowOff>
    </xdr:from>
    <xdr:to>
      <xdr:col>65</xdr:col>
      <xdr:colOff>35129</xdr:colOff>
      <xdr:row>29</xdr:row>
      <xdr:rowOff>42530</xdr:rowOff>
    </xdr:to>
    <xdr:cxnSp macro="">
      <xdr:nvCxnSpPr>
        <xdr:cNvPr id="285" name="直線コネクタ 284">
          <a:extLst>
            <a:ext uri="{FF2B5EF4-FFF2-40B4-BE49-F238E27FC236}">
              <a16:creationId xmlns:a16="http://schemas.microsoft.com/office/drawing/2014/main" id="{AE2B93D6-F762-41F1-85D6-8198F4248188}"/>
            </a:ext>
          </a:extLst>
        </xdr:cNvPr>
        <xdr:cNvCxnSpPr/>
      </xdr:nvCxnSpPr>
      <xdr:spPr>
        <a:xfrm>
          <a:off x="14837968" y="6408426"/>
          <a:ext cx="56161" cy="34904"/>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3733</xdr:colOff>
      <xdr:row>29</xdr:row>
      <xdr:rowOff>41915</xdr:rowOff>
    </xdr:from>
    <xdr:to>
      <xdr:col>65</xdr:col>
      <xdr:colOff>32197</xdr:colOff>
      <xdr:row>29</xdr:row>
      <xdr:rowOff>92853</xdr:rowOff>
    </xdr:to>
    <xdr:cxnSp macro="">
      <xdr:nvCxnSpPr>
        <xdr:cNvPr id="286" name="直線コネクタ 285">
          <a:extLst>
            <a:ext uri="{FF2B5EF4-FFF2-40B4-BE49-F238E27FC236}">
              <a16:creationId xmlns:a16="http://schemas.microsoft.com/office/drawing/2014/main" id="{43542912-F17A-44B6-BA78-05F6B053ED1A}"/>
            </a:ext>
          </a:extLst>
        </xdr:cNvPr>
        <xdr:cNvCxnSpPr/>
      </xdr:nvCxnSpPr>
      <xdr:spPr>
        <a:xfrm flipH="1">
          <a:off x="14862733" y="6442715"/>
          <a:ext cx="28464" cy="50938"/>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16506</xdr:colOff>
      <xdr:row>25</xdr:row>
      <xdr:rowOff>200797</xdr:rowOff>
    </xdr:from>
    <xdr:to>
      <xdr:col>64</xdr:col>
      <xdr:colOff>16506</xdr:colOff>
      <xdr:row>28</xdr:row>
      <xdr:rowOff>92229</xdr:rowOff>
    </xdr:to>
    <xdr:cxnSp macro="">
      <xdr:nvCxnSpPr>
        <xdr:cNvPr id="287" name="直線コネクタ 286">
          <a:extLst>
            <a:ext uri="{FF2B5EF4-FFF2-40B4-BE49-F238E27FC236}">
              <a16:creationId xmlns:a16="http://schemas.microsoft.com/office/drawing/2014/main" id="{DBF98E7B-6890-4749-A672-4B73EE772F0D}"/>
            </a:ext>
          </a:extLst>
        </xdr:cNvPr>
        <xdr:cNvCxnSpPr/>
      </xdr:nvCxnSpPr>
      <xdr:spPr>
        <a:xfrm>
          <a:off x="14646906" y="5687197"/>
          <a:ext cx="0" cy="577232"/>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105725</xdr:colOff>
      <xdr:row>30</xdr:row>
      <xdr:rowOff>172538</xdr:rowOff>
    </xdr:from>
    <xdr:to>
      <xdr:col>61</xdr:col>
      <xdr:colOff>188525</xdr:colOff>
      <xdr:row>30</xdr:row>
      <xdr:rowOff>172538</xdr:rowOff>
    </xdr:to>
    <xdr:cxnSp macro="">
      <xdr:nvCxnSpPr>
        <xdr:cNvPr id="288" name="直線コネクタ 287">
          <a:extLst>
            <a:ext uri="{FF2B5EF4-FFF2-40B4-BE49-F238E27FC236}">
              <a16:creationId xmlns:a16="http://schemas.microsoft.com/office/drawing/2014/main" id="{7A563EC0-840E-4CBC-AEF0-34A05EE66694}"/>
            </a:ext>
          </a:extLst>
        </xdr:cNvPr>
        <xdr:cNvCxnSpPr/>
      </xdr:nvCxnSpPr>
      <xdr:spPr>
        <a:xfrm>
          <a:off x="13593125" y="6801938"/>
          <a:ext cx="540000" cy="0"/>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120808</xdr:colOff>
      <xdr:row>21</xdr:row>
      <xdr:rowOff>144841</xdr:rowOff>
    </xdr:from>
    <xdr:to>
      <xdr:col>61</xdr:col>
      <xdr:colOff>120808</xdr:colOff>
      <xdr:row>22</xdr:row>
      <xdr:rowOff>47954</xdr:rowOff>
    </xdr:to>
    <xdr:cxnSp macro="">
      <xdr:nvCxnSpPr>
        <xdr:cNvPr id="289" name="直線コネクタ 288">
          <a:extLst>
            <a:ext uri="{FF2B5EF4-FFF2-40B4-BE49-F238E27FC236}">
              <a16:creationId xmlns:a16="http://schemas.microsoft.com/office/drawing/2014/main" id="{BF1330FC-406A-44F6-84CF-330619120F68}"/>
            </a:ext>
          </a:extLst>
        </xdr:cNvPr>
        <xdr:cNvCxnSpPr/>
      </xdr:nvCxnSpPr>
      <xdr:spPr>
        <a:xfrm>
          <a:off x="14065408" y="4716841"/>
          <a:ext cx="0" cy="1317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123379</xdr:colOff>
      <xdr:row>21</xdr:row>
      <xdr:rowOff>178300</xdr:rowOff>
    </xdr:from>
    <xdr:to>
      <xdr:col>67</xdr:col>
      <xdr:colOff>184579</xdr:colOff>
      <xdr:row>21</xdr:row>
      <xdr:rowOff>178300</xdr:rowOff>
    </xdr:to>
    <xdr:cxnSp macro="">
      <xdr:nvCxnSpPr>
        <xdr:cNvPr id="290" name="直線コネクタ 289">
          <a:extLst>
            <a:ext uri="{FF2B5EF4-FFF2-40B4-BE49-F238E27FC236}">
              <a16:creationId xmlns:a16="http://schemas.microsoft.com/office/drawing/2014/main" id="{4733E198-1B0C-46C7-8E4E-9EB549CE0B68}"/>
            </a:ext>
          </a:extLst>
        </xdr:cNvPr>
        <xdr:cNvCxnSpPr/>
      </xdr:nvCxnSpPr>
      <xdr:spPr>
        <a:xfrm>
          <a:off x="14067979" y="4750300"/>
          <a:ext cx="1432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182469</xdr:colOff>
      <xdr:row>21</xdr:row>
      <xdr:rowOff>144841</xdr:rowOff>
    </xdr:from>
    <xdr:to>
      <xdr:col>67</xdr:col>
      <xdr:colOff>182469</xdr:colOff>
      <xdr:row>22</xdr:row>
      <xdr:rowOff>47954</xdr:rowOff>
    </xdr:to>
    <xdr:cxnSp macro="">
      <xdr:nvCxnSpPr>
        <xdr:cNvPr id="291" name="直線コネクタ 290">
          <a:extLst>
            <a:ext uri="{FF2B5EF4-FFF2-40B4-BE49-F238E27FC236}">
              <a16:creationId xmlns:a16="http://schemas.microsoft.com/office/drawing/2014/main" id="{11A2A157-7123-4862-8783-DB1604D67887}"/>
            </a:ext>
          </a:extLst>
        </xdr:cNvPr>
        <xdr:cNvCxnSpPr/>
      </xdr:nvCxnSpPr>
      <xdr:spPr>
        <a:xfrm>
          <a:off x="15498669" y="4716841"/>
          <a:ext cx="0" cy="1317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53048</xdr:colOff>
      <xdr:row>23</xdr:row>
      <xdr:rowOff>118455</xdr:rowOff>
    </xdr:from>
    <xdr:to>
      <xdr:col>68</xdr:col>
      <xdr:colOff>53048</xdr:colOff>
      <xdr:row>34</xdr:row>
      <xdr:rowOff>87855</xdr:rowOff>
    </xdr:to>
    <xdr:cxnSp macro="">
      <xdr:nvCxnSpPr>
        <xdr:cNvPr id="292" name="直線コネクタ 291">
          <a:extLst>
            <a:ext uri="{FF2B5EF4-FFF2-40B4-BE49-F238E27FC236}">
              <a16:creationId xmlns:a16="http://schemas.microsoft.com/office/drawing/2014/main" id="{7EA13233-0FD6-4FA7-AB8D-F950EA79370D}"/>
            </a:ext>
          </a:extLst>
        </xdr:cNvPr>
        <xdr:cNvCxnSpPr/>
      </xdr:nvCxnSpPr>
      <xdr:spPr>
        <a:xfrm>
          <a:off x="15597848" y="5147655"/>
          <a:ext cx="0" cy="2484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12211</xdr:colOff>
      <xdr:row>27</xdr:row>
      <xdr:rowOff>200382</xdr:rowOff>
    </xdr:from>
    <xdr:ext cx="233205" cy="444352"/>
    <xdr:sp macro="" textlink="$P$37">
      <xdr:nvSpPr>
        <xdr:cNvPr id="293" name="テキスト ボックス 292">
          <a:extLst>
            <a:ext uri="{FF2B5EF4-FFF2-40B4-BE49-F238E27FC236}">
              <a16:creationId xmlns:a16="http://schemas.microsoft.com/office/drawing/2014/main" id="{5B28BBDC-67B9-47B2-9F0F-76A9B8FFDB02}"/>
            </a:ext>
          </a:extLst>
        </xdr:cNvPr>
        <xdr:cNvSpPr txBox="1"/>
      </xdr:nvSpPr>
      <xdr:spPr>
        <a:xfrm rot="16200000">
          <a:off x="15451438" y="624955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AC8DB08-009E-4E61-8CC6-74C070A5FF08}" type="TxLink">
            <a:rPr kumimoji="1" lang="en-US" altLang="en-US" sz="900" b="0" i="0" u="none" strike="noStrike">
              <a:solidFill>
                <a:srgbClr val="000000"/>
              </a:solidFill>
              <a:latin typeface="Times New Roman"/>
              <a:cs typeface="Times New Roman"/>
            </a:rPr>
            <a:pPr/>
            <a:t>6.900</a:t>
          </a:fld>
          <a:endParaRPr kumimoji="1" lang="ja-JP" altLang="en-US" sz="900"/>
        </a:p>
      </xdr:txBody>
    </xdr:sp>
    <xdr:clientData/>
  </xdr:oneCellAnchor>
  <xdr:oneCellAnchor>
    <xdr:from>
      <xdr:col>68</xdr:col>
      <xdr:colOff>16643</xdr:colOff>
      <xdr:row>29</xdr:row>
      <xdr:rowOff>28750</xdr:rowOff>
    </xdr:from>
    <xdr:ext cx="224998" cy="390813"/>
    <xdr:sp macro="" textlink="">
      <xdr:nvSpPr>
        <xdr:cNvPr id="294" name="テキスト ボックス 293">
          <a:extLst>
            <a:ext uri="{FF2B5EF4-FFF2-40B4-BE49-F238E27FC236}">
              <a16:creationId xmlns:a16="http://schemas.microsoft.com/office/drawing/2014/main" id="{08CB8C4D-F644-4E1E-BF07-53A9F6E1012C}"/>
            </a:ext>
          </a:extLst>
        </xdr:cNvPr>
        <xdr:cNvSpPr txBox="1"/>
      </xdr:nvSpPr>
      <xdr:spPr>
        <a:xfrm rot="16200000">
          <a:off x="15478535" y="6512458"/>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twoCellAnchor editAs="oneCell">
    <xdr:from>
      <xdr:col>54</xdr:col>
      <xdr:colOff>178339</xdr:colOff>
      <xdr:row>23</xdr:row>
      <xdr:rowOff>121696</xdr:rowOff>
    </xdr:from>
    <xdr:to>
      <xdr:col>54</xdr:col>
      <xdr:colOff>178339</xdr:colOff>
      <xdr:row>24</xdr:row>
      <xdr:rowOff>30385</xdr:rowOff>
    </xdr:to>
    <xdr:cxnSp macro="">
      <xdr:nvCxnSpPr>
        <xdr:cNvPr id="295" name="直線コネクタ 294">
          <a:extLst>
            <a:ext uri="{FF2B5EF4-FFF2-40B4-BE49-F238E27FC236}">
              <a16:creationId xmlns:a16="http://schemas.microsoft.com/office/drawing/2014/main" id="{F4B0BE85-E9B1-44B3-82FD-70EB76AB14D6}"/>
            </a:ext>
          </a:extLst>
        </xdr:cNvPr>
        <xdr:cNvCxnSpPr/>
      </xdr:nvCxnSpPr>
      <xdr:spPr>
        <a:xfrm>
          <a:off x="12522739" y="5150896"/>
          <a:ext cx="0" cy="137289"/>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71969</xdr:colOff>
      <xdr:row>36</xdr:row>
      <xdr:rowOff>40406</xdr:rowOff>
    </xdr:from>
    <xdr:to>
      <xdr:col>61</xdr:col>
      <xdr:colOff>181769</xdr:colOff>
      <xdr:row>36</xdr:row>
      <xdr:rowOff>40406</xdr:rowOff>
    </xdr:to>
    <xdr:cxnSp macro="">
      <xdr:nvCxnSpPr>
        <xdr:cNvPr id="297" name="直線コネクタ 296">
          <a:extLst>
            <a:ext uri="{FF2B5EF4-FFF2-40B4-BE49-F238E27FC236}">
              <a16:creationId xmlns:a16="http://schemas.microsoft.com/office/drawing/2014/main" id="{22408D3C-1A85-4717-8B81-1E277578F90D}"/>
            </a:ext>
          </a:extLst>
        </xdr:cNvPr>
        <xdr:cNvCxnSpPr/>
      </xdr:nvCxnSpPr>
      <xdr:spPr>
        <a:xfrm>
          <a:off x="12416369" y="8041406"/>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79169</xdr:colOff>
      <xdr:row>8</xdr:row>
      <xdr:rowOff>200582</xdr:rowOff>
    </xdr:from>
    <xdr:to>
      <xdr:col>29</xdr:col>
      <xdr:colOff>30569</xdr:colOff>
      <xdr:row>8</xdr:row>
      <xdr:rowOff>200582</xdr:rowOff>
    </xdr:to>
    <xdr:cxnSp macro="">
      <xdr:nvCxnSpPr>
        <xdr:cNvPr id="2" name="直線コネクタ 1">
          <a:extLst>
            <a:ext uri="{FF2B5EF4-FFF2-40B4-BE49-F238E27FC236}">
              <a16:creationId xmlns:a16="http://schemas.microsoft.com/office/drawing/2014/main" id="{48256A0B-8DBE-2F46-B8C6-71EFE0D90A7F}"/>
            </a:ext>
          </a:extLst>
        </xdr:cNvPr>
        <xdr:cNvCxnSpPr/>
      </xdr:nvCxnSpPr>
      <xdr:spPr>
        <a:xfrm flipH="1">
          <a:off x="6479969" y="2029382"/>
          <a:ext cx="180000" cy="0"/>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114734</xdr:colOff>
      <xdr:row>24</xdr:row>
      <xdr:rowOff>72225</xdr:rowOff>
    </xdr:from>
    <xdr:ext cx="505138" cy="285527"/>
    <xdr:sp macro="" textlink="">
      <xdr:nvSpPr>
        <xdr:cNvPr id="7" name="テキスト ボックス 6">
          <a:extLst>
            <a:ext uri="{FF2B5EF4-FFF2-40B4-BE49-F238E27FC236}">
              <a16:creationId xmlns:a16="http://schemas.microsoft.com/office/drawing/2014/main" id="{D1F54DC8-8947-49F6-BF75-DD7F16EA5BB3}"/>
            </a:ext>
          </a:extLst>
        </xdr:cNvPr>
        <xdr:cNvSpPr txBox="1"/>
      </xdr:nvSpPr>
      <xdr:spPr>
        <a:xfrm>
          <a:off x="14287934" y="5330025"/>
          <a:ext cx="50513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k</a:t>
          </a:r>
          <a:r>
            <a:rPr kumimoji="1" lang="en-US" altLang="ja-JP" sz="900" i="1" baseline="-25000">
              <a:latin typeface="Times New Roman" panose="02020603050405020304" pitchFamily="18" charset="0"/>
              <a:cs typeface="Times New Roman" panose="02020603050405020304" pitchFamily="18" charset="0"/>
            </a:rPr>
            <a:t>h</a:t>
          </a:r>
          <a:r>
            <a:rPr kumimoji="1" lang="ja-JP" altLang="en-US" sz="900" i="1" baseline="0">
              <a:latin typeface="Times New Roman" panose="02020603050405020304" pitchFamily="18" charset="0"/>
              <a:cs typeface="Times New Roman" panose="02020603050405020304" pitchFamily="18" charset="0"/>
            </a:rPr>
            <a:t>・</a:t>
          </a:r>
          <a:r>
            <a:rPr kumimoji="1" lang="en-US" altLang="ja-JP" sz="900" i="1" baseline="0">
              <a:latin typeface="Times New Roman" panose="02020603050405020304" pitchFamily="18" charset="0"/>
              <a:cs typeface="Times New Roman" panose="02020603050405020304" pitchFamily="18" charset="0"/>
            </a:rPr>
            <a:t>W</a:t>
          </a:r>
          <a:endParaRPr kumimoji="1" lang="ja-JP" altLang="en-US" sz="900" i="1" baseline="-25000">
            <a:latin typeface="Times New Roman" panose="02020603050405020304" pitchFamily="18" charset="0"/>
            <a:cs typeface="Times New Roman" panose="02020603050405020304" pitchFamily="18" charset="0"/>
          </a:endParaRPr>
        </a:p>
      </xdr:txBody>
    </xdr:sp>
    <xdr:clientData/>
  </xdr:oneCellAnchor>
  <xdr:twoCellAnchor editAs="oneCell">
    <xdr:from>
      <xdr:col>63</xdr:col>
      <xdr:colOff>24257</xdr:colOff>
      <xdr:row>25</xdr:row>
      <xdr:rowOff>146475</xdr:rowOff>
    </xdr:from>
    <xdr:to>
      <xdr:col>63</xdr:col>
      <xdr:colOff>204257</xdr:colOff>
      <xdr:row>25</xdr:row>
      <xdr:rowOff>146475</xdr:rowOff>
    </xdr:to>
    <xdr:cxnSp macro="">
      <xdr:nvCxnSpPr>
        <xdr:cNvPr id="8" name="直線コネクタ 7">
          <a:extLst>
            <a:ext uri="{FF2B5EF4-FFF2-40B4-BE49-F238E27FC236}">
              <a16:creationId xmlns:a16="http://schemas.microsoft.com/office/drawing/2014/main" id="{1D9C3A26-DB11-5931-19F1-6E4AFEA4437A}"/>
            </a:ext>
          </a:extLst>
        </xdr:cNvPr>
        <xdr:cNvCxnSpPr/>
      </xdr:nvCxnSpPr>
      <xdr:spPr>
        <a:xfrm flipH="1">
          <a:off x="14426057" y="5632875"/>
          <a:ext cx="180000" cy="0"/>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47392</xdr:colOff>
      <xdr:row>24</xdr:row>
      <xdr:rowOff>103018</xdr:rowOff>
    </xdr:from>
    <xdr:ext cx="291426" cy="224998"/>
    <xdr:sp macro="" textlink="">
      <xdr:nvSpPr>
        <xdr:cNvPr id="9" name="テキスト ボックス 8">
          <a:extLst>
            <a:ext uri="{FF2B5EF4-FFF2-40B4-BE49-F238E27FC236}">
              <a16:creationId xmlns:a16="http://schemas.microsoft.com/office/drawing/2014/main" id="{29187305-2236-5033-18F9-D07FE5C6C634}"/>
            </a:ext>
          </a:extLst>
        </xdr:cNvPr>
        <xdr:cNvSpPr txBox="1"/>
      </xdr:nvSpPr>
      <xdr:spPr>
        <a:xfrm>
          <a:off x="14677792" y="5360818"/>
          <a:ext cx="29142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64</xdr:col>
      <xdr:colOff>206560</xdr:colOff>
      <xdr:row>24</xdr:row>
      <xdr:rowOff>105802</xdr:rowOff>
    </xdr:from>
    <xdr:ext cx="502061" cy="233205"/>
    <xdr:sp macro="" textlink="$BM$17">
      <xdr:nvSpPr>
        <xdr:cNvPr id="10" name="テキスト ボックス 9">
          <a:extLst>
            <a:ext uri="{FF2B5EF4-FFF2-40B4-BE49-F238E27FC236}">
              <a16:creationId xmlns:a16="http://schemas.microsoft.com/office/drawing/2014/main" id="{D2221E2C-F39D-7311-FEBE-F665D213D968}"/>
            </a:ext>
          </a:extLst>
        </xdr:cNvPr>
        <xdr:cNvSpPr txBox="1"/>
      </xdr:nvSpPr>
      <xdr:spPr>
        <a:xfrm>
          <a:off x="14836960" y="5592202"/>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8746F32-03DB-4A93-9789-6DC271060346}" type="TxLink">
            <a:rPr kumimoji="1" lang="en-US" altLang="en-US" sz="900" b="0" i="0" u="none" strike="noStrike">
              <a:solidFill>
                <a:srgbClr val="000000"/>
              </a:solidFill>
              <a:latin typeface="Times New Roman"/>
              <a:ea typeface="Yu Gothic"/>
              <a:cs typeface="Times New Roman"/>
            </a:rPr>
            <a:pPr/>
            <a:t>75.904</a:t>
          </a:fld>
          <a:endParaRPr kumimoji="1" lang="ja-JP" altLang="en-US" sz="900">
            <a:solidFill>
              <a:sysClr val="windowText" lastClr="000000"/>
            </a:solidFill>
          </a:endParaRPr>
        </a:p>
      </xdr:txBody>
    </xdr:sp>
    <xdr:clientData/>
  </xdr:oneCellAnchor>
  <xdr:oneCellAnchor>
    <xdr:from>
      <xdr:col>27</xdr:col>
      <xdr:colOff>141348</xdr:colOff>
      <xdr:row>7</xdr:row>
      <xdr:rowOff>157179</xdr:rowOff>
    </xdr:from>
    <xdr:ext cx="505138" cy="285527"/>
    <xdr:sp macro="" textlink="">
      <xdr:nvSpPr>
        <xdr:cNvPr id="3" name="テキスト ボックス 2">
          <a:extLst>
            <a:ext uri="{FF2B5EF4-FFF2-40B4-BE49-F238E27FC236}">
              <a16:creationId xmlns:a16="http://schemas.microsoft.com/office/drawing/2014/main" id="{BED63000-FB67-4DC3-2783-F36B44FF7004}"/>
            </a:ext>
          </a:extLst>
        </xdr:cNvPr>
        <xdr:cNvSpPr txBox="1"/>
      </xdr:nvSpPr>
      <xdr:spPr>
        <a:xfrm>
          <a:off x="6313548" y="1757379"/>
          <a:ext cx="50513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k</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ja-JP" altLang="en-US" sz="900" i="1" baseline="0">
              <a:solidFill>
                <a:srgbClr val="FF0000"/>
              </a:solidFill>
              <a:latin typeface="Times New Roman" panose="02020603050405020304" pitchFamily="18" charset="0"/>
              <a:cs typeface="Times New Roman" panose="02020603050405020304" pitchFamily="18" charset="0"/>
            </a:rPr>
            <a:t>・</a:t>
          </a:r>
          <a:r>
            <a:rPr kumimoji="1" lang="en-US" altLang="ja-JP" sz="900" i="1" baseline="0">
              <a:solidFill>
                <a:srgbClr val="FF0000"/>
              </a:solidFill>
              <a:latin typeface="Times New Roman" panose="02020603050405020304" pitchFamily="18" charset="0"/>
              <a:cs typeface="Times New Roman" panose="02020603050405020304" pitchFamily="18" charset="0"/>
            </a:rPr>
            <a:t>W</a:t>
          </a:r>
          <a:endParaRPr kumimoji="1" lang="ja-JP" altLang="en-US" sz="900" i="1" baseline="-250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30</xdr:col>
      <xdr:colOff>130707</xdr:colOff>
      <xdr:row>14</xdr:row>
      <xdr:rowOff>25396</xdr:rowOff>
    </xdr:from>
    <xdr:ext cx="255198" cy="224998"/>
    <xdr:sp macro="" textlink="">
      <xdr:nvSpPr>
        <xdr:cNvPr id="33" name="テキスト ボックス 32">
          <a:extLst>
            <a:ext uri="{FF2B5EF4-FFF2-40B4-BE49-F238E27FC236}">
              <a16:creationId xmlns:a16="http://schemas.microsoft.com/office/drawing/2014/main" id="{FCACD542-2DC1-A679-72D6-E69E53C39790}"/>
            </a:ext>
          </a:extLst>
        </xdr:cNvPr>
        <xdr:cNvSpPr txBox="1"/>
      </xdr:nvSpPr>
      <xdr:spPr>
        <a:xfrm>
          <a:off x="6988707" y="3225796"/>
          <a:ext cx="25519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R</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29</xdr:col>
      <xdr:colOff>122643</xdr:colOff>
      <xdr:row>34</xdr:row>
      <xdr:rowOff>201605</xdr:rowOff>
    </xdr:from>
    <xdr:to>
      <xdr:col>31</xdr:col>
      <xdr:colOff>217624</xdr:colOff>
      <xdr:row>34</xdr:row>
      <xdr:rowOff>201605</xdr:rowOff>
    </xdr:to>
    <xdr:cxnSp macro="">
      <xdr:nvCxnSpPr>
        <xdr:cNvPr id="56" name="直線コネクタ 55">
          <a:extLst>
            <a:ext uri="{FF2B5EF4-FFF2-40B4-BE49-F238E27FC236}">
              <a16:creationId xmlns:a16="http://schemas.microsoft.com/office/drawing/2014/main" id="{E5282283-A40B-48F9-A628-D8C9BDBE104B}"/>
            </a:ext>
          </a:extLst>
        </xdr:cNvPr>
        <xdr:cNvCxnSpPr/>
      </xdr:nvCxnSpPr>
      <xdr:spPr>
        <a:xfrm flipH="1">
          <a:off x="14753043" y="3645845"/>
          <a:ext cx="552181" cy="0"/>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174636</xdr:colOff>
      <xdr:row>34</xdr:row>
      <xdr:rowOff>165513</xdr:rowOff>
    </xdr:from>
    <xdr:to>
      <xdr:col>32</xdr:col>
      <xdr:colOff>83343</xdr:colOff>
      <xdr:row>35</xdr:row>
      <xdr:rowOff>143745</xdr:rowOff>
    </xdr:to>
    <xdr:sp macro="" textlink="">
      <xdr:nvSpPr>
        <xdr:cNvPr id="57" name="テキスト ボックス 56">
          <a:extLst>
            <a:ext uri="{FF2B5EF4-FFF2-40B4-BE49-F238E27FC236}">
              <a16:creationId xmlns:a16="http://schemas.microsoft.com/office/drawing/2014/main" id="{BDB57D1D-7F23-4EC6-9ED7-F25F150A4521}"/>
            </a:ext>
          </a:extLst>
        </xdr:cNvPr>
        <xdr:cNvSpPr txBox="1"/>
      </xdr:nvSpPr>
      <xdr:spPr>
        <a:xfrm>
          <a:off x="14805036" y="3609753"/>
          <a:ext cx="594507" cy="20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k</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ja-JP" altLang="en-US" sz="900" i="0">
              <a:solidFill>
                <a:srgbClr val="FF0000"/>
              </a:solidFill>
              <a:latin typeface="Times New Roman" panose="02020603050405020304" pitchFamily="18" charset="0"/>
              <a:cs typeface="Times New Roman" panose="02020603050405020304" pitchFamily="18" charset="0"/>
            </a:rPr>
            <a:t>・</a:t>
          </a:r>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31</xdr:col>
      <xdr:colOff>183833</xdr:colOff>
      <xdr:row>27</xdr:row>
      <xdr:rowOff>146467</xdr:rowOff>
    </xdr:from>
    <xdr:to>
      <xdr:col>34</xdr:col>
      <xdr:colOff>13710</xdr:colOff>
      <xdr:row>28</xdr:row>
      <xdr:rowOff>117661</xdr:rowOff>
    </xdr:to>
    <xdr:sp macro="" textlink="">
      <xdr:nvSpPr>
        <xdr:cNvPr id="58" name="テキスト ボックス 57">
          <a:extLst>
            <a:ext uri="{FF2B5EF4-FFF2-40B4-BE49-F238E27FC236}">
              <a16:creationId xmlns:a16="http://schemas.microsoft.com/office/drawing/2014/main" id="{B991DA34-6342-4E53-88D6-BA9A9DFDFECB}"/>
            </a:ext>
          </a:extLst>
        </xdr:cNvPr>
        <xdr:cNvSpPr txBox="1"/>
      </xdr:nvSpPr>
      <xdr:spPr>
        <a:xfrm>
          <a:off x="15271433" y="1975267"/>
          <a:ext cx="515677" cy="19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32</xdr:col>
      <xdr:colOff>1486</xdr:colOff>
      <xdr:row>20</xdr:row>
      <xdr:rowOff>175547</xdr:rowOff>
    </xdr:from>
    <xdr:to>
      <xdr:col>32</xdr:col>
      <xdr:colOff>1486</xdr:colOff>
      <xdr:row>34</xdr:row>
      <xdr:rowOff>219500</xdr:rowOff>
    </xdr:to>
    <xdr:cxnSp macro="">
      <xdr:nvCxnSpPr>
        <xdr:cNvPr id="59" name="直線コネクタ 58">
          <a:extLst>
            <a:ext uri="{FF2B5EF4-FFF2-40B4-BE49-F238E27FC236}">
              <a16:creationId xmlns:a16="http://schemas.microsoft.com/office/drawing/2014/main" id="{693F73FC-8AC8-4031-AA0B-15E25F6CC294}"/>
            </a:ext>
          </a:extLst>
        </xdr:cNvPr>
        <xdr:cNvCxnSpPr/>
      </xdr:nvCxnSpPr>
      <xdr:spPr>
        <a:xfrm>
          <a:off x="15317686" y="404147"/>
          <a:ext cx="0" cy="3244353"/>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202406</xdr:colOff>
      <xdr:row>24</xdr:row>
      <xdr:rowOff>161778</xdr:rowOff>
    </xdr:from>
    <xdr:to>
      <xdr:col>29</xdr:col>
      <xdr:colOff>100482</xdr:colOff>
      <xdr:row>34</xdr:row>
      <xdr:rowOff>182476</xdr:rowOff>
    </xdr:to>
    <xdr:cxnSp macro="">
      <xdr:nvCxnSpPr>
        <xdr:cNvPr id="60" name="直線コネクタ 59">
          <a:extLst>
            <a:ext uri="{FF2B5EF4-FFF2-40B4-BE49-F238E27FC236}">
              <a16:creationId xmlns:a16="http://schemas.microsoft.com/office/drawing/2014/main" id="{99371EBE-E9A8-44FA-B2C8-50349387B61E}"/>
            </a:ext>
          </a:extLst>
        </xdr:cNvPr>
        <xdr:cNvCxnSpPr/>
      </xdr:nvCxnSpPr>
      <xdr:spPr>
        <a:xfrm flipH="1" flipV="1">
          <a:off x="13918406" y="1304778"/>
          <a:ext cx="812476" cy="2306698"/>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0</xdr:colOff>
      <xdr:row>20</xdr:row>
      <xdr:rowOff>163978</xdr:rowOff>
    </xdr:from>
    <xdr:to>
      <xdr:col>31</xdr:col>
      <xdr:colOff>206499</xdr:colOff>
      <xdr:row>24</xdr:row>
      <xdr:rowOff>154781</xdr:rowOff>
    </xdr:to>
    <xdr:cxnSp macro="">
      <xdr:nvCxnSpPr>
        <xdr:cNvPr id="61" name="直線コネクタ 60">
          <a:extLst>
            <a:ext uri="{FF2B5EF4-FFF2-40B4-BE49-F238E27FC236}">
              <a16:creationId xmlns:a16="http://schemas.microsoft.com/office/drawing/2014/main" id="{D5D90436-592F-4B1D-9F82-30784169EDD9}"/>
            </a:ext>
          </a:extLst>
        </xdr:cNvPr>
        <xdr:cNvCxnSpPr/>
      </xdr:nvCxnSpPr>
      <xdr:spPr>
        <a:xfrm flipV="1">
          <a:off x="13944600" y="392578"/>
          <a:ext cx="1349499" cy="905203"/>
        </a:xfrm>
        <a:prstGeom prst="line">
          <a:avLst/>
        </a:prstGeom>
        <a:ln w="19050">
          <a:solidFill>
            <a:srgbClr val="FF0000"/>
          </a:solidFill>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216643</xdr:colOff>
      <xdr:row>33</xdr:row>
      <xdr:rowOff>163821</xdr:rowOff>
    </xdr:from>
    <xdr:to>
      <xdr:col>29</xdr:col>
      <xdr:colOff>104389</xdr:colOff>
      <xdr:row>34</xdr:row>
      <xdr:rowOff>174705</xdr:rowOff>
    </xdr:to>
    <xdr:sp macro="" textlink="">
      <xdr:nvSpPr>
        <xdr:cNvPr id="62" name="テキスト ボックス 61">
          <a:extLst>
            <a:ext uri="{FF2B5EF4-FFF2-40B4-BE49-F238E27FC236}">
              <a16:creationId xmlns:a16="http://schemas.microsoft.com/office/drawing/2014/main" id="{7DC90B29-F0A3-4F66-A5DD-35D447D4CD19}"/>
            </a:ext>
          </a:extLst>
        </xdr:cNvPr>
        <xdr:cNvSpPr txBox="1"/>
      </xdr:nvSpPr>
      <xdr:spPr>
        <a:xfrm>
          <a:off x="13932643" y="3379461"/>
          <a:ext cx="802146" cy="239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90+φ-ω</a:t>
          </a:r>
          <a:endParaRPr kumimoji="1" lang="en-US" altLang="ja-JP"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endParaRPr>
        </a:p>
        <a:p>
          <a:r>
            <a:rPr kumimoji="1" lang="en-US" altLang="ja-JP" sz="900">
              <a:solidFill>
                <a:sysClr val="windowText" lastClr="000000"/>
              </a:solidFill>
              <a:latin typeface="Times New Roman" panose="02020603050405020304" pitchFamily="18" charset="0"/>
              <a:cs typeface="Times New Roman" panose="02020603050405020304" pitchFamily="18" charset="0"/>
            </a:rPr>
            <a:t> </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27</xdr:col>
      <xdr:colOff>19850</xdr:colOff>
      <xdr:row>30</xdr:row>
      <xdr:rowOff>186529</xdr:rowOff>
    </xdr:from>
    <xdr:to>
      <xdr:col>28</xdr:col>
      <xdr:colOff>196545</xdr:colOff>
      <xdr:row>31</xdr:row>
      <xdr:rowOff>193381</xdr:rowOff>
    </xdr:to>
    <xdr:sp macro="" textlink="">
      <xdr:nvSpPr>
        <xdr:cNvPr id="63" name="テキスト ボックス 62">
          <a:extLst>
            <a:ext uri="{FF2B5EF4-FFF2-40B4-BE49-F238E27FC236}">
              <a16:creationId xmlns:a16="http://schemas.microsoft.com/office/drawing/2014/main" id="{5824BCC7-E863-4AE8-874E-923EAC9ED634}"/>
            </a:ext>
          </a:extLst>
        </xdr:cNvPr>
        <xdr:cNvSpPr txBox="1"/>
      </xdr:nvSpPr>
      <xdr:spPr>
        <a:xfrm>
          <a:off x="14193050" y="2716369"/>
          <a:ext cx="405295" cy="23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R</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28</xdr:col>
      <xdr:colOff>54780</xdr:colOff>
      <xdr:row>22</xdr:row>
      <xdr:rowOff>188214</xdr:rowOff>
    </xdr:from>
    <xdr:to>
      <xdr:col>30</xdr:col>
      <xdr:colOff>9858</xdr:colOff>
      <xdr:row>23</xdr:row>
      <xdr:rowOff>199821</xdr:rowOff>
    </xdr:to>
    <xdr:sp macro="" textlink="">
      <xdr:nvSpPr>
        <xdr:cNvPr id="64" name="テキスト ボックス 63">
          <a:extLst>
            <a:ext uri="{FF2B5EF4-FFF2-40B4-BE49-F238E27FC236}">
              <a16:creationId xmlns:a16="http://schemas.microsoft.com/office/drawing/2014/main" id="{243E1244-044A-4AA6-A35C-018CCCC866AE}"/>
            </a:ext>
          </a:extLst>
        </xdr:cNvPr>
        <xdr:cNvSpPr txBox="1"/>
      </xdr:nvSpPr>
      <xdr:spPr>
        <a:xfrm>
          <a:off x="14456580" y="874014"/>
          <a:ext cx="412278" cy="240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P</a:t>
          </a:r>
          <a:r>
            <a:rPr kumimoji="1" lang="en-US" altLang="ja-JP" sz="90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26</xdr:col>
      <xdr:colOff>7428</xdr:colOff>
      <xdr:row>24</xdr:row>
      <xdr:rowOff>163728</xdr:rowOff>
    </xdr:from>
    <xdr:to>
      <xdr:col>27</xdr:col>
      <xdr:colOff>184399</xdr:colOff>
      <xdr:row>24</xdr:row>
      <xdr:rowOff>163728</xdr:rowOff>
    </xdr:to>
    <xdr:cxnSp macro="">
      <xdr:nvCxnSpPr>
        <xdr:cNvPr id="65" name="直線コネクタ 64">
          <a:extLst>
            <a:ext uri="{FF2B5EF4-FFF2-40B4-BE49-F238E27FC236}">
              <a16:creationId xmlns:a16="http://schemas.microsoft.com/office/drawing/2014/main" id="{A79FE7AE-9E6E-4F29-AEE8-886F4DE97BF2}"/>
            </a:ext>
          </a:extLst>
        </xdr:cNvPr>
        <xdr:cNvCxnSpPr/>
      </xdr:nvCxnSpPr>
      <xdr:spPr>
        <a:xfrm>
          <a:off x="13952028" y="1306728"/>
          <a:ext cx="405571" cy="0"/>
        </a:xfrm>
        <a:prstGeom prst="line">
          <a:avLst/>
        </a:prstGeom>
        <a:ln w="6350">
          <a:solidFill>
            <a:schemeClr val="accent1"/>
          </a:solidFill>
          <a:prstDash val="dash"/>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29091</xdr:colOff>
      <xdr:row>23</xdr:row>
      <xdr:rowOff>192570</xdr:rowOff>
    </xdr:from>
    <xdr:to>
      <xdr:col>29</xdr:col>
      <xdr:colOff>127714</xdr:colOff>
      <xdr:row>24</xdr:row>
      <xdr:rowOff>199524</xdr:rowOff>
    </xdr:to>
    <xdr:sp macro="" textlink="">
      <xdr:nvSpPr>
        <xdr:cNvPr id="66" name="テキスト ボックス 65">
          <a:extLst>
            <a:ext uri="{FF2B5EF4-FFF2-40B4-BE49-F238E27FC236}">
              <a16:creationId xmlns:a16="http://schemas.microsoft.com/office/drawing/2014/main" id="{40C095C5-A326-437E-BE71-8CF8A2412636}"/>
            </a:ext>
          </a:extLst>
        </xdr:cNvPr>
        <xdr:cNvSpPr txBox="1"/>
      </xdr:nvSpPr>
      <xdr:spPr>
        <a:xfrm>
          <a:off x="14202291" y="1106970"/>
          <a:ext cx="555823" cy="235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α+δ</a:t>
          </a:r>
          <a:endParaRPr kumimoji="1" lang="en-US" altLang="ja-JP"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endParaRPr>
        </a:p>
        <a:p>
          <a:r>
            <a:rPr kumimoji="1" lang="en-US" altLang="ja-JP" sz="900">
              <a:solidFill>
                <a:sysClr val="windowText" lastClr="000000"/>
              </a:solidFill>
              <a:latin typeface="Times New Roman" panose="02020603050405020304" pitchFamily="18" charset="0"/>
              <a:cs typeface="Times New Roman" panose="02020603050405020304" pitchFamily="18" charset="0"/>
            </a:rPr>
            <a:t> </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27</xdr:col>
      <xdr:colOff>127164</xdr:colOff>
      <xdr:row>34</xdr:row>
      <xdr:rowOff>191301</xdr:rowOff>
    </xdr:from>
    <xdr:to>
      <xdr:col>29</xdr:col>
      <xdr:colOff>106879</xdr:colOff>
      <xdr:row>34</xdr:row>
      <xdr:rowOff>191301</xdr:rowOff>
    </xdr:to>
    <xdr:cxnSp macro="">
      <xdr:nvCxnSpPr>
        <xdr:cNvPr id="67" name="直線コネクタ 66">
          <a:extLst>
            <a:ext uri="{FF2B5EF4-FFF2-40B4-BE49-F238E27FC236}">
              <a16:creationId xmlns:a16="http://schemas.microsoft.com/office/drawing/2014/main" id="{A8F8BBCD-391D-4095-800C-119EC1238D4A}"/>
            </a:ext>
          </a:extLst>
        </xdr:cNvPr>
        <xdr:cNvCxnSpPr/>
      </xdr:nvCxnSpPr>
      <xdr:spPr>
        <a:xfrm>
          <a:off x="14300364" y="3635541"/>
          <a:ext cx="436915" cy="0"/>
        </a:xfrm>
        <a:prstGeom prst="line">
          <a:avLst/>
        </a:prstGeom>
        <a:ln w="6350">
          <a:solidFill>
            <a:schemeClr val="accent1"/>
          </a:solidFill>
          <a:prstDash val="dash"/>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217437</xdr:colOff>
      <xdr:row>24</xdr:row>
      <xdr:rowOff>5283</xdr:rowOff>
    </xdr:from>
    <xdr:to>
      <xdr:col>27</xdr:col>
      <xdr:colOff>90590</xdr:colOff>
      <xdr:row>25</xdr:row>
      <xdr:rowOff>116361</xdr:rowOff>
    </xdr:to>
    <xdr:sp macro="" textlink="">
      <xdr:nvSpPr>
        <xdr:cNvPr id="68" name="円弧 67">
          <a:extLst>
            <a:ext uri="{FF2B5EF4-FFF2-40B4-BE49-F238E27FC236}">
              <a16:creationId xmlns:a16="http://schemas.microsoft.com/office/drawing/2014/main" id="{810ED55C-16B1-49E1-A423-B34CBD7B8791}"/>
            </a:ext>
          </a:extLst>
        </xdr:cNvPr>
        <xdr:cNvSpPr/>
      </xdr:nvSpPr>
      <xdr:spPr>
        <a:xfrm>
          <a:off x="13933437" y="1148283"/>
          <a:ext cx="330353" cy="339678"/>
        </a:xfrm>
        <a:prstGeom prst="arc">
          <a:avLst>
            <a:gd name="adj1" fmla="val 17603125"/>
            <a:gd name="adj2" fmla="val 0"/>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156322</xdr:colOff>
      <xdr:row>34</xdr:row>
      <xdr:rowOff>3007</xdr:rowOff>
    </xdr:from>
    <xdr:to>
      <xdr:col>30</xdr:col>
      <xdr:colOff>39864</xdr:colOff>
      <xdr:row>35</xdr:row>
      <xdr:rowOff>115829</xdr:rowOff>
    </xdr:to>
    <xdr:sp macro="" textlink="">
      <xdr:nvSpPr>
        <xdr:cNvPr id="69" name="円弧 68">
          <a:extLst>
            <a:ext uri="{FF2B5EF4-FFF2-40B4-BE49-F238E27FC236}">
              <a16:creationId xmlns:a16="http://schemas.microsoft.com/office/drawing/2014/main" id="{8F51447C-9B3C-4EAD-9A84-4FD863A72B58}"/>
            </a:ext>
          </a:extLst>
        </xdr:cNvPr>
        <xdr:cNvSpPr/>
      </xdr:nvSpPr>
      <xdr:spPr>
        <a:xfrm rot="14597001">
          <a:off x="14557782" y="3447587"/>
          <a:ext cx="341422" cy="340742"/>
        </a:xfrm>
        <a:prstGeom prst="arc">
          <a:avLst>
            <a:gd name="adj1" fmla="val 17603125"/>
            <a:gd name="adj2" fmla="val 0"/>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29</xdr:col>
      <xdr:colOff>126914</xdr:colOff>
      <xdr:row>21</xdr:row>
      <xdr:rowOff>1373</xdr:rowOff>
    </xdr:from>
    <xdr:to>
      <xdr:col>31</xdr:col>
      <xdr:colOff>222759</xdr:colOff>
      <xdr:row>34</xdr:row>
      <xdr:rowOff>170894</xdr:rowOff>
    </xdr:to>
    <xdr:cxnSp macro="">
      <xdr:nvCxnSpPr>
        <xdr:cNvPr id="70" name="直線コネクタ 69">
          <a:extLst>
            <a:ext uri="{FF2B5EF4-FFF2-40B4-BE49-F238E27FC236}">
              <a16:creationId xmlns:a16="http://schemas.microsoft.com/office/drawing/2014/main" id="{0610C392-C16E-40EE-B180-FF89229986A3}"/>
            </a:ext>
          </a:extLst>
        </xdr:cNvPr>
        <xdr:cNvCxnSpPr/>
      </xdr:nvCxnSpPr>
      <xdr:spPr>
        <a:xfrm flipH="1">
          <a:off x="14757314" y="458573"/>
          <a:ext cx="553045" cy="3141321"/>
        </a:xfrm>
        <a:prstGeom prst="line">
          <a:avLst/>
        </a:prstGeom>
        <a:ln w="6350">
          <a:solidFill>
            <a:schemeClr val="accent1"/>
          </a:solidFill>
          <a:prstDash val="dash"/>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18343</xdr:colOff>
      <xdr:row>22</xdr:row>
      <xdr:rowOff>164865</xdr:rowOff>
    </xdr:from>
    <xdr:to>
      <xdr:col>32</xdr:col>
      <xdr:colOff>132748</xdr:colOff>
      <xdr:row>24</xdr:row>
      <xdr:rowOff>46798</xdr:rowOff>
    </xdr:to>
    <xdr:sp macro="" textlink="">
      <xdr:nvSpPr>
        <xdr:cNvPr id="71" name="円弧 70">
          <a:extLst>
            <a:ext uri="{FF2B5EF4-FFF2-40B4-BE49-F238E27FC236}">
              <a16:creationId xmlns:a16="http://schemas.microsoft.com/office/drawing/2014/main" id="{43D94FA1-207D-48BA-B1B2-14D69D1696EF}"/>
            </a:ext>
          </a:extLst>
        </xdr:cNvPr>
        <xdr:cNvSpPr/>
      </xdr:nvSpPr>
      <xdr:spPr>
        <a:xfrm rot="7213871">
          <a:off x="15107879" y="848729"/>
          <a:ext cx="339133" cy="343005"/>
        </a:xfrm>
        <a:prstGeom prst="arc">
          <a:avLst>
            <a:gd name="adj1" fmla="val 19324874"/>
            <a:gd name="adj2" fmla="val 0"/>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31</xdr:col>
      <xdr:colOff>14588</xdr:colOff>
      <xdr:row>24</xdr:row>
      <xdr:rowOff>43429</xdr:rowOff>
    </xdr:from>
    <xdr:to>
      <xdr:col>32</xdr:col>
      <xdr:colOff>130094</xdr:colOff>
      <xdr:row>25</xdr:row>
      <xdr:rowOff>50383</xdr:rowOff>
    </xdr:to>
    <xdr:sp macro="" textlink="">
      <xdr:nvSpPr>
        <xdr:cNvPr id="72" name="テキスト ボックス 71">
          <a:extLst>
            <a:ext uri="{FF2B5EF4-FFF2-40B4-BE49-F238E27FC236}">
              <a16:creationId xmlns:a16="http://schemas.microsoft.com/office/drawing/2014/main" id="{6F7A8023-544E-4F1A-A492-1B8F92572D73}"/>
            </a:ext>
          </a:extLst>
        </xdr:cNvPr>
        <xdr:cNvSpPr txBox="1"/>
      </xdr:nvSpPr>
      <xdr:spPr>
        <a:xfrm>
          <a:off x="15102188" y="1186429"/>
          <a:ext cx="344106" cy="235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θ</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29</xdr:col>
      <xdr:colOff>143649</xdr:colOff>
      <xdr:row>27</xdr:row>
      <xdr:rowOff>92090</xdr:rowOff>
    </xdr:from>
    <xdr:to>
      <xdr:col>30</xdr:col>
      <xdr:colOff>114842</xdr:colOff>
      <xdr:row>30</xdr:row>
      <xdr:rowOff>42902</xdr:rowOff>
    </xdr:to>
    <xdr:sp macro="" textlink="">
      <xdr:nvSpPr>
        <xdr:cNvPr id="73" name="テキスト ボックス 72">
          <a:extLst>
            <a:ext uri="{FF2B5EF4-FFF2-40B4-BE49-F238E27FC236}">
              <a16:creationId xmlns:a16="http://schemas.microsoft.com/office/drawing/2014/main" id="{0459A278-706F-4DA6-A024-CC8DB3900599}"/>
            </a:ext>
          </a:extLst>
        </xdr:cNvPr>
        <xdr:cNvSpPr txBox="1"/>
      </xdr:nvSpPr>
      <xdr:spPr>
        <a:xfrm rot="16800000">
          <a:off x="14555640" y="2139299"/>
          <a:ext cx="636612" cy="19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 cosθ</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29</xdr:col>
      <xdr:colOff>177287</xdr:colOff>
      <xdr:row>20</xdr:row>
      <xdr:rowOff>218617</xdr:rowOff>
    </xdr:from>
    <xdr:to>
      <xdr:col>31</xdr:col>
      <xdr:colOff>61569</xdr:colOff>
      <xdr:row>22</xdr:row>
      <xdr:rowOff>103894</xdr:rowOff>
    </xdr:to>
    <xdr:sp macro="" textlink="">
      <xdr:nvSpPr>
        <xdr:cNvPr id="74" name="円弧 73">
          <a:extLst>
            <a:ext uri="{FF2B5EF4-FFF2-40B4-BE49-F238E27FC236}">
              <a16:creationId xmlns:a16="http://schemas.microsoft.com/office/drawing/2014/main" id="{944DA854-4325-40A6-9C75-2A865FEC95DB}"/>
            </a:ext>
          </a:extLst>
        </xdr:cNvPr>
        <xdr:cNvSpPr/>
      </xdr:nvSpPr>
      <xdr:spPr>
        <a:xfrm rot="11138986">
          <a:off x="14807687" y="447217"/>
          <a:ext cx="341482" cy="342477"/>
        </a:xfrm>
        <a:prstGeom prst="arc">
          <a:avLst>
            <a:gd name="adj1" fmla="val 19312700"/>
            <a:gd name="adj2" fmla="val 0"/>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28</xdr:col>
      <xdr:colOff>202048</xdr:colOff>
      <xdr:row>32</xdr:row>
      <xdr:rowOff>182720</xdr:rowOff>
    </xdr:from>
    <xdr:to>
      <xdr:col>32</xdr:col>
      <xdr:colOff>86168</xdr:colOff>
      <xdr:row>34</xdr:row>
      <xdr:rowOff>24715</xdr:rowOff>
    </xdr:to>
    <xdr:sp macro="" textlink="">
      <xdr:nvSpPr>
        <xdr:cNvPr id="75" name="テキスト ボックス 74">
          <a:extLst>
            <a:ext uri="{FF2B5EF4-FFF2-40B4-BE49-F238E27FC236}">
              <a16:creationId xmlns:a16="http://schemas.microsoft.com/office/drawing/2014/main" id="{78010575-D63D-4E1F-835F-1C7CE1B68EA3}"/>
            </a:ext>
          </a:extLst>
        </xdr:cNvPr>
        <xdr:cNvSpPr txBox="1"/>
      </xdr:nvSpPr>
      <xdr:spPr>
        <a:xfrm>
          <a:off x="14603848" y="3169760"/>
          <a:ext cx="798520" cy="299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ω</a:t>
          </a:r>
          <a:r>
            <a:rPr kumimoji="1" lang="ja-JP" altLang="en-US"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　</a:t>
          </a:r>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-φ</a:t>
          </a:r>
          <a:r>
            <a:rPr kumimoji="1" lang="en-US" altLang="ja-JP" sz="900">
              <a:solidFill>
                <a:sysClr val="windowText" lastClr="000000"/>
              </a:solidFill>
              <a:latin typeface="Times New Roman" panose="02020603050405020304" pitchFamily="18" charset="0"/>
              <a:cs typeface="Times New Roman" panose="02020603050405020304" pitchFamily="18" charset="0"/>
            </a:rPr>
            <a:t>+θ</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25</xdr:col>
      <xdr:colOff>79261</xdr:colOff>
      <xdr:row>23</xdr:row>
      <xdr:rowOff>44048</xdr:rowOff>
    </xdr:from>
    <xdr:to>
      <xdr:col>25</xdr:col>
      <xdr:colOff>204017</xdr:colOff>
      <xdr:row>24</xdr:row>
      <xdr:rowOff>172640</xdr:rowOff>
    </xdr:to>
    <xdr:cxnSp macro="">
      <xdr:nvCxnSpPr>
        <xdr:cNvPr id="76" name="直線コネクタ 75">
          <a:extLst>
            <a:ext uri="{FF2B5EF4-FFF2-40B4-BE49-F238E27FC236}">
              <a16:creationId xmlns:a16="http://schemas.microsoft.com/office/drawing/2014/main" id="{622164A9-8377-4B94-9715-C61EC6062B17}"/>
            </a:ext>
          </a:extLst>
        </xdr:cNvPr>
        <xdr:cNvCxnSpPr/>
      </xdr:nvCxnSpPr>
      <xdr:spPr>
        <a:xfrm flipH="1" flipV="1">
          <a:off x="13795261" y="958448"/>
          <a:ext cx="124756" cy="357192"/>
        </a:xfrm>
        <a:prstGeom prst="line">
          <a:avLst/>
        </a:prstGeom>
        <a:ln w="6350">
          <a:solidFill>
            <a:schemeClr val="accent1"/>
          </a:solidFill>
          <a:prstDash val="dash"/>
          <a:headEnd type="none" w="sm" len="sm"/>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79264</xdr:colOff>
      <xdr:row>20</xdr:row>
      <xdr:rowOff>191163</xdr:rowOff>
    </xdr:from>
    <xdr:to>
      <xdr:col>31</xdr:col>
      <xdr:colOff>215932</xdr:colOff>
      <xdr:row>23</xdr:row>
      <xdr:rowOff>41047</xdr:rowOff>
    </xdr:to>
    <xdr:cxnSp macro="">
      <xdr:nvCxnSpPr>
        <xdr:cNvPr id="77" name="直線コネクタ 76">
          <a:extLst>
            <a:ext uri="{FF2B5EF4-FFF2-40B4-BE49-F238E27FC236}">
              <a16:creationId xmlns:a16="http://schemas.microsoft.com/office/drawing/2014/main" id="{96A74028-BA60-489D-BD30-43AC0629F1C0}"/>
            </a:ext>
          </a:extLst>
        </xdr:cNvPr>
        <xdr:cNvCxnSpPr/>
      </xdr:nvCxnSpPr>
      <xdr:spPr>
        <a:xfrm flipV="1">
          <a:off x="13795264" y="419763"/>
          <a:ext cx="1508268" cy="535684"/>
        </a:xfrm>
        <a:prstGeom prst="line">
          <a:avLst/>
        </a:prstGeom>
        <a:ln w="6350">
          <a:solidFill>
            <a:schemeClr val="accent1"/>
          </a:solidFill>
          <a:prstDash val="dash"/>
          <a:headEnd type="none" w="sm" len="sm"/>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3416</xdr:colOff>
      <xdr:row>20</xdr:row>
      <xdr:rowOff>191797</xdr:rowOff>
    </xdr:from>
    <xdr:to>
      <xdr:col>31</xdr:col>
      <xdr:colOff>198386</xdr:colOff>
      <xdr:row>21</xdr:row>
      <xdr:rowOff>162990</xdr:rowOff>
    </xdr:to>
    <xdr:sp macro="" textlink="">
      <xdr:nvSpPr>
        <xdr:cNvPr id="78" name="テキスト ボックス 77">
          <a:extLst>
            <a:ext uri="{FF2B5EF4-FFF2-40B4-BE49-F238E27FC236}">
              <a16:creationId xmlns:a16="http://schemas.microsoft.com/office/drawing/2014/main" id="{1FA96DA1-0150-4740-8635-E61F2B7DE9B3}"/>
            </a:ext>
          </a:extLst>
        </xdr:cNvPr>
        <xdr:cNvSpPr txBox="1"/>
      </xdr:nvSpPr>
      <xdr:spPr>
        <a:xfrm rot="20460000">
          <a:off x="13719416" y="420397"/>
          <a:ext cx="1566570" cy="19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1">
              <a:solidFill>
                <a:srgbClr val="FF0000"/>
              </a:solidFill>
              <a:latin typeface="Times New Roman" panose="02020603050405020304" pitchFamily="18" charset="0"/>
              <a:cs typeface="Times New Roman" panose="02020603050405020304" pitchFamily="18" charset="0"/>
            </a:rPr>
            <a:t>W</a:t>
          </a:r>
          <a:r>
            <a:rPr kumimoji="1" lang="en-US" altLang="ja-JP" sz="900">
              <a:solidFill>
                <a:srgbClr val="FF0000"/>
              </a:solidFill>
              <a:latin typeface="Times New Roman" panose="02020603050405020304" pitchFamily="18" charset="0"/>
              <a:cs typeface="Times New Roman" panose="02020603050405020304" pitchFamily="18" charset="0"/>
            </a:rPr>
            <a:t> / cosθ</a:t>
          </a:r>
          <a:r>
            <a:rPr kumimoji="1" lang="ja-JP" altLang="en-US" sz="900">
              <a:solidFill>
                <a:srgbClr val="FF0000"/>
              </a:solidFill>
              <a:latin typeface="Times New Roman" panose="02020603050405020304" pitchFamily="18" charset="0"/>
              <a:cs typeface="Times New Roman" panose="02020603050405020304" pitchFamily="18" charset="0"/>
            </a:rPr>
            <a:t>・</a:t>
          </a:r>
          <a:r>
            <a:rPr kumimoji="1" lang="en-US" altLang="ja-JP" sz="900">
              <a:solidFill>
                <a:srgbClr val="FF0000"/>
              </a:solidFill>
              <a:latin typeface="Times New Roman" panose="02020603050405020304" pitchFamily="18" charset="0"/>
              <a:cs typeface="Times New Roman" panose="02020603050405020304" pitchFamily="18" charset="0"/>
            </a:rPr>
            <a:t>sin(ω -</a:t>
          </a:r>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φ</a:t>
          </a:r>
          <a:r>
            <a:rPr kumimoji="1" lang="en-US" altLang="ja-JP" sz="900">
              <a:solidFill>
                <a:srgbClr val="FF0000"/>
              </a:solidFill>
              <a:latin typeface="Times New Roman" panose="02020603050405020304" pitchFamily="18" charset="0"/>
              <a:cs typeface="Times New Roman" panose="02020603050405020304" pitchFamily="18" charset="0"/>
            </a:rPr>
            <a:t> +</a:t>
          </a:r>
          <a:r>
            <a:rPr kumimoji="1" lang="ja-JP" altLang="en-US" sz="900" baseline="0">
              <a:solidFill>
                <a:srgbClr val="FF0000"/>
              </a:solidFill>
              <a:latin typeface="Times New Roman" panose="02020603050405020304" pitchFamily="18" charset="0"/>
              <a:cs typeface="Times New Roman" panose="02020603050405020304" pitchFamily="18" charset="0"/>
            </a:rPr>
            <a:t> </a:t>
          </a:r>
          <a:r>
            <a:rPr kumimoji="1" lang="en-US" altLang="ja-JP" sz="900" baseline="0">
              <a:solidFill>
                <a:srgbClr val="FF0000"/>
              </a:solidFill>
              <a:latin typeface="Times New Roman" panose="02020603050405020304" pitchFamily="18" charset="0"/>
              <a:cs typeface="Times New Roman" panose="02020603050405020304" pitchFamily="18" charset="0"/>
            </a:rPr>
            <a:t>θ)</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29</xdr:col>
      <xdr:colOff>32387</xdr:colOff>
      <xdr:row>21</xdr:row>
      <xdr:rowOff>139127</xdr:rowOff>
    </xdr:from>
    <xdr:to>
      <xdr:col>33</xdr:col>
      <xdr:colOff>173896</xdr:colOff>
      <xdr:row>22</xdr:row>
      <xdr:rowOff>150012</xdr:rowOff>
    </xdr:to>
    <xdr:sp macro="" textlink="">
      <xdr:nvSpPr>
        <xdr:cNvPr id="79" name="テキスト ボックス 78">
          <a:extLst>
            <a:ext uri="{FF2B5EF4-FFF2-40B4-BE49-F238E27FC236}">
              <a16:creationId xmlns:a16="http://schemas.microsoft.com/office/drawing/2014/main" id="{2E0F868E-C593-4F05-940A-3C89F1667526}"/>
            </a:ext>
          </a:extLst>
        </xdr:cNvPr>
        <xdr:cNvSpPr txBox="1"/>
      </xdr:nvSpPr>
      <xdr:spPr>
        <a:xfrm>
          <a:off x="14662787" y="596327"/>
          <a:ext cx="1055909" cy="239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i="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rPr>
            <a:t>-ω+φ+α+δ</a:t>
          </a:r>
          <a:endParaRPr kumimoji="1" lang="en-US" altLang="ja-JP" sz="900" i="1" baseline="-25000">
            <a:solidFill>
              <a:sysClr val="windowText" lastClr="000000"/>
            </a:solidFill>
            <a:latin typeface="HGP明朝B" panose="02020800000000000000" pitchFamily="18" charset="-128"/>
            <a:ea typeface="HGP明朝B" panose="02020800000000000000" pitchFamily="18" charset="-128"/>
            <a:cs typeface="Times New Roman" panose="02020603050405020304" pitchFamily="18" charset="0"/>
          </a:endParaRPr>
        </a:p>
        <a:p>
          <a:r>
            <a:rPr kumimoji="1" lang="en-US" altLang="ja-JP" sz="900">
              <a:solidFill>
                <a:sysClr val="windowText" lastClr="000000"/>
              </a:solidFill>
              <a:latin typeface="Times New Roman" panose="02020603050405020304" pitchFamily="18" charset="0"/>
              <a:cs typeface="Times New Roman" panose="02020603050405020304" pitchFamily="18" charset="0"/>
            </a:rPr>
            <a:t> </a:t>
          </a:r>
          <a:endParaRPr kumimoji="1" lang="ja-JP" altLang="en-US" sz="9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28</xdr:col>
      <xdr:colOff>183617</xdr:colOff>
      <xdr:row>33</xdr:row>
      <xdr:rowOff>216971</xdr:rowOff>
    </xdr:from>
    <xdr:to>
      <xdr:col>30</xdr:col>
      <xdr:colOff>67159</xdr:colOff>
      <xdr:row>35</xdr:row>
      <xdr:rowOff>102182</xdr:rowOff>
    </xdr:to>
    <xdr:sp macro="" textlink="">
      <xdr:nvSpPr>
        <xdr:cNvPr id="80" name="円弧 79">
          <a:extLst>
            <a:ext uri="{FF2B5EF4-FFF2-40B4-BE49-F238E27FC236}">
              <a16:creationId xmlns:a16="http://schemas.microsoft.com/office/drawing/2014/main" id="{FA44ECD2-EB3B-4144-BC8C-3282315A2B54}"/>
            </a:ext>
          </a:extLst>
        </xdr:cNvPr>
        <xdr:cNvSpPr/>
      </xdr:nvSpPr>
      <xdr:spPr>
        <a:xfrm rot="18726354">
          <a:off x="14584582" y="3433446"/>
          <a:ext cx="342411" cy="340742"/>
        </a:xfrm>
        <a:prstGeom prst="arc">
          <a:avLst>
            <a:gd name="adj1" fmla="val 17603125"/>
            <a:gd name="adj2" fmla="val 19816849"/>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61</xdr:col>
      <xdr:colOff>48490</xdr:colOff>
      <xdr:row>15</xdr:row>
      <xdr:rowOff>178070</xdr:rowOff>
    </xdr:from>
    <xdr:to>
      <xdr:col>68</xdr:col>
      <xdr:colOff>158290</xdr:colOff>
      <xdr:row>15</xdr:row>
      <xdr:rowOff>178070</xdr:rowOff>
    </xdr:to>
    <xdr:cxnSp macro="">
      <xdr:nvCxnSpPr>
        <xdr:cNvPr id="255" name="直線コネクタ 254">
          <a:extLst>
            <a:ext uri="{FF2B5EF4-FFF2-40B4-BE49-F238E27FC236}">
              <a16:creationId xmlns:a16="http://schemas.microsoft.com/office/drawing/2014/main" id="{CFD7D161-DEFF-4A41-97D5-35197186F2A4}"/>
            </a:ext>
          </a:extLst>
        </xdr:cNvPr>
        <xdr:cNvCxnSpPr/>
      </xdr:nvCxnSpPr>
      <xdr:spPr>
        <a:xfrm>
          <a:off x="13993090" y="3607070"/>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49757</xdr:colOff>
      <xdr:row>16</xdr:row>
      <xdr:rowOff>197150</xdr:rowOff>
    </xdr:from>
    <xdr:to>
      <xdr:col>67</xdr:col>
      <xdr:colOff>100157</xdr:colOff>
      <xdr:row>16</xdr:row>
      <xdr:rowOff>197150</xdr:rowOff>
    </xdr:to>
    <xdr:cxnSp macro="">
      <xdr:nvCxnSpPr>
        <xdr:cNvPr id="52" name="直線コネクタ 51">
          <a:extLst>
            <a:ext uri="{FF2B5EF4-FFF2-40B4-BE49-F238E27FC236}">
              <a16:creationId xmlns:a16="http://schemas.microsoft.com/office/drawing/2014/main" id="{3365C39F-7A9F-4B28-83A5-300DB2D1E5E8}"/>
            </a:ext>
          </a:extLst>
        </xdr:cNvPr>
        <xdr:cNvCxnSpPr/>
      </xdr:nvCxnSpPr>
      <xdr:spPr>
        <a:xfrm>
          <a:off x="13994357" y="3854750"/>
          <a:ext cx="142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43202</xdr:colOff>
      <xdr:row>16</xdr:row>
      <xdr:rowOff>144330</xdr:rowOff>
    </xdr:from>
    <xdr:ext cx="444352" cy="233205"/>
    <xdr:sp macro="" textlink="$AZ$12">
      <xdr:nvSpPr>
        <xdr:cNvPr id="53" name="テキスト ボックス 52">
          <a:extLst>
            <a:ext uri="{FF2B5EF4-FFF2-40B4-BE49-F238E27FC236}">
              <a16:creationId xmlns:a16="http://schemas.microsoft.com/office/drawing/2014/main" id="{6C3B51E6-DC4A-4F24-8669-395276176FD2}"/>
            </a:ext>
          </a:extLst>
        </xdr:cNvPr>
        <xdr:cNvSpPr txBox="1"/>
      </xdr:nvSpPr>
      <xdr:spPr>
        <a:xfrm>
          <a:off x="14673602" y="380193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A683776-6C0D-4DB6-BC4F-A5AC4570FEE6}" type="TxLink">
            <a:rPr kumimoji="1" lang="en-US" altLang="en-US" sz="900" b="0" i="0" u="none" strike="noStrike">
              <a:solidFill>
                <a:srgbClr val="FF0000"/>
              </a:solidFill>
              <a:latin typeface="Times New Roman"/>
              <a:cs typeface="Times New Roman"/>
            </a:rPr>
            <a:pPr/>
            <a:t>3.952</a:t>
          </a:fld>
          <a:endParaRPr kumimoji="1" lang="ja-JP" altLang="en-US" sz="900">
            <a:solidFill>
              <a:srgbClr val="FF0000"/>
            </a:solidFill>
          </a:endParaRPr>
        </a:p>
      </xdr:txBody>
    </xdr:sp>
    <xdr:clientData/>
  </xdr:oneCellAnchor>
  <xdr:twoCellAnchor editAs="oneCell">
    <xdr:from>
      <xdr:col>67</xdr:col>
      <xdr:colOff>103258</xdr:colOff>
      <xdr:row>16</xdr:row>
      <xdr:rowOff>72961</xdr:rowOff>
    </xdr:from>
    <xdr:to>
      <xdr:col>67</xdr:col>
      <xdr:colOff>103258</xdr:colOff>
      <xdr:row>17</xdr:row>
      <xdr:rowOff>1269</xdr:rowOff>
    </xdr:to>
    <xdr:cxnSp macro="">
      <xdr:nvCxnSpPr>
        <xdr:cNvPr id="54" name="直線コネクタ 53">
          <a:extLst>
            <a:ext uri="{FF2B5EF4-FFF2-40B4-BE49-F238E27FC236}">
              <a16:creationId xmlns:a16="http://schemas.microsoft.com/office/drawing/2014/main" id="{BE48FDF9-CA56-4F61-B545-1AF00C4627AB}"/>
            </a:ext>
          </a:extLst>
        </xdr:cNvPr>
        <xdr:cNvCxnSpPr/>
      </xdr:nvCxnSpPr>
      <xdr:spPr>
        <a:xfrm>
          <a:off x="15419458" y="3730561"/>
          <a:ext cx="0" cy="156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23340</xdr:colOff>
      <xdr:row>16</xdr:row>
      <xdr:rowOff>140503</xdr:rowOff>
    </xdr:from>
    <xdr:ext cx="386644" cy="224998"/>
    <xdr:sp macro="" textlink="">
      <xdr:nvSpPr>
        <xdr:cNvPr id="72" name="テキスト ボックス 71">
          <a:extLst>
            <a:ext uri="{FF2B5EF4-FFF2-40B4-BE49-F238E27FC236}">
              <a16:creationId xmlns:a16="http://schemas.microsoft.com/office/drawing/2014/main" id="{30C80519-020D-41C8-A59C-4773A619003B}"/>
            </a:ext>
          </a:extLst>
        </xdr:cNvPr>
        <xdr:cNvSpPr txBox="1"/>
      </xdr:nvSpPr>
      <xdr:spPr>
        <a:xfrm>
          <a:off x="14425140" y="3798103"/>
          <a:ext cx="38664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B' =</a:t>
          </a:r>
        </a:p>
      </xdr:txBody>
    </xdr:sp>
    <xdr:clientData/>
  </xdr:oneCellAnchor>
  <xdr:twoCellAnchor editAs="oneCell">
    <xdr:from>
      <xdr:col>64</xdr:col>
      <xdr:colOff>53113</xdr:colOff>
      <xdr:row>14</xdr:row>
      <xdr:rowOff>81638</xdr:rowOff>
    </xdr:from>
    <xdr:to>
      <xdr:col>64</xdr:col>
      <xdr:colOff>53113</xdr:colOff>
      <xdr:row>15</xdr:row>
      <xdr:rowOff>175426</xdr:rowOff>
    </xdr:to>
    <xdr:cxnSp macro="">
      <xdr:nvCxnSpPr>
        <xdr:cNvPr id="85" name="直線コネクタ 84">
          <a:extLst>
            <a:ext uri="{FF2B5EF4-FFF2-40B4-BE49-F238E27FC236}">
              <a16:creationId xmlns:a16="http://schemas.microsoft.com/office/drawing/2014/main" id="{5D139995-94BD-C0AB-7324-E47CCCA2E9EA}"/>
            </a:ext>
          </a:extLst>
        </xdr:cNvPr>
        <xdr:cNvCxnSpPr/>
      </xdr:nvCxnSpPr>
      <xdr:spPr>
        <a:xfrm>
          <a:off x="14831295" y="3314365"/>
          <a:ext cx="0" cy="324697"/>
        </a:xfrm>
        <a:prstGeom prst="line">
          <a:avLst/>
        </a:prstGeom>
        <a:ln w="381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175750</xdr:colOff>
      <xdr:row>32</xdr:row>
      <xdr:rowOff>102017</xdr:rowOff>
    </xdr:from>
    <xdr:to>
      <xdr:col>29</xdr:col>
      <xdr:colOff>2950</xdr:colOff>
      <xdr:row>32</xdr:row>
      <xdr:rowOff>102017</xdr:rowOff>
    </xdr:to>
    <xdr:cxnSp macro="">
      <xdr:nvCxnSpPr>
        <xdr:cNvPr id="79" name="直線コネクタ 78">
          <a:extLst>
            <a:ext uri="{FF2B5EF4-FFF2-40B4-BE49-F238E27FC236}">
              <a16:creationId xmlns:a16="http://schemas.microsoft.com/office/drawing/2014/main" id="{F1D10FF8-9AB5-462F-B723-030FEAAC2F92}"/>
            </a:ext>
          </a:extLst>
        </xdr:cNvPr>
        <xdr:cNvCxnSpPr/>
      </xdr:nvCxnSpPr>
      <xdr:spPr>
        <a:xfrm>
          <a:off x="6347950" y="7417217"/>
          <a:ext cx="2844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211880</xdr:colOff>
      <xdr:row>36</xdr:row>
      <xdr:rowOff>409</xdr:rowOff>
    </xdr:from>
    <xdr:ext cx="444352" cy="233205"/>
    <xdr:sp macro="" textlink="$G$35">
      <xdr:nvSpPr>
        <xdr:cNvPr id="82" name="テキスト ボックス 81">
          <a:extLst>
            <a:ext uri="{FF2B5EF4-FFF2-40B4-BE49-F238E27FC236}">
              <a16:creationId xmlns:a16="http://schemas.microsoft.com/office/drawing/2014/main" id="{B8F24137-4EBF-4F81-AD08-DEE7D48E35EA}"/>
            </a:ext>
          </a:extLst>
        </xdr:cNvPr>
        <xdr:cNvSpPr txBox="1"/>
      </xdr:nvSpPr>
      <xdr:spPr>
        <a:xfrm>
          <a:off x="6384080" y="823000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336CB84-885E-47EA-965B-6F788C603ED5}" type="TxLink">
            <a:rPr kumimoji="1" lang="en-US" altLang="en-US" sz="900" b="0" i="0" u="none" strike="noStrike">
              <a:solidFill>
                <a:srgbClr val="FF0000"/>
              </a:solidFill>
              <a:latin typeface="Times New Roman"/>
              <a:ea typeface="Yu Gothic"/>
              <a:cs typeface="Times New Roman"/>
            </a:rPr>
            <a:pPr/>
            <a:t>0.399</a:t>
          </a:fld>
          <a:endParaRPr kumimoji="1" lang="ja-JP" altLang="en-US" sz="900">
            <a:solidFill>
              <a:srgbClr val="FF0000"/>
            </a:solidFill>
          </a:endParaRPr>
        </a:p>
      </xdr:txBody>
    </xdr:sp>
    <xdr:clientData/>
  </xdr:oneCellAnchor>
  <xdr:twoCellAnchor editAs="oneCell">
    <xdr:from>
      <xdr:col>25</xdr:col>
      <xdr:colOff>55524</xdr:colOff>
      <xdr:row>35</xdr:row>
      <xdr:rowOff>109439</xdr:rowOff>
    </xdr:from>
    <xdr:to>
      <xdr:col>28</xdr:col>
      <xdr:colOff>82524</xdr:colOff>
      <xdr:row>35</xdr:row>
      <xdr:rowOff>109439</xdr:rowOff>
    </xdr:to>
    <xdr:cxnSp macro="">
      <xdr:nvCxnSpPr>
        <xdr:cNvPr id="93" name="直線コネクタ 92">
          <a:extLst>
            <a:ext uri="{FF2B5EF4-FFF2-40B4-BE49-F238E27FC236}">
              <a16:creationId xmlns:a16="http://schemas.microsoft.com/office/drawing/2014/main" id="{F820F5C8-E3EB-4FB3-BF6E-2DCBB2381215}"/>
            </a:ext>
          </a:extLst>
        </xdr:cNvPr>
        <xdr:cNvCxnSpPr/>
      </xdr:nvCxnSpPr>
      <xdr:spPr>
        <a:xfrm>
          <a:off x="5770524" y="8110439"/>
          <a:ext cx="712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45471</xdr:colOff>
      <xdr:row>35</xdr:row>
      <xdr:rowOff>91681</xdr:rowOff>
    </xdr:from>
    <xdr:ext cx="444352" cy="233205"/>
    <xdr:sp macro="" textlink="$G$31">
      <xdr:nvSpPr>
        <xdr:cNvPr id="94" name="テキスト ボックス 93">
          <a:extLst>
            <a:ext uri="{FF2B5EF4-FFF2-40B4-BE49-F238E27FC236}">
              <a16:creationId xmlns:a16="http://schemas.microsoft.com/office/drawing/2014/main" id="{56FF3DB4-2F91-4520-833C-E26F8DCF2A00}"/>
            </a:ext>
          </a:extLst>
        </xdr:cNvPr>
        <xdr:cNvSpPr txBox="1"/>
      </xdr:nvSpPr>
      <xdr:spPr>
        <a:xfrm>
          <a:off x="5989071" y="809268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C8B4CE3-716E-40F2-B0A5-52F9680DFD85}" type="TxLink">
            <a:rPr kumimoji="1" lang="en-US" altLang="en-US" sz="900" b="0" i="0" u="none" strike="noStrike">
              <a:solidFill>
                <a:srgbClr val="FF0000"/>
              </a:solidFill>
              <a:latin typeface="Times New Roman"/>
              <a:ea typeface="Yu Gothic"/>
              <a:cs typeface="Times New Roman"/>
            </a:rPr>
            <a:pPr/>
            <a:t>1.976</a:t>
          </a:fld>
          <a:endParaRPr kumimoji="1" lang="ja-JP" altLang="en-US" sz="900">
            <a:solidFill>
              <a:srgbClr val="FF0000"/>
            </a:solidFill>
          </a:endParaRPr>
        </a:p>
      </xdr:txBody>
    </xdr:sp>
    <xdr:clientData/>
  </xdr:oneCellAnchor>
  <xdr:twoCellAnchor editAs="oneCell">
    <xdr:from>
      <xdr:col>28</xdr:col>
      <xdr:colOff>78768</xdr:colOff>
      <xdr:row>35</xdr:row>
      <xdr:rowOff>20320</xdr:rowOff>
    </xdr:from>
    <xdr:to>
      <xdr:col>28</xdr:col>
      <xdr:colOff>78768</xdr:colOff>
      <xdr:row>35</xdr:row>
      <xdr:rowOff>180170</xdr:rowOff>
    </xdr:to>
    <xdr:cxnSp macro="">
      <xdr:nvCxnSpPr>
        <xdr:cNvPr id="95" name="直線コネクタ 94">
          <a:extLst>
            <a:ext uri="{FF2B5EF4-FFF2-40B4-BE49-F238E27FC236}">
              <a16:creationId xmlns:a16="http://schemas.microsoft.com/office/drawing/2014/main" id="{8971362A-7FF4-4890-918B-6816B63105A9}"/>
            </a:ext>
          </a:extLst>
        </xdr:cNvPr>
        <xdr:cNvCxnSpPr/>
      </xdr:nvCxnSpPr>
      <xdr:spPr>
        <a:xfrm>
          <a:off x="6479568" y="8021320"/>
          <a:ext cx="0" cy="15985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53828</xdr:colOff>
      <xdr:row>35</xdr:row>
      <xdr:rowOff>99270</xdr:rowOff>
    </xdr:from>
    <xdr:ext cx="349135" cy="224998"/>
    <xdr:sp macro="" textlink="">
      <xdr:nvSpPr>
        <xdr:cNvPr id="111" name="テキスト ボックス 110">
          <a:extLst>
            <a:ext uri="{FF2B5EF4-FFF2-40B4-BE49-F238E27FC236}">
              <a16:creationId xmlns:a16="http://schemas.microsoft.com/office/drawing/2014/main" id="{C8B76440-DC3E-4ED7-8BE8-AF93E261B4C7}"/>
            </a:ext>
          </a:extLst>
        </xdr:cNvPr>
        <xdr:cNvSpPr txBox="1"/>
      </xdr:nvSpPr>
      <xdr:spPr>
        <a:xfrm>
          <a:off x="5768828" y="8100270"/>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 =</a:t>
          </a:r>
        </a:p>
      </xdr:txBody>
    </xdr:sp>
    <xdr:clientData/>
  </xdr:oneCellAnchor>
  <xdr:twoCellAnchor editAs="oneCell">
    <xdr:from>
      <xdr:col>28</xdr:col>
      <xdr:colOff>81101</xdr:colOff>
      <xdr:row>35</xdr:row>
      <xdr:rowOff>109492</xdr:rowOff>
    </xdr:from>
    <xdr:to>
      <xdr:col>28</xdr:col>
      <xdr:colOff>225101</xdr:colOff>
      <xdr:row>35</xdr:row>
      <xdr:rowOff>109492</xdr:rowOff>
    </xdr:to>
    <xdr:cxnSp macro="">
      <xdr:nvCxnSpPr>
        <xdr:cNvPr id="112" name="直線コネクタ 111">
          <a:extLst>
            <a:ext uri="{FF2B5EF4-FFF2-40B4-BE49-F238E27FC236}">
              <a16:creationId xmlns:a16="http://schemas.microsoft.com/office/drawing/2014/main" id="{151D3004-6C85-49E6-8C5A-8A69B2B0718A}"/>
            </a:ext>
          </a:extLst>
        </xdr:cNvPr>
        <xdr:cNvCxnSpPr/>
      </xdr:nvCxnSpPr>
      <xdr:spPr>
        <a:xfrm>
          <a:off x="6481901" y="8110492"/>
          <a:ext cx="14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11976</xdr:colOff>
      <xdr:row>35</xdr:row>
      <xdr:rowOff>113341</xdr:rowOff>
    </xdr:from>
    <xdr:ext cx="342658" cy="224998"/>
    <xdr:sp macro="" textlink="">
      <xdr:nvSpPr>
        <xdr:cNvPr id="115" name="テキスト ボックス 114">
          <a:extLst>
            <a:ext uri="{FF2B5EF4-FFF2-40B4-BE49-F238E27FC236}">
              <a16:creationId xmlns:a16="http://schemas.microsoft.com/office/drawing/2014/main" id="{14E73370-FC74-47ED-AE6D-C9F04093AE93}"/>
            </a:ext>
          </a:extLst>
        </xdr:cNvPr>
        <xdr:cNvSpPr txBox="1"/>
      </xdr:nvSpPr>
      <xdr:spPr>
        <a:xfrm>
          <a:off x="6412776" y="8114341"/>
          <a:ext cx="34265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e =</a:t>
          </a:r>
        </a:p>
      </xdr:txBody>
    </xdr:sp>
    <xdr:clientData/>
  </xdr:oneCellAnchor>
  <xdr:twoCellAnchor editAs="oneCell">
    <xdr:from>
      <xdr:col>28</xdr:col>
      <xdr:colOff>221915</xdr:colOff>
      <xdr:row>32</xdr:row>
      <xdr:rowOff>30480</xdr:rowOff>
    </xdr:from>
    <xdr:to>
      <xdr:col>28</xdr:col>
      <xdr:colOff>221915</xdr:colOff>
      <xdr:row>35</xdr:row>
      <xdr:rowOff>46166</xdr:rowOff>
    </xdr:to>
    <xdr:cxnSp macro="">
      <xdr:nvCxnSpPr>
        <xdr:cNvPr id="116" name="直線コネクタ 115">
          <a:extLst>
            <a:ext uri="{FF2B5EF4-FFF2-40B4-BE49-F238E27FC236}">
              <a16:creationId xmlns:a16="http://schemas.microsoft.com/office/drawing/2014/main" id="{8E98EE28-9409-4718-82E1-F44B3ED9F280}"/>
            </a:ext>
          </a:extLst>
        </xdr:cNvPr>
        <xdr:cNvCxnSpPr/>
      </xdr:nvCxnSpPr>
      <xdr:spPr>
        <a:xfrm>
          <a:off x="6622715" y="7345680"/>
          <a:ext cx="0" cy="701486"/>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182877</xdr:colOff>
      <xdr:row>32</xdr:row>
      <xdr:rowOff>84008</xdr:rowOff>
    </xdr:from>
    <xdr:to>
      <xdr:col>27</xdr:col>
      <xdr:colOff>182877</xdr:colOff>
      <xdr:row>32</xdr:row>
      <xdr:rowOff>173768</xdr:rowOff>
    </xdr:to>
    <xdr:cxnSp macro="">
      <xdr:nvCxnSpPr>
        <xdr:cNvPr id="117" name="直線コネクタ 116">
          <a:extLst>
            <a:ext uri="{FF2B5EF4-FFF2-40B4-BE49-F238E27FC236}">
              <a16:creationId xmlns:a16="http://schemas.microsoft.com/office/drawing/2014/main" id="{BC13896F-5F8F-41B1-8BE1-FC27AD50BC66}"/>
            </a:ext>
          </a:extLst>
        </xdr:cNvPr>
        <xdr:cNvCxnSpPr/>
      </xdr:nvCxnSpPr>
      <xdr:spPr>
        <a:xfrm>
          <a:off x="6355077" y="7399208"/>
          <a:ext cx="0" cy="8976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100705</xdr:colOff>
      <xdr:row>31</xdr:row>
      <xdr:rowOff>87694</xdr:rowOff>
    </xdr:from>
    <xdr:ext cx="381130" cy="224998"/>
    <xdr:sp macro="" textlink="">
      <xdr:nvSpPr>
        <xdr:cNvPr id="118" name="テキスト ボックス 117">
          <a:extLst>
            <a:ext uri="{FF2B5EF4-FFF2-40B4-BE49-F238E27FC236}">
              <a16:creationId xmlns:a16="http://schemas.microsoft.com/office/drawing/2014/main" id="{CBCB12D5-7C78-4A3B-9927-79610097461A}"/>
            </a:ext>
          </a:extLst>
        </xdr:cNvPr>
        <xdr:cNvSpPr txBox="1"/>
      </xdr:nvSpPr>
      <xdr:spPr>
        <a:xfrm>
          <a:off x="6004281" y="7126573"/>
          <a:ext cx="38113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e</a:t>
          </a:r>
          <a:r>
            <a:rPr kumimoji="1" lang="en-US" altLang="en-US" sz="900" b="0" i="1" u="none" strike="noStrike" baseline="-25000">
              <a:solidFill>
                <a:srgbClr val="FF0000"/>
              </a:solidFill>
              <a:latin typeface="Times New Roman"/>
              <a:cs typeface="Times New Roman"/>
            </a:rPr>
            <a:t>a</a:t>
          </a:r>
          <a:r>
            <a:rPr kumimoji="1" lang="en-US" altLang="en-US" sz="900" b="0" i="1" u="none" strike="noStrike">
              <a:solidFill>
                <a:srgbClr val="FF0000"/>
              </a:solidFill>
              <a:latin typeface="Times New Roman"/>
              <a:cs typeface="Times New Roman"/>
            </a:rPr>
            <a:t> =</a:t>
          </a:r>
        </a:p>
      </xdr:txBody>
    </xdr:sp>
    <xdr:clientData/>
  </xdr:oneCellAnchor>
  <xdr:oneCellAnchor>
    <xdr:from>
      <xdr:col>27</xdr:col>
      <xdr:colOff>114252</xdr:colOff>
      <xdr:row>31</xdr:row>
      <xdr:rowOff>92586</xdr:rowOff>
    </xdr:from>
    <xdr:ext cx="444352" cy="233205"/>
    <xdr:sp macro="" textlink="$G$27">
      <xdr:nvSpPr>
        <xdr:cNvPr id="119" name="テキスト ボックス 118">
          <a:extLst>
            <a:ext uri="{FF2B5EF4-FFF2-40B4-BE49-F238E27FC236}">
              <a16:creationId xmlns:a16="http://schemas.microsoft.com/office/drawing/2014/main" id="{8B1B80B2-D71A-45D1-BAD8-0414CB37FA91}"/>
            </a:ext>
          </a:extLst>
        </xdr:cNvPr>
        <xdr:cNvSpPr txBox="1"/>
      </xdr:nvSpPr>
      <xdr:spPr>
        <a:xfrm>
          <a:off x="6286452" y="71791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C68CA11-0DC3-4B66-A1E2-05B60B4E97D5}" type="TxLink">
            <a:rPr kumimoji="1" lang="en-US" altLang="en-US" sz="900" b="0" i="0" u="none" strike="noStrike">
              <a:solidFill>
                <a:srgbClr val="FF0000"/>
              </a:solidFill>
              <a:latin typeface="Times New Roman"/>
              <a:ea typeface="Yu Gothic"/>
              <a:cs typeface="Times New Roman"/>
            </a:rPr>
            <a:pPr/>
            <a:t>0.792</a:t>
          </a:fld>
          <a:endParaRPr kumimoji="1" lang="ja-JP" altLang="en-US" sz="900">
            <a:solidFill>
              <a:srgbClr val="FF0000"/>
            </a:solidFill>
          </a:endParaRPr>
        </a:p>
      </xdr:txBody>
    </xdr:sp>
    <xdr:clientData/>
  </xdr:oneCellAnchor>
  <xdr:oneCellAnchor>
    <xdr:from>
      <xdr:col>27</xdr:col>
      <xdr:colOff>130062</xdr:colOff>
      <xdr:row>36</xdr:row>
      <xdr:rowOff>176096</xdr:rowOff>
    </xdr:from>
    <xdr:ext cx="361959" cy="224998"/>
    <xdr:sp macro="" textlink="">
      <xdr:nvSpPr>
        <xdr:cNvPr id="120" name="テキスト ボックス 119">
          <a:extLst>
            <a:ext uri="{FF2B5EF4-FFF2-40B4-BE49-F238E27FC236}">
              <a16:creationId xmlns:a16="http://schemas.microsoft.com/office/drawing/2014/main" id="{5EEF1045-67D8-4557-A942-8AD0E6F22C83}"/>
            </a:ext>
          </a:extLst>
        </xdr:cNvPr>
        <xdr:cNvSpPr txBox="1"/>
      </xdr:nvSpPr>
      <xdr:spPr>
        <a:xfrm>
          <a:off x="6416562" y="8558096"/>
          <a:ext cx="3619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 =</a:t>
          </a:r>
        </a:p>
      </xdr:txBody>
    </xdr:sp>
    <xdr:clientData/>
  </xdr:oneCellAnchor>
  <xdr:twoCellAnchor editAs="oneCell">
    <xdr:from>
      <xdr:col>28</xdr:col>
      <xdr:colOff>221915</xdr:colOff>
      <xdr:row>34</xdr:row>
      <xdr:rowOff>215933</xdr:rowOff>
    </xdr:from>
    <xdr:to>
      <xdr:col>28</xdr:col>
      <xdr:colOff>221915</xdr:colOff>
      <xdr:row>35</xdr:row>
      <xdr:rowOff>178133</xdr:rowOff>
    </xdr:to>
    <xdr:cxnSp macro="">
      <xdr:nvCxnSpPr>
        <xdr:cNvPr id="121" name="直線コネクタ 120">
          <a:extLst>
            <a:ext uri="{FF2B5EF4-FFF2-40B4-BE49-F238E27FC236}">
              <a16:creationId xmlns:a16="http://schemas.microsoft.com/office/drawing/2014/main" id="{0D7A519F-8F78-4011-85CE-808D6C9BF456}"/>
            </a:ext>
          </a:extLst>
        </xdr:cNvPr>
        <xdr:cNvCxnSpPr/>
      </xdr:nvCxnSpPr>
      <xdr:spPr>
        <a:xfrm>
          <a:off x="6622715" y="7988333"/>
          <a:ext cx="0" cy="1908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80568</xdr:colOff>
      <xdr:row>15</xdr:row>
      <xdr:rowOff>175750</xdr:rowOff>
    </xdr:from>
    <xdr:to>
      <xdr:col>65</xdr:col>
      <xdr:colOff>37991</xdr:colOff>
      <xdr:row>15</xdr:row>
      <xdr:rowOff>175750</xdr:rowOff>
    </xdr:to>
    <xdr:cxnSp macro="">
      <xdr:nvCxnSpPr>
        <xdr:cNvPr id="123" name="直線コネクタ 122">
          <a:extLst>
            <a:ext uri="{FF2B5EF4-FFF2-40B4-BE49-F238E27FC236}">
              <a16:creationId xmlns:a16="http://schemas.microsoft.com/office/drawing/2014/main" id="{5D7BCE2B-E667-441C-B19B-C1960DF4F580}"/>
            </a:ext>
          </a:extLst>
        </xdr:cNvPr>
        <xdr:cNvCxnSpPr/>
      </xdr:nvCxnSpPr>
      <xdr:spPr>
        <a:xfrm>
          <a:off x="14858750" y="3639386"/>
          <a:ext cx="188332" cy="0"/>
        </a:xfrm>
        <a:prstGeom prst="line">
          <a:avLst/>
        </a:prstGeom>
        <a:ln w="381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174126</xdr:colOff>
      <xdr:row>14</xdr:row>
      <xdr:rowOff>218107</xdr:rowOff>
    </xdr:from>
    <xdr:ext cx="413126" cy="224998"/>
    <xdr:sp macro="" textlink="">
      <xdr:nvSpPr>
        <xdr:cNvPr id="125" name="テキスト ボックス 124">
          <a:extLst>
            <a:ext uri="{FF2B5EF4-FFF2-40B4-BE49-F238E27FC236}">
              <a16:creationId xmlns:a16="http://schemas.microsoft.com/office/drawing/2014/main" id="{865520FC-81C8-2355-EFF0-5A10EB5C90FC}"/>
            </a:ext>
          </a:extLst>
        </xdr:cNvPr>
        <xdr:cNvSpPr txBox="1"/>
      </xdr:nvSpPr>
      <xdr:spPr>
        <a:xfrm>
          <a:off x="14952308" y="3450834"/>
          <a:ext cx="41312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0" u="none" strike="noStrike">
              <a:solidFill>
                <a:srgbClr val="FF0000"/>
              </a:solidFill>
              <a:latin typeface="Times New Roman"/>
              <a:cs typeface="Times New Roman"/>
            </a:rPr>
            <a:t>Σ</a:t>
          </a:r>
          <a:r>
            <a:rPr kumimoji="1" lang="en-US" altLang="ja-JP" sz="900" b="0" i="1" u="none" strike="noStrike">
              <a:solidFill>
                <a:srgbClr val="FF0000"/>
              </a:solidFill>
              <a:latin typeface="Times New Roman"/>
              <a:cs typeface="Times New Roman"/>
            </a:rPr>
            <a:t>H</a:t>
          </a:r>
          <a:r>
            <a:rPr kumimoji="1" lang="en-US" altLang="en-US" sz="900" b="0" i="1" u="none" strike="noStrike">
              <a:solidFill>
                <a:srgbClr val="FF0000"/>
              </a:solidFill>
              <a:latin typeface="Times New Roman"/>
              <a:cs typeface="Times New Roman"/>
            </a:rPr>
            <a:t>=</a:t>
          </a:r>
        </a:p>
      </xdr:txBody>
    </xdr:sp>
    <xdr:clientData/>
  </xdr:oneCellAnchor>
  <xdr:oneCellAnchor>
    <xdr:from>
      <xdr:col>65</xdr:col>
      <xdr:colOff>183603</xdr:colOff>
      <xdr:row>14</xdr:row>
      <xdr:rowOff>208623</xdr:rowOff>
    </xdr:from>
    <xdr:ext cx="559769" cy="233205"/>
    <xdr:sp macro="" textlink="$AR$7">
      <xdr:nvSpPr>
        <xdr:cNvPr id="126" name="テキスト ボックス 125">
          <a:extLst>
            <a:ext uri="{FF2B5EF4-FFF2-40B4-BE49-F238E27FC236}">
              <a16:creationId xmlns:a16="http://schemas.microsoft.com/office/drawing/2014/main" id="{750D72C2-F7C0-452E-ADBD-162B3DA16429}"/>
            </a:ext>
          </a:extLst>
        </xdr:cNvPr>
        <xdr:cNvSpPr txBox="1"/>
      </xdr:nvSpPr>
      <xdr:spPr>
        <a:xfrm>
          <a:off x="15192694" y="3441350"/>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35FC423-7675-42AE-A49A-BE96E64EBED0}" type="TxLink">
            <a:rPr kumimoji="1" lang="en-US" altLang="en-US" sz="900" b="0" i="0" u="none" strike="noStrike">
              <a:solidFill>
                <a:srgbClr val="FF0000"/>
              </a:solidFill>
              <a:latin typeface="Times New Roman"/>
              <a:ea typeface="Yu Gothic"/>
              <a:cs typeface="Times New Roman"/>
            </a:rPr>
            <a:pPr/>
            <a:t>173.765</a:t>
          </a:fld>
          <a:endParaRPr kumimoji="1" lang="ja-JP" altLang="en-US" sz="900">
            <a:solidFill>
              <a:srgbClr val="FF0000"/>
            </a:solidFill>
          </a:endParaRPr>
        </a:p>
      </xdr:txBody>
    </xdr:sp>
    <xdr:clientData/>
  </xdr:oneCellAnchor>
  <xdr:oneCellAnchor>
    <xdr:from>
      <xdr:col>59</xdr:col>
      <xdr:colOff>28558</xdr:colOff>
      <xdr:row>34</xdr:row>
      <xdr:rowOff>179621</xdr:rowOff>
    </xdr:from>
    <xdr:ext cx="354905" cy="224998"/>
    <xdr:sp macro="" textlink="">
      <xdr:nvSpPr>
        <xdr:cNvPr id="179" name="テキスト ボックス 178">
          <a:extLst>
            <a:ext uri="{FF2B5EF4-FFF2-40B4-BE49-F238E27FC236}">
              <a16:creationId xmlns:a16="http://schemas.microsoft.com/office/drawing/2014/main" id="{AB1221B4-9243-61B2-017F-F74B98B2B170}"/>
            </a:ext>
          </a:extLst>
        </xdr:cNvPr>
        <xdr:cNvSpPr txBox="1"/>
      </xdr:nvSpPr>
      <xdr:spPr>
        <a:xfrm>
          <a:off x="13515958" y="7952021"/>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q</a:t>
          </a:r>
          <a:r>
            <a:rPr kumimoji="1" lang="ja-JP" altLang="en-US" sz="900" b="0" i="0" u="none" strike="noStrike">
              <a:solidFill>
                <a:srgbClr val="FF0000"/>
              </a:solidFill>
              <a:latin typeface="Times New Roman"/>
              <a:cs typeface="Times New Roman"/>
            </a:rPr>
            <a:t>₁</a:t>
          </a:r>
          <a:r>
            <a:rPr kumimoji="1" lang="en-US" altLang="en-US" sz="900" b="0" i="1" u="none" strike="noStrike">
              <a:solidFill>
                <a:srgbClr val="FF0000"/>
              </a:solidFill>
              <a:latin typeface="Times New Roman"/>
              <a:cs typeface="Times New Roman"/>
            </a:rPr>
            <a:t>=</a:t>
          </a:r>
        </a:p>
      </xdr:txBody>
    </xdr:sp>
    <xdr:clientData/>
  </xdr:oneCellAnchor>
  <xdr:oneCellAnchor>
    <xdr:from>
      <xdr:col>60</xdr:col>
      <xdr:colOff>14291</xdr:colOff>
      <xdr:row>34</xdr:row>
      <xdr:rowOff>171300</xdr:rowOff>
    </xdr:from>
    <xdr:ext cx="559769" cy="233205"/>
    <xdr:sp macro="" textlink="$BB$22">
      <xdr:nvSpPr>
        <xdr:cNvPr id="180" name="テキスト ボックス 179">
          <a:extLst>
            <a:ext uri="{FF2B5EF4-FFF2-40B4-BE49-F238E27FC236}">
              <a16:creationId xmlns:a16="http://schemas.microsoft.com/office/drawing/2014/main" id="{D9D92CEA-52B5-2636-3E2B-A895512188F5}"/>
            </a:ext>
          </a:extLst>
        </xdr:cNvPr>
        <xdr:cNvSpPr txBox="1"/>
      </xdr:nvSpPr>
      <xdr:spPr>
        <a:xfrm>
          <a:off x="13730291" y="7943700"/>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1A70653-3717-43D3-95C2-2CAE74D6C577}" type="TxLink">
            <a:rPr kumimoji="1" lang="en-US" altLang="en-US" sz="900" b="0" i="0" u="none" strike="noStrike">
              <a:solidFill>
                <a:srgbClr val="FF0000"/>
              </a:solidFill>
              <a:latin typeface="Times New Roman"/>
              <a:ea typeface="Yu Gothic"/>
              <a:cs typeface="Times New Roman"/>
            </a:rPr>
            <a:pPr/>
            <a:t>177.047</a:t>
          </a:fld>
          <a:endParaRPr kumimoji="1" lang="ja-JP" altLang="en-US" sz="900">
            <a:solidFill>
              <a:srgbClr val="FF0000"/>
            </a:solidFill>
          </a:endParaRPr>
        </a:p>
      </xdr:txBody>
    </xdr:sp>
    <xdr:clientData/>
  </xdr:oneCellAnchor>
  <xdr:oneCellAnchor>
    <xdr:from>
      <xdr:col>66</xdr:col>
      <xdr:colOff>228413</xdr:colOff>
      <xdr:row>34</xdr:row>
      <xdr:rowOff>80185</xdr:rowOff>
    </xdr:from>
    <xdr:ext cx="354905" cy="224998"/>
    <xdr:sp macro="" textlink="">
      <xdr:nvSpPr>
        <xdr:cNvPr id="183" name="テキスト ボックス 182">
          <a:extLst>
            <a:ext uri="{FF2B5EF4-FFF2-40B4-BE49-F238E27FC236}">
              <a16:creationId xmlns:a16="http://schemas.microsoft.com/office/drawing/2014/main" id="{34418625-E28C-5D12-1487-402144FBA174}"/>
            </a:ext>
          </a:extLst>
        </xdr:cNvPr>
        <xdr:cNvSpPr txBox="1"/>
      </xdr:nvSpPr>
      <xdr:spPr>
        <a:xfrm>
          <a:off x="15316013" y="7852585"/>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q</a:t>
          </a:r>
          <a:r>
            <a:rPr kumimoji="1" lang="ja-JP" altLang="en-US" sz="900" b="0" i="0" u="none" strike="noStrike">
              <a:solidFill>
                <a:srgbClr val="FF0000"/>
              </a:solidFill>
              <a:latin typeface="Times New Roman"/>
              <a:cs typeface="Times New Roman"/>
            </a:rPr>
            <a:t>₂</a:t>
          </a:r>
          <a:r>
            <a:rPr kumimoji="1" lang="en-US" altLang="en-US" sz="900" b="0" i="1" u="none" strike="noStrike">
              <a:solidFill>
                <a:srgbClr val="FF0000"/>
              </a:solidFill>
              <a:latin typeface="Times New Roman"/>
              <a:cs typeface="Times New Roman"/>
            </a:rPr>
            <a:t>=</a:t>
          </a:r>
        </a:p>
      </xdr:txBody>
    </xdr:sp>
    <xdr:clientData/>
  </xdr:oneCellAnchor>
  <xdr:oneCellAnchor>
    <xdr:from>
      <xdr:col>67</xdr:col>
      <xdr:colOff>190676</xdr:colOff>
      <xdr:row>34</xdr:row>
      <xdr:rowOff>87004</xdr:rowOff>
    </xdr:from>
    <xdr:ext cx="502061" cy="233205"/>
    <xdr:sp macro="" textlink="$BB$26">
      <xdr:nvSpPr>
        <xdr:cNvPr id="184" name="テキスト ボックス 183">
          <a:extLst>
            <a:ext uri="{FF2B5EF4-FFF2-40B4-BE49-F238E27FC236}">
              <a16:creationId xmlns:a16="http://schemas.microsoft.com/office/drawing/2014/main" id="{6F6E3D87-3710-5C79-4109-7D40166C35CC}"/>
            </a:ext>
          </a:extLst>
        </xdr:cNvPr>
        <xdr:cNvSpPr txBox="1"/>
      </xdr:nvSpPr>
      <xdr:spPr>
        <a:xfrm>
          <a:off x="15506876" y="7859404"/>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B39816C-7664-4233-8EF5-7ADC49DACAA4}" type="TxLink">
            <a:rPr kumimoji="1" lang="en-US" altLang="en-US" sz="900" b="0" i="0" u="none" strike="noStrike">
              <a:solidFill>
                <a:srgbClr val="FF0000"/>
              </a:solidFill>
              <a:latin typeface="Times New Roman"/>
              <a:ea typeface="Yu Gothic"/>
              <a:cs typeface="Times New Roman"/>
            </a:rPr>
            <a:pPr/>
            <a:t>71.690</a:t>
          </a:fld>
          <a:endParaRPr kumimoji="1" lang="ja-JP" altLang="en-US" sz="900">
            <a:solidFill>
              <a:srgbClr val="FF0000"/>
            </a:solidFill>
          </a:endParaRPr>
        </a:p>
      </xdr:txBody>
    </xdr:sp>
    <xdr:clientData/>
  </xdr:oneCellAnchor>
  <xdr:twoCellAnchor editAs="oneCell">
    <xdr:from>
      <xdr:col>26</xdr:col>
      <xdr:colOff>160332</xdr:colOff>
      <xdr:row>23</xdr:row>
      <xdr:rowOff>145024</xdr:rowOff>
    </xdr:from>
    <xdr:to>
      <xdr:col>26</xdr:col>
      <xdr:colOff>160332</xdr:colOff>
      <xdr:row>33</xdr:row>
      <xdr:rowOff>127024</xdr:rowOff>
    </xdr:to>
    <xdr:cxnSp macro="">
      <xdr:nvCxnSpPr>
        <xdr:cNvPr id="26" name="直線コネクタ 25">
          <a:extLst>
            <a:ext uri="{FF2B5EF4-FFF2-40B4-BE49-F238E27FC236}">
              <a16:creationId xmlns:a16="http://schemas.microsoft.com/office/drawing/2014/main" id="{0689D63C-6B69-4A99-B488-D4E780B63C9C}"/>
            </a:ext>
          </a:extLst>
        </xdr:cNvPr>
        <xdr:cNvCxnSpPr/>
      </xdr:nvCxnSpPr>
      <xdr:spPr>
        <a:xfrm>
          <a:off x="6103932" y="540282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61099</xdr:colOff>
      <xdr:row>34</xdr:row>
      <xdr:rowOff>149129</xdr:rowOff>
    </xdr:from>
    <xdr:to>
      <xdr:col>32</xdr:col>
      <xdr:colOff>170899</xdr:colOff>
      <xdr:row>34</xdr:row>
      <xdr:rowOff>149129</xdr:rowOff>
    </xdr:to>
    <xdr:cxnSp macro="">
      <xdr:nvCxnSpPr>
        <xdr:cNvPr id="27" name="直線コネクタ 26">
          <a:extLst>
            <a:ext uri="{FF2B5EF4-FFF2-40B4-BE49-F238E27FC236}">
              <a16:creationId xmlns:a16="http://schemas.microsoft.com/office/drawing/2014/main" id="{212DFEF8-6A6B-44B8-BEF8-998E034ED5A3}"/>
            </a:ext>
          </a:extLst>
        </xdr:cNvPr>
        <xdr:cNvCxnSpPr/>
      </xdr:nvCxnSpPr>
      <xdr:spPr>
        <a:xfrm>
          <a:off x="5776099" y="792152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60341</xdr:colOff>
      <xdr:row>33</xdr:row>
      <xdr:rowOff>125267</xdr:rowOff>
    </xdr:from>
    <xdr:to>
      <xdr:col>26</xdr:col>
      <xdr:colOff>155741</xdr:colOff>
      <xdr:row>33</xdr:row>
      <xdr:rowOff>125267</xdr:rowOff>
    </xdr:to>
    <xdr:cxnSp macro="">
      <xdr:nvCxnSpPr>
        <xdr:cNvPr id="74" name="直線コネクタ 73">
          <a:extLst>
            <a:ext uri="{FF2B5EF4-FFF2-40B4-BE49-F238E27FC236}">
              <a16:creationId xmlns:a16="http://schemas.microsoft.com/office/drawing/2014/main" id="{2EC857FC-F405-44C2-AB10-0B589D2BA4DF}"/>
            </a:ext>
          </a:extLst>
        </xdr:cNvPr>
        <xdr:cNvCxnSpPr/>
      </xdr:nvCxnSpPr>
      <xdr:spPr>
        <a:xfrm>
          <a:off x="5775341" y="7669067"/>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60693</xdr:colOff>
      <xdr:row>33</xdr:row>
      <xdr:rowOff>125019</xdr:rowOff>
    </xdr:from>
    <xdr:to>
      <xdr:col>25</xdr:col>
      <xdr:colOff>60693</xdr:colOff>
      <xdr:row>34</xdr:row>
      <xdr:rowOff>148419</xdr:rowOff>
    </xdr:to>
    <xdr:cxnSp macro="">
      <xdr:nvCxnSpPr>
        <xdr:cNvPr id="80" name="直線コネクタ 79">
          <a:extLst>
            <a:ext uri="{FF2B5EF4-FFF2-40B4-BE49-F238E27FC236}">
              <a16:creationId xmlns:a16="http://schemas.microsoft.com/office/drawing/2014/main" id="{5DFEF110-7266-4D4E-B46C-9B3B7F310965}"/>
            </a:ext>
          </a:extLst>
        </xdr:cNvPr>
        <xdr:cNvCxnSpPr/>
      </xdr:nvCxnSpPr>
      <xdr:spPr>
        <a:xfrm>
          <a:off x="5775693" y="766881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161445</xdr:colOff>
      <xdr:row>23</xdr:row>
      <xdr:rowOff>145866</xdr:rowOff>
    </xdr:from>
    <xdr:to>
      <xdr:col>27</xdr:col>
      <xdr:colOff>166845</xdr:colOff>
      <xdr:row>23</xdr:row>
      <xdr:rowOff>145866</xdr:rowOff>
    </xdr:to>
    <xdr:cxnSp macro="">
      <xdr:nvCxnSpPr>
        <xdr:cNvPr id="100" name="直線コネクタ 99">
          <a:extLst>
            <a:ext uri="{FF2B5EF4-FFF2-40B4-BE49-F238E27FC236}">
              <a16:creationId xmlns:a16="http://schemas.microsoft.com/office/drawing/2014/main" id="{02388401-8650-4ED8-BBB6-266067C5E996}"/>
            </a:ext>
          </a:extLst>
        </xdr:cNvPr>
        <xdr:cNvCxnSpPr/>
      </xdr:nvCxnSpPr>
      <xdr:spPr>
        <a:xfrm>
          <a:off x="6105045" y="5403666"/>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168849</xdr:colOff>
      <xdr:row>23</xdr:row>
      <xdr:rowOff>145024</xdr:rowOff>
    </xdr:from>
    <xdr:to>
      <xdr:col>27</xdr:col>
      <xdr:colOff>168849</xdr:colOff>
      <xdr:row>33</xdr:row>
      <xdr:rowOff>127024</xdr:rowOff>
    </xdr:to>
    <xdr:cxnSp macro="">
      <xdr:nvCxnSpPr>
        <xdr:cNvPr id="122" name="直線コネクタ 121">
          <a:extLst>
            <a:ext uri="{FF2B5EF4-FFF2-40B4-BE49-F238E27FC236}">
              <a16:creationId xmlns:a16="http://schemas.microsoft.com/office/drawing/2014/main" id="{073DE390-D19B-431D-98D7-F804B31EAEB3}"/>
            </a:ext>
          </a:extLst>
        </xdr:cNvPr>
        <xdr:cNvCxnSpPr/>
      </xdr:nvCxnSpPr>
      <xdr:spPr>
        <a:xfrm>
          <a:off x="6341049" y="540282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165196</xdr:colOff>
      <xdr:row>33</xdr:row>
      <xdr:rowOff>125483</xdr:rowOff>
    </xdr:from>
    <xdr:to>
      <xdr:col>32</xdr:col>
      <xdr:colOff>174196</xdr:colOff>
      <xdr:row>33</xdr:row>
      <xdr:rowOff>125483</xdr:rowOff>
    </xdr:to>
    <xdr:cxnSp macro="">
      <xdr:nvCxnSpPr>
        <xdr:cNvPr id="124" name="直線コネクタ 123">
          <a:extLst>
            <a:ext uri="{FF2B5EF4-FFF2-40B4-BE49-F238E27FC236}">
              <a16:creationId xmlns:a16="http://schemas.microsoft.com/office/drawing/2014/main" id="{9D6F94DF-75D5-474F-B158-C490102CD540}"/>
            </a:ext>
          </a:extLst>
        </xdr:cNvPr>
        <xdr:cNvCxnSpPr/>
      </xdr:nvCxnSpPr>
      <xdr:spPr>
        <a:xfrm>
          <a:off x="6337396" y="7669283"/>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170439</xdr:colOff>
      <xdr:row>33</xdr:row>
      <xdr:rowOff>125772</xdr:rowOff>
    </xdr:from>
    <xdr:to>
      <xdr:col>32</xdr:col>
      <xdr:colOff>170439</xdr:colOff>
      <xdr:row>34</xdr:row>
      <xdr:rowOff>149172</xdr:rowOff>
    </xdr:to>
    <xdr:cxnSp macro="">
      <xdr:nvCxnSpPr>
        <xdr:cNvPr id="150" name="直線コネクタ 149">
          <a:extLst>
            <a:ext uri="{FF2B5EF4-FFF2-40B4-BE49-F238E27FC236}">
              <a16:creationId xmlns:a16="http://schemas.microsoft.com/office/drawing/2014/main" id="{0AD5B580-27BB-4C1A-ADEF-8491687E2FA8}"/>
            </a:ext>
          </a:extLst>
        </xdr:cNvPr>
        <xdr:cNvCxnSpPr/>
      </xdr:nvCxnSpPr>
      <xdr:spPr>
        <a:xfrm>
          <a:off x="7485639" y="766957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24003</xdr:colOff>
      <xdr:row>23</xdr:row>
      <xdr:rowOff>146730</xdr:rowOff>
    </xdr:from>
    <xdr:to>
      <xdr:col>26</xdr:col>
      <xdr:colOff>48081</xdr:colOff>
      <xdr:row>23</xdr:row>
      <xdr:rowOff>146730</xdr:rowOff>
    </xdr:to>
    <xdr:cxnSp macro="">
      <xdr:nvCxnSpPr>
        <xdr:cNvPr id="159" name="直線コネクタ 158">
          <a:extLst>
            <a:ext uri="{FF2B5EF4-FFF2-40B4-BE49-F238E27FC236}">
              <a16:creationId xmlns:a16="http://schemas.microsoft.com/office/drawing/2014/main" id="{30147311-364F-4213-96F8-26FA601BE7D5}"/>
            </a:ext>
          </a:extLst>
        </xdr:cNvPr>
        <xdr:cNvCxnSpPr/>
      </xdr:nvCxnSpPr>
      <xdr:spPr>
        <a:xfrm>
          <a:off x="5281803" y="5404530"/>
          <a:ext cx="70987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40636</xdr:colOff>
      <xdr:row>33</xdr:row>
      <xdr:rowOff>125366</xdr:rowOff>
    </xdr:from>
    <xdr:to>
      <xdr:col>24</xdr:col>
      <xdr:colOff>185421</xdr:colOff>
      <xdr:row>33</xdr:row>
      <xdr:rowOff>125366</xdr:rowOff>
    </xdr:to>
    <xdr:cxnSp macro="">
      <xdr:nvCxnSpPr>
        <xdr:cNvPr id="160" name="直線コネクタ 159">
          <a:extLst>
            <a:ext uri="{FF2B5EF4-FFF2-40B4-BE49-F238E27FC236}">
              <a16:creationId xmlns:a16="http://schemas.microsoft.com/office/drawing/2014/main" id="{8248AE38-7A54-45AA-9FA9-A388E914AB51}"/>
            </a:ext>
          </a:extLst>
        </xdr:cNvPr>
        <xdr:cNvCxnSpPr/>
      </xdr:nvCxnSpPr>
      <xdr:spPr>
        <a:xfrm>
          <a:off x="5527036" y="7669166"/>
          <a:ext cx="14478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29840</xdr:colOff>
      <xdr:row>23</xdr:row>
      <xdr:rowOff>61693</xdr:rowOff>
    </xdr:from>
    <xdr:to>
      <xdr:col>31</xdr:col>
      <xdr:colOff>29840</xdr:colOff>
      <xdr:row>23</xdr:row>
      <xdr:rowOff>142959</xdr:rowOff>
    </xdr:to>
    <xdr:cxnSp macro="">
      <xdr:nvCxnSpPr>
        <xdr:cNvPr id="174" name="直線コネクタ 173">
          <a:extLst>
            <a:ext uri="{FF2B5EF4-FFF2-40B4-BE49-F238E27FC236}">
              <a16:creationId xmlns:a16="http://schemas.microsoft.com/office/drawing/2014/main" id="{951B0535-0D63-4C24-87C4-CBDB4F7CEBD9}"/>
            </a:ext>
          </a:extLst>
        </xdr:cNvPr>
        <xdr:cNvCxnSpPr/>
      </xdr:nvCxnSpPr>
      <xdr:spPr>
        <a:xfrm>
          <a:off x="7247673" y="5416860"/>
          <a:ext cx="0" cy="8126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120036</xdr:colOff>
      <xdr:row>27</xdr:row>
      <xdr:rowOff>19340</xdr:rowOff>
    </xdr:from>
    <xdr:ext cx="233205" cy="444352"/>
    <xdr:sp macro="" textlink="'1条'!$R$6">
      <xdr:nvSpPr>
        <xdr:cNvPr id="182" name="テキスト ボックス 181">
          <a:extLst>
            <a:ext uri="{FF2B5EF4-FFF2-40B4-BE49-F238E27FC236}">
              <a16:creationId xmlns:a16="http://schemas.microsoft.com/office/drawing/2014/main" id="{3E3061B3-1286-4656-9008-2ACDEB527CB1}"/>
            </a:ext>
          </a:extLst>
        </xdr:cNvPr>
        <xdr:cNvSpPr txBox="1"/>
      </xdr:nvSpPr>
      <xdr:spPr>
        <a:xfrm rot="16200000">
          <a:off x="5369630" y="641141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54C315-7E53-4F8F-A2C8-E551647794F2}"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23813</xdr:colOff>
      <xdr:row>34</xdr:row>
      <xdr:rowOff>147629</xdr:rowOff>
    </xdr:from>
    <xdr:to>
      <xdr:col>24</xdr:col>
      <xdr:colOff>175234</xdr:colOff>
      <xdr:row>34</xdr:row>
      <xdr:rowOff>147629</xdr:rowOff>
    </xdr:to>
    <xdr:cxnSp macro="">
      <xdr:nvCxnSpPr>
        <xdr:cNvPr id="185" name="直線コネクタ 184">
          <a:extLst>
            <a:ext uri="{FF2B5EF4-FFF2-40B4-BE49-F238E27FC236}">
              <a16:creationId xmlns:a16="http://schemas.microsoft.com/office/drawing/2014/main" id="{30276B02-51E7-45C6-BA39-AC2B94A0B4BA}"/>
            </a:ext>
          </a:extLst>
        </xdr:cNvPr>
        <xdr:cNvCxnSpPr/>
      </xdr:nvCxnSpPr>
      <xdr:spPr>
        <a:xfrm>
          <a:off x="5281613" y="7920029"/>
          <a:ext cx="38002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116413</xdr:colOff>
      <xdr:row>27</xdr:row>
      <xdr:rowOff>183822</xdr:rowOff>
    </xdr:from>
    <xdr:ext cx="233205" cy="444352"/>
    <xdr:sp macro="" textlink="'1条'!$R$5">
      <xdr:nvSpPr>
        <xdr:cNvPr id="188" name="テキスト ボックス 187">
          <a:extLst>
            <a:ext uri="{FF2B5EF4-FFF2-40B4-BE49-F238E27FC236}">
              <a16:creationId xmlns:a16="http://schemas.microsoft.com/office/drawing/2014/main" id="{2BD3FC6D-81EC-4837-A18F-8335F3EC29C0}"/>
            </a:ext>
          </a:extLst>
        </xdr:cNvPr>
        <xdr:cNvSpPr txBox="1"/>
      </xdr:nvSpPr>
      <xdr:spPr>
        <a:xfrm rot="16200000">
          <a:off x="5133173" y="657589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F395E82-A70A-4995-9F3B-C982A0AB5624}"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74537</xdr:colOff>
      <xdr:row>23</xdr:row>
      <xdr:rowOff>146304</xdr:rowOff>
    </xdr:from>
    <xdr:to>
      <xdr:col>23</xdr:col>
      <xdr:colOff>74537</xdr:colOff>
      <xdr:row>34</xdr:row>
      <xdr:rowOff>148213</xdr:rowOff>
    </xdr:to>
    <xdr:cxnSp macro="">
      <xdr:nvCxnSpPr>
        <xdr:cNvPr id="189" name="直線コネクタ 188">
          <a:extLst>
            <a:ext uri="{FF2B5EF4-FFF2-40B4-BE49-F238E27FC236}">
              <a16:creationId xmlns:a16="http://schemas.microsoft.com/office/drawing/2014/main" id="{E4D6CBA6-5087-4AFE-912E-BA68A43C0467}"/>
            </a:ext>
          </a:extLst>
        </xdr:cNvPr>
        <xdr:cNvCxnSpPr/>
      </xdr:nvCxnSpPr>
      <xdr:spPr>
        <a:xfrm>
          <a:off x="5332337" y="5404104"/>
          <a:ext cx="0" cy="2516509"/>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78915</xdr:colOff>
      <xdr:row>33</xdr:row>
      <xdr:rowOff>128050</xdr:rowOff>
    </xdr:from>
    <xdr:to>
      <xdr:col>24</xdr:col>
      <xdr:colOff>78915</xdr:colOff>
      <xdr:row>34</xdr:row>
      <xdr:rowOff>151450</xdr:rowOff>
    </xdr:to>
    <xdr:cxnSp macro="">
      <xdr:nvCxnSpPr>
        <xdr:cNvPr id="191" name="直線コネクタ 190">
          <a:extLst>
            <a:ext uri="{FF2B5EF4-FFF2-40B4-BE49-F238E27FC236}">
              <a16:creationId xmlns:a16="http://schemas.microsoft.com/office/drawing/2014/main" id="{F58C1D23-B966-468B-9786-E98696DE5CFE}"/>
            </a:ext>
          </a:extLst>
        </xdr:cNvPr>
        <xdr:cNvCxnSpPr/>
      </xdr:nvCxnSpPr>
      <xdr:spPr>
        <a:xfrm>
          <a:off x="5565315" y="7671850"/>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127145</xdr:colOff>
      <xdr:row>29</xdr:row>
      <xdr:rowOff>30018</xdr:rowOff>
    </xdr:from>
    <xdr:ext cx="224998" cy="345929"/>
    <xdr:sp macro="" textlink="">
      <xdr:nvSpPr>
        <xdr:cNvPr id="205" name="テキスト ボックス 204">
          <a:extLst>
            <a:ext uri="{FF2B5EF4-FFF2-40B4-BE49-F238E27FC236}">
              <a16:creationId xmlns:a16="http://schemas.microsoft.com/office/drawing/2014/main" id="{DAEB635A-18D7-478D-BB41-2C62EA629F4E}"/>
            </a:ext>
          </a:extLst>
        </xdr:cNvPr>
        <xdr:cNvSpPr txBox="1"/>
      </xdr:nvSpPr>
      <xdr:spPr>
        <a:xfrm rot="16200000">
          <a:off x="5189012" y="684265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104110</xdr:colOff>
      <xdr:row>32</xdr:row>
      <xdr:rowOff>218914</xdr:rowOff>
    </xdr:from>
    <xdr:ext cx="233205" cy="444352"/>
    <xdr:sp macro="" textlink="'1条'!$R$9">
      <xdr:nvSpPr>
        <xdr:cNvPr id="206" name="テキスト ボックス 205">
          <a:extLst>
            <a:ext uri="{FF2B5EF4-FFF2-40B4-BE49-F238E27FC236}">
              <a16:creationId xmlns:a16="http://schemas.microsoft.com/office/drawing/2014/main" id="{E2C3741E-7B2B-43DF-B488-3771F64F8862}"/>
            </a:ext>
          </a:extLst>
        </xdr:cNvPr>
        <xdr:cNvSpPr txBox="1"/>
      </xdr:nvSpPr>
      <xdr:spPr>
        <a:xfrm rot="16200000">
          <a:off x="5256337" y="763968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27B6D9-0450-4AEB-BCA8-C0CEC7AD9EF5}" type="TxLink">
            <a:rPr kumimoji="1" lang="en-US" altLang="en-US" sz="900" b="0" i="0" u="none" strike="noStrike">
              <a:solidFill>
                <a:srgbClr val="000000"/>
              </a:solidFill>
              <a:latin typeface="Times New Roman"/>
              <a:cs typeface="Times New Roman"/>
            </a:rPr>
            <a:pPr/>
            <a:t>0.700</a:t>
          </a:fld>
          <a:endParaRPr kumimoji="1" lang="ja-JP" altLang="en-US" sz="900"/>
        </a:p>
      </xdr:txBody>
    </xdr:sp>
    <xdr:clientData/>
  </xdr:oneCellAnchor>
  <xdr:twoCellAnchor editAs="oneCell">
    <xdr:from>
      <xdr:col>26</xdr:col>
      <xdr:colOff>160111</xdr:colOff>
      <xdr:row>22</xdr:row>
      <xdr:rowOff>175458</xdr:rowOff>
    </xdr:from>
    <xdr:to>
      <xdr:col>26</xdr:col>
      <xdr:colOff>160111</xdr:colOff>
      <xdr:row>23</xdr:row>
      <xdr:rowOff>82790</xdr:rowOff>
    </xdr:to>
    <xdr:cxnSp macro="">
      <xdr:nvCxnSpPr>
        <xdr:cNvPr id="207" name="直線コネクタ 206">
          <a:extLst>
            <a:ext uri="{FF2B5EF4-FFF2-40B4-BE49-F238E27FC236}">
              <a16:creationId xmlns:a16="http://schemas.microsoft.com/office/drawing/2014/main" id="{4461C0F7-F5B5-4CE5-B7F1-1DDE2FA40C80}"/>
            </a:ext>
          </a:extLst>
        </xdr:cNvPr>
        <xdr:cNvCxnSpPr/>
      </xdr:nvCxnSpPr>
      <xdr:spPr>
        <a:xfrm>
          <a:off x="6103711" y="5204658"/>
          <a:ext cx="0" cy="13593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167957</xdr:colOff>
      <xdr:row>22</xdr:row>
      <xdr:rowOff>188642</xdr:rowOff>
    </xdr:from>
    <xdr:to>
      <xdr:col>27</xdr:col>
      <xdr:colOff>167957</xdr:colOff>
      <xdr:row>23</xdr:row>
      <xdr:rowOff>92950</xdr:rowOff>
    </xdr:to>
    <xdr:cxnSp macro="">
      <xdr:nvCxnSpPr>
        <xdr:cNvPr id="208" name="直線コネクタ 207">
          <a:extLst>
            <a:ext uri="{FF2B5EF4-FFF2-40B4-BE49-F238E27FC236}">
              <a16:creationId xmlns:a16="http://schemas.microsoft.com/office/drawing/2014/main" id="{2D1C17CA-6726-4FD9-AB45-FBB9B0E2CC36}"/>
            </a:ext>
          </a:extLst>
        </xdr:cNvPr>
        <xdr:cNvCxnSpPr/>
      </xdr:nvCxnSpPr>
      <xdr:spPr>
        <a:xfrm>
          <a:off x="6340157" y="5217842"/>
          <a:ext cx="0" cy="132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162099</xdr:colOff>
      <xdr:row>22</xdr:row>
      <xdr:rowOff>227458</xdr:rowOff>
    </xdr:from>
    <xdr:to>
      <xdr:col>27</xdr:col>
      <xdr:colOff>167499</xdr:colOff>
      <xdr:row>23</xdr:row>
      <xdr:rowOff>673</xdr:rowOff>
    </xdr:to>
    <xdr:cxnSp macro="">
      <xdr:nvCxnSpPr>
        <xdr:cNvPr id="209" name="直線コネクタ 208">
          <a:extLst>
            <a:ext uri="{FF2B5EF4-FFF2-40B4-BE49-F238E27FC236}">
              <a16:creationId xmlns:a16="http://schemas.microsoft.com/office/drawing/2014/main" id="{938CB5AC-4AAA-499B-9BA4-B59F347242EC}"/>
            </a:ext>
          </a:extLst>
        </xdr:cNvPr>
        <xdr:cNvCxnSpPr/>
      </xdr:nvCxnSpPr>
      <xdr:spPr>
        <a:xfrm>
          <a:off x="6105699" y="5256658"/>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55613</xdr:colOff>
      <xdr:row>22</xdr:row>
      <xdr:rowOff>0</xdr:rowOff>
    </xdr:from>
    <xdr:ext cx="444352" cy="233205"/>
    <xdr:sp macro="" textlink="'1条'!$R$7">
      <xdr:nvSpPr>
        <xdr:cNvPr id="210" name="テキスト ボックス 209">
          <a:extLst>
            <a:ext uri="{FF2B5EF4-FFF2-40B4-BE49-F238E27FC236}">
              <a16:creationId xmlns:a16="http://schemas.microsoft.com/office/drawing/2014/main" id="{DE01E839-3850-4C5E-BC49-8733B0923B21}"/>
            </a:ext>
          </a:extLst>
        </xdr:cNvPr>
        <xdr:cNvSpPr txBox="1"/>
      </xdr:nvSpPr>
      <xdr:spPr>
        <a:xfrm>
          <a:off x="5999213" y="50292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8E00EBC-1382-4150-9A13-6466146C625B}" type="TxLink">
            <a:rPr kumimoji="1" lang="en-US" altLang="en-US" sz="900" b="0" i="0" u="none" strike="noStrike">
              <a:solidFill>
                <a:srgbClr val="000000"/>
              </a:solidFill>
              <a:latin typeface="Times New Roman"/>
              <a:cs typeface="Times New Roman"/>
            </a:rPr>
            <a:pPr/>
            <a:t>0.650</a:t>
          </a:fld>
          <a:endParaRPr kumimoji="1" lang="ja-JP" altLang="en-US" sz="900"/>
        </a:p>
      </xdr:txBody>
    </xdr:sp>
    <xdr:clientData/>
  </xdr:oneCellAnchor>
  <xdr:twoCellAnchor editAs="oneCell">
    <xdr:from>
      <xdr:col>25</xdr:col>
      <xdr:colOff>61775</xdr:colOff>
      <xdr:row>35</xdr:row>
      <xdr:rowOff>25400</xdr:rowOff>
    </xdr:from>
    <xdr:to>
      <xdr:col>25</xdr:col>
      <xdr:colOff>61775</xdr:colOff>
      <xdr:row>37</xdr:row>
      <xdr:rowOff>62753</xdr:rowOff>
    </xdr:to>
    <xdr:cxnSp macro="">
      <xdr:nvCxnSpPr>
        <xdr:cNvPr id="211" name="直線コネクタ 210">
          <a:extLst>
            <a:ext uri="{FF2B5EF4-FFF2-40B4-BE49-F238E27FC236}">
              <a16:creationId xmlns:a16="http://schemas.microsoft.com/office/drawing/2014/main" id="{AFD9DBDC-E2BB-469B-9455-A26778518DC0}"/>
            </a:ext>
          </a:extLst>
        </xdr:cNvPr>
        <xdr:cNvCxnSpPr/>
      </xdr:nvCxnSpPr>
      <xdr:spPr>
        <a:xfrm>
          <a:off x="5776775" y="8026400"/>
          <a:ext cx="0" cy="49455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174888</xdr:colOff>
      <xdr:row>35</xdr:row>
      <xdr:rowOff>10160</xdr:rowOff>
    </xdr:from>
    <xdr:to>
      <xdr:col>32</xdr:col>
      <xdr:colOff>174888</xdr:colOff>
      <xdr:row>37</xdr:row>
      <xdr:rowOff>56478</xdr:rowOff>
    </xdr:to>
    <xdr:cxnSp macro="">
      <xdr:nvCxnSpPr>
        <xdr:cNvPr id="212" name="直線コネクタ 211">
          <a:extLst>
            <a:ext uri="{FF2B5EF4-FFF2-40B4-BE49-F238E27FC236}">
              <a16:creationId xmlns:a16="http://schemas.microsoft.com/office/drawing/2014/main" id="{1B3D660F-75B5-4756-B086-946F5A36A274}"/>
            </a:ext>
          </a:extLst>
        </xdr:cNvPr>
        <xdr:cNvCxnSpPr/>
      </xdr:nvCxnSpPr>
      <xdr:spPr>
        <a:xfrm>
          <a:off x="7490088" y="8011160"/>
          <a:ext cx="0" cy="503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62625</xdr:colOff>
      <xdr:row>36</xdr:row>
      <xdr:rowOff>218761</xdr:rowOff>
    </xdr:from>
    <xdr:to>
      <xdr:col>32</xdr:col>
      <xdr:colOff>172425</xdr:colOff>
      <xdr:row>36</xdr:row>
      <xdr:rowOff>218761</xdr:rowOff>
    </xdr:to>
    <xdr:cxnSp macro="">
      <xdr:nvCxnSpPr>
        <xdr:cNvPr id="213" name="直線コネクタ 212">
          <a:extLst>
            <a:ext uri="{FF2B5EF4-FFF2-40B4-BE49-F238E27FC236}">
              <a16:creationId xmlns:a16="http://schemas.microsoft.com/office/drawing/2014/main" id="{0363F322-FF9A-4E9B-BAE3-FEF0E961EA2B}"/>
            </a:ext>
          </a:extLst>
        </xdr:cNvPr>
        <xdr:cNvCxnSpPr/>
      </xdr:nvCxnSpPr>
      <xdr:spPr>
        <a:xfrm>
          <a:off x="5777625" y="844836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100794</xdr:colOff>
      <xdr:row>36</xdr:row>
      <xdr:rowOff>177775</xdr:rowOff>
    </xdr:from>
    <xdr:ext cx="444352" cy="233205"/>
    <xdr:sp macro="" textlink="'1条'!$R$8">
      <xdr:nvSpPr>
        <xdr:cNvPr id="214" name="テキスト ボックス 213">
          <a:extLst>
            <a:ext uri="{FF2B5EF4-FFF2-40B4-BE49-F238E27FC236}">
              <a16:creationId xmlns:a16="http://schemas.microsoft.com/office/drawing/2014/main" id="{9A92C54C-401E-4ED3-A945-E97F7A9A7D86}"/>
            </a:ext>
          </a:extLst>
        </xdr:cNvPr>
        <xdr:cNvSpPr txBox="1"/>
      </xdr:nvSpPr>
      <xdr:spPr>
        <a:xfrm>
          <a:off x="6620127" y="855977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2BEBAE7-8DE2-49F4-824B-287643A8EAA0}" type="TxLink">
            <a:rPr kumimoji="1" lang="en-US" altLang="en-US" sz="900" b="0" i="0" u="none" strike="noStrike">
              <a:solidFill>
                <a:srgbClr val="000000"/>
              </a:solidFill>
              <a:latin typeface="Times New Roman"/>
              <a:cs typeface="Times New Roman"/>
            </a:rPr>
            <a:pPr/>
            <a:t>4.750</a:t>
          </a:fld>
          <a:endParaRPr kumimoji="1" lang="ja-JP" altLang="en-US" sz="900"/>
        </a:p>
      </xdr:txBody>
    </xdr:sp>
    <xdr:clientData/>
  </xdr:oneCellAnchor>
  <xdr:twoCellAnchor editAs="oneCell">
    <xdr:from>
      <xdr:col>25</xdr:col>
      <xdr:colOff>61118</xdr:colOff>
      <xdr:row>30</xdr:row>
      <xdr:rowOff>218097</xdr:rowOff>
    </xdr:from>
    <xdr:to>
      <xdr:col>25</xdr:col>
      <xdr:colOff>61118</xdr:colOff>
      <xdr:row>32</xdr:row>
      <xdr:rowOff>187960</xdr:rowOff>
    </xdr:to>
    <xdr:cxnSp macro="">
      <xdr:nvCxnSpPr>
        <xdr:cNvPr id="215" name="直線コネクタ 214">
          <a:extLst>
            <a:ext uri="{FF2B5EF4-FFF2-40B4-BE49-F238E27FC236}">
              <a16:creationId xmlns:a16="http://schemas.microsoft.com/office/drawing/2014/main" id="{85B2DB6A-6C22-4319-9CA2-E053ACAD4649}"/>
            </a:ext>
          </a:extLst>
        </xdr:cNvPr>
        <xdr:cNvCxnSpPr/>
      </xdr:nvCxnSpPr>
      <xdr:spPr>
        <a:xfrm>
          <a:off x="5776118" y="7076097"/>
          <a:ext cx="0" cy="42706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65305</xdr:colOff>
      <xdr:row>31</xdr:row>
      <xdr:rowOff>30798</xdr:rowOff>
    </xdr:from>
    <xdr:to>
      <xdr:col>26</xdr:col>
      <xdr:colOff>160705</xdr:colOff>
      <xdr:row>31</xdr:row>
      <xdr:rowOff>30798</xdr:rowOff>
    </xdr:to>
    <xdr:cxnSp macro="">
      <xdr:nvCxnSpPr>
        <xdr:cNvPr id="216" name="直線コネクタ 215">
          <a:extLst>
            <a:ext uri="{FF2B5EF4-FFF2-40B4-BE49-F238E27FC236}">
              <a16:creationId xmlns:a16="http://schemas.microsoft.com/office/drawing/2014/main" id="{62469574-6A40-4822-B9BD-40558DBB74E2}"/>
            </a:ext>
          </a:extLst>
        </xdr:cNvPr>
        <xdr:cNvCxnSpPr/>
      </xdr:nvCxnSpPr>
      <xdr:spPr>
        <a:xfrm>
          <a:off x="5780305" y="7117398"/>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226417</xdr:colOff>
      <xdr:row>30</xdr:row>
      <xdr:rowOff>64421</xdr:rowOff>
    </xdr:from>
    <xdr:ext cx="444352" cy="233205"/>
    <xdr:sp macro="" textlink="'1条'!$R$10">
      <xdr:nvSpPr>
        <xdr:cNvPr id="217" name="テキスト ボックス 216">
          <a:extLst>
            <a:ext uri="{FF2B5EF4-FFF2-40B4-BE49-F238E27FC236}">
              <a16:creationId xmlns:a16="http://schemas.microsoft.com/office/drawing/2014/main" id="{823DAFA1-C9A0-4C26-BF78-D4191D29CF31}"/>
            </a:ext>
          </a:extLst>
        </xdr:cNvPr>
        <xdr:cNvSpPr txBox="1"/>
      </xdr:nvSpPr>
      <xdr:spPr>
        <a:xfrm>
          <a:off x="5712817" y="692242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5DC5CD-DE78-42E2-BFBC-9A5241EB66DF}" type="TxLink">
            <a:rPr kumimoji="1" lang="en-US" altLang="en-US" sz="900" b="0" i="0" u="none" strike="noStrike">
              <a:solidFill>
                <a:srgbClr val="000000"/>
              </a:solidFill>
              <a:latin typeface="Times New Roman"/>
              <a:cs typeface="Times New Roman"/>
            </a:rPr>
            <a:pPr/>
            <a:t>0.900</a:t>
          </a:fld>
          <a:endParaRPr kumimoji="1" lang="ja-JP" altLang="en-US" sz="900"/>
        </a:p>
      </xdr:txBody>
    </xdr:sp>
    <xdr:clientData/>
  </xdr:oneCellAnchor>
  <xdr:oneCellAnchor>
    <xdr:from>
      <xdr:col>29</xdr:col>
      <xdr:colOff>53795</xdr:colOff>
      <xdr:row>30</xdr:row>
      <xdr:rowOff>49176</xdr:rowOff>
    </xdr:from>
    <xdr:ext cx="444352" cy="233205"/>
    <xdr:sp macro="" textlink="'1条'!$R$11">
      <xdr:nvSpPr>
        <xdr:cNvPr id="218" name="テキスト ボックス 217">
          <a:extLst>
            <a:ext uri="{FF2B5EF4-FFF2-40B4-BE49-F238E27FC236}">
              <a16:creationId xmlns:a16="http://schemas.microsoft.com/office/drawing/2014/main" id="{2310CAB6-A0E8-46B6-BF3B-D2500AC31304}"/>
            </a:ext>
          </a:extLst>
        </xdr:cNvPr>
        <xdr:cNvSpPr txBox="1"/>
      </xdr:nvSpPr>
      <xdr:spPr>
        <a:xfrm>
          <a:off x="6683195" y="69071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1E9E53-677A-4FDB-82D9-B7B267E3BFAE}" type="TxLink">
            <a:rPr kumimoji="1" lang="en-US" altLang="en-US" sz="900" b="0" i="0" u="none" strike="noStrike">
              <a:solidFill>
                <a:srgbClr val="000000"/>
              </a:solidFill>
              <a:latin typeface="Times New Roman"/>
              <a:cs typeface="Times New Roman"/>
            </a:rPr>
            <a:pPr/>
            <a:t>3.200</a:t>
          </a:fld>
          <a:endParaRPr kumimoji="1" lang="ja-JP" altLang="en-US" sz="900"/>
        </a:p>
      </xdr:txBody>
    </xdr:sp>
    <xdr:clientData/>
  </xdr:oneCellAnchor>
  <xdr:twoCellAnchor editAs="oneCell">
    <xdr:from>
      <xdr:col>27</xdr:col>
      <xdr:colOff>167032</xdr:colOff>
      <xdr:row>31</xdr:row>
      <xdr:rowOff>26773</xdr:rowOff>
    </xdr:from>
    <xdr:to>
      <xdr:col>32</xdr:col>
      <xdr:colOff>176032</xdr:colOff>
      <xdr:row>31</xdr:row>
      <xdr:rowOff>26773</xdr:rowOff>
    </xdr:to>
    <xdr:cxnSp macro="">
      <xdr:nvCxnSpPr>
        <xdr:cNvPr id="219" name="直線コネクタ 218">
          <a:extLst>
            <a:ext uri="{FF2B5EF4-FFF2-40B4-BE49-F238E27FC236}">
              <a16:creationId xmlns:a16="http://schemas.microsoft.com/office/drawing/2014/main" id="{54797A54-FC30-4F86-9C9B-F4E945D71549}"/>
            </a:ext>
          </a:extLst>
        </xdr:cNvPr>
        <xdr:cNvCxnSpPr/>
      </xdr:nvCxnSpPr>
      <xdr:spPr>
        <a:xfrm>
          <a:off x="6339232" y="7113373"/>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173319</xdr:colOff>
      <xdr:row>30</xdr:row>
      <xdr:rowOff>210262</xdr:rowOff>
    </xdr:from>
    <xdr:to>
      <xdr:col>32</xdr:col>
      <xdr:colOff>173319</xdr:colOff>
      <xdr:row>32</xdr:row>
      <xdr:rowOff>157480</xdr:rowOff>
    </xdr:to>
    <xdr:cxnSp macro="">
      <xdr:nvCxnSpPr>
        <xdr:cNvPr id="220" name="直線コネクタ 219">
          <a:extLst>
            <a:ext uri="{FF2B5EF4-FFF2-40B4-BE49-F238E27FC236}">
              <a16:creationId xmlns:a16="http://schemas.microsoft.com/office/drawing/2014/main" id="{6F885229-6FE0-41A6-A7C7-0F803AFEC327}"/>
            </a:ext>
          </a:extLst>
        </xdr:cNvPr>
        <xdr:cNvCxnSpPr/>
      </xdr:nvCxnSpPr>
      <xdr:spPr>
        <a:xfrm>
          <a:off x="7488519" y="7068262"/>
          <a:ext cx="0" cy="4044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173909</xdr:colOff>
      <xdr:row>23</xdr:row>
      <xdr:rowOff>182673</xdr:rowOff>
    </xdr:from>
    <xdr:to>
      <xdr:col>31</xdr:col>
      <xdr:colOff>104293</xdr:colOff>
      <xdr:row>23</xdr:row>
      <xdr:rowOff>182673</xdr:rowOff>
    </xdr:to>
    <xdr:cxnSp macro="">
      <xdr:nvCxnSpPr>
        <xdr:cNvPr id="221" name="直線コネクタ 220">
          <a:extLst>
            <a:ext uri="{FF2B5EF4-FFF2-40B4-BE49-F238E27FC236}">
              <a16:creationId xmlns:a16="http://schemas.microsoft.com/office/drawing/2014/main" id="{E6EAB7F2-C586-487E-9CB8-254D2DE9988C}"/>
            </a:ext>
          </a:extLst>
        </xdr:cNvPr>
        <xdr:cNvCxnSpPr/>
      </xdr:nvCxnSpPr>
      <xdr:spPr>
        <a:xfrm>
          <a:off x="6346109" y="5440473"/>
          <a:ext cx="84478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67153</xdr:colOff>
      <xdr:row>22</xdr:row>
      <xdr:rowOff>110362</xdr:rowOff>
    </xdr:from>
    <xdr:ext cx="233205" cy="444352"/>
    <xdr:sp macro="" textlink="'1条'!R14">
      <xdr:nvSpPr>
        <xdr:cNvPr id="222" name="テキスト ボックス 221">
          <a:extLst>
            <a:ext uri="{FF2B5EF4-FFF2-40B4-BE49-F238E27FC236}">
              <a16:creationId xmlns:a16="http://schemas.microsoft.com/office/drawing/2014/main" id="{056BD5F7-EA92-464B-BB20-2BD055473187}"/>
            </a:ext>
          </a:extLst>
        </xdr:cNvPr>
        <xdr:cNvSpPr txBox="1"/>
      </xdr:nvSpPr>
      <xdr:spPr>
        <a:xfrm rot="16200000">
          <a:off x="7179413" y="533826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30</xdr:col>
      <xdr:colOff>136270</xdr:colOff>
      <xdr:row>23</xdr:row>
      <xdr:rowOff>145424</xdr:rowOff>
    </xdr:from>
    <xdr:to>
      <xdr:col>31</xdr:col>
      <xdr:colOff>81367</xdr:colOff>
      <xdr:row>23</xdr:row>
      <xdr:rowOff>145424</xdr:rowOff>
    </xdr:to>
    <xdr:cxnSp macro="">
      <xdr:nvCxnSpPr>
        <xdr:cNvPr id="223" name="直線コネクタ 222">
          <a:extLst>
            <a:ext uri="{FF2B5EF4-FFF2-40B4-BE49-F238E27FC236}">
              <a16:creationId xmlns:a16="http://schemas.microsoft.com/office/drawing/2014/main" id="{A318F40F-9015-46CB-8D6B-C4A9E336298E}"/>
            </a:ext>
          </a:extLst>
        </xdr:cNvPr>
        <xdr:cNvCxnSpPr/>
      </xdr:nvCxnSpPr>
      <xdr:spPr>
        <a:xfrm>
          <a:off x="7121270" y="5500591"/>
          <a:ext cx="17793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46393</xdr:colOff>
      <xdr:row>23</xdr:row>
      <xdr:rowOff>160075</xdr:rowOff>
    </xdr:from>
    <xdr:to>
      <xdr:col>30</xdr:col>
      <xdr:colOff>46393</xdr:colOff>
      <xdr:row>24</xdr:row>
      <xdr:rowOff>75475</xdr:rowOff>
    </xdr:to>
    <xdr:cxnSp macro="">
      <xdr:nvCxnSpPr>
        <xdr:cNvPr id="224" name="直線コネクタ 223">
          <a:extLst>
            <a:ext uri="{FF2B5EF4-FFF2-40B4-BE49-F238E27FC236}">
              <a16:creationId xmlns:a16="http://schemas.microsoft.com/office/drawing/2014/main" id="{A98758C2-B74C-416A-96F3-8865B73084A7}"/>
            </a:ext>
          </a:extLst>
        </xdr:cNvPr>
        <xdr:cNvCxnSpPr/>
      </xdr:nvCxnSpPr>
      <xdr:spPr>
        <a:xfrm rot="2700000">
          <a:off x="6957276" y="5589359"/>
          <a:ext cx="148233"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74257</xdr:colOff>
      <xdr:row>23</xdr:row>
      <xdr:rowOff>181163</xdr:rowOff>
    </xdr:from>
    <xdr:to>
      <xdr:col>30</xdr:col>
      <xdr:colOff>140429</xdr:colOff>
      <xdr:row>24</xdr:row>
      <xdr:rowOff>18527</xdr:rowOff>
    </xdr:to>
    <xdr:cxnSp macro="">
      <xdr:nvCxnSpPr>
        <xdr:cNvPr id="225" name="直線コネクタ 224">
          <a:extLst>
            <a:ext uri="{FF2B5EF4-FFF2-40B4-BE49-F238E27FC236}">
              <a16:creationId xmlns:a16="http://schemas.microsoft.com/office/drawing/2014/main" id="{51EC1BF1-7F4B-4811-9363-80C72EBFC9ED}"/>
            </a:ext>
          </a:extLst>
        </xdr:cNvPr>
        <xdr:cNvCxnSpPr/>
      </xdr:nvCxnSpPr>
      <xdr:spPr>
        <a:xfrm>
          <a:off x="7059257" y="5536330"/>
          <a:ext cx="66172" cy="7019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152784</xdr:colOff>
      <xdr:row>23</xdr:row>
      <xdr:rowOff>181163</xdr:rowOff>
    </xdr:from>
    <xdr:to>
      <xdr:col>30</xdr:col>
      <xdr:colOff>170742</xdr:colOff>
      <xdr:row>23</xdr:row>
      <xdr:rowOff>205955</xdr:rowOff>
    </xdr:to>
    <xdr:cxnSp macro="">
      <xdr:nvCxnSpPr>
        <xdr:cNvPr id="226" name="直線コネクタ 225">
          <a:extLst>
            <a:ext uri="{FF2B5EF4-FFF2-40B4-BE49-F238E27FC236}">
              <a16:creationId xmlns:a16="http://schemas.microsoft.com/office/drawing/2014/main" id="{052EC990-1510-488D-AD90-366D7136C78A}"/>
            </a:ext>
          </a:extLst>
        </xdr:cNvPr>
        <xdr:cNvCxnSpPr/>
      </xdr:nvCxnSpPr>
      <xdr:spPr>
        <a:xfrm>
          <a:off x="7137784" y="5536330"/>
          <a:ext cx="17958"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77782</xdr:colOff>
      <xdr:row>24</xdr:row>
      <xdr:rowOff>4455</xdr:rowOff>
    </xdr:from>
    <xdr:to>
      <xdr:col>30</xdr:col>
      <xdr:colOff>216598</xdr:colOff>
      <xdr:row>24</xdr:row>
      <xdr:rowOff>4455</xdr:rowOff>
    </xdr:to>
    <xdr:cxnSp macro="">
      <xdr:nvCxnSpPr>
        <xdr:cNvPr id="227" name="直線コネクタ 226">
          <a:extLst>
            <a:ext uri="{FF2B5EF4-FFF2-40B4-BE49-F238E27FC236}">
              <a16:creationId xmlns:a16="http://schemas.microsoft.com/office/drawing/2014/main" id="{9D87C7DC-57BC-4933-A549-69E115038D09}"/>
            </a:ext>
          </a:extLst>
        </xdr:cNvPr>
        <xdr:cNvCxnSpPr/>
      </xdr:nvCxnSpPr>
      <xdr:spPr>
        <a:xfrm rot="18900000">
          <a:off x="7062782" y="5592455"/>
          <a:ext cx="13881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100642</xdr:colOff>
      <xdr:row>23</xdr:row>
      <xdr:rowOff>181163</xdr:rowOff>
    </xdr:from>
    <xdr:to>
      <xdr:col>29</xdr:col>
      <xdr:colOff>159020</xdr:colOff>
      <xdr:row>24</xdr:row>
      <xdr:rowOff>18527</xdr:rowOff>
    </xdr:to>
    <xdr:cxnSp macro="">
      <xdr:nvCxnSpPr>
        <xdr:cNvPr id="228" name="直線コネクタ 227">
          <a:extLst>
            <a:ext uri="{FF2B5EF4-FFF2-40B4-BE49-F238E27FC236}">
              <a16:creationId xmlns:a16="http://schemas.microsoft.com/office/drawing/2014/main" id="{1C42AC4C-DE89-4229-AB41-3F8A55062F9D}"/>
            </a:ext>
          </a:extLst>
        </xdr:cNvPr>
        <xdr:cNvCxnSpPr/>
      </xdr:nvCxnSpPr>
      <xdr:spPr>
        <a:xfrm>
          <a:off x="6852809" y="5536330"/>
          <a:ext cx="58378" cy="7019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171375</xdr:colOff>
      <xdr:row>23</xdr:row>
      <xdr:rowOff>181163</xdr:rowOff>
    </xdr:from>
    <xdr:to>
      <xdr:col>29</xdr:col>
      <xdr:colOff>194546</xdr:colOff>
      <xdr:row>23</xdr:row>
      <xdr:rowOff>205955</xdr:rowOff>
    </xdr:to>
    <xdr:cxnSp macro="">
      <xdr:nvCxnSpPr>
        <xdr:cNvPr id="229" name="直線コネクタ 228">
          <a:extLst>
            <a:ext uri="{FF2B5EF4-FFF2-40B4-BE49-F238E27FC236}">
              <a16:creationId xmlns:a16="http://schemas.microsoft.com/office/drawing/2014/main" id="{A5CE933A-F4A3-4C4C-862E-560F29769B4B}"/>
            </a:ext>
          </a:extLst>
        </xdr:cNvPr>
        <xdr:cNvCxnSpPr/>
      </xdr:nvCxnSpPr>
      <xdr:spPr>
        <a:xfrm>
          <a:off x="6923542" y="5536330"/>
          <a:ext cx="23171"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94642</xdr:colOff>
      <xdr:row>24</xdr:row>
      <xdr:rowOff>4456</xdr:rowOff>
    </xdr:from>
    <xdr:to>
      <xdr:col>30</xdr:col>
      <xdr:colOff>627</xdr:colOff>
      <xdr:row>24</xdr:row>
      <xdr:rowOff>4456</xdr:rowOff>
    </xdr:to>
    <xdr:cxnSp macro="">
      <xdr:nvCxnSpPr>
        <xdr:cNvPr id="230" name="直線コネクタ 229">
          <a:extLst>
            <a:ext uri="{FF2B5EF4-FFF2-40B4-BE49-F238E27FC236}">
              <a16:creationId xmlns:a16="http://schemas.microsoft.com/office/drawing/2014/main" id="{A9CFF0B8-6BC5-4BF2-A25F-033EF3876033}"/>
            </a:ext>
          </a:extLst>
        </xdr:cNvPr>
        <xdr:cNvCxnSpPr/>
      </xdr:nvCxnSpPr>
      <xdr:spPr>
        <a:xfrm rot="18900000">
          <a:off x="6846809" y="5592456"/>
          <a:ext cx="138818"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192463</xdr:colOff>
      <xdr:row>23</xdr:row>
      <xdr:rowOff>217514</xdr:rowOff>
    </xdr:from>
    <xdr:to>
      <xdr:col>30</xdr:col>
      <xdr:colOff>29397</xdr:colOff>
      <xdr:row>24</xdr:row>
      <xdr:rowOff>55368</xdr:rowOff>
    </xdr:to>
    <xdr:cxnSp macro="">
      <xdr:nvCxnSpPr>
        <xdr:cNvPr id="231" name="直線コネクタ 230">
          <a:extLst>
            <a:ext uri="{FF2B5EF4-FFF2-40B4-BE49-F238E27FC236}">
              <a16:creationId xmlns:a16="http://schemas.microsoft.com/office/drawing/2014/main" id="{9071938B-007D-445C-A53A-9A3E296EB512}"/>
            </a:ext>
          </a:extLst>
        </xdr:cNvPr>
        <xdr:cNvCxnSpPr/>
      </xdr:nvCxnSpPr>
      <xdr:spPr>
        <a:xfrm flipV="1">
          <a:off x="6944630" y="5572681"/>
          <a:ext cx="69767" cy="7068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42953</xdr:colOff>
      <xdr:row>24</xdr:row>
      <xdr:rowOff>31911</xdr:rowOff>
    </xdr:from>
    <xdr:to>
      <xdr:col>30</xdr:col>
      <xdr:colOff>66410</xdr:colOff>
      <xdr:row>24</xdr:row>
      <xdr:rowOff>55368</xdr:rowOff>
    </xdr:to>
    <xdr:cxnSp macro="">
      <xdr:nvCxnSpPr>
        <xdr:cNvPr id="232" name="直線コネクタ 231">
          <a:extLst>
            <a:ext uri="{FF2B5EF4-FFF2-40B4-BE49-F238E27FC236}">
              <a16:creationId xmlns:a16="http://schemas.microsoft.com/office/drawing/2014/main" id="{AAFCB847-5F5A-4624-89ED-B8BB1379E67E}"/>
            </a:ext>
          </a:extLst>
        </xdr:cNvPr>
        <xdr:cNvCxnSpPr/>
      </xdr:nvCxnSpPr>
      <xdr:spPr>
        <a:xfrm flipV="1">
          <a:off x="7027953" y="5619911"/>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29840</xdr:colOff>
      <xdr:row>23</xdr:row>
      <xdr:rowOff>178615</xdr:rowOff>
    </xdr:from>
    <xdr:to>
      <xdr:col>31</xdr:col>
      <xdr:colOff>29840</xdr:colOff>
      <xdr:row>24</xdr:row>
      <xdr:rowOff>31281</xdr:rowOff>
    </xdr:to>
    <xdr:cxnSp macro="">
      <xdr:nvCxnSpPr>
        <xdr:cNvPr id="233" name="直線コネクタ 232">
          <a:extLst>
            <a:ext uri="{FF2B5EF4-FFF2-40B4-BE49-F238E27FC236}">
              <a16:creationId xmlns:a16="http://schemas.microsoft.com/office/drawing/2014/main" id="{1EC5C552-84D9-4E98-99CD-1F50EE985C9D}"/>
            </a:ext>
          </a:extLst>
        </xdr:cNvPr>
        <xdr:cNvCxnSpPr/>
      </xdr:nvCxnSpPr>
      <xdr:spPr>
        <a:xfrm>
          <a:off x="7247673" y="5533782"/>
          <a:ext cx="0" cy="85499"/>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79499</xdr:colOff>
      <xdr:row>23</xdr:row>
      <xdr:rowOff>149347</xdr:rowOff>
    </xdr:from>
    <xdr:to>
      <xdr:col>24</xdr:col>
      <xdr:colOff>79499</xdr:colOff>
      <xdr:row>33</xdr:row>
      <xdr:rowOff>131347</xdr:rowOff>
    </xdr:to>
    <xdr:cxnSp macro="">
      <xdr:nvCxnSpPr>
        <xdr:cNvPr id="234" name="直線コネクタ 233">
          <a:extLst>
            <a:ext uri="{FF2B5EF4-FFF2-40B4-BE49-F238E27FC236}">
              <a16:creationId xmlns:a16="http://schemas.microsoft.com/office/drawing/2014/main" id="{700024AD-27EF-43E1-91FD-D85B7F7CA4DB}"/>
            </a:ext>
          </a:extLst>
        </xdr:cNvPr>
        <xdr:cNvCxnSpPr/>
      </xdr:nvCxnSpPr>
      <xdr:spPr>
        <a:xfrm>
          <a:off x="5565899" y="5407147"/>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112373</xdr:colOff>
      <xdr:row>17</xdr:row>
      <xdr:rowOff>199957</xdr:rowOff>
    </xdr:from>
    <xdr:ext cx="361959" cy="224998"/>
    <xdr:sp macro="" textlink="">
      <xdr:nvSpPr>
        <xdr:cNvPr id="252" name="テキスト ボックス 251">
          <a:extLst>
            <a:ext uri="{FF2B5EF4-FFF2-40B4-BE49-F238E27FC236}">
              <a16:creationId xmlns:a16="http://schemas.microsoft.com/office/drawing/2014/main" id="{06EB9068-7E5E-427A-8B67-647DFA4B47A1}"/>
            </a:ext>
          </a:extLst>
        </xdr:cNvPr>
        <xdr:cNvSpPr txBox="1"/>
      </xdr:nvSpPr>
      <xdr:spPr>
        <a:xfrm>
          <a:off x="14950591" y="4203921"/>
          <a:ext cx="3619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 =</a:t>
          </a:r>
        </a:p>
      </xdr:txBody>
    </xdr:sp>
    <xdr:clientData/>
  </xdr:oneCellAnchor>
  <xdr:twoCellAnchor editAs="oneCell">
    <xdr:from>
      <xdr:col>62</xdr:col>
      <xdr:colOff>142643</xdr:colOff>
      <xdr:row>4</xdr:row>
      <xdr:rowOff>168885</xdr:rowOff>
    </xdr:from>
    <xdr:to>
      <xdr:col>62</xdr:col>
      <xdr:colOff>142643</xdr:colOff>
      <xdr:row>14</xdr:row>
      <xdr:rowOff>150885</xdr:rowOff>
    </xdr:to>
    <xdr:cxnSp macro="">
      <xdr:nvCxnSpPr>
        <xdr:cNvPr id="254" name="直線コネクタ 253">
          <a:extLst>
            <a:ext uri="{FF2B5EF4-FFF2-40B4-BE49-F238E27FC236}">
              <a16:creationId xmlns:a16="http://schemas.microsoft.com/office/drawing/2014/main" id="{7D83E5B5-3E89-4FFC-9A00-A3D64037A4D2}"/>
            </a:ext>
          </a:extLst>
        </xdr:cNvPr>
        <xdr:cNvCxnSpPr/>
      </xdr:nvCxnSpPr>
      <xdr:spPr>
        <a:xfrm>
          <a:off x="14315843" y="108328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52812</xdr:colOff>
      <xdr:row>14</xdr:row>
      <xdr:rowOff>154208</xdr:rowOff>
    </xdr:from>
    <xdr:to>
      <xdr:col>62</xdr:col>
      <xdr:colOff>148212</xdr:colOff>
      <xdr:row>14</xdr:row>
      <xdr:rowOff>154208</xdr:rowOff>
    </xdr:to>
    <xdr:cxnSp macro="">
      <xdr:nvCxnSpPr>
        <xdr:cNvPr id="256" name="直線コネクタ 255">
          <a:extLst>
            <a:ext uri="{FF2B5EF4-FFF2-40B4-BE49-F238E27FC236}">
              <a16:creationId xmlns:a16="http://schemas.microsoft.com/office/drawing/2014/main" id="{89A35E62-D7E3-47C2-AADC-FE86D9947394}"/>
            </a:ext>
          </a:extLst>
        </xdr:cNvPr>
        <xdr:cNvCxnSpPr/>
      </xdr:nvCxnSpPr>
      <xdr:spPr>
        <a:xfrm>
          <a:off x="13997412" y="3354608"/>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53164</xdr:colOff>
      <xdr:row>14</xdr:row>
      <xdr:rowOff>153960</xdr:rowOff>
    </xdr:from>
    <xdr:to>
      <xdr:col>61</xdr:col>
      <xdr:colOff>53164</xdr:colOff>
      <xdr:row>15</xdr:row>
      <xdr:rowOff>177360</xdr:rowOff>
    </xdr:to>
    <xdr:cxnSp macro="">
      <xdr:nvCxnSpPr>
        <xdr:cNvPr id="257" name="直線コネクタ 256">
          <a:extLst>
            <a:ext uri="{FF2B5EF4-FFF2-40B4-BE49-F238E27FC236}">
              <a16:creationId xmlns:a16="http://schemas.microsoft.com/office/drawing/2014/main" id="{8BA49FBD-F1F3-4A4A-8529-8A6FD93F821C}"/>
            </a:ext>
          </a:extLst>
        </xdr:cNvPr>
        <xdr:cNvCxnSpPr/>
      </xdr:nvCxnSpPr>
      <xdr:spPr>
        <a:xfrm>
          <a:off x="13997764" y="3354360"/>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143756</xdr:colOff>
      <xdr:row>4</xdr:row>
      <xdr:rowOff>169727</xdr:rowOff>
    </xdr:from>
    <xdr:to>
      <xdr:col>63</xdr:col>
      <xdr:colOff>149156</xdr:colOff>
      <xdr:row>4</xdr:row>
      <xdr:rowOff>169727</xdr:rowOff>
    </xdr:to>
    <xdr:cxnSp macro="">
      <xdr:nvCxnSpPr>
        <xdr:cNvPr id="258" name="直線コネクタ 257">
          <a:extLst>
            <a:ext uri="{FF2B5EF4-FFF2-40B4-BE49-F238E27FC236}">
              <a16:creationId xmlns:a16="http://schemas.microsoft.com/office/drawing/2014/main" id="{D6EBDB54-93CE-47C5-A3B3-3E6939FD921E}"/>
            </a:ext>
          </a:extLst>
        </xdr:cNvPr>
        <xdr:cNvCxnSpPr/>
      </xdr:nvCxnSpPr>
      <xdr:spPr>
        <a:xfrm>
          <a:off x="14316956" y="108412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146080</xdr:colOff>
      <xdr:row>4</xdr:row>
      <xdr:rowOff>168885</xdr:rowOff>
    </xdr:from>
    <xdr:to>
      <xdr:col>63</xdr:col>
      <xdr:colOff>146080</xdr:colOff>
      <xdr:row>14</xdr:row>
      <xdr:rowOff>150885</xdr:rowOff>
    </xdr:to>
    <xdr:cxnSp macro="">
      <xdr:nvCxnSpPr>
        <xdr:cNvPr id="259" name="直線コネクタ 258">
          <a:extLst>
            <a:ext uri="{FF2B5EF4-FFF2-40B4-BE49-F238E27FC236}">
              <a16:creationId xmlns:a16="http://schemas.microsoft.com/office/drawing/2014/main" id="{B2B0B990-6D7D-4B25-8AE3-7885D90FA0E8}"/>
            </a:ext>
          </a:extLst>
        </xdr:cNvPr>
        <xdr:cNvCxnSpPr/>
      </xdr:nvCxnSpPr>
      <xdr:spPr>
        <a:xfrm>
          <a:off x="14547880" y="108328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147507</xdr:colOff>
      <xdr:row>14</xdr:row>
      <xdr:rowOff>154424</xdr:rowOff>
    </xdr:from>
    <xdr:to>
      <xdr:col>68</xdr:col>
      <xdr:colOff>156507</xdr:colOff>
      <xdr:row>14</xdr:row>
      <xdr:rowOff>154424</xdr:rowOff>
    </xdr:to>
    <xdr:cxnSp macro="">
      <xdr:nvCxnSpPr>
        <xdr:cNvPr id="260" name="直線コネクタ 259">
          <a:extLst>
            <a:ext uri="{FF2B5EF4-FFF2-40B4-BE49-F238E27FC236}">
              <a16:creationId xmlns:a16="http://schemas.microsoft.com/office/drawing/2014/main" id="{8C804AF0-0805-4E03-B3C0-2BAE9E5BF621}"/>
            </a:ext>
          </a:extLst>
        </xdr:cNvPr>
        <xdr:cNvCxnSpPr/>
      </xdr:nvCxnSpPr>
      <xdr:spPr>
        <a:xfrm>
          <a:off x="14549307" y="3354824"/>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157830</xdr:colOff>
      <xdr:row>14</xdr:row>
      <xdr:rowOff>154713</xdr:rowOff>
    </xdr:from>
    <xdr:to>
      <xdr:col>68</xdr:col>
      <xdr:colOff>157830</xdr:colOff>
      <xdr:row>15</xdr:row>
      <xdr:rowOff>178113</xdr:rowOff>
    </xdr:to>
    <xdr:cxnSp macro="">
      <xdr:nvCxnSpPr>
        <xdr:cNvPr id="261" name="直線コネクタ 260">
          <a:extLst>
            <a:ext uri="{FF2B5EF4-FFF2-40B4-BE49-F238E27FC236}">
              <a16:creationId xmlns:a16="http://schemas.microsoft.com/office/drawing/2014/main" id="{38563073-09CA-4AD7-A8A0-B40919BB3225}"/>
            </a:ext>
          </a:extLst>
        </xdr:cNvPr>
        <xdr:cNvCxnSpPr/>
      </xdr:nvCxnSpPr>
      <xdr:spPr>
        <a:xfrm>
          <a:off x="15702630" y="335511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6314</xdr:colOff>
      <xdr:row>4</xdr:row>
      <xdr:rowOff>170591</xdr:rowOff>
    </xdr:from>
    <xdr:to>
      <xdr:col>62</xdr:col>
      <xdr:colOff>30392</xdr:colOff>
      <xdr:row>4</xdr:row>
      <xdr:rowOff>170591</xdr:rowOff>
    </xdr:to>
    <xdr:cxnSp macro="">
      <xdr:nvCxnSpPr>
        <xdr:cNvPr id="262" name="直線コネクタ 261">
          <a:extLst>
            <a:ext uri="{FF2B5EF4-FFF2-40B4-BE49-F238E27FC236}">
              <a16:creationId xmlns:a16="http://schemas.microsoft.com/office/drawing/2014/main" id="{64EEA2E7-5D55-4892-ADD3-60D14272288D}"/>
            </a:ext>
          </a:extLst>
        </xdr:cNvPr>
        <xdr:cNvCxnSpPr/>
      </xdr:nvCxnSpPr>
      <xdr:spPr>
        <a:xfrm>
          <a:off x="13902423" y="1112700"/>
          <a:ext cx="73066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22948</xdr:colOff>
      <xdr:row>14</xdr:row>
      <xdr:rowOff>159387</xdr:rowOff>
    </xdr:from>
    <xdr:to>
      <xdr:col>60</xdr:col>
      <xdr:colOff>167733</xdr:colOff>
      <xdr:row>14</xdr:row>
      <xdr:rowOff>159387</xdr:rowOff>
    </xdr:to>
    <xdr:cxnSp macro="">
      <xdr:nvCxnSpPr>
        <xdr:cNvPr id="263" name="直線コネクタ 262">
          <a:extLst>
            <a:ext uri="{FF2B5EF4-FFF2-40B4-BE49-F238E27FC236}">
              <a16:creationId xmlns:a16="http://schemas.microsoft.com/office/drawing/2014/main" id="{3720CECE-3F19-4539-ABC4-81664BA46047}"/>
            </a:ext>
          </a:extLst>
        </xdr:cNvPr>
        <xdr:cNvCxnSpPr/>
      </xdr:nvCxnSpPr>
      <xdr:spPr>
        <a:xfrm>
          <a:off x="13738948" y="3359787"/>
          <a:ext cx="14478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4531</xdr:colOff>
      <xdr:row>4</xdr:row>
      <xdr:rowOff>85554</xdr:rowOff>
    </xdr:from>
    <xdr:to>
      <xdr:col>67</xdr:col>
      <xdr:colOff>4531</xdr:colOff>
      <xdr:row>4</xdr:row>
      <xdr:rowOff>166820</xdr:rowOff>
    </xdr:to>
    <xdr:cxnSp macro="">
      <xdr:nvCxnSpPr>
        <xdr:cNvPr id="264" name="直線コネクタ 263">
          <a:extLst>
            <a:ext uri="{FF2B5EF4-FFF2-40B4-BE49-F238E27FC236}">
              <a16:creationId xmlns:a16="http://schemas.microsoft.com/office/drawing/2014/main" id="{475F1B17-D965-4A93-AEAF-8F6C5DC89238}"/>
            </a:ext>
          </a:extLst>
        </xdr:cNvPr>
        <xdr:cNvCxnSpPr/>
      </xdr:nvCxnSpPr>
      <xdr:spPr>
        <a:xfrm>
          <a:off x="15784858" y="1027663"/>
          <a:ext cx="0" cy="8126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102347</xdr:colOff>
      <xdr:row>8</xdr:row>
      <xdr:rowOff>43201</xdr:rowOff>
    </xdr:from>
    <xdr:ext cx="233205" cy="444352"/>
    <xdr:sp macro="" textlink="'1条'!$R$6">
      <xdr:nvSpPr>
        <xdr:cNvPr id="265" name="テキスト ボックス 264">
          <a:extLst>
            <a:ext uri="{FF2B5EF4-FFF2-40B4-BE49-F238E27FC236}">
              <a16:creationId xmlns:a16="http://schemas.microsoft.com/office/drawing/2014/main" id="{45118FF4-90E3-469E-A928-12B089A25334}"/>
            </a:ext>
          </a:extLst>
        </xdr:cNvPr>
        <xdr:cNvSpPr txBox="1"/>
      </xdr:nvSpPr>
      <xdr:spPr>
        <a:xfrm rot="16200000">
          <a:off x="13892883" y="203299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54C315-7E53-4F8F-A2C8-E551647794F2}"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59</xdr:col>
      <xdr:colOff>6124</xdr:colOff>
      <xdr:row>15</xdr:row>
      <xdr:rowOff>176570</xdr:rowOff>
    </xdr:from>
    <xdr:to>
      <xdr:col>60</xdr:col>
      <xdr:colOff>157546</xdr:colOff>
      <xdr:row>15</xdr:row>
      <xdr:rowOff>176570</xdr:rowOff>
    </xdr:to>
    <xdr:cxnSp macro="">
      <xdr:nvCxnSpPr>
        <xdr:cNvPr id="266" name="直線コネクタ 265">
          <a:extLst>
            <a:ext uri="{FF2B5EF4-FFF2-40B4-BE49-F238E27FC236}">
              <a16:creationId xmlns:a16="http://schemas.microsoft.com/office/drawing/2014/main" id="{A6A805FC-5002-4A74-ADEE-E025B939A6F4}"/>
            </a:ext>
          </a:extLst>
        </xdr:cNvPr>
        <xdr:cNvCxnSpPr/>
      </xdr:nvCxnSpPr>
      <xdr:spPr>
        <a:xfrm>
          <a:off x="13493524" y="3605570"/>
          <a:ext cx="38002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98724</xdr:colOff>
      <xdr:row>8</xdr:row>
      <xdr:rowOff>207683</xdr:rowOff>
    </xdr:from>
    <xdr:ext cx="233205" cy="444352"/>
    <xdr:sp macro="" textlink="'1条'!$R$5">
      <xdr:nvSpPr>
        <xdr:cNvPr id="267" name="テキスト ボックス 266">
          <a:extLst>
            <a:ext uri="{FF2B5EF4-FFF2-40B4-BE49-F238E27FC236}">
              <a16:creationId xmlns:a16="http://schemas.microsoft.com/office/drawing/2014/main" id="{315B2180-F0ED-45BB-B1B0-8FACA5331EA2}"/>
            </a:ext>
          </a:extLst>
        </xdr:cNvPr>
        <xdr:cNvSpPr txBox="1"/>
      </xdr:nvSpPr>
      <xdr:spPr>
        <a:xfrm rot="16200000">
          <a:off x="13653733" y="219747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F395E82-A70A-4995-9F3B-C982A0AB5624}"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59</xdr:col>
      <xdr:colOff>56848</xdr:colOff>
      <xdr:row>4</xdr:row>
      <xdr:rowOff>175244</xdr:rowOff>
    </xdr:from>
    <xdr:to>
      <xdr:col>59</xdr:col>
      <xdr:colOff>56848</xdr:colOff>
      <xdr:row>15</xdr:row>
      <xdr:rowOff>180644</xdr:rowOff>
    </xdr:to>
    <xdr:cxnSp macro="">
      <xdr:nvCxnSpPr>
        <xdr:cNvPr id="268" name="直線コネクタ 267">
          <a:extLst>
            <a:ext uri="{FF2B5EF4-FFF2-40B4-BE49-F238E27FC236}">
              <a16:creationId xmlns:a16="http://schemas.microsoft.com/office/drawing/2014/main" id="{E7C5BF46-6726-4955-8601-D32A90D8E268}"/>
            </a:ext>
          </a:extLst>
        </xdr:cNvPr>
        <xdr:cNvCxnSpPr/>
      </xdr:nvCxnSpPr>
      <xdr:spPr>
        <a:xfrm>
          <a:off x="13544248" y="1089644"/>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60910</xdr:colOff>
      <xdr:row>14</xdr:row>
      <xdr:rowOff>159531</xdr:rowOff>
    </xdr:from>
    <xdr:to>
      <xdr:col>60</xdr:col>
      <xdr:colOff>60910</xdr:colOff>
      <xdr:row>15</xdr:row>
      <xdr:rowOff>182931</xdr:rowOff>
    </xdr:to>
    <xdr:cxnSp macro="">
      <xdr:nvCxnSpPr>
        <xdr:cNvPr id="269" name="直線コネクタ 268">
          <a:extLst>
            <a:ext uri="{FF2B5EF4-FFF2-40B4-BE49-F238E27FC236}">
              <a16:creationId xmlns:a16="http://schemas.microsoft.com/office/drawing/2014/main" id="{B1FE2E40-8EF6-4641-B822-D04E47115270}"/>
            </a:ext>
          </a:extLst>
        </xdr:cNvPr>
        <xdr:cNvCxnSpPr/>
      </xdr:nvCxnSpPr>
      <xdr:spPr>
        <a:xfrm>
          <a:off x="13776910" y="3359931"/>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101836</xdr:colOff>
      <xdr:row>10</xdr:row>
      <xdr:rowOff>53879</xdr:rowOff>
    </xdr:from>
    <xdr:ext cx="224998" cy="345929"/>
    <xdr:sp macro="" textlink="">
      <xdr:nvSpPr>
        <xdr:cNvPr id="270" name="テキスト ボックス 269">
          <a:extLst>
            <a:ext uri="{FF2B5EF4-FFF2-40B4-BE49-F238E27FC236}">
              <a16:creationId xmlns:a16="http://schemas.microsoft.com/office/drawing/2014/main" id="{243CAE8F-87FD-4DC3-9550-104555D820EC}"/>
            </a:ext>
          </a:extLst>
        </xdr:cNvPr>
        <xdr:cNvSpPr txBox="1"/>
      </xdr:nvSpPr>
      <xdr:spPr>
        <a:xfrm rot="16200000">
          <a:off x="13701952" y="246961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59</xdr:col>
      <xdr:colOff>78482</xdr:colOff>
      <xdr:row>14</xdr:row>
      <xdr:rowOff>42808</xdr:rowOff>
    </xdr:from>
    <xdr:ext cx="233205" cy="444352"/>
    <xdr:sp macro="" textlink="'1条'!$R$9">
      <xdr:nvSpPr>
        <xdr:cNvPr id="271" name="テキスト ボックス 270">
          <a:extLst>
            <a:ext uri="{FF2B5EF4-FFF2-40B4-BE49-F238E27FC236}">
              <a16:creationId xmlns:a16="http://schemas.microsoft.com/office/drawing/2014/main" id="{19839996-8209-4442-AAA1-DC0A5A4D7C35}"/>
            </a:ext>
          </a:extLst>
        </xdr:cNvPr>
        <xdr:cNvSpPr txBox="1"/>
      </xdr:nvSpPr>
      <xdr:spPr>
        <a:xfrm rot="16200000">
          <a:off x="13460309" y="334878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27B6D9-0450-4AEB-BCA8-C0CEC7AD9EF5}" type="TxLink">
            <a:rPr kumimoji="1" lang="en-US" altLang="en-US" sz="900" b="0" i="0" u="none" strike="noStrike">
              <a:solidFill>
                <a:srgbClr val="000000"/>
              </a:solidFill>
              <a:latin typeface="Times New Roman"/>
              <a:cs typeface="Times New Roman"/>
            </a:rPr>
            <a:pPr/>
            <a:t>0.700</a:t>
          </a:fld>
          <a:endParaRPr kumimoji="1" lang="ja-JP" altLang="en-US" sz="900"/>
        </a:p>
      </xdr:txBody>
    </xdr:sp>
    <xdr:clientData/>
  </xdr:oneCellAnchor>
  <xdr:twoCellAnchor editAs="oneCell">
    <xdr:from>
      <xdr:col>62</xdr:col>
      <xdr:colOff>142422</xdr:colOff>
      <xdr:row>3</xdr:row>
      <xdr:rowOff>199319</xdr:rowOff>
    </xdr:from>
    <xdr:to>
      <xdr:col>62</xdr:col>
      <xdr:colOff>142422</xdr:colOff>
      <xdr:row>4</xdr:row>
      <xdr:rowOff>106651</xdr:rowOff>
    </xdr:to>
    <xdr:cxnSp macro="">
      <xdr:nvCxnSpPr>
        <xdr:cNvPr id="272" name="直線コネクタ 271">
          <a:extLst>
            <a:ext uri="{FF2B5EF4-FFF2-40B4-BE49-F238E27FC236}">
              <a16:creationId xmlns:a16="http://schemas.microsoft.com/office/drawing/2014/main" id="{FF210450-D9BE-4E00-8B85-0D85648689D7}"/>
            </a:ext>
          </a:extLst>
        </xdr:cNvPr>
        <xdr:cNvCxnSpPr/>
      </xdr:nvCxnSpPr>
      <xdr:spPr>
        <a:xfrm>
          <a:off x="14315622" y="885119"/>
          <a:ext cx="0" cy="13593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145188</xdr:colOff>
      <xdr:row>3</xdr:row>
      <xdr:rowOff>202343</xdr:rowOff>
    </xdr:from>
    <xdr:to>
      <xdr:col>63</xdr:col>
      <xdr:colOff>145188</xdr:colOff>
      <xdr:row>4</xdr:row>
      <xdr:rowOff>106651</xdr:rowOff>
    </xdr:to>
    <xdr:cxnSp macro="">
      <xdr:nvCxnSpPr>
        <xdr:cNvPr id="273" name="直線コネクタ 272">
          <a:extLst>
            <a:ext uri="{FF2B5EF4-FFF2-40B4-BE49-F238E27FC236}">
              <a16:creationId xmlns:a16="http://schemas.microsoft.com/office/drawing/2014/main" id="{08A372F0-957A-4DBC-A462-1F1A430075C1}"/>
            </a:ext>
          </a:extLst>
        </xdr:cNvPr>
        <xdr:cNvCxnSpPr/>
      </xdr:nvCxnSpPr>
      <xdr:spPr>
        <a:xfrm>
          <a:off x="14546988" y="888143"/>
          <a:ext cx="0" cy="132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144410</xdr:colOff>
      <xdr:row>4</xdr:row>
      <xdr:rowOff>15792</xdr:rowOff>
    </xdr:from>
    <xdr:to>
      <xdr:col>63</xdr:col>
      <xdr:colOff>149810</xdr:colOff>
      <xdr:row>4</xdr:row>
      <xdr:rowOff>15792</xdr:rowOff>
    </xdr:to>
    <xdr:cxnSp macro="">
      <xdr:nvCxnSpPr>
        <xdr:cNvPr id="274" name="直線コネクタ 273">
          <a:extLst>
            <a:ext uri="{FF2B5EF4-FFF2-40B4-BE49-F238E27FC236}">
              <a16:creationId xmlns:a16="http://schemas.microsoft.com/office/drawing/2014/main" id="{AEFD7E0E-6040-4539-9A94-498307F5949A}"/>
            </a:ext>
          </a:extLst>
        </xdr:cNvPr>
        <xdr:cNvCxnSpPr/>
      </xdr:nvCxnSpPr>
      <xdr:spPr>
        <a:xfrm>
          <a:off x="14317610" y="93019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58244</xdr:colOff>
      <xdr:row>3</xdr:row>
      <xdr:rowOff>23861</xdr:rowOff>
    </xdr:from>
    <xdr:ext cx="444352" cy="233205"/>
    <xdr:sp macro="" textlink="'1条'!$R$7">
      <xdr:nvSpPr>
        <xdr:cNvPr id="275" name="テキスト ボックス 274">
          <a:extLst>
            <a:ext uri="{FF2B5EF4-FFF2-40B4-BE49-F238E27FC236}">
              <a16:creationId xmlns:a16="http://schemas.microsoft.com/office/drawing/2014/main" id="{C974BF92-AE74-4DD8-B648-18A571B4A405}"/>
            </a:ext>
          </a:extLst>
        </xdr:cNvPr>
        <xdr:cNvSpPr txBox="1"/>
      </xdr:nvSpPr>
      <xdr:spPr>
        <a:xfrm>
          <a:off x="14231444" y="70966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8E00EBC-1382-4150-9A13-6466146C625B}" type="TxLink">
            <a:rPr kumimoji="1" lang="en-US" altLang="en-US" sz="900" b="0" i="0" u="none" strike="noStrike">
              <a:solidFill>
                <a:srgbClr val="000000"/>
              </a:solidFill>
              <a:latin typeface="Times New Roman"/>
              <a:cs typeface="Times New Roman"/>
            </a:rPr>
            <a:pPr/>
            <a:t>0.650</a:t>
          </a:fld>
          <a:endParaRPr kumimoji="1" lang="ja-JP" altLang="en-US" sz="900"/>
        </a:p>
      </xdr:txBody>
    </xdr:sp>
    <xdr:clientData/>
  </xdr:oneCellAnchor>
  <xdr:twoCellAnchor editAs="oneCell">
    <xdr:from>
      <xdr:col>61</xdr:col>
      <xdr:colOff>49166</xdr:colOff>
      <xdr:row>16</xdr:row>
      <xdr:rowOff>57255</xdr:rowOff>
    </xdr:from>
    <xdr:to>
      <xdr:col>61</xdr:col>
      <xdr:colOff>49166</xdr:colOff>
      <xdr:row>18</xdr:row>
      <xdr:rowOff>81280</xdr:rowOff>
    </xdr:to>
    <xdr:cxnSp macro="">
      <xdr:nvCxnSpPr>
        <xdr:cNvPr id="276" name="直線コネクタ 275">
          <a:extLst>
            <a:ext uri="{FF2B5EF4-FFF2-40B4-BE49-F238E27FC236}">
              <a16:creationId xmlns:a16="http://schemas.microsoft.com/office/drawing/2014/main" id="{AA1561A2-8CAC-4CEB-9E05-36BAC81AB0CB}"/>
            </a:ext>
          </a:extLst>
        </xdr:cNvPr>
        <xdr:cNvCxnSpPr/>
      </xdr:nvCxnSpPr>
      <xdr:spPr>
        <a:xfrm>
          <a:off x="13993766" y="3714855"/>
          <a:ext cx="0" cy="48122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157199</xdr:colOff>
      <xdr:row>16</xdr:row>
      <xdr:rowOff>60005</xdr:rowOff>
    </xdr:from>
    <xdr:to>
      <xdr:col>68</xdr:col>
      <xdr:colOff>157199</xdr:colOff>
      <xdr:row>18</xdr:row>
      <xdr:rowOff>81280</xdr:rowOff>
    </xdr:to>
    <xdr:cxnSp macro="">
      <xdr:nvCxnSpPr>
        <xdr:cNvPr id="277" name="直線コネクタ 276">
          <a:extLst>
            <a:ext uri="{FF2B5EF4-FFF2-40B4-BE49-F238E27FC236}">
              <a16:creationId xmlns:a16="http://schemas.microsoft.com/office/drawing/2014/main" id="{0214DC35-5E5E-40DD-8BDB-0DCF423CB7EB}"/>
            </a:ext>
          </a:extLst>
        </xdr:cNvPr>
        <xdr:cNvCxnSpPr/>
      </xdr:nvCxnSpPr>
      <xdr:spPr>
        <a:xfrm>
          <a:off x="15701999" y="3717605"/>
          <a:ext cx="0" cy="478475"/>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50016</xdr:colOff>
      <xdr:row>17</xdr:row>
      <xdr:rowOff>227382</xdr:rowOff>
    </xdr:from>
    <xdr:to>
      <xdr:col>68</xdr:col>
      <xdr:colOff>159816</xdr:colOff>
      <xdr:row>18</xdr:row>
      <xdr:rowOff>596</xdr:rowOff>
    </xdr:to>
    <xdr:cxnSp macro="">
      <xdr:nvCxnSpPr>
        <xdr:cNvPr id="278" name="直線コネクタ 277">
          <a:extLst>
            <a:ext uri="{FF2B5EF4-FFF2-40B4-BE49-F238E27FC236}">
              <a16:creationId xmlns:a16="http://schemas.microsoft.com/office/drawing/2014/main" id="{85CD2474-17D2-4753-821B-9BE34E610B65}"/>
            </a:ext>
          </a:extLst>
        </xdr:cNvPr>
        <xdr:cNvCxnSpPr/>
      </xdr:nvCxnSpPr>
      <xdr:spPr>
        <a:xfrm>
          <a:off x="13994616" y="4113582"/>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75486</xdr:colOff>
      <xdr:row>17</xdr:row>
      <xdr:rowOff>201636</xdr:rowOff>
    </xdr:from>
    <xdr:ext cx="444352" cy="233205"/>
    <xdr:sp macro="" textlink="'1条'!$R$8">
      <xdr:nvSpPr>
        <xdr:cNvPr id="279" name="テキスト ボックス 278">
          <a:extLst>
            <a:ext uri="{FF2B5EF4-FFF2-40B4-BE49-F238E27FC236}">
              <a16:creationId xmlns:a16="http://schemas.microsoft.com/office/drawing/2014/main" id="{302BEA14-B68C-453A-B85A-591FBA129EDA}"/>
            </a:ext>
          </a:extLst>
        </xdr:cNvPr>
        <xdr:cNvSpPr txBox="1"/>
      </xdr:nvSpPr>
      <xdr:spPr>
        <a:xfrm>
          <a:off x="15149231" y="42056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2BEBAE7-8DE2-49F4-824B-287643A8EAA0}" type="TxLink">
            <a:rPr kumimoji="1" lang="en-US" altLang="en-US" sz="900" b="0" i="0" u="none" strike="noStrike">
              <a:solidFill>
                <a:srgbClr val="000000"/>
              </a:solidFill>
              <a:latin typeface="Times New Roman"/>
              <a:cs typeface="Times New Roman"/>
            </a:rPr>
            <a:pPr/>
            <a:t>4.750</a:t>
          </a:fld>
          <a:endParaRPr kumimoji="1" lang="ja-JP" altLang="en-US" sz="900"/>
        </a:p>
      </xdr:txBody>
    </xdr:sp>
    <xdr:clientData/>
  </xdr:oneCellAnchor>
  <xdr:twoCellAnchor editAs="oneCell">
    <xdr:from>
      <xdr:col>61</xdr:col>
      <xdr:colOff>48509</xdr:colOff>
      <xdr:row>13</xdr:row>
      <xdr:rowOff>3351</xdr:rowOff>
    </xdr:from>
    <xdr:to>
      <xdr:col>61</xdr:col>
      <xdr:colOff>48509</xdr:colOff>
      <xdr:row>13</xdr:row>
      <xdr:rowOff>147108</xdr:rowOff>
    </xdr:to>
    <xdr:cxnSp macro="">
      <xdr:nvCxnSpPr>
        <xdr:cNvPr id="280" name="直線コネクタ 279">
          <a:extLst>
            <a:ext uri="{FF2B5EF4-FFF2-40B4-BE49-F238E27FC236}">
              <a16:creationId xmlns:a16="http://schemas.microsoft.com/office/drawing/2014/main" id="{770E5182-7814-4BC4-A2F9-16BD68FFC030}"/>
            </a:ext>
          </a:extLst>
        </xdr:cNvPr>
        <xdr:cNvCxnSpPr/>
      </xdr:nvCxnSpPr>
      <xdr:spPr>
        <a:xfrm>
          <a:off x="13993109" y="2975151"/>
          <a:ext cx="0" cy="14375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52696</xdr:colOff>
      <xdr:row>13</xdr:row>
      <xdr:rowOff>46192</xdr:rowOff>
    </xdr:from>
    <xdr:to>
      <xdr:col>62</xdr:col>
      <xdr:colOff>148096</xdr:colOff>
      <xdr:row>13</xdr:row>
      <xdr:rowOff>46192</xdr:rowOff>
    </xdr:to>
    <xdr:cxnSp macro="">
      <xdr:nvCxnSpPr>
        <xdr:cNvPr id="281" name="直線コネクタ 280">
          <a:extLst>
            <a:ext uri="{FF2B5EF4-FFF2-40B4-BE49-F238E27FC236}">
              <a16:creationId xmlns:a16="http://schemas.microsoft.com/office/drawing/2014/main" id="{DC507156-9818-4AE2-99F1-610CBA3E296C}"/>
            </a:ext>
          </a:extLst>
        </xdr:cNvPr>
        <xdr:cNvCxnSpPr/>
      </xdr:nvCxnSpPr>
      <xdr:spPr>
        <a:xfrm>
          <a:off x="13997296" y="301799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5530</xdr:colOff>
      <xdr:row>12</xdr:row>
      <xdr:rowOff>87359</xdr:rowOff>
    </xdr:from>
    <xdr:ext cx="444352" cy="233205"/>
    <xdr:sp macro="" textlink="'1条'!$R$10">
      <xdr:nvSpPr>
        <xdr:cNvPr id="282" name="テキスト ボックス 281">
          <a:extLst>
            <a:ext uri="{FF2B5EF4-FFF2-40B4-BE49-F238E27FC236}">
              <a16:creationId xmlns:a16="http://schemas.microsoft.com/office/drawing/2014/main" id="{32C68D9E-B2CE-42D6-B793-E0BC6122B1AA}"/>
            </a:ext>
          </a:extLst>
        </xdr:cNvPr>
        <xdr:cNvSpPr txBox="1"/>
      </xdr:nvSpPr>
      <xdr:spPr>
        <a:xfrm>
          <a:off x="13950130" y="283055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5DC5CD-DE78-42E2-BFBC-9A5241EB66DF}" type="TxLink">
            <a:rPr kumimoji="1" lang="en-US" altLang="en-US" sz="900" b="0" i="0" u="none" strike="noStrike">
              <a:solidFill>
                <a:srgbClr val="000000"/>
              </a:solidFill>
              <a:latin typeface="Times New Roman"/>
              <a:cs typeface="Times New Roman"/>
            </a:rPr>
            <a:pPr/>
            <a:t>0.900</a:t>
          </a:fld>
          <a:endParaRPr kumimoji="1" lang="ja-JP" altLang="en-US" sz="900"/>
        </a:p>
      </xdr:txBody>
    </xdr:sp>
    <xdr:clientData/>
  </xdr:oneCellAnchor>
  <xdr:oneCellAnchor>
    <xdr:from>
      <xdr:col>65</xdr:col>
      <xdr:colOff>36106</xdr:colOff>
      <xdr:row>12</xdr:row>
      <xdr:rowOff>82274</xdr:rowOff>
    </xdr:from>
    <xdr:ext cx="444352" cy="233205"/>
    <xdr:sp macro="" textlink="'1条'!$R$11">
      <xdr:nvSpPr>
        <xdr:cNvPr id="283" name="テキスト ボックス 282">
          <a:extLst>
            <a:ext uri="{FF2B5EF4-FFF2-40B4-BE49-F238E27FC236}">
              <a16:creationId xmlns:a16="http://schemas.microsoft.com/office/drawing/2014/main" id="{F25FDAD3-B593-446C-9FF1-70E2CD3BA294}"/>
            </a:ext>
          </a:extLst>
        </xdr:cNvPr>
        <xdr:cNvSpPr txBox="1"/>
      </xdr:nvSpPr>
      <xdr:spPr>
        <a:xfrm>
          <a:off x="14895106" y="282547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1E9E53-677A-4FDB-82D9-B7B267E3BFAE}" type="TxLink">
            <a:rPr kumimoji="1" lang="en-US" altLang="en-US" sz="900" b="0" i="0" u="none" strike="noStrike">
              <a:solidFill>
                <a:srgbClr val="000000"/>
              </a:solidFill>
              <a:latin typeface="Times New Roman"/>
              <a:cs typeface="Times New Roman"/>
            </a:rPr>
            <a:pPr/>
            <a:t>3.200</a:t>
          </a:fld>
          <a:endParaRPr kumimoji="1" lang="ja-JP" altLang="en-US" sz="900"/>
        </a:p>
      </xdr:txBody>
    </xdr:sp>
    <xdr:clientData/>
  </xdr:oneCellAnchor>
  <xdr:twoCellAnchor editAs="oneCell">
    <xdr:from>
      <xdr:col>63</xdr:col>
      <xdr:colOff>149343</xdr:colOff>
      <xdr:row>13</xdr:row>
      <xdr:rowOff>42167</xdr:rowOff>
    </xdr:from>
    <xdr:to>
      <xdr:col>68</xdr:col>
      <xdr:colOff>158343</xdr:colOff>
      <xdr:row>13</xdr:row>
      <xdr:rowOff>42167</xdr:rowOff>
    </xdr:to>
    <xdr:cxnSp macro="">
      <xdr:nvCxnSpPr>
        <xdr:cNvPr id="284" name="直線コネクタ 283">
          <a:extLst>
            <a:ext uri="{FF2B5EF4-FFF2-40B4-BE49-F238E27FC236}">
              <a16:creationId xmlns:a16="http://schemas.microsoft.com/office/drawing/2014/main" id="{FAE341ED-5182-42CA-98F3-02618E9E1033}"/>
            </a:ext>
          </a:extLst>
        </xdr:cNvPr>
        <xdr:cNvCxnSpPr/>
      </xdr:nvCxnSpPr>
      <xdr:spPr>
        <a:xfrm>
          <a:off x="14551143" y="3013967"/>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159171</xdr:colOff>
      <xdr:row>12</xdr:row>
      <xdr:rowOff>224116</xdr:rowOff>
    </xdr:from>
    <xdr:to>
      <xdr:col>68</xdr:col>
      <xdr:colOff>159171</xdr:colOff>
      <xdr:row>13</xdr:row>
      <xdr:rowOff>139516</xdr:rowOff>
    </xdr:to>
    <xdr:cxnSp macro="">
      <xdr:nvCxnSpPr>
        <xdr:cNvPr id="285" name="直線コネクタ 284">
          <a:extLst>
            <a:ext uri="{FF2B5EF4-FFF2-40B4-BE49-F238E27FC236}">
              <a16:creationId xmlns:a16="http://schemas.microsoft.com/office/drawing/2014/main" id="{EAD361BB-FA98-4D06-A6CD-7FADB0B53329}"/>
            </a:ext>
          </a:extLst>
        </xdr:cNvPr>
        <xdr:cNvCxnSpPr/>
      </xdr:nvCxnSpPr>
      <xdr:spPr>
        <a:xfrm>
          <a:off x="15703971" y="2967316"/>
          <a:ext cx="0" cy="144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151140</xdr:colOff>
      <xdr:row>4</xdr:row>
      <xdr:rowOff>206534</xdr:rowOff>
    </xdr:from>
    <xdr:to>
      <xdr:col>67</xdr:col>
      <xdr:colOff>81524</xdr:colOff>
      <xdr:row>4</xdr:row>
      <xdr:rowOff>206534</xdr:rowOff>
    </xdr:to>
    <xdr:cxnSp macro="">
      <xdr:nvCxnSpPr>
        <xdr:cNvPr id="286" name="直線コネクタ 285">
          <a:extLst>
            <a:ext uri="{FF2B5EF4-FFF2-40B4-BE49-F238E27FC236}">
              <a16:creationId xmlns:a16="http://schemas.microsoft.com/office/drawing/2014/main" id="{7535EE39-6D03-4E8E-99FF-55A957224202}"/>
            </a:ext>
          </a:extLst>
        </xdr:cNvPr>
        <xdr:cNvCxnSpPr/>
      </xdr:nvCxnSpPr>
      <xdr:spPr>
        <a:xfrm>
          <a:off x="14552940" y="1120934"/>
          <a:ext cx="84478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67</xdr:col>
      <xdr:colOff>49464</xdr:colOff>
      <xdr:row>3</xdr:row>
      <xdr:rowOff>134223</xdr:rowOff>
    </xdr:from>
    <xdr:ext cx="233205" cy="444352"/>
    <xdr:sp macro="" textlink="'1条'!R14">
      <xdr:nvSpPr>
        <xdr:cNvPr id="287" name="テキスト ボックス 286">
          <a:extLst>
            <a:ext uri="{FF2B5EF4-FFF2-40B4-BE49-F238E27FC236}">
              <a16:creationId xmlns:a16="http://schemas.microsoft.com/office/drawing/2014/main" id="{640B47D7-E9E2-426C-BD08-A49540514B39}"/>
            </a:ext>
          </a:extLst>
        </xdr:cNvPr>
        <xdr:cNvSpPr txBox="1"/>
      </xdr:nvSpPr>
      <xdr:spPr>
        <a:xfrm rot="16200000">
          <a:off x="15724218" y="9463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66</xdr:col>
      <xdr:colOff>118581</xdr:colOff>
      <xdr:row>4</xdr:row>
      <xdr:rowOff>169285</xdr:rowOff>
    </xdr:from>
    <xdr:to>
      <xdr:col>67</xdr:col>
      <xdr:colOff>63678</xdr:colOff>
      <xdr:row>4</xdr:row>
      <xdr:rowOff>169285</xdr:rowOff>
    </xdr:to>
    <xdr:cxnSp macro="">
      <xdr:nvCxnSpPr>
        <xdr:cNvPr id="288" name="直線コネクタ 287">
          <a:extLst>
            <a:ext uri="{FF2B5EF4-FFF2-40B4-BE49-F238E27FC236}">
              <a16:creationId xmlns:a16="http://schemas.microsoft.com/office/drawing/2014/main" id="{D3133253-11A2-4B0C-A6DB-BF0B90D424A3}"/>
            </a:ext>
          </a:extLst>
        </xdr:cNvPr>
        <xdr:cNvCxnSpPr/>
      </xdr:nvCxnSpPr>
      <xdr:spPr>
        <a:xfrm>
          <a:off x="15206181" y="1083685"/>
          <a:ext cx="17369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28704</xdr:colOff>
      <xdr:row>4</xdr:row>
      <xdr:rowOff>183936</xdr:rowOff>
    </xdr:from>
    <xdr:to>
      <xdr:col>66</xdr:col>
      <xdr:colOff>28704</xdr:colOff>
      <xdr:row>5</xdr:row>
      <xdr:rowOff>99337</xdr:rowOff>
    </xdr:to>
    <xdr:cxnSp macro="">
      <xdr:nvCxnSpPr>
        <xdr:cNvPr id="289" name="直線コネクタ 288">
          <a:extLst>
            <a:ext uri="{FF2B5EF4-FFF2-40B4-BE49-F238E27FC236}">
              <a16:creationId xmlns:a16="http://schemas.microsoft.com/office/drawing/2014/main" id="{73030A34-4474-442F-A97D-3A6A43686390}"/>
            </a:ext>
          </a:extLst>
        </xdr:cNvPr>
        <xdr:cNvCxnSpPr/>
      </xdr:nvCxnSpPr>
      <xdr:spPr>
        <a:xfrm rot="2700000">
          <a:off x="15498040" y="1201509"/>
          <a:ext cx="150928"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56568</xdr:colOff>
      <xdr:row>4</xdr:row>
      <xdr:rowOff>205024</xdr:rowOff>
    </xdr:from>
    <xdr:to>
      <xdr:col>66</xdr:col>
      <xdr:colOff>115120</xdr:colOff>
      <xdr:row>5</xdr:row>
      <xdr:rowOff>42389</xdr:rowOff>
    </xdr:to>
    <xdr:cxnSp macro="">
      <xdr:nvCxnSpPr>
        <xdr:cNvPr id="290" name="直線コネクタ 289">
          <a:extLst>
            <a:ext uri="{FF2B5EF4-FFF2-40B4-BE49-F238E27FC236}">
              <a16:creationId xmlns:a16="http://schemas.microsoft.com/office/drawing/2014/main" id="{9CE6D2FA-7DDE-422D-9842-B44F66B82924}"/>
            </a:ext>
          </a:extLst>
        </xdr:cNvPr>
        <xdr:cNvCxnSpPr/>
      </xdr:nvCxnSpPr>
      <xdr:spPr>
        <a:xfrm>
          <a:off x="15601368" y="1147133"/>
          <a:ext cx="58552" cy="728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135095</xdr:colOff>
      <xdr:row>4</xdr:row>
      <xdr:rowOff>205024</xdr:rowOff>
    </xdr:from>
    <xdr:to>
      <xdr:col>66</xdr:col>
      <xdr:colOff>153053</xdr:colOff>
      <xdr:row>5</xdr:row>
      <xdr:rowOff>3480</xdr:rowOff>
    </xdr:to>
    <xdr:cxnSp macro="">
      <xdr:nvCxnSpPr>
        <xdr:cNvPr id="291" name="直線コネクタ 290">
          <a:extLst>
            <a:ext uri="{FF2B5EF4-FFF2-40B4-BE49-F238E27FC236}">
              <a16:creationId xmlns:a16="http://schemas.microsoft.com/office/drawing/2014/main" id="{1B307956-0888-4E02-8A44-B3C940980657}"/>
            </a:ext>
          </a:extLst>
        </xdr:cNvPr>
        <xdr:cNvCxnSpPr/>
      </xdr:nvCxnSpPr>
      <xdr:spPr>
        <a:xfrm>
          <a:off x="15679895" y="1147133"/>
          <a:ext cx="17958"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60093</xdr:colOff>
      <xdr:row>5</xdr:row>
      <xdr:rowOff>28317</xdr:rowOff>
    </xdr:from>
    <xdr:to>
      <xdr:col>66</xdr:col>
      <xdr:colOff>198909</xdr:colOff>
      <xdr:row>5</xdr:row>
      <xdr:rowOff>28317</xdr:rowOff>
    </xdr:to>
    <xdr:cxnSp macro="">
      <xdr:nvCxnSpPr>
        <xdr:cNvPr id="292" name="直線コネクタ 291">
          <a:extLst>
            <a:ext uri="{FF2B5EF4-FFF2-40B4-BE49-F238E27FC236}">
              <a16:creationId xmlns:a16="http://schemas.microsoft.com/office/drawing/2014/main" id="{9DCE2983-D4D2-49C5-98E3-30007F51ED52}"/>
            </a:ext>
          </a:extLst>
        </xdr:cNvPr>
        <xdr:cNvCxnSpPr/>
      </xdr:nvCxnSpPr>
      <xdr:spPr>
        <a:xfrm rot="18900000">
          <a:off x="15604893" y="1205953"/>
          <a:ext cx="13881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75333</xdr:colOff>
      <xdr:row>4</xdr:row>
      <xdr:rowOff>205024</xdr:rowOff>
    </xdr:from>
    <xdr:to>
      <xdr:col>65</xdr:col>
      <xdr:colOff>141331</xdr:colOff>
      <xdr:row>5</xdr:row>
      <xdr:rowOff>42389</xdr:rowOff>
    </xdr:to>
    <xdr:cxnSp macro="">
      <xdr:nvCxnSpPr>
        <xdr:cNvPr id="293" name="直線コネクタ 292">
          <a:extLst>
            <a:ext uri="{FF2B5EF4-FFF2-40B4-BE49-F238E27FC236}">
              <a16:creationId xmlns:a16="http://schemas.microsoft.com/office/drawing/2014/main" id="{14DEBE61-8519-439C-983D-506112EF5F36}"/>
            </a:ext>
          </a:extLst>
        </xdr:cNvPr>
        <xdr:cNvCxnSpPr/>
      </xdr:nvCxnSpPr>
      <xdr:spPr>
        <a:xfrm>
          <a:off x="15384606" y="1147133"/>
          <a:ext cx="65998" cy="728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153686</xdr:colOff>
      <xdr:row>4</xdr:row>
      <xdr:rowOff>205024</xdr:rowOff>
    </xdr:from>
    <xdr:to>
      <xdr:col>65</xdr:col>
      <xdr:colOff>176857</xdr:colOff>
      <xdr:row>5</xdr:row>
      <xdr:rowOff>3480</xdr:rowOff>
    </xdr:to>
    <xdr:cxnSp macro="">
      <xdr:nvCxnSpPr>
        <xdr:cNvPr id="294" name="直線コネクタ 293">
          <a:extLst>
            <a:ext uri="{FF2B5EF4-FFF2-40B4-BE49-F238E27FC236}">
              <a16:creationId xmlns:a16="http://schemas.microsoft.com/office/drawing/2014/main" id="{0D85B529-F632-471E-89BE-25C17B2AD771}"/>
            </a:ext>
          </a:extLst>
        </xdr:cNvPr>
        <xdr:cNvCxnSpPr/>
      </xdr:nvCxnSpPr>
      <xdr:spPr>
        <a:xfrm>
          <a:off x="15462959" y="1147133"/>
          <a:ext cx="23171"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76953</xdr:colOff>
      <xdr:row>5</xdr:row>
      <xdr:rowOff>28318</xdr:rowOff>
    </xdr:from>
    <xdr:to>
      <xdr:col>65</xdr:col>
      <xdr:colOff>218465</xdr:colOff>
      <xdr:row>5</xdr:row>
      <xdr:rowOff>28318</xdr:rowOff>
    </xdr:to>
    <xdr:cxnSp macro="">
      <xdr:nvCxnSpPr>
        <xdr:cNvPr id="295" name="直線コネクタ 294">
          <a:extLst>
            <a:ext uri="{FF2B5EF4-FFF2-40B4-BE49-F238E27FC236}">
              <a16:creationId xmlns:a16="http://schemas.microsoft.com/office/drawing/2014/main" id="{2F7EB868-A11D-45C6-A012-001380F58F4C}"/>
            </a:ext>
          </a:extLst>
        </xdr:cNvPr>
        <xdr:cNvCxnSpPr/>
      </xdr:nvCxnSpPr>
      <xdr:spPr>
        <a:xfrm rot="18900000">
          <a:off x="15386226" y="1205954"/>
          <a:ext cx="141512"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174774</xdr:colOff>
      <xdr:row>5</xdr:row>
      <xdr:rowOff>5848</xdr:rowOff>
    </xdr:from>
    <xdr:to>
      <xdr:col>66</xdr:col>
      <xdr:colOff>4088</xdr:colOff>
      <xdr:row>5</xdr:row>
      <xdr:rowOff>79230</xdr:rowOff>
    </xdr:to>
    <xdr:cxnSp macro="">
      <xdr:nvCxnSpPr>
        <xdr:cNvPr id="296" name="直線コネクタ 295">
          <a:extLst>
            <a:ext uri="{FF2B5EF4-FFF2-40B4-BE49-F238E27FC236}">
              <a16:creationId xmlns:a16="http://schemas.microsoft.com/office/drawing/2014/main" id="{B7DD4BD8-8818-45CE-89E2-03AB2C1AD793}"/>
            </a:ext>
          </a:extLst>
        </xdr:cNvPr>
        <xdr:cNvCxnSpPr/>
      </xdr:nvCxnSpPr>
      <xdr:spPr>
        <a:xfrm flipV="1">
          <a:off x="15484047" y="1183484"/>
          <a:ext cx="64841" cy="7338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17644</xdr:colOff>
      <xdr:row>5</xdr:row>
      <xdr:rowOff>55773</xdr:rowOff>
    </xdr:from>
    <xdr:to>
      <xdr:col>66</xdr:col>
      <xdr:colOff>48721</xdr:colOff>
      <xdr:row>5</xdr:row>
      <xdr:rowOff>79230</xdr:rowOff>
    </xdr:to>
    <xdr:cxnSp macro="">
      <xdr:nvCxnSpPr>
        <xdr:cNvPr id="297" name="直線コネクタ 296">
          <a:extLst>
            <a:ext uri="{FF2B5EF4-FFF2-40B4-BE49-F238E27FC236}">
              <a16:creationId xmlns:a16="http://schemas.microsoft.com/office/drawing/2014/main" id="{44755D65-5532-47E6-8441-6990D425DD73}"/>
            </a:ext>
          </a:extLst>
        </xdr:cNvPr>
        <xdr:cNvCxnSpPr/>
      </xdr:nvCxnSpPr>
      <xdr:spPr>
        <a:xfrm flipV="1">
          <a:off x="15562444" y="1233409"/>
          <a:ext cx="3107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4531</xdr:colOff>
      <xdr:row>4</xdr:row>
      <xdr:rowOff>202476</xdr:rowOff>
    </xdr:from>
    <xdr:to>
      <xdr:col>67</xdr:col>
      <xdr:colOff>4531</xdr:colOff>
      <xdr:row>5</xdr:row>
      <xdr:rowOff>55143</xdr:rowOff>
    </xdr:to>
    <xdr:cxnSp macro="">
      <xdr:nvCxnSpPr>
        <xdr:cNvPr id="298" name="直線コネクタ 297">
          <a:extLst>
            <a:ext uri="{FF2B5EF4-FFF2-40B4-BE49-F238E27FC236}">
              <a16:creationId xmlns:a16="http://schemas.microsoft.com/office/drawing/2014/main" id="{60F93DA4-DFF1-446D-BA3E-E387D7A414B5}"/>
            </a:ext>
          </a:extLst>
        </xdr:cNvPr>
        <xdr:cNvCxnSpPr/>
      </xdr:nvCxnSpPr>
      <xdr:spPr>
        <a:xfrm>
          <a:off x="15784858" y="1144585"/>
          <a:ext cx="0" cy="88194"/>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61811</xdr:colOff>
      <xdr:row>4</xdr:row>
      <xdr:rowOff>173208</xdr:rowOff>
    </xdr:from>
    <xdr:to>
      <xdr:col>60</xdr:col>
      <xdr:colOff>61811</xdr:colOff>
      <xdr:row>14</xdr:row>
      <xdr:rowOff>155208</xdr:rowOff>
    </xdr:to>
    <xdr:cxnSp macro="">
      <xdr:nvCxnSpPr>
        <xdr:cNvPr id="299" name="直線コネクタ 298">
          <a:extLst>
            <a:ext uri="{FF2B5EF4-FFF2-40B4-BE49-F238E27FC236}">
              <a16:creationId xmlns:a16="http://schemas.microsoft.com/office/drawing/2014/main" id="{4E6977B5-EB1C-48AF-A342-EE9B533847EE}"/>
            </a:ext>
          </a:extLst>
        </xdr:cNvPr>
        <xdr:cNvCxnSpPr/>
      </xdr:nvCxnSpPr>
      <xdr:spPr>
        <a:xfrm>
          <a:off x="13777811" y="1087608"/>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210899</xdr:colOff>
      <xdr:row>13</xdr:row>
      <xdr:rowOff>127911</xdr:rowOff>
    </xdr:from>
    <xdr:ext cx="559769" cy="233205"/>
    <xdr:sp macro="" textlink="$AP$6">
      <xdr:nvSpPr>
        <xdr:cNvPr id="87" name="テキスト ボックス 86">
          <a:extLst>
            <a:ext uri="{FF2B5EF4-FFF2-40B4-BE49-F238E27FC236}">
              <a16:creationId xmlns:a16="http://schemas.microsoft.com/office/drawing/2014/main" id="{6049496B-621B-42ED-5E61-217982AB4C0D}"/>
            </a:ext>
          </a:extLst>
        </xdr:cNvPr>
        <xdr:cNvSpPr txBox="1"/>
      </xdr:nvSpPr>
      <xdr:spPr>
        <a:xfrm>
          <a:off x="14989081" y="3129729"/>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70C50C1-2585-4DC7-86AB-66279281CB1C}" type="TxLink">
            <a:rPr kumimoji="1" lang="en-US" altLang="en-US" sz="900" b="0" i="0" u="none" strike="noStrike">
              <a:solidFill>
                <a:srgbClr val="FF0000"/>
              </a:solidFill>
              <a:latin typeface="Times New Roman"/>
              <a:ea typeface="Yu Gothic"/>
              <a:cs typeface="Times New Roman"/>
            </a:rPr>
            <a:pPr/>
            <a:t>558.750</a:t>
          </a:fld>
          <a:endParaRPr kumimoji="1" lang="ja-JP" altLang="en-US" sz="900">
            <a:solidFill>
              <a:srgbClr val="FF0000"/>
            </a:solidFill>
          </a:endParaRPr>
        </a:p>
      </xdr:txBody>
    </xdr:sp>
    <xdr:clientData/>
  </xdr:oneCellAnchor>
  <xdr:oneCellAnchor>
    <xdr:from>
      <xdr:col>63</xdr:col>
      <xdr:colOff>190654</xdr:colOff>
      <xdr:row>13</xdr:row>
      <xdr:rowOff>123917</xdr:rowOff>
    </xdr:from>
    <xdr:ext cx="401713" cy="224998"/>
    <xdr:sp macro="" textlink="">
      <xdr:nvSpPr>
        <xdr:cNvPr id="86" name="テキスト ボックス 85">
          <a:extLst>
            <a:ext uri="{FF2B5EF4-FFF2-40B4-BE49-F238E27FC236}">
              <a16:creationId xmlns:a16="http://schemas.microsoft.com/office/drawing/2014/main" id="{076AFD14-2B42-C0A6-7EFB-122698CC6178}"/>
            </a:ext>
          </a:extLst>
        </xdr:cNvPr>
        <xdr:cNvSpPr txBox="1"/>
      </xdr:nvSpPr>
      <xdr:spPr>
        <a:xfrm>
          <a:off x="14737927" y="3125735"/>
          <a:ext cx="4017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0" u="none" strike="noStrike">
              <a:solidFill>
                <a:srgbClr val="FF0000"/>
              </a:solidFill>
              <a:latin typeface="Times New Roman"/>
              <a:cs typeface="Times New Roman"/>
            </a:rPr>
            <a:t>Σ</a:t>
          </a:r>
          <a:r>
            <a:rPr kumimoji="1" lang="en-US" altLang="ja-JP" sz="900" b="0" i="1" u="none" strike="noStrike">
              <a:solidFill>
                <a:srgbClr val="FF0000"/>
              </a:solidFill>
              <a:latin typeface="Times New Roman"/>
              <a:cs typeface="Times New Roman"/>
            </a:rPr>
            <a:t>V</a:t>
          </a:r>
          <a:r>
            <a:rPr kumimoji="1" lang="en-US" altLang="en-US" sz="900" b="0" i="1" u="none" strike="noStrike">
              <a:solidFill>
                <a:srgbClr val="FF0000"/>
              </a:solidFill>
              <a:latin typeface="Times New Roman"/>
              <a:cs typeface="Times New Roman"/>
            </a:rPr>
            <a:t>=</a:t>
          </a:r>
        </a:p>
      </xdr:txBody>
    </xdr:sp>
    <xdr:clientData/>
  </xdr:oneCellAnchor>
  <xdr:twoCellAnchor editAs="oneCell">
    <xdr:from>
      <xdr:col>61</xdr:col>
      <xdr:colOff>48490</xdr:colOff>
      <xdr:row>33</xdr:row>
      <xdr:rowOff>183876</xdr:rowOff>
    </xdr:from>
    <xdr:to>
      <xdr:col>68</xdr:col>
      <xdr:colOff>158290</xdr:colOff>
      <xdr:row>33</xdr:row>
      <xdr:rowOff>183876</xdr:rowOff>
    </xdr:to>
    <xdr:cxnSp macro="">
      <xdr:nvCxnSpPr>
        <xdr:cNvPr id="300" name="直線コネクタ 299">
          <a:extLst>
            <a:ext uri="{FF2B5EF4-FFF2-40B4-BE49-F238E27FC236}">
              <a16:creationId xmlns:a16="http://schemas.microsoft.com/office/drawing/2014/main" id="{331871E1-6DBC-CF2F-5B7B-ED20BF4FC42D}"/>
            </a:ext>
          </a:extLst>
        </xdr:cNvPr>
        <xdr:cNvCxnSpPr/>
      </xdr:nvCxnSpPr>
      <xdr:spPr>
        <a:xfrm>
          <a:off x="13993090" y="7727676"/>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112373</xdr:colOff>
      <xdr:row>35</xdr:row>
      <xdr:rowOff>210843</xdr:rowOff>
    </xdr:from>
    <xdr:ext cx="361959" cy="224998"/>
    <xdr:sp macro="" textlink="">
      <xdr:nvSpPr>
        <xdr:cNvPr id="309" name="テキスト ボックス 308">
          <a:extLst>
            <a:ext uri="{FF2B5EF4-FFF2-40B4-BE49-F238E27FC236}">
              <a16:creationId xmlns:a16="http://schemas.microsoft.com/office/drawing/2014/main" id="{59AADFD6-A4E1-AD92-1D48-633BC0459F64}"/>
            </a:ext>
          </a:extLst>
        </xdr:cNvPr>
        <xdr:cNvSpPr txBox="1"/>
      </xdr:nvSpPr>
      <xdr:spPr>
        <a:xfrm>
          <a:off x="14514173" y="8211843"/>
          <a:ext cx="3619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 =</a:t>
          </a:r>
        </a:p>
      </xdr:txBody>
    </xdr:sp>
    <xdr:clientData/>
  </xdr:oneCellAnchor>
  <xdr:twoCellAnchor editAs="oneCell">
    <xdr:from>
      <xdr:col>62</xdr:col>
      <xdr:colOff>142643</xdr:colOff>
      <xdr:row>22</xdr:row>
      <xdr:rowOff>179771</xdr:rowOff>
    </xdr:from>
    <xdr:to>
      <xdr:col>62</xdr:col>
      <xdr:colOff>142643</xdr:colOff>
      <xdr:row>32</xdr:row>
      <xdr:rowOff>161771</xdr:rowOff>
    </xdr:to>
    <xdr:cxnSp macro="">
      <xdr:nvCxnSpPr>
        <xdr:cNvPr id="310" name="直線コネクタ 309">
          <a:extLst>
            <a:ext uri="{FF2B5EF4-FFF2-40B4-BE49-F238E27FC236}">
              <a16:creationId xmlns:a16="http://schemas.microsoft.com/office/drawing/2014/main" id="{9FC5BA31-50E8-583E-654B-15129220989F}"/>
            </a:ext>
          </a:extLst>
        </xdr:cNvPr>
        <xdr:cNvCxnSpPr/>
      </xdr:nvCxnSpPr>
      <xdr:spPr>
        <a:xfrm>
          <a:off x="14315843" y="520897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52812</xdr:colOff>
      <xdr:row>32</xdr:row>
      <xdr:rowOff>165094</xdr:rowOff>
    </xdr:from>
    <xdr:to>
      <xdr:col>62</xdr:col>
      <xdr:colOff>148212</xdr:colOff>
      <xdr:row>32</xdr:row>
      <xdr:rowOff>165094</xdr:rowOff>
    </xdr:to>
    <xdr:cxnSp macro="">
      <xdr:nvCxnSpPr>
        <xdr:cNvPr id="311" name="直線コネクタ 310">
          <a:extLst>
            <a:ext uri="{FF2B5EF4-FFF2-40B4-BE49-F238E27FC236}">
              <a16:creationId xmlns:a16="http://schemas.microsoft.com/office/drawing/2014/main" id="{944648B1-FDAE-88DC-4352-7E1FE71E2D4D}"/>
            </a:ext>
          </a:extLst>
        </xdr:cNvPr>
        <xdr:cNvCxnSpPr/>
      </xdr:nvCxnSpPr>
      <xdr:spPr>
        <a:xfrm>
          <a:off x="13997412" y="7480294"/>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53164</xdr:colOff>
      <xdr:row>32</xdr:row>
      <xdr:rowOff>159766</xdr:rowOff>
    </xdr:from>
    <xdr:to>
      <xdr:col>61</xdr:col>
      <xdr:colOff>53164</xdr:colOff>
      <xdr:row>33</xdr:row>
      <xdr:rowOff>183166</xdr:rowOff>
    </xdr:to>
    <xdr:cxnSp macro="">
      <xdr:nvCxnSpPr>
        <xdr:cNvPr id="312" name="直線コネクタ 311">
          <a:extLst>
            <a:ext uri="{FF2B5EF4-FFF2-40B4-BE49-F238E27FC236}">
              <a16:creationId xmlns:a16="http://schemas.microsoft.com/office/drawing/2014/main" id="{61E3D845-A609-3A1E-F33D-5105702980AA}"/>
            </a:ext>
          </a:extLst>
        </xdr:cNvPr>
        <xdr:cNvCxnSpPr/>
      </xdr:nvCxnSpPr>
      <xdr:spPr>
        <a:xfrm>
          <a:off x="13997764" y="747496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143756</xdr:colOff>
      <xdr:row>22</xdr:row>
      <xdr:rowOff>175533</xdr:rowOff>
    </xdr:from>
    <xdr:to>
      <xdr:col>63</xdr:col>
      <xdr:colOff>149156</xdr:colOff>
      <xdr:row>22</xdr:row>
      <xdr:rowOff>175533</xdr:rowOff>
    </xdr:to>
    <xdr:cxnSp macro="">
      <xdr:nvCxnSpPr>
        <xdr:cNvPr id="313" name="直線コネクタ 312">
          <a:extLst>
            <a:ext uri="{FF2B5EF4-FFF2-40B4-BE49-F238E27FC236}">
              <a16:creationId xmlns:a16="http://schemas.microsoft.com/office/drawing/2014/main" id="{39171D8F-7553-ABA5-1C63-756B6036EEFB}"/>
            </a:ext>
          </a:extLst>
        </xdr:cNvPr>
        <xdr:cNvCxnSpPr/>
      </xdr:nvCxnSpPr>
      <xdr:spPr>
        <a:xfrm>
          <a:off x="14316956" y="5204733"/>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146080</xdr:colOff>
      <xdr:row>22</xdr:row>
      <xdr:rowOff>179771</xdr:rowOff>
    </xdr:from>
    <xdr:to>
      <xdr:col>63</xdr:col>
      <xdr:colOff>146080</xdr:colOff>
      <xdr:row>32</xdr:row>
      <xdr:rowOff>161771</xdr:rowOff>
    </xdr:to>
    <xdr:cxnSp macro="">
      <xdr:nvCxnSpPr>
        <xdr:cNvPr id="314" name="直線コネクタ 313">
          <a:extLst>
            <a:ext uri="{FF2B5EF4-FFF2-40B4-BE49-F238E27FC236}">
              <a16:creationId xmlns:a16="http://schemas.microsoft.com/office/drawing/2014/main" id="{A8656A08-31AB-28A6-3B92-1A71438836C3}"/>
            </a:ext>
          </a:extLst>
        </xdr:cNvPr>
        <xdr:cNvCxnSpPr/>
      </xdr:nvCxnSpPr>
      <xdr:spPr>
        <a:xfrm>
          <a:off x="14547880" y="520897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147507</xdr:colOff>
      <xdr:row>32</xdr:row>
      <xdr:rowOff>160230</xdr:rowOff>
    </xdr:from>
    <xdr:to>
      <xdr:col>68</xdr:col>
      <xdr:colOff>156507</xdr:colOff>
      <xdr:row>32</xdr:row>
      <xdr:rowOff>160230</xdr:rowOff>
    </xdr:to>
    <xdr:cxnSp macro="">
      <xdr:nvCxnSpPr>
        <xdr:cNvPr id="315" name="直線コネクタ 314">
          <a:extLst>
            <a:ext uri="{FF2B5EF4-FFF2-40B4-BE49-F238E27FC236}">
              <a16:creationId xmlns:a16="http://schemas.microsoft.com/office/drawing/2014/main" id="{47DAA1D6-336E-B79F-5F37-A147A0520078}"/>
            </a:ext>
          </a:extLst>
        </xdr:cNvPr>
        <xdr:cNvCxnSpPr/>
      </xdr:nvCxnSpPr>
      <xdr:spPr>
        <a:xfrm>
          <a:off x="14549307" y="7475430"/>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157830</xdr:colOff>
      <xdr:row>32</xdr:row>
      <xdr:rowOff>160519</xdr:rowOff>
    </xdr:from>
    <xdr:to>
      <xdr:col>68</xdr:col>
      <xdr:colOff>157830</xdr:colOff>
      <xdr:row>33</xdr:row>
      <xdr:rowOff>183919</xdr:rowOff>
    </xdr:to>
    <xdr:cxnSp macro="">
      <xdr:nvCxnSpPr>
        <xdr:cNvPr id="316" name="直線コネクタ 315">
          <a:extLst>
            <a:ext uri="{FF2B5EF4-FFF2-40B4-BE49-F238E27FC236}">
              <a16:creationId xmlns:a16="http://schemas.microsoft.com/office/drawing/2014/main" id="{750FC601-D060-3D84-95FE-686AC16E2DD5}"/>
            </a:ext>
          </a:extLst>
        </xdr:cNvPr>
        <xdr:cNvCxnSpPr/>
      </xdr:nvCxnSpPr>
      <xdr:spPr>
        <a:xfrm>
          <a:off x="15702630" y="747571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6314</xdr:colOff>
      <xdr:row>22</xdr:row>
      <xdr:rowOff>176397</xdr:rowOff>
    </xdr:from>
    <xdr:to>
      <xdr:col>62</xdr:col>
      <xdr:colOff>30392</xdr:colOff>
      <xdr:row>22</xdr:row>
      <xdr:rowOff>176397</xdr:rowOff>
    </xdr:to>
    <xdr:cxnSp macro="">
      <xdr:nvCxnSpPr>
        <xdr:cNvPr id="317" name="直線コネクタ 316">
          <a:extLst>
            <a:ext uri="{FF2B5EF4-FFF2-40B4-BE49-F238E27FC236}">
              <a16:creationId xmlns:a16="http://schemas.microsoft.com/office/drawing/2014/main" id="{2077A8DB-93CA-9F14-C4DB-86ECDC1C3150}"/>
            </a:ext>
          </a:extLst>
        </xdr:cNvPr>
        <xdr:cNvCxnSpPr/>
      </xdr:nvCxnSpPr>
      <xdr:spPr>
        <a:xfrm>
          <a:off x="13493714" y="5205597"/>
          <a:ext cx="70987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22948</xdr:colOff>
      <xdr:row>32</xdr:row>
      <xdr:rowOff>160113</xdr:rowOff>
    </xdr:from>
    <xdr:to>
      <xdr:col>60</xdr:col>
      <xdr:colOff>167733</xdr:colOff>
      <xdr:row>32</xdr:row>
      <xdr:rowOff>160113</xdr:rowOff>
    </xdr:to>
    <xdr:cxnSp macro="">
      <xdr:nvCxnSpPr>
        <xdr:cNvPr id="318" name="直線コネクタ 317">
          <a:extLst>
            <a:ext uri="{FF2B5EF4-FFF2-40B4-BE49-F238E27FC236}">
              <a16:creationId xmlns:a16="http://schemas.microsoft.com/office/drawing/2014/main" id="{EAACE9CF-7C8A-79B5-7865-3DC99318232A}"/>
            </a:ext>
          </a:extLst>
        </xdr:cNvPr>
        <xdr:cNvCxnSpPr/>
      </xdr:nvCxnSpPr>
      <xdr:spPr>
        <a:xfrm>
          <a:off x="13738948" y="7475313"/>
          <a:ext cx="14478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4531</xdr:colOff>
      <xdr:row>22</xdr:row>
      <xdr:rowOff>96440</xdr:rowOff>
    </xdr:from>
    <xdr:to>
      <xdr:col>67</xdr:col>
      <xdr:colOff>4531</xdr:colOff>
      <xdr:row>22</xdr:row>
      <xdr:rowOff>177706</xdr:rowOff>
    </xdr:to>
    <xdr:cxnSp macro="">
      <xdr:nvCxnSpPr>
        <xdr:cNvPr id="319" name="直線コネクタ 318">
          <a:extLst>
            <a:ext uri="{FF2B5EF4-FFF2-40B4-BE49-F238E27FC236}">
              <a16:creationId xmlns:a16="http://schemas.microsoft.com/office/drawing/2014/main" id="{0DB242DA-53FA-508C-ADB1-9D5C6973706D}"/>
            </a:ext>
          </a:extLst>
        </xdr:cNvPr>
        <xdr:cNvCxnSpPr/>
      </xdr:nvCxnSpPr>
      <xdr:spPr>
        <a:xfrm>
          <a:off x="15320731" y="5125640"/>
          <a:ext cx="0" cy="8126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102347</xdr:colOff>
      <xdr:row>26</xdr:row>
      <xdr:rowOff>54087</xdr:rowOff>
    </xdr:from>
    <xdr:ext cx="233205" cy="444352"/>
    <xdr:sp macro="" textlink="'1条'!$R$6">
      <xdr:nvSpPr>
        <xdr:cNvPr id="320" name="テキスト ボックス 319">
          <a:extLst>
            <a:ext uri="{FF2B5EF4-FFF2-40B4-BE49-F238E27FC236}">
              <a16:creationId xmlns:a16="http://schemas.microsoft.com/office/drawing/2014/main" id="{DF416C7B-E31F-FAEF-29C9-22D5E696B14C}"/>
            </a:ext>
          </a:extLst>
        </xdr:cNvPr>
        <xdr:cNvSpPr txBox="1"/>
      </xdr:nvSpPr>
      <xdr:spPr>
        <a:xfrm rot="16200000">
          <a:off x="13484174" y="610326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54C315-7E53-4F8F-A2C8-E551647794F2}"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59</xdr:col>
      <xdr:colOff>36604</xdr:colOff>
      <xdr:row>33</xdr:row>
      <xdr:rowOff>182376</xdr:rowOff>
    </xdr:from>
    <xdr:to>
      <xdr:col>60</xdr:col>
      <xdr:colOff>188026</xdr:colOff>
      <xdr:row>33</xdr:row>
      <xdr:rowOff>182376</xdr:rowOff>
    </xdr:to>
    <xdr:cxnSp macro="">
      <xdr:nvCxnSpPr>
        <xdr:cNvPr id="321" name="直線コネクタ 320">
          <a:extLst>
            <a:ext uri="{FF2B5EF4-FFF2-40B4-BE49-F238E27FC236}">
              <a16:creationId xmlns:a16="http://schemas.microsoft.com/office/drawing/2014/main" id="{558DC5E3-D14E-671C-5898-768D0C35749B}"/>
            </a:ext>
          </a:extLst>
        </xdr:cNvPr>
        <xdr:cNvCxnSpPr/>
      </xdr:nvCxnSpPr>
      <xdr:spPr>
        <a:xfrm>
          <a:off x="13524004" y="7726176"/>
          <a:ext cx="38002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98724</xdr:colOff>
      <xdr:row>26</xdr:row>
      <xdr:rowOff>218569</xdr:rowOff>
    </xdr:from>
    <xdr:ext cx="233205" cy="444352"/>
    <xdr:sp macro="" textlink="'1条'!$R$5">
      <xdr:nvSpPr>
        <xdr:cNvPr id="322" name="テキスト ボックス 321">
          <a:extLst>
            <a:ext uri="{FF2B5EF4-FFF2-40B4-BE49-F238E27FC236}">
              <a16:creationId xmlns:a16="http://schemas.microsoft.com/office/drawing/2014/main" id="{A92313A8-0789-3446-7890-E608E7591E59}"/>
            </a:ext>
          </a:extLst>
        </xdr:cNvPr>
        <xdr:cNvSpPr txBox="1"/>
      </xdr:nvSpPr>
      <xdr:spPr>
        <a:xfrm rot="16200000">
          <a:off x="13251951" y="626774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F395E82-A70A-4995-9F3B-C982A0AB5624}"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59</xdr:col>
      <xdr:colOff>56848</xdr:colOff>
      <xdr:row>22</xdr:row>
      <xdr:rowOff>175970</xdr:rowOff>
    </xdr:from>
    <xdr:to>
      <xdr:col>59</xdr:col>
      <xdr:colOff>56848</xdr:colOff>
      <xdr:row>33</xdr:row>
      <xdr:rowOff>181370</xdr:rowOff>
    </xdr:to>
    <xdr:cxnSp macro="">
      <xdr:nvCxnSpPr>
        <xdr:cNvPr id="323" name="直線コネクタ 322">
          <a:extLst>
            <a:ext uri="{FF2B5EF4-FFF2-40B4-BE49-F238E27FC236}">
              <a16:creationId xmlns:a16="http://schemas.microsoft.com/office/drawing/2014/main" id="{8777796A-5688-8B39-8757-44F68ECE3946}"/>
            </a:ext>
          </a:extLst>
        </xdr:cNvPr>
        <xdr:cNvCxnSpPr/>
      </xdr:nvCxnSpPr>
      <xdr:spPr>
        <a:xfrm>
          <a:off x="13544248" y="5205170"/>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60910</xdr:colOff>
      <xdr:row>32</xdr:row>
      <xdr:rowOff>160257</xdr:rowOff>
    </xdr:from>
    <xdr:to>
      <xdr:col>60</xdr:col>
      <xdr:colOff>60910</xdr:colOff>
      <xdr:row>33</xdr:row>
      <xdr:rowOff>183657</xdr:rowOff>
    </xdr:to>
    <xdr:cxnSp macro="">
      <xdr:nvCxnSpPr>
        <xdr:cNvPr id="324" name="直線コネクタ 323">
          <a:extLst>
            <a:ext uri="{FF2B5EF4-FFF2-40B4-BE49-F238E27FC236}">
              <a16:creationId xmlns:a16="http://schemas.microsoft.com/office/drawing/2014/main" id="{823A2D57-7F95-DFA3-EFA6-B13BD8F86E4E}"/>
            </a:ext>
          </a:extLst>
        </xdr:cNvPr>
        <xdr:cNvCxnSpPr/>
      </xdr:nvCxnSpPr>
      <xdr:spPr>
        <a:xfrm>
          <a:off x="13776910" y="7475457"/>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101836</xdr:colOff>
      <xdr:row>28</xdr:row>
      <xdr:rowOff>64765</xdr:rowOff>
    </xdr:from>
    <xdr:ext cx="224998" cy="345929"/>
    <xdr:sp macro="" textlink="">
      <xdr:nvSpPr>
        <xdr:cNvPr id="325" name="テキスト ボックス 324">
          <a:extLst>
            <a:ext uri="{FF2B5EF4-FFF2-40B4-BE49-F238E27FC236}">
              <a16:creationId xmlns:a16="http://schemas.microsoft.com/office/drawing/2014/main" id="{D9AD5932-57D1-410E-9F6E-9B1AAE645C4B}"/>
            </a:ext>
          </a:extLst>
        </xdr:cNvPr>
        <xdr:cNvSpPr txBox="1"/>
      </xdr:nvSpPr>
      <xdr:spPr>
        <a:xfrm rot="16200000">
          <a:off x="13300170" y="6526031"/>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59</xdr:col>
      <xdr:colOff>88643</xdr:colOff>
      <xdr:row>32</xdr:row>
      <xdr:rowOff>48614</xdr:rowOff>
    </xdr:from>
    <xdr:ext cx="233205" cy="444352"/>
    <xdr:sp macro="" textlink="'1条'!$R$9">
      <xdr:nvSpPr>
        <xdr:cNvPr id="326" name="テキスト ボックス 325">
          <a:extLst>
            <a:ext uri="{FF2B5EF4-FFF2-40B4-BE49-F238E27FC236}">
              <a16:creationId xmlns:a16="http://schemas.microsoft.com/office/drawing/2014/main" id="{A60FC79B-22E4-AD75-2AFE-B1F5C784AAC9}"/>
            </a:ext>
          </a:extLst>
        </xdr:cNvPr>
        <xdr:cNvSpPr txBox="1"/>
      </xdr:nvSpPr>
      <xdr:spPr>
        <a:xfrm rot="16200000">
          <a:off x="13470470" y="746938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27B6D9-0450-4AEB-BCA8-C0CEC7AD9EF5}" type="TxLink">
            <a:rPr kumimoji="1" lang="en-US" altLang="en-US" sz="900" b="0" i="0" u="none" strike="noStrike">
              <a:solidFill>
                <a:srgbClr val="000000"/>
              </a:solidFill>
              <a:latin typeface="Times New Roman"/>
              <a:cs typeface="Times New Roman"/>
            </a:rPr>
            <a:pPr/>
            <a:t>0.700</a:t>
          </a:fld>
          <a:endParaRPr kumimoji="1" lang="ja-JP" altLang="en-US" sz="900"/>
        </a:p>
      </xdr:txBody>
    </xdr:sp>
    <xdr:clientData/>
  </xdr:oneCellAnchor>
  <xdr:twoCellAnchor editAs="oneCell">
    <xdr:from>
      <xdr:col>62</xdr:col>
      <xdr:colOff>142422</xdr:colOff>
      <xdr:row>21</xdr:row>
      <xdr:rowOff>210205</xdr:rowOff>
    </xdr:from>
    <xdr:to>
      <xdr:col>62</xdr:col>
      <xdr:colOff>142422</xdr:colOff>
      <xdr:row>22</xdr:row>
      <xdr:rowOff>117537</xdr:rowOff>
    </xdr:to>
    <xdr:cxnSp macro="">
      <xdr:nvCxnSpPr>
        <xdr:cNvPr id="327" name="直線コネクタ 326">
          <a:extLst>
            <a:ext uri="{FF2B5EF4-FFF2-40B4-BE49-F238E27FC236}">
              <a16:creationId xmlns:a16="http://schemas.microsoft.com/office/drawing/2014/main" id="{2FA1D808-505B-EB15-F95A-868B14A6A516}"/>
            </a:ext>
          </a:extLst>
        </xdr:cNvPr>
        <xdr:cNvCxnSpPr/>
      </xdr:nvCxnSpPr>
      <xdr:spPr>
        <a:xfrm>
          <a:off x="14315622" y="5010805"/>
          <a:ext cx="0" cy="13593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145188</xdr:colOff>
      <xdr:row>21</xdr:row>
      <xdr:rowOff>213229</xdr:rowOff>
    </xdr:from>
    <xdr:to>
      <xdr:col>63</xdr:col>
      <xdr:colOff>145188</xdr:colOff>
      <xdr:row>22</xdr:row>
      <xdr:rowOff>117537</xdr:rowOff>
    </xdr:to>
    <xdr:cxnSp macro="">
      <xdr:nvCxnSpPr>
        <xdr:cNvPr id="328" name="直線コネクタ 327">
          <a:extLst>
            <a:ext uri="{FF2B5EF4-FFF2-40B4-BE49-F238E27FC236}">
              <a16:creationId xmlns:a16="http://schemas.microsoft.com/office/drawing/2014/main" id="{FD700D8A-9260-8D97-835E-9598D3B18A71}"/>
            </a:ext>
          </a:extLst>
        </xdr:cNvPr>
        <xdr:cNvCxnSpPr/>
      </xdr:nvCxnSpPr>
      <xdr:spPr>
        <a:xfrm>
          <a:off x="14546988" y="5013829"/>
          <a:ext cx="0" cy="132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144410</xdr:colOff>
      <xdr:row>22</xdr:row>
      <xdr:rowOff>26678</xdr:rowOff>
    </xdr:from>
    <xdr:to>
      <xdr:col>63</xdr:col>
      <xdr:colOff>149810</xdr:colOff>
      <xdr:row>22</xdr:row>
      <xdr:rowOff>26678</xdr:rowOff>
    </xdr:to>
    <xdr:cxnSp macro="">
      <xdr:nvCxnSpPr>
        <xdr:cNvPr id="329" name="直線コネクタ 328">
          <a:extLst>
            <a:ext uri="{FF2B5EF4-FFF2-40B4-BE49-F238E27FC236}">
              <a16:creationId xmlns:a16="http://schemas.microsoft.com/office/drawing/2014/main" id="{F54BB67D-0841-22BE-0A52-F2BE306E6F42}"/>
            </a:ext>
          </a:extLst>
        </xdr:cNvPr>
        <xdr:cNvCxnSpPr/>
      </xdr:nvCxnSpPr>
      <xdr:spPr>
        <a:xfrm>
          <a:off x="14317610" y="5055878"/>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37924</xdr:colOff>
      <xdr:row>21</xdr:row>
      <xdr:rowOff>34747</xdr:rowOff>
    </xdr:from>
    <xdr:ext cx="444352" cy="233205"/>
    <xdr:sp macro="" textlink="'1条'!$R$7">
      <xdr:nvSpPr>
        <xdr:cNvPr id="330" name="テキスト ボックス 329">
          <a:extLst>
            <a:ext uri="{FF2B5EF4-FFF2-40B4-BE49-F238E27FC236}">
              <a16:creationId xmlns:a16="http://schemas.microsoft.com/office/drawing/2014/main" id="{1B9D8019-B573-AE9E-F1F6-DA28BC946BAB}"/>
            </a:ext>
          </a:extLst>
        </xdr:cNvPr>
        <xdr:cNvSpPr txBox="1"/>
      </xdr:nvSpPr>
      <xdr:spPr>
        <a:xfrm>
          <a:off x="14211124" y="48353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8E00EBC-1382-4150-9A13-6466146C625B}" type="TxLink">
            <a:rPr kumimoji="1" lang="en-US" altLang="en-US" sz="900" b="0" i="0" u="none" strike="noStrike">
              <a:solidFill>
                <a:srgbClr val="000000"/>
              </a:solidFill>
              <a:latin typeface="Times New Roman"/>
              <a:cs typeface="Times New Roman"/>
            </a:rPr>
            <a:pPr/>
            <a:t>0.650</a:t>
          </a:fld>
          <a:endParaRPr kumimoji="1" lang="ja-JP" altLang="en-US" sz="900"/>
        </a:p>
      </xdr:txBody>
    </xdr:sp>
    <xdr:clientData/>
  </xdr:oneCellAnchor>
  <xdr:twoCellAnchor editAs="oneCell">
    <xdr:from>
      <xdr:col>61</xdr:col>
      <xdr:colOff>49166</xdr:colOff>
      <xdr:row>35</xdr:row>
      <xdr:rowOff>154324</xdr:rowOff>
    </xdr:from>
    <xdr:to>
      <xdr:col>61</xdr:col>
      <xdr:colOff>49166</xdr:colOff>
      <xdr:row>36</xdr:row>
      <xdr:rowOff>67097</xdr:rowOff>
    </xdr:to>
    <xdr:cxnSp macro="">
      <xdr:nvCxnSpPr>
        <xdr:cNvPr id="331" name="直線コネクタ 330">
          <a:extLst>
            <a:ext uri="{FF2B5EF4-FFF2-40B4-BE49-F238E27FC236}">
              <a16:creationId xmlns:a16="http://schemas.microsoft.com/office/drawing/2014/main" id="{D37F6CCD-9E3B-5A34-9D45-BCD5A5757DF1}"/>
            </a:ext>
          </a:extLst>
        </xdr:cNvPr>
        <xdr:cNvCxnSpPr/>
      </xdr:nvCxnSpPr>
      <xdr:spPr>
        <a:xfrm>
          <a:off x="13993766" y="8155324"/>
          <a:ext cx="0" cy="14137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157199</xdr:colOff>
      <xdr:row>35</xdr:row>
      <xdr:rowOff>157074</xdr:rowOff>
    </xdr:from>
    <xdr:to>
      <xdr:col>68</xdr:col>
      <xdr:colOff>157199</xdr:colOff>
      <xdr:row>36</xdr:row>
      <xdr:rowOff>69847</xdr:rowOff>
    </xdr:to>
    <xdr:cxnSp macro="">
      <xdr:nvCxnSpPr>
        <xdr:cNvPr id="332" name="直線コネクタ 331">
          <a:extLst>
            <a:ext uri="{FF2B5EF4-FFF2-40B4-BE49-F238E27FC236}">
              <a16:creationId xmlns:a16="http://schemas.microsoft.com/office/drawing/2014/main" id="{CFE5CBC8-E926-A736-BF04-6332A8483EC5}"/>
            </a:ext>
          </a:extLst>
        </xdr:cNvPr>
        <xdr:cNvCxnSpPr/>
      </xdr:nvCxnSpPr>
      <xdr:spPr>
        <a:xfrm>
          <a:off x="15701999" y="8158074"/>
          <a:ext cx="0" cy="14137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50016</xdr:colOff>
      <xdr:row>36</xdr:row>
      <xdr:rowOff>9668</xdr:rowOff>
    </xdr:from>
    <xdr:to>
      <xdr:col>68</xdr:col>
      <xdr:colOff>159816</xdr:colOff>
      <xdr:row>36</xdr:row>
      <xdr:rowOff>9668</xdr:rowOff>
    </xdr:to>
    <xdr:cxnSp macro="">
      <xdr:nvCxnSpPr>
        <xdr:cNvPr id="333" name="直線コネクタ 332">
          <a:extLst>
            <a:ext uri="{FF2B5EF4-FFF2-40B4-BE49-F238E27FC236}">
              <a16:creationId xmlns:a16="http://schemas.microsoft.com/office/drawing/2014/main" id="{7B07A055-874E-3321-B4C8-BA91AB96EBBB}"/>
            </a:ext>
          </a:extLst>
        </xdr:cNvPr>
        <xdr:cNvCxnSpPr/>
      </xdr:nvCxnSpPr>
      <xdr:spPr>
        <a:xfrm>
          <a:off x="13994616" y="8239268"/>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75486</xdr:colOff>
      <xdr:row>35</xdr:row>
      <xdr:rowOff>212522</xdr:rowOff>
    </xdr:from>
    <xdr:ext cx="444352" cy="233205"/>
    <xdr:sp macro="" textlink="'1条'!$R$8">
      <xdr:nvSpPr>
        <xdr:cNvPr id="334" name="テキスト ボックス 333">
          <a:extLst>
            <a:ext uri="{FF2B5EF4-FFF2-40B4-BE49-F238E27FC236}">
              <a16:creationId xmlns:a16="http://schemas.microsoft.com/office/drawing/2014/main" id="{71EAB133-AF33-3005-0E7E-C81C8FAA248E}"/>
            </a:ext>
          </a:extLst>
        </xdr:cNvPr>
        <xdr:cNvSpPr txBox="1"/>
      </xdr:nvSpPr>
      <xdr:spPr>
        <a:xfrm>
          <a:off x="14705886" y="821352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2BEBAE7-8DE2-49F4-824B-287643A8EAA0}" type="TxLink">
            <a:rPr kumimoji="1" lang="en-US" altLang="en-US" sz="900" b="0" i="0" u="none" strike="noStrike">
              <a:solidFill>
                <a:srgbClr val="000000"/>
              </a:solidFill>
              <a:latin typeface="Times New Roman"/>
              <a:cs typeface="Times New Roman"/>
            </a:rPr>
            <a:pPr/>
            <a:t>4.750</a:t>
          </a:fld>
          <a:endParaRPr kumimoji="1" lang="ja-JP" altLang="en-US" sz="900"/>
        </a:p>
      </xdr:txBody>
    </xdr:sp>
    <xdr:clientData/>
  </xdr:oneCellAnchor>
  <xdr:twoCellAnchor editAs="oneCell">
    <xdr:from>
      <xdr:col>61</xdr:col>
      <xdr:colOff>48509</xdr:colOff>
      <xdr:row>31</xdr:row>
      <xdr:rowOff>14237</xdr:rowOff>
    </xdr:from>
    <xdr:to>
      <xdr:col>61</xdr:col>
      <xdr:colOff>48509</xdr:colOff>
      <xdr:row>31</xdr:row>
      <xdr:rowOff>157994</xdr:rowOff>
    </xdr:to>
    <xdr:cxnSp macro="">
      <xdr:nvCxnSpPr>
        <xdr:cNvPr id="335" name="直線コネクタ 334">
          <a:extLst>
            <a:ext uri="{FF2B5EF4-FFF2-40B4-BE49-F238E27FC236}">
              <a16:creationId xmlns:a16="http://schemas.microsoft.com/office/drawing/2014/main" id="{BF37A9AD-A296-32BF-A645-026D12A215CE}"/>
            </a:ext>
          </a:extLst>
        </xdr:cNvPr>
        <xdr:cNvCxnSpPr/>
      </xdr:nvCxnSpPr>
      <xdr:spPr>
        <a:xfrm>
          <a:off x="13993109" y="7100837"/>
          <a:ext cx="0" cy="14375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52696</xdr:colOff>
      <xdr:row>31</xdr:row>
      <xdr:rowOff>57078</xdr:rowOff>
    </xdr:from>
    <xdr:to>
      <xdr:col>62</xdr:col>
      <xdr:colOff>148096</xdr:colOff>
      <xdr:row>31</xdr:row>
      <xdr:rowOff>57078</xdr:rowOff>
    </xdr:to>
    <xdr:cxnSp macro="">
      <xdr:nvCxnSpPr>
        <xdr:cNvPr id="336" name="直線コネクタ 335">
          <a:extLst>
            <a:ext uri="{FF2B5EF4-FFF2-40B4-BE49-F238E27FC236}">
              <a16:creationId xmlns:a16="http://schemas.microsoft.com/office/drawing/2014/main" id="{5DB57046-108E-D8B5-B959-7343A11E6D31}"/>
            </a:ext>
          </a:extLst>
        </xdr:cNvPr>
        <xdr:cNvCxnSpPr/>
      </xdr:nvCxnSpPr>
      <xdr:spPr>
        <a:xfrm>
          <a:off x="13997296" y="7143678"/>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5531</xdr:colOff>
      <xdr:row>30</xdr:row>
      <xdr:rowOff>77925</xdr:rowOff>
    </xdr:from>
    <xdr:ext cx="444352" cy="233205"/>
    <xdr:sp macro="" textlink="'1条'!$R$10">
      <xdr:nvSpPr>
        <xdr:cNvPr id="337" name="テキスト ボックス 336">
          <a:extLst>
            <a:ext uri="{FF2B5EF4-FFF2-40B4-BE49-F238E27FC236}">
              <a16:creationId xmlns:a16="http://schemas.microsoft.com/office/drawing/2014/main" id="{F931F75E-DAAF-3F65-4835-49AA99CD5FE2}"/>
            </a:ext>
          </a:extLst>
        </xdr:cNvPr>
        <xdr:cNvSpPr txBox="1"/>
      </xdr:nvSpPr>
      <xdr:spPr>
        <a:xfrm>
          <a:off x="13950131" y="69359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5DC5CD-DE78-42E2-BFBC-9A5241EB66DF}" type="TxLink">
            <a:rPr kumimoji="1" lang="en-US" altLang="en-US" sz="900" b="0" i="0" u="none" strike="noStrike">
              <a:solidFill>
                <a:srgbClr val="000000"/>
              </a:solidFill>
              <a:latin typeface="Times New Roman"/>
              <a:cs typeface="Times New Roman"/>
            </a:rPr>
            <a:pPr/>
            <a:t>0.900</a:t>
          </a:fld>
          <a:endParaRPr kumimoji="1" lang="ja-JP" altLang="en-US" sz="900"/>
        </a:p>
      </xdr:txBody>
    </xdr:sp>
    <xdr:clientData/>
  </xdr:oneCellAnchor>
  <xdr:oneCellAnchor>
    <xdr:from>
      <xdr:col>65</xdr:col>
      <xdr:colOff>56426</xdr:colOff>
      <xdr:row>30</xdr:row>
      <xdr:rowOff>83000</xdr:rowOff>
    </xdr:from>
    <xdr:ext cx="444352" cy="233205"/>
    <xdr:sp macro="" textlink="'1条'!$R$11">
      <xdr:nvSpPr>
        <xdr:cNvPr id="338" name="テキスト ボックス 337">
          <a:extLst>
            <a:ext uri="{FF2B5EF4-FFF2-40B4-BE49-F238E27FC236}">
              <a16:creationId xmlns:a16="http://schemas.microsoft.com/office/drawing/2014/main" id="{A25139BB-53DB-087F-92DC-0CF82B9D4A9D}"/>
            </a:ext>
          </a:extLst>
        </xdr:cNvPr>
        <xdr:cNvSpPr txBox="1"/>
      </xdr:nvSpPr>
      <xdr:spPr>
        <a:xfrm>
          <a:off x="14915426" y="69410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1E9E53-677A-4FDB-82D9-B7B267E3BFAE}" type="TxLink">
            <a:rPr kumimoji="1" lang="en-US" altLang="en-US" sz="900" b="0" i="0" u="none" strike="noStrike">
              <a:solidFill>
                <a:srgbClr val="000000"/>
              </a:solidFill>
              <a:latin typeface="Times New Roman"/>
              <a:cs typeface="Times New Roman"/>
            </a:rPr>
            <a:pPr/>
            <a:t>3.200</a:t>
          </a:fld>
          <a:endParaRPr kumimoji="1" lang="ja-JP" altLang="en-US" sz="900"/>
        </a:p>
      </xdr:txBody>
    </xdr:sp>
    <xdr:clientData/>
  </xdr:oneCellAnchor>
  <xdr:twoCellAnchor editAs="oneCell">
    <xdr:from>
      <xdr:col>63</xdr:col>
      <xdr:colOff>149343</xdr:colOff>
      <xdr:row>31</xdr:row>
      <xdr:rowOff>53053</xdr:rowOff>
    </xdr:from>
    <xdr:to>
      <xdr:col>68</xdr:col>
      <xdr:colOff>158343</xdr:colOff>
      <xdr:row>31</xdr:row>
      <xdr:rowOff>53053</xdr:rowOff>
    </xdr:to>
    <xdr:cxnSp macro="">
      <xdr:nvCxnSpPr>
        <xdr:cNvPr id="339" name="直線コネクタ 338">
          <a:extLst>
            <a:ext uri="{FF2B5EF4-FFF2-40B4-BE49-F238E27FC236}">
              <a16:creationId xmlns:a16="http://schemas.microsoft.com/office/drawing/2014/main" id="{1C2F4691-03BA-E719-C035-E2C2FFA39063}"/>
            </a:ext>
          </a:extLst>
        </xdr:cNvPr>
        <xdr:cNvCxnSpPr/>
      </xdr:nvCxnSpPr>
      <xdr:spPr>
        <a:xfrm>
          <a:off x="14551143" y="7139653"/>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159171</xdr:colOff>
      <xdr:row>31</xdr:row>
      <xdr:rowOff>6402</xdr:rowOff>
    </xdr:from>
    <xdr:to>
      <xdr:col>68</xdr:col>
      <xdr:colOff>159171</xdr:colOff>
      <xdr:row>31</xdr:row>
      <xdr:rowOff>150402</xdr:rowOff>
    </xdr:to>
    <xdr:cxnSp macro="">
      <xdr:nvCxnSpPr>
        <xdr:cNvPr id="340" name="直線コネクタ 339">
          <a:extLst>
            <a:ext uri="{FF2B5EF4-FFF2-40B4-BE49-F238E27FC236}">
              <a16:creationId xmlns:a16="http://schemas.microsoft.com/office/drawing/2014/main" id="{145686EE-1AD3-9ADF-F282-1205466DC0FB}"/>
            </a:ext>
          </a:extLst>
        </xdr:cNvPr>
        <xdr:cNvCxnSpPr/>
      </xdr:nvCxnSpPr>
      <xdr:spPr>
        <a:xfrm>
          <a:off x="15703971" y="7093002"/>
          <a:ext cx="0" cy="144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151140</xdr:colOff>
      <xdr:row>22</xdr:row>
      <xdr:rowOff>217420</xdr:rowOff>
    </xdr:from>
    <xdr:to>
      <xdr:col>67</xdr:col>
      <xdr:colOff>81524</xdr:colOff>
      <xdr:row>22</xdr:row>
      <xdr:rowOff>217420</xdr:rowOff>
    </xdr:to>
    <xdr:cxnSp macro="">
      <xdr:nvCxnSpPr>
        <xdr:cNvPr id="341" name="直線コネクタ 340">
          <a:extLst>
            <a:ext uri="{FF2B5EF4-FFF2-40B4-BE49-F238E27FC236}">
              <a16:creationId xmlns:a16="http://schemas.microsoft.com/office/drawing/2014/main" id="{F06AA23E-53BA-6DFC-F0BF-8B31D2BC9058}"/>
            </a:ext>
          </a:extLst>
        </xdr:cNvPr>
        <xdr:cNvCxnSpPr/>
      </xdr:nvCxnSpPr>
      <xdr:spPr>
        <a:xfrm>
          <a:off x="14552940" y="5246620"/>
          <a:ext cx="84478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67</xdr:col>
      <xdr:colOff>49464</xdr:colOff>
      <xdr:row>21</xdr:row>
      <xdr:rowOff>145109</xdr:rowOff>
    </xdr:from>
    <xdr:ext cx="233205" cy="444352"/>
    <xdr:sp macro="" textlink="'1条'!R14">
      <xdr:nvSpPr>
        <xdr:cNvPr id="342" name="テキスト ボックス 341">
          <a:extLst>
            <a:ext uri="{FF2B5EF4-FFF2-40B4-BE49-F238E27FC236}">
              <a16:creationId xmlns:a16="http://schemas.microsoft.com/office/drawing/2014/main" id="{9E83EB6D-41BB-201A-AB41-39798B862417}"/>
            </a:ext>
          </a:extLst>
        </xdr:cNvPr>
        <xdr:cNvSpPr txBox="1"/>
      </xdr:nvSpPr>
      <xdr:spPr>
        <a:xfrm rot="16200000">
          <a:off x="15260091" y="505128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66</xdr:col>
      <xdr:colOff>118581</xdr:colOff>
      <xdr:row>22</xdr:row>
      <xdr:rowOff>180171</xdr:rowOff>
    </xdr:from>
    <xdr:to>
      <xdr:col>67</xdr:col>
      <xdr:colOff>63678</xdr:colOff>
      <xdr:row>22</xdr:row>
      <xdr:rowOff>180171</xdr:rowOff>
    </xdr:to>
    <xdr:cxnSp macro="">
      <xdr:nvCxnSpPr>
        <xdr:cNvPr id="343" name="直線コネクタ 342">
          <a:extLst>
            <a:ext uri="{FF2B5EF4-FFF2-40B4-BE49-F238E27FC236}">
              <a16:creationId xmlns:a16="http://schemas.microsoft.com/office/drawing/2014/main" id="{282713A7-66B5-359A-57B3-0EEA3D45EB06}"/>
            </a:ext>
          </a:extLst>
        </xdr:cNvPr>
        <xdr:cNvCxnSpPr/>
      </xdr:nvCxnSpPr>
      <xdr:spPr>
        <a:xfrm>
          <a:off x="15206181" y="5209371"/>
          <a:ext cx="17369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28704</xdr:colOff>
      <xdr:row>22</xdr:row>
      <xdr:rowOff>194822</xdr:rowOff>
    </xdr:from>
    <xdr:to>
      <xdr:col>66</xdr:col>
      <xdr:colOff>28704</xdr:colOff>
      <xdr:row>23</xdr:row>
      <xdr:rowOff>110223</xdr:rowOff>
    </xdr:to>
    <xdr:cxnSp macro="">
      <xdr:nvCxnSpPr>
        <xdr:cNvPr id="344" name="直線コネクタ 343">
          <a:extLst>
            <a:ext uri="{FF2B5EF4-FFF2-40B4-BE49-F238E27FC236}">
              <a16:creationId xmlns:a16="http://schemas.microsoft.com/office/drawing/2014/main" id="{9016080D-C4F8-741E-4CBA-EC3985FDAEB2}"/>
            </a:ext>
          </a:extLst>
        </xdr:cNvPr>
        <xdr:cNvCxnSpPr/>
      </xdr:nvCxnSpPr>
      <xdr:spPr>
        <a:xfrm rot="2700000">
          <a:off x="15044303" y="5296023"/>
          <a:ext cx="144001"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56568</xdr:colOff>
      <xdr:row>22</xdr:row>
      <xdr:rowOff>215910</xdr:rowOff>
    </xdr:from>
    <xdr:to>
      <xdr:col>66</xdr:col>
      <xdr:colOff>115120</xdr:colOff>
      <xdr:row>23</xdr:row>
      <xdr:rowOff>53275</xdr:rowOff>
    </xdr:to>
    <xdr:cxnSp macro="">
      <xdr:nvCxnSpPr>
        <xdr:cNvPr id="345" name="直線コネクタ 344">
          <a:extLst>
            <a:ext uri="{FF2B5EF4-FFF2-40B4-BE49-F238E27FC236}">
              <a16:creationId xmlns:a16="http://schemas.microsoft.com/office/drawing/2014/main" id="{587B9635-1E43-5B17-290A-ABA1F6440E27}"/>
            </a:ext>
          </a:extLst>
        </xdr:cNvPr>
        <xdr:cNvCxnSpPr/>
      </xdr:nvCxnSpPr>
      <xdr:spPr>
        <a:xfrm>
          <a:off x="15144168" y="5245110"/>
          <a:ext cx="58552" cy="65965"/>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135095</xdr:colOff>
      <xdr:row>22</xdr:row>
      <xdr:rowOff>215910</xdr:rowOff>
    </xdr:from>
    <xdr:to>
      <xdr:col>66</xdr:col>
      <xdr:colOff>153053</xdr:colOff>
      <xdr:row>23</xdr:row>
      <xdr:rowOff>12102</xdr:rowOff>
    </xdr:to>
    <xdr:cxnSp macro="">
      <xdr:nvCxnSpPr>
        <xdr:cNvPr id="346" name="直線コネクタ 345">
          <a:extLst>
            <a:ext uri="{FF2B5EF4-FFF2-40B4-BE49-F238E27FC236}">
              <a16:creationId xmlns:a16="http://schemas.microsoft.com/office/drawing/2014/main" id="{EF30B70C-455F-27F5-E371-3CA1231639FA}"/>
            </a:ext>
          </a:extLst>
        </xdr:cNvPr>
        <xdr:cNvCxnSpPr/>
      </xdr:nvCxnSpPr>
      <xdr:spPr>
        <a:xfrm>
          <a:off x="15222695" y="5245110"/>
          <a:ext cx="17958"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60093</xdr:colOff>
      <xdr:row>23</xdr:row>
      <xdr:rowOff>39203</xdr:rowOff>
    </xdr:from>
    <xdr:to>
      <xdr:col>66</xdr:col>
      <xdr:colOff>198909</xdr:colOff>
      <xdr:row>23</xdr:row>
      <xdr:rowOff>39203</xdr:rowOff>
    </xdr:to>
    <xdr:cxnSp macro="">
      <xdr:nvCxnSpPr>
        <xdr:cNvPr id="347" name="直線コネクタ 346">
          <a:extLst>
            <a:ext uri="{FF2B5EF4-FFF2-40B4-BE49-F238E27FC236}">
              <a16:creationId xmlns:a16="http://schemas.microsoft.com/office/drawing/2014/main" id="{43FDB57E-205A-D254-39D2-4085682C4FFA}"/>
            </a:ext>
          </a:extLst>
        </xdr:cNvPr>
        <xdr:cNvCxnSpPr/>
      </xdr:nvCxnSpPr>
      <xdr:spPr>
        <a:xfrm rot="18900000">
          <a:off x="15147693" y="5297003"/>
          <a:ext cx="13881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75333</xdr:colOff>
      <xdr:row>22</xdr:row>
      <xdr:rowOff>215910</xdr:rowOff>
    </xdr:from>
    <xdr:to>
      <xdr:col>65</xdr:col>
      <xdr:colOff>141331</xdr:colOff>
      <xdr:row>23</xdr:row>
      <xdr:rowOff>53275</xdr:rowOff>
    </xdr:to>
    <xdr:cxnSp macro="">
      <xdr:nvCxnSpPr>
        <xdr:cNvPr id="348" name="直線コネクタ 347">
          <a:extLst>
            <a:ext uri="{FF2B5EF4-FFF2-40B4-BE49-F238E27FC236}">
              <a16:creationId xmlns:a16="http://schemas.microsoft.com/office/drawing/2014/main" id="{A9AA489B-50E8-1B01-0302-643F71A03D37}"/>
            </a:ext>
          </a:extLst>
        </xdr:cNvPr>
        <xdr:cNvCxnSpPr/>
      </xdr:nvCxnSpPr>
      <xdr:spPr>
        <a:xfrm>
          <a:off x="14934333" y="5245110"/>
          <a:ext cx="65998" cy="65965"/>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153686</xdr:colOff>
      <xdr:row>22</xdr:row>
      <xdr:rowOff>215910</xdr:rowOff>
    </xdr:from>
    <xdr:to>
      <xdr:col>65</xdr:col>
      <xdr:colOff>176857</xdr:colOff>
      <xdr:row>23</xdr:row>
      <xdr:rowOff>12102</xdr:rowOff>
    </xdr:to>
    <xdr:cxnSp macro="">
      <xdr:nvCxnSpPr>
        <xdr:cNvPr id="349" name="直線コネクタ 348">
          <a:extLst>
            <a:ext uri="{FF2B5EF4-FFF2-40B4-BE49-F238E27FC236}">
              <a16:creationId xmlns:a16="http://schemas.microsoft.com/office/drawing/2014/main" id="{9EC01402-71BC-45A0-E7A9-293DC1E71624}"/>
            </a:ext>
          </a:extLst>
        </xdr:cNvPr>
        <xdr:cNvCxnSpPr/>
      </xdr:nvCxnSpPr>
      <xdr:spPr>
        <a:xfrm>
          <a:off x="15012686" y="5245110"/>
          <a:ext cx="23171"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76953</xdr:colOff>
      <xdr:row>23</xdr:row>
      <xdr:rowOff>39204</xdr:rowOff>
    </xdr:from>
    <xdr:to>
      <xdr:col>65</xdr:col>
      <xdr:colOff>218465</xdr:colOff>
      <xdr:row>23</xdr:row>
      <xdr:rowOff>39204</xdr:rowOff>
    </xdr:to>
    <xdr:cxnSp macro="">
      <xdr:nvCxnSpPr>
        <xdr:cNvPr id="350" name="直線コネクタ 349">
          <a:extLst>
            <a:ext uri="{FF2B5EF4-FFF2-40B4-BE49-F238E27FC236}">
              <a16:creationId xmlns:a16="http://schemas.microsoft.com/office/drawing/2014/main" id="{2CCFE227-AADD-1019-01A4-99E5699D48E7}"/>
            </a:ext>
          </a:extLst>
        </xdr:cNvPr>
        <xdr:cNvCxnSpPr/>
      </xdr:nvCxnSpPr>
      <xdr:spPr>
        <a:xfrm rot="18900000">
          <a:off x="14935953" y="5297004"/>
          <a:ext cx="141512"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174774</xdr:colOff>
      <xdr:row>23</xdr:row>
      <xdr:rowOff>16734</xdr:rowOff>
    </xdr:from>
    <xdr:to>
      <xdr:col>66</xdr:col>
      <xdr:colOff>4088</xdr:colOff>
      <xdr:row>23</xdr:row>
      <xdr:rowOff>90116</xdr:rowOff>
    </xdr:to>
    <xdr:cxnSp macro="">
      <xdr:nvCxnSpPr>
        <xdr:cNvPr id="351" name="直線コネクタ 350">
          <a:extLst>
            <a:ext uri="{FF2B5EF4-FFF2-40B4-BE49-F238E27FC236}">
              <a16:creationId xmlns:a16="http://schemas.microsoft.com/office/drawing/2014/main" id="{A882BFC5-3989-8719-D061-1240B468DBAC}"/>
            </a:ext>
          </a:extLst>
        </xdr:cNvPr>
        <xdr:cNvCxnSpPr/>
      </xdr:nvCxnSpPr>
      <xdr:spPr>
        <a:xfrm flipV="1">
          <a:off x="15033774" y="5274534"/>
          <a:ext cx="57914" cy="7338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17644</xdr:colOff>
      <xdr:row>23</xdr:row>
      <xdr:rowOff>66659</xdr:rowOff>
    </xdr:from>
    <xdr:to>
      <xdr:col>66</xdr:col>
      <xdr:colOff>48721</xdr:colOff>
      <xdr:row>23</xdr:row>
      <xdr:rowOff>90116</xdr:rowOff>
    </xdr:to>
    <xdr:cxnSp macro="">
      <xdr:nvCxnSpPr>
        <xdr:cNvPr id="352" name="直線コネクタ 351">
          <a:extLst>
            <a:ext uri="{FF2B5EF4-FFF2-40B4-BE49-F238E27FC236}">
              <a16:creationId xmlns:a16="http://schemas.microsoft.com/office/drawing/2014/main" id="{2E6590AA-4B43-FF2B-C4E7-5AD82B001EF6}"/>
            </a:ext>
          </a:extLst>
        </xdr:cNvPr>
        <xdr:cNvCxnSpPr/>
      </xdr:nvCxnSpPr>
      <xdr:spPr>
        <a:xfrm flipV="1">
          <a:off x="15105244" y="5324459"/>
          <a:ext cx="3107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4531</xdr:colOff>
      <xdr:row>22</xdr:row>
      <xdr:rowOff>213362</xdr:rowOff>
    </xdr:from>
    <xdr:to>
      <xdr:col>67</xdr:col>
      <xdr:colOff>4531</xdr:colOff>
      <xdr:row>23</xdr:row>
      <xdr:rowOff>66029</xdr:rowOff>
    </xdr:to>
    <xdr:cxnSp macro="">
      <xdr:nvCxnSpPr>
        <xdr:cNvPr id="353" name="直線コネクタ 352">
          <a:extLst>
            <a:ext uri="{FF2B5EF4-FFF2-40B4-BE49-F238E27FC236}">
              <a16:creationId xmlns:a16="http://schemas.microsoft.com/office/drawing/2014/main" id="{DAE91284-D7B5-316C-292B-23805EDD4F72}"/>
            </a:ext>
          </a:extLst>
        </xdr:cNvPr>
        <xdr:cNvCxnSpPr/>
      </xdr:nvCxnSpPr>
      <xdr:spPr>
        <a:xfrm>
          <a:off x="15320731" y="5242562"/>
          <a:ext cx="0" cy="81267"/>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61811</xdr:colOff>
      <xdr:row>22</xdr:row>
      <xdr:rowOff>179014</xdr:rowOff>
    </xdr:from>
    <xdr:to>
      <xdr:col>60</xdr:col>
      <xdr:colOff>61811</xdr:colOff>
      <xdr:row>32</xdr:row>
      <xdr:rowOff>161014</xdr:rowOff>
    </xdr:to>
    <xdr:cxnSp macro="">
      <xdr:nvCxnSpPr>
        <xdr:cNvPr id="354" name="直線コネクタ 353">
          <a:extLst>
            <a:ext uri="{FF2B5EF4-FFF2-40B4-BE49-F238E27FC236}">
              <a16:creationId xmlns:a16="http://schemas.microsoft.com/office/drawing/2014/main" id="{97487CB4-3879-EF27-1789-E5FC81AC8109}"/>
            </a:ext>
          </a:extLst>
        </xdr:cNvPr>
        <xdr:cNvCxnSpPr/>
      </xdr:nvCxnSpPr>
      <xdr:spPr>
        <a:xfrm>
          <a:off x="13777811" y="5208214"/>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59489</xdr:colOff>
      <xdr:row>33</xdr:row>
      <xdr:rowOff>180256</xdr:rowOff>
    </xdr:from>
    <xdr:to>
      <xdr:col>61</xdr:col>
      <xdr:colOff>59489</xdr:colOff>
      <xdr:row>34</xdr:row>
      <xdr:rowOff>202327</xdr:rowOff>
    </xdr:to>
    <xdr:cxnSp macro="">
      <xdr:nvCxnSpPr>
        <xdr:cNvPr id="357" name="直線コネクタ 356">
          <a:extLst>
            <a:ext uri="{FF2B5EF4-FFF2-40B4-BE49-F238E27FC236}">
              <a16:creationId xmlns:a16="http://schemas.microsoft.com/office/drawing/2014/main" id="{A6FA1593-1A09-E438-193C-EE832A86F40D}"/>
            </a:ext>
          </a:extLst>
        </xdr:cNvPr>
        <xdr:cNvCxnSpPr/>
      </xdr:nvCxnSpPr>
      <xdr:spPr>
        <a:xfrm>
          <a:off x="14004089" y="7724056"/>
          <a:ext cx="0" cy="250671"/>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159424</xdr:colOff>
      <xdr:row>33</xdr:row>
      <xdr:rowOff>184277</xdr:rowOff>
    </xdr:from>
    <xdr:to>
      <xdr:col>68</xdr:col>
      <xdr:colOff>159424</xdr:colOff>
      <xdr:row>34</xdr:row>
      <xdr:rowOff>98823</xdr:rowOff>
    </xdr:to>
    <xdr:cxnSp macro="">
      <xdr:nvCxnSpPr>
        <xdr:cNvPr id="358" name="直線コネクタ 357">
          <a:extLst>
            <a:ext uri="{FF2B5EF4-FFF2-40B4-BE49-F238E27FC236}">
              <a16:creationId xmlns:a16="http://schemas.microsoft.com/office/drawing/2014/main" id="{6449107E-1888-4625-308D-F1E0839F9589}"/>
            </a:ext>
          </a:extLst>
        </xdr:cNvPr>
        <xdr:cNvCxnSpPr/>
      </xdr:nvCxnSpPr>
      <xdr:spPr>
        <a:xfrm>
          <a:off x="15704224" y="7728077"/>
          <a:ext cx="0" cy="143146"/>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50800</xdr:colOff>
      <xdr:row>34</xdr:row>
      <xdr:rowOff>96520</xdr:rowOff>
    </xdr:from>
    <xdr:to>
      <xdr:col>68</xdr:col>
      <xdr:colOff>165631</xdr:colOff>
      <xdr:row>34</xdr:row>
      <xdr:rowOff>193040</xdr:rowOff>
    </xdr:to>
    <xdr:cxnSp macro="">
      <xdr:nvCxnSpPr>
        <xdr:cNvPr id="359" name="直線コネクタ 358">
          <a:extLst>
            <a:ext uri="{FF2B5EF4-FFF2-40B4-BE49-F238E27FC236}">
              <a16:creationId xmlns:a16="http://schemas.microsoft.com/office/drawing/2014/main" id="{B0EA3AB9-F6AC-1350-8FE9-061C147C66C2}"/>
            </a:ext>
          </a:extLst>
        </xdr:cNvPr>
        <xdr:cNvCxnSpPr/>
      </xdr:nvCxnSpPr>
      <xdr:spPr>
        <a:xfrm flipH="1">
          <a:off x="13995400" y="7868920"/>
          <a:ext cx="1715031" cy="96520"/>
        </a:xfrm>
        <a:prstGeom prst="line">
          <a:avLst/>
        </a:prstGeom>
        <a:ln w="15875">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220338</xdr:colOff>
      <xdr:row>33</xdr:row>
      <xdr:rowOff>180256</xdr:rowOff>
    </xdr:from>
    <xdr:to>
      <xdr:col>61</xdr:col>
      <xdr:colOff>220338</xdr:colOff>
      <xdr:row>34</xdr:row>
      <xdr:rowOff>180466</xdr:rowOff>
    </xdr:to>
    <xdr:cxnSp macro="">
      <xdr:nvCxnSpPr>
        <xdr:cNvPr id="360" name="直線コネクタ 359">
          <a:extLst>
            <a:ext uri="{FF2B5EF4-FFF2-40B4-BE49-F238E27FC236}">
              <a16:creationId xmlns:a16="http://schemas.microsoft.com/office/drawing/2014/main" id="{60C60252-F85D-F797-6054-81B29E0E0E7E}"/>
            </a:ext>
          </a:extLst>
        </xdr:cNvPr>
        <xdr:cNvCxnSpPr/>
      </xdr:nvCxnSpPr>
      <xdr:spPr>
        <a:xfrm>
          <a:off x="14164938" y="7724056"/>
          <a:ext cx="0" cy="228810"/>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149961</xdr:colOff>
      <xdr:row>33</xdr:row>
      <xdr:rowOff>180256</xdr:rowOff>
    </xdr:from>
    <xdr:to>
      <xdr:col>62</xdr:col>
      <xdr:colOff>149961</xdr:colOff>
      <xdr:row>34</xdr:row>
      <xdr:rowOff>180466</xdr:rowOff>
    </xdr:to>
    <xdr:cxnSp macro="">
      <xdr:nvCxnSpPr>
        <xdr:cNvPr id="361" name="直線コネクタ 360">
          <a:extLst>
            <a:ext uri="{FF2B5EF4-FFF2-40B4-BE49-F238E27FC236}">
              <a16:creationId xmlns:a16="http://schemas.microsoft.com/office/drawing/2014/main" id="{BB5E0D30-32C7-4F5D-A3DB-EF740FA288DE}"/>
            </a:ext>
          </a:extLst>
        </xdr:cNvPr>
        <xdr:cNvCxnSpPr/>
      </xdr:nvCxnSpPr>
      <xdr:spPr>
        <a:xfrm>
          <a:off x="14323161" y="7724056"/>
          <a:ext cx="0" cy="228810"/>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77871</xdr:colOff>
      <xdr:row>33</xdr:row>
      <xdr:rowOff>180256</xdr:rowOff>
    </xdr:from>
    <xdr:to>
      <xdr:col>63</xdr:col>
      <xdr:colOff>77871</xdr:colOff>
      <xdr:row>34</xdr:row>
      <xdr:rowOff>171097</xdr:rowOff>
    </xdr:to>
    <xdr:cxnSp macro="">
      <xdr:nvCxnSpPr>
        <xdr:cNvPr id="362" name="直線コネクタ 361">
          <a:extLst>
            <a:ext uri="{FF2B5EF4-FFF2-40B4-BE49-F238E27FC236}">
              <a16:creationId xmlns:a16="http://schemas.microsoft.com/office/drawing/2014/main" id="{15B53B13-FAD8-6CEB-8DC8-D3667DA8FDB6}"/>
            </a:ext>
          </a:extLst>
        </xdr:cNvPr>
        <xdr:cNvCxnSpPr/>
      </xdr:nvCxnSpPr>
      <xdr:spPr>
        <a:xfrm>
          <a:off x="14479671" y="7724056"/>
          <a:ext cx="0" cy="219441"/>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2412</xdr:colOff>
      <xdr:row>33</xdr:row>
      <xdr:rowOff>180256</xdr:rowOff>
    </xdr:from>
    <xdr:to>
      <xdr:col>64</xdr:col>
      <xdr:colOff>2412</xdr:colOff>
      <xdr:row>34</xdr:row>
      <xdr:rowOff>161728</xdr:rowOff>
    </xdr:to>
    <xdr:cxnSp macro="">
      <xdr:nvCxnSpPr>
        <xdr:cNvPr id="363" name="直線コネクタ 362">
          <a:extLst>
            <a:ext uri="{FF2B5EF4-FFF2-40B4-BE49-F238E27FC236}">
              <a16:creationId xmlns:a16="http://schemas.microsoft.com/office/drawing/2014/main" id="{23DD7A4E-9DF7-DF67-208F-FB06383EA551}"/>
            </a:ext>
          </a:extLst>
        </xdr:cNvPr>
        <xdr:cNvCxnSpPr/>
      </xdr:nvCxnSpPr>
      <xdr:spPr>
        <a:xfrm>
          <a:off x="14632812" y="7724056"/>
          <a:ext cx="0" cy="210072"/>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150474</xdr:colOff>
      <xdr:row>33</xdr:row>
      <xdr:rowOff>180256</xdr:rowOff>
    </xdr:from>
    <xdr:to>
      <xdr:col>64</xdr:col>
      <xdr:colOff>150474</xdr:colOff>
      <xdr:row>34</xdr:row>
      <xdr:rowOff>149986</xdr:rowOff>
    </xdr:to>
    <xdr:cxnSp macro="">
      <xdr:nvCxnSpPr>
        <xdr:cNvPr id="364" name="直線コネクタ 363">
          <a:extLst>
            <a:ext uri="{FF2B5EF4-FFF2-40B4-BE49-F238E27FC236}">
              <a16:creationId xmlns:a16="http://schemas.microsoft.com/office/drawing/2014/main" id="{F46C4D96-0C3A-045D-9118-862EFC6CD52C}"/>
            </a:ext>
          </a:extLst>
        </xdr:cNvPr>
        <xdr:cNvCxnSpPr/>
      </xdr:nvCxnSpPr>
      <xdr:spPr>
        <a:xfrm>
          <a:off x="14780874" y="7724056"/>
          <a:ext cx="0" cy="198330"/>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80443</xdr:colOff>
      <xdr:row>33</xdr:row>
      <xdr:rowOff>180256</xdr:rowOff>
    </xdr:from>
    <xdr:to>
      <xdr:col>65</xdr:col>
      <xdr:colOff>80443</xdr:colOff>
      <xdr:row>34</xdr:row>
      <xdr:rowOff>149220</xdr:rowOff>
    </xdr:to>
    <xdr:cxnSp macro="">
      <xdr:nvCxnSpPr>
        <xdr:cNvPr id="365" name="直線コネクタ 364">
          <a:extLst>
            <a:ext uri="{FF2B5EF4-FFF2-40B4-BE49-F238E27FC236}">
              <a16:creationId xmlns:a16="http://schemas.microsoft.com/office/drawing/2014/main" id="{76CF635C-7A00-BCEB-E172-4E9171E90785}"/>
            </a:ext>
          </a:extLst>
        </xdr:cNvPr>
        <xdr:cNvCxnSpPr/>
      </xdr:nvCxnSpPr>
      <xdr:spPr>
        <a:xfrm>
          <a:off x="14939443" y="7724056"/>
          <a:ext cx="0" cy="197564"/>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10415</xdr:colOff>
      <xdr:row>33</xdr:row>
      <xdr:rowOff>180256</xdr:rowOff>
    </xdr:from>
    <xdr:to>
      <xdr:col>66</xdr:col>
      <xdr:colOff>10415</xdr:colOff>
      <xdr:row>34</xdr:row>
      <xdr:rowOff>127045</xdr:rowOff>
    </xdr:to>
    <xdr:cxnSp macro="">
      <xdr:nvCxnSpPr>
        <xdr:cNvPr id="366" name="直線コネクタ 365">
          <a:extLst>
            <a:ext uri="{FF2B5EF4-FFF2-40B4-BE49-F238E27FC236}">
              <a16:creationId xmlns:a16="http://schemas.microsoft.com/office/drawing/2014/main" id="{046B6111-AC96-9F66-1690-F76F155351E1}"/>
            </a:ext>
          </a:extLst>
        </xdr:cNvPr>
        <xdr:cNvCxnSpPr/>
      </xdr:nvCxnSpPr>
      <xdr:spPr>
        <a:xfrm>
          <a:off x="15098015" y="7724056"/>
          <a:ext cx="0" cy="175389"/>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164822</xdr:colOff>
      <xdr:row>33</xdr:row>
      <xdr:rowOff>180256</xdr:rowOff>
    </xdr:from>
    <xdr:to>
      <xdr:col>66</xdr:col>
      <xdr:colOff>164822</xdr:colOff>
      <xdr:row>34</xdr:row>
      <xdr:rowOff>125030</xdr:rowOff>
    </xdr:to>
    <xdr:cxnSp macro="">
      <xdr:nvCxnSpPr>
        <xdr:cNvPr id="367" name="直線コネクタ 366">
          <a:extLst>
            <a:ext uri="{FF2B5EF4-FFF2-40B4-BE49-F238E27FC236}">
              <a16:creationId xmlns:a16="http://schemas.microsoft.com/office/drawing/2014/main" id="{2B3291C6-24DA-0B5E-5F32-C5C61DDCE95C}"/>
            </a:ext>
          </a:extLst>
        </xdr:cNvPr>
        <xdr:cNvCxnSpPr/>
      </xdr:nvCxnSpPr>
      <xdr:spPr>
        <a:xfrm>
          <a:off x="15252422" y="7724056"/>
          <a:ext cx="0" cy="173374"/>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94676</xdr:colOff>
      <xdr:row>33</xdr:row>
      <xdr:rowOff>180256</xdr:rowOff>
    </xdr:from>
    <xdr:to>
      <xdr:col>67</xdr:col>
      <xdr:colOff>94676</xdr:colOff>
      <xdr:row>34</xdr:row>
      <xdr:rowOff>114950</xdr:rowOff>
    </xdr:to>
    <xdr:cxnSp macro="">
      <xdr:nvCxnSpPr>
        <xdr:cNvPr id="368" name="直線コネクタ 367">
          <a:extLst>
            <a:ext uri="{FF2B5EF4-FFF2-40B4-BE49-F238E27FC236}">
              <a16:creationId xmlns:a16="http://schemas.microsoft.com/office/drawing/2014/main" id="{996F3D34-86E8-F7CA-0547-8BD1FD2CFF9E}"/>
            </a:ext>
          </a:extLst>
        </xdr:cNvPr>
        <xdr:cNvCxnSpPr/>
      </xdr:nvCxnSpPr>
      <xdr:spPr>
        <a:xfrm>
          <a:off x="15410876" y="7724056"/>
          <a:ext cx="0" cy="163294"/>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14662</xdr:colOff>
      <xdr:row>33</xdr:row>
      <xdr:rowOff>182372</xdr:rowOff>
    </xdr:from>
    <xdr:to>
      <xdr:col>68</xdr:col>
      <xdr:colOff>14662</xdr:colOff>
      <xdr:row>34</xdr:row>
      <xdr:rowOff>108903</xdr:rowOff>
    </xdr:to>
    <xdr:cxnSp macro="">
      <xdr:nvCxnSpPr>
        <xdr:cNvPr id="369" name="直線コネクタ 368">
          <a:extLst>
            <a:ext uri="{FF2B5EF4-FFF2-40B4-BE49-F238E27FC236}">
              <a16:creationId xmlns:a16="http://schemas.microsoft.com/office/drawing/2014/main" id="{9D8CCCD8-BF99-7D21-63FD-105D45E647E6}"/>
            </a:ext>
          </a:extLst>
        </xdr:cNvPr>
        <xdr:cNvCxnSpPr/>
      </xdr:nvCxnSpPr>
      <xdr:spPr>
        <a:xfrm>
          <a:off x="15559462" y="7726172"/>
          <a:ext cx="0" cy="155131"/>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73944</xdr:colOff>
      <xdr:row>33</xdr:row>
      <xdr:rowOff>49243</xdr:rowOff>
    </xdr:from>
    <xdr:to>
      <xdr:col>28</xdr:col>
      <xdr:colOff>73944</xdr:colOff>
      <xdr:row>34</xdr:row>
      <xdr:rowOff>143031</xdr:rowOff>
    </xdr:to>
    <xdr:cxnSp macro="">
      <xdr:nvCxnSpPr>
        <xdr:cNvPr id="2" name="直線コネクタ 1">
          <a:extLst>
            <a:ext uri="{FF2B5EF4-FFF2-40B4-BE49-F238E27FC236}">
              <a16:creationId xmlns:a16="http://schemas.microsoft.com/office/drawing/2014/main" id="{EC17E084-15A4-4288-9B65-A6D2EB432F94}"/>
            </a:ext>
          </a:extLst>
        </xdr:cNvPr>
        <xdr:cNvCxnSpPr/>
      </xdr:nvCxnSpPr>
      <xdr:spPr>
        <a:xfrm>
          <a:off x="6474744" y="7593043"/>
          <a:ext cx="0" cy="322388"/>
        </a:xfrm>
        <a:prstGeom prst="line">
          <a:avLst/>
        </a:prstGeom>
        <a:ln w="381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71433</xdr:colOff>
      <xdr:row>34</xdr:row>
      <xdr:rowOff>143355</xdr:rowOff>
    </xdr:from>
    <xdr:to>
      <xdr:col>29</xdr:col>
      <xdr:colOff>28856</xdr:colOff>
      <xdr:row>34</xdr:row>
      <xdr:rowOff>143355</xdr:rowOff>
    </xdr:to>
    <xdr:cxnSp macro="">
      <xdr:nvCxnSpPr>
        <xdr:cNvPr id="3" name="直線コネクタ 2">
          <a:extLst>
            <a:ext uri="{FF2B5EF4-FFF2-40B4-BE49-F238E27FC236}">
              <a16:creationId xmlns:a16="http://schemas.microsoft.com/office/drawing/2014/main" id="{DA99FED9-267C-4356-9637-E9EC7880D27A}"/>
            </a:ext>
          </a:extLst>
        </xdr:cNvPr>
        <xdr:cNvCxnSpPr/>
      </xdr:nvCxnSpPr>
      <xdr:spPr>
        <a:xfrm>
          <a:off x="6472233" y="7915755"/>
          <a:ext cx="186023" cy="0"/>
        </a:xfrm>
        <a:prstGeom prst="line">
          <a:avLst/>
        </a:prstGeom>
        <a:ln w="381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61</xdr:col>
      <xdr:colOff>91292</xdr:colOff>
      <xdr:row>15</xdr:row>
      <xdr:rowOff>197752</xdr:rowOff>
    </xdr:from>
    <xdr:to>
      <xdr:col>68</xdr:col>
      <xdr:colOff>201092</xdr:colOff>
      <xdr:row>15</xdr:row>
      <xdr:rowOff>197752</xdr:rowOff>
    </xdr:to>
    <xdr:cxnSp macro="">
      <xdr:nvCxnSpPr>
        <xdr:cNvPr id="72" name="直線コネクタ 71">
          <a:extLst>
            <a:ext uri="{FF2B5EF4-FFF2-40B4-BE49-F238E27FC236}">
              <a16:creationId xmlns:a16="http://schemas.microsoft.com/office/drawing/2014/main" id="{62938B2C-9943-4BEA-BD6E-1790F8A633F7}"/>
            </a:ext>
          </a:extLst>
        </xdr:cNvPr>
        <xdr:cNvCxnSpPr/>
      </xdr:nvCxnSpPr>
      <xdr:spPr>
        <a:xfrm>
          <a:off x="14035892" y="3626752"/>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196606</xdr:colOff>
      <xdr:row>16</xdr:row>
      <xdr:rowOff>124655</xdr:rowOff>
    </xdr:from>
    <xdr:ext cx="444352" cy="233205"/>
    <xdr:sp macro="" textlink="$AZ$12">
      <xdr:nvSpPr>
        <xdr:cNvPr id="34" name="テキスト ボックス 33">
          <a:extLst>
            <a:ext uri="{FF2B5EF4-FFF2-40B4-BE49-F238E27FC236}">
              <a16:creationId xmlns:a16="http://schemas.microsoft.com/office/drawing/2014/main" id="{1F9C12C7-152C-4321-BCA6-5B994CD78E07}"/>
            </a:ext>
          </a:extLst>
        </xdr:cNvPr>
        <xdr:cNvSpPr txBox="1"/>
      </xdr:nvSpPr>
      <xdr:spPr>
        <a:xfrm>
          <a:off x="14369806" y="378225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A683776-6C0D-4DB6-BC4F-A5AC4570FEE6}" type="TxLink">
            <a:rPr kumimoji="1" lang="en-US" altLang="en-US" sz="900" b="0" i="0" u="none" strike="noStrike">
              <a:solidFill>
                <a:srgbClr val="FF0000"/>
              </a:solidFill>
              <a:latin typeface="Times New Roman"/>
              <a:ea typeface="Yu Gothic"/>
              <a:cs typeface="Times New Roman"/>
            </a:rPr>
            <a:pPr/>
            <a:t>2.298</a:t>
          </a:fld>
          <a:endParaRPr kumimoji="1" lang="ja-JP" altLang="en-US" sz="900">
            <a:solidFill>
              <a:srgbClr val="FF0000"/>
            </a:solidFill>
          </a:endParaRPr>
        </a:p>
      </xdr:txBody>
    </xdr:sp>
    <xdr:clientData/>
  </xdr:oneCellAnchor>
  <xdr:oneCellAnchor>
    <xdr:from>
      <xdr:col>61</xdr:col>
      <xdr:colOff>193207</xdr:colOff>
      <xdr:row>16</xdr:row>
      <xdr:rowOff>120828</xdr:rowOff>
    </xdr:from>
    <xdr:ext cx="386644" cy="224998"/>
    <xdr:sp macro="" textlink="">
      <xdr:nvSpPr>
        <xdr:cNvPr id="49" name="テキスト ボックス 48">
          <a:extLst>
            <a:ext uri="{FF2B5EF4-FFF2-40B4-BE49-F238E27FC236}">
              <a16:creationId xmlns:a16="http://schemas.microsoft.com/office/drawing/2014/main" id="{2DC39AC8-87D2-4E05-946F-AA763092A834}"/>
            </a:ext>
          </a:extLst>
        </xdr:cNvPr>
        <xdr:cNvSpPr txBox="1"/>
      </xdr:nvSpPr>
      <xdr:spPr>
        <a:xfrm>
          <a:off x="14137807" y="3778428"/>
          <a:ext cx="38664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B' =</a:t>
          </a:r>
        </a:p>
      </xdr:txBody>
    </xdr:sp>
    <xdr:clientData/>
  </xdr:oneCellAnchor>
  <xdr:twoCellAnchor editAs="oneCell">
    <xdr:from>
      <xdr:col>63</xdr:col>
      <xdr:colOff>18838</xdr:colOff>
      <xdr:row>14</xdr:row>
      <xdr:rowOff>104234</xdr:rowOff>
    </xdr:from>
    <xdr:to>
      <xdr:col>63</xdr:col>
      <xdr:colOff>18838</xdr:colOff>
      <xdr:row>15</xdr:row>
      <xdr:rowOff>195395</xdr:rowOff>
    </xdr:to>
    <xdr:cxnSp macro="">
      <xdr:nvCxnSpPr>
        <xdr:cNvPr id="53" name="直線コネクタ 52">
          <a:extLst>
            <a:ext uri="{FF2B5EF4-FFF2-40B4-BE49-F238E27FC236}">
              <a16:creationId xmlns:a16="http://schemas.microsoft.com/office/drawing/2014/main" id="{8D987BFD-AE7B-4C1C-B748-0CCDCB83A842}"/>
            </a:ext>
          </a:extLst>
        </xdr:cNvPr>
        <xdr:cNvCxnSpPr/>
      </xdr:nvCxnSpPr>
      <xdr:spPr>
        <a:xfrm>
          <a:off x="14420638" y="3304634"/>
          <a:ext cx="0" cy="319761"/>
        </a:xfrm>
        <a:prstGeom prst="line">
          <a:avLst/>
        </a:prstGeom>
        <a:ln w="381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112976</xdr:colOff>
      <xdr:row>13</xdr:row>
      <xdr:rowOff>144666</xdr:rowOff>
    </xdr:from>
    <xdr:ext cx="401713" cy="224998"/>
    <xdr:sp macro="" textlink="">
      <xdr:nvSpPr>
        <xdr:cNvPr id="54" name="テキスト ボックス 53">
          <a:extLst>
            <a:ext uri="{FF2B5EF4-FFF2-40B4-BE49-F238E27FC236}">
              <a16:creationId xmlns:a16="http://schemas.microsoft.com/office/drawing/2014/main" id="{BEB04A5C-C1AF-4F27-981A-CFD1D00CC963}"/>
            </a:ext>
          </a:extLst>
        </xdr:cNvPr>
        <xdr:cNvSpPr txBox="1"/>
      </xdr:nvSpPr>
      <xdr:spPr>
        <a:xfrm>
          <a:off x="14084444" y="3122192"/>
          <a:ext cx="4017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0" u="none" strike="noStrike">
              <a:solidFill>
                <a:srgbClr val="FF0000"/>
              </a:solidFill>
              <a:latin typeface="Times New Roman"/>
              <a:cs typeface="Times New Roman"/>
            </a:rPr>
            <a:t>Σ</a:t>
          </a:r>
          <a:r>
            <a:rPr kumimoji="1" lang="en-US" altLang="ja-JP" sz="900" b="0" i="1" u="none" strike="noStrike">
              <a:solidFill>
                <a:srgbClr val="FF0000"/>
              </a:solidFill>
              <a:latin typeface="Times New Roman"/>
              <a:cs typeface="Times New Roman"/>
            </a:rPr>
            <a:t>V</a:t>
          </a:r>
          <a:r>
            <a:rPr kumimoji="1" lang="en-US" altLang="en-US" sz="900" b="0" i="1" u="none" strike="noStrike">
              <a:solidFill>
                <a:srgbClr val="FF0000"/>
              </a:solidFill>
              <a:latin typeface="Times New Roman"/>
              <a:cs typeface="Times New Roman"/>
            </a:rPr>
            <a:t>=</a:t>
          </a:r>
        </a:p>
      </xdr:txBody>
    </xdr:sp>
    <xdr:clientData/>
  </xdr:oneCellAnchor>
  <xdr:twoCellAnchor editAs="oneCell">
    <xdr:from>
      <xdr:col>63</xdr:col>
      <xdr:colOff>49985</xdr:colOff>
      <xdr:row>15</xdr:row>
      <xdr:rowOff>195719</xdr:rowOff>
    </xdr:from>
    <xdr:to>
      <xdr:col>64</xdr:col>
      <xdr:colOff>9716</xdr:colOff>
      <xdr:row>15</xdr:row>
      <xdr:rowOff>195719</xdr:rowOff>
    </xdr:to>
    <xdr:cxnSp macro="">
      <xdr:nvCxnSpPr>
        <xdr:cNvPr id="117" name="直線コネクタ 116">
          <a:extLst>
            <a:ext uri="{FF2B5EF4-FFF2-40B4-BE49-F238E27FC236}">
              <a16:creationId xmlns:a16="http://schemas.microsoft.com/office/drawing/2014/main" id="{E03F2082-D87D-4376-A87C-17485166F4A8}"/>
            </a:ext>
          </a:extLst>
        </xdr:cNvPr>
        <xdr:cNvCxnSpPr/>
      </xdr:nvCxnSpPr>
      <xdr:spPr>
        <a:xfrm>
          <a:off x="14451785" y="3624719"/>
          <a:ext cx="188331" cy="0"/>
        </a:xfrm>
        <a:prstGeom prst="line">
          <a:avLst/>
        </a:prstGeom>
        <a:ln w="381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92726</xdr:colOff>
      <xdr:row>15</xdr:row>
      <xdr:rowOff>2832</xdr:rowOff>
    </xdr:from>
    <xdr:ext cx="413126" cy="224998"/>
    <xdr:sp macro="" textlink="">
      <xdr:nvSpPr>
        <xdr:cNvPr id="118" name="テキスト ボックス 117">
          <a:extLst>
            <a:ext uri="{FF2B5EF4-FFF2-40B4-BE49-F238E27FC236}">
              <a16:creationId xmlns:a16="http://schemas.microsoft.com/office/drawing/2014/main" id="{3F5585DA-3343-4CA2-BAA5-EB85758B9E88}"/>
            </a:ext>
          </a:extLst>
        </xdr:cNvPr>
        <xdr:cNvSpPr txBox="1"/>
      </xdr:nvSpPr>
      <xdr:spPr>
        <a:xfrm>
          <a:off x="14522275" y="3438439"/>
          <a:ext cx="41312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0" u="none" strike="noStrike">
              <a:solidFill>
                <a:srgbClr val="FF0000"/>
              </a:solidFill>
              <a:latin typeface="Times New Roman"/>
              <a:cs typeface="Times New Roman"/>
            </a:rPr>
            <a:t>Σ</a:t>
          </a:r>
          <a:r>
            <a:rPr kumimoji="1" lang="en-US" altLang="ja-JP" sz="900" b="0" i="1" u="none" strike="noStrike">
              <a:solidFill>
                <a:srgbClr val="FF0000"/>
              </a:solidFill>
              <a:latin typeface="Times New Roman"/>
              <a:cs typeface="Times New Roman"/>
            </a:rPr>
            <a:t>H</a:t>
          </a:r>
          <a:r>
            <a:rPr kumimoji="1" lang="en-US" altLang="en-US" sz="900" b="0" i="1" u="none" strike="noStrike">
              <a:solidFill>
                <a:srgbClr val="FF0000"/>
              </a:solidFill>
              <a:latin typeface="Times New Roman"/>
              <a:cs typeface="Times New Roman"/>
            </a:rPr>
            <a:t>=</a:t>
          </a:r>
        </a:p>
      </xdr:txBody>
    </xdr:sp>
    <xdr:clientData/>
  </xdr:oneCellAnchor>
  <xdr:oneCellAnchor>
    <xdr:from>
      <xdr:col>64</xdr:col>
      <xdr:colOff>110147</xdr:colOff>
      <xdr:row>14</xdr:row>
      <xdr:rowOff>221948</xdr:rowOff>
    </xdr:from>
    <xdr:ext cx="559769" cy="233205"/>
    <xdr:sp macro="" textlink="$AR$7">
      <xdr:nvSpPr>
        <xdr:cNvPr id="119" name="テキスト ボックス 118">
          <a:extLst>
            <a:ext uri="{FF2B5EF4-FFF2-40B4-BE49-F238E27FC236}">
              <a16:creationId xmlns:a16="http://schemas.microsoft.com/office/drawing/2014/main" id="{407070CC-FB1E-4A6A-AA32-2129AD9EE33D}"/>
            </a:ext>
          </a:extLst>
        </xdr:cNvPr>
        <xdr:cNvSpPr txBox="1"/>
      </xdr:nvSpPr>
      <xdr:spPr>
        <a:xfrm>
          <a:off x="14768737" y="3428514"/>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35FC423-7675-42AE-A49A-BE96E64EBED0}" type="TxLink">
            <a:rPr kumimoji="1" lang="en-US" altLang="en-US" sz="900" b="0" i="0" u="none" strike="noStrike">
              <a:solidFill>
                <a:srgbClr val="FF0000"/>
              </a:solidFill>
              <a:latin typeface="Times New Roman"/>
              <a:ea typeface="Yu Gothic"/>
              <a:cs typeface="Times New Roman"/>
            </a:rPr>
            <a:pPr/>
            <a:t>325.789</a:t>
          </a:fld>
          <a:endParaRPr kumimoji="1" lang="ja-JP" altLang="en-US" sz="900">
            <a:solidFill>
              <a:srgbClr val="FF0000"/>
            </a:solidFill>
          </a:endParaRPr>
        </a:p>
      </xdr:txBody>
    </xdr:sp>
    <xdr:clientData/>
  </xdr:oneCellAnchor>
  <xdr:oneCellAnchor>
    <xdr:from>
      <xdr:col>59</xdr:col>
      <xdr:colOff>106746</xdr:colOff>
      <xdr:row>34</xdr:row>
      <xdr:rowOff>129534</xdr:rowOff>
    </xdr:from>
    <xdr:ext cx="354905" cy="224998"/>
    <xdr:sp macro="" textlink="">
      <xdr:nvSpPr>
        <xdr:cNvPr id="167" name="テキスト ボックス 166">
          <a:extLst>
            <a:ext uri="{FF2B5EF4-FFF2-40B4-BE49-F238E27FC236}">
              <a16:creationId xmlns:a16="http://schemas.microsoft.com/office/drawing/2014/main" id="{14A843EA-5B59-4A9E-ADAB-B003F67207F3}"/>
            </a:ext>
          </a:extLst>
        </xdr:cNvPr>
        <xdr:cNvSpPr txBox="1"/>
      </xdr:nvSpPr>
      <xdr:spPr>
        <a:xfrm>
          <a:off x="13594146" y="7901934"/>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q</a:t>
          </a:r>
          <a:r>
            <a:rPr kumimoji="1" lang="ja-JP" altLang="en-US" sz="900" b="0" i="0" u="none" strike="noStrike">
              <a:solidFill>
                <a:srgbClr val="FF0000"/>
              </a:solidFill>
              <a:latin typeface="Times New Roman"/>
              <a:cs typeface="Times New Roman"/>
            </a:rPr>
            <a:t>₁</a:t>
          </a:r>
          <a:r>
            <a:rPr kumimoji="1" lang="en-US" altLang="en-US" sz="900" b="0" i="1" u="none" strike="noStrike">
              <a:solidFill>
                <a:srgbClr val="FF0000"/>
              </a:solidFill>
              <a:latin typeface="Times New Roman"/>
              <a:cs typeface="Times New Roman"/>
            </a:rPr>
            <a:t>=</a:t>
          </a:r>
        </a:p>
      </xdr:txBody>
    </xdr:sp>
    <xdr:clientData/>
  </xdr:oneCellAnchor>
  <xdr:oneCellAnchor>
    <xdr:from>
      <xdr:col>60</xdr:col>
      <xdr:colOff>76543</xdr:colOff>
      <xdr:row>34</xdr:row>
      <xdr:rowOff>142090</xdr:rowOff>
    </xdr:from>
    <xdr:ext cx="559769" cy="233205"/>
    <xdr:sp macro="" textlink="$AP$36">
      <xdr:nvSpPr>
        <xdr:cNvPr id="168" name="テキスト ボックス 167">
          <a:extLst>
            <a:ext uri="{FF2B5EF4-FFF2-40B4-BE49-F238E27FC236}">
              <a16:creationId xmlns:a16="http://schemas.microsoft.com/office/drawing/2014/main" id="{0878E9CB-BD0E-4764-8EEA-C7E348C50337}"/>
            </a:ext>
          </a:extLst>
        </xdr:cNvPr>
        <xdr:cNvSpPr txBox="1"/>
      </xdr:nvSpPr>
      <xdr:spPr>
        <a:xfrm>
          <a:off x="13792543" y="7914490"/>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07204F2-657C-4BF8-AF05-AC4EA726E1E8}" type="TxLink">
            <a:rPr kumimoji="1" lang="en-US" altLang="en-US" sz="900" b="0" i="0" u="none" strike="noStrike">
              <a:solidFill>
                <a:srgbClr val="FF0000"/>
              </a:solidFill>
              <a:latin typeface="Times New Roman"/>
              <a:ea typeface="Yu Gothic"/>
              <a:cs typeface="Times New Roman"/>
            </a:rPr>
            <a:pPr/>
            <a:t>324.164</a:t>
          </a:fld>
          <a:endParaRPr kumimoji="1" lang="ja-JP" altLang="en-US" sz="900">
            <a:solidFill>
              <a:srgbClr val="FF0000"/>
            </a:solidFill>
          </a:endParaRPr>
        </a:p>
      </xdr:txBody>
    </xdr:sp>
    <xdr:clientData/>
  </xdr:oneCellAnchor>
  <xdr:twoCellAnchor editAs="oneCell">
    <xdr:from>
      <xdr:col>61</xdr:col>
      <xdr:colOff>106680</xdr:colOff>
      <xdr:row>33</xdr:row>
      <xdr:rowOff>198120</xdr:rowOff>
    </xdr:from>
    <xdr:to>
      <xdr:col>66</xdr:col>
      <xdr:colOff>193040</xdr:colOff>
      <xdr:row>34</xdr:row>
      <xdr:rowOff>167640</xdr:rowOff>
    </xdr:to>
    <xdr:cxnSp macro="">
      <xdr:nvCxnSpPr>
        <xdr:cNvPr id="171" name="直線コネクタ 170">
          <a:extLst>
            <a:ext uri="{FF2B5EF4-FFF2-40B4-BE49-F238E27FC236}">
              <a16:creationId xmlns:a16="http://schemas.microsoft.com/office/drawing/2014/main" id="{82F35201-159D-457A-8EC5-1490FB56F2AC}"/>
            </a:ext>
          </a:extLst>
        </xdr:cNvPr>
        <xdr:cNvCxnSpPr/>
      </xdr:nvCxnSpPr>
      <xdr:spPr>
        <a:xfrm flipH="1">
          <a:off x="14051280" y="7741920"/>
          <a:ext cx="1229360" cy="198120"/>
        </a:xfrm>
        <a:prstGeom prst="line">
          <a:avLst/>
        </a:prstGeom>
        <a:ln w="15875">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105322</xdr:colOff>
      <xdr:row>33</xdr:row>
      <xdr:rowOff>190300</xdr:rowOff>
    </xdr:from>
    <xdr:to>
      <xdr:col>61</xdr:col>
      <xdr:colOff>105322</xdr:colOff>
      <xdr:row>34</xdr:row>
      <xdr:rowOff>166691</xdr:rowOff>
    </xdr:to>
    <xdr:cxnSp macro="">
      <xdr:nvCxnSpPr>
        <xdr:cNvPr id="174" name="直線コネクタ 173">
          <a:extLst>
            <a:ext uri="{FF2B5EF4-FFF2-40B4-BE49-F238E27FC236}">
              <a16:creationId xmlns:a16="http://schemas.microsoft.com/office/drawing/2014/main" id="{43715F1A-9C4E-43C1-8849-1E4FAA261575}"/>
            </a:ext>
          </a:extLst>
        </xdr:cNvPr>
        <xdr:cNvCxnSpPr/>
      </xdr:nvCxnSpPr>
      <xdr:spPr>
        <a:xfrm>
          <a:off x="14049922" y="7734100"/>
          <a:ext cx="0" cy="204991"/>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29864</xdr:colOff>
      <xdr:row>33</xdr:row>
      <xdr:rowOff>190300</xdr:rowOff>
    </xdr:from>
    <xdr:to>
      <xdr:col>62</xdr:col>
      <xdr:colOff>29864</xdr:colOff>
      <xdr:row>34</xdr:row>
      <xdr:rowOff>139379</xdr:rowOff>
    </xdr:to>
    <xdr:cxnSp macro="">
      <xdr:nvCxnSpPr>
        <xdr:cNvPr id="175" name="直線コネクタ 174">
          <a:extLst>
            <a:ext uri="{FF2B5EF4-FFF2-40B4-BE49-F238E27FC236}">
              <a16:creationId xmlns:a16="http://schemas.microsoft.com/office/drawing/2014/main" id="{8B9AA67E-F47F-4B80-8552-C42BDE7E620E}"/>
            </a:ext>
          </a:extLst>
        </xdr:cNvPr>
        <xdr:cNvCxnSpPr/>
      </xdr:nvCxnSpPr>
      <xdr:spPr>
        <a:xfrm>
          <a:off x="14203064" y="7734100"/>
          <a:ext cx="0" cy="177679"/>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177925</xdr:colOff>
      <xdr:row>33</xdr:row>
      <xdr:rowOff>200460</xdr:rowOff>
    </xdr:from>
    <xdr:to>
      <xdr:col>62</xdr:col>
      <xdr:colOff>177925</xdr:colOff>
      <xdr:row>34</xdr:row>
      <xdr:rowOff>116765</xdr:rowOff>
    </xdr:to>
    <xdr:cxnSp macro="">
      <xdr:nvCxnSpPr>
        <xdr:cNvPr id="176" name="直線コネクタ 175">
          <a:extLst>
            <a:ext uri="{FF2B5EF4-FFF2-40B4-BE49-F238E27FC236}">
              <a16:creationId xmlns:a16="http://schemas.microsoft.com/office/drawing/2014/main" id="{9253C528-D37F-484B-99DE-544996DA5D29}"/>
            </a:ext>
          </a:extLst>
        </xdr:cNvPr>
        <xdr:cNvCxnSpPr/>
      </xdr:nvCxnSpPr>
      <xdr:spPr>
        <a:xfrm>
          <a:off x="14351125" y="7744260"/>
          <a:ext cx="0" cy="144905"/>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112799</xdr:colOff>
      <xdr:row>33</xdr:row>
      <xdr:rowOff>194110</xdr:rowOff>
    </xdr:from>
    <xdr:to>
      <xdr:col>63</xdr:col>
      <xdr:colOff>112799</xdr:colOff>
      <xdr:row>34</xdr:row>
      <xdr:rowOff>87486</xdr:rowOff>
    </xdr:to>
    <xdr:cxnSp macro="">
      <xdr:nvCxnSpPr>
        <xdr:cNvPr id="177" name="直線コネクタ 176">
          <a:extLst>
            <a:ext uri="{FF2B5EF4-FFF2-40B4-BE49-F238E27FC236}">
              <a16:creationId xmlns:a16="http://schemas.microsoft.com/office/drawing/2014/main" id="{CCE81E41-78C1-494B-8297-BA6A344000D6}"/>
            </a:ext>
          </a:extLst>
        </xdr:cNvPr>
        <xdr:cNvCxnSpPr/>
      </xdr:nvCxnSpPr>
      <xdr:spPr>
        <a:xfrm>
          <a:off x="14514599" y="7737910"/>
          <a:ext cx="0" cy="121976"/>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32261</xdr:colOff>
      <xdr:row>33</xdr:row>
      <xdr:rowOff>190300</xdr:rowOff>
    </xdr:from>
    <xdr:to>
      <xdr:col>64</xdr:col>
      <xdr:colOff>32261</xdr:colOff>
      <xdr:row>34</xdr:row>
      <xdr:rowOff>68368</xdr:rowOff>
    </xdr:to>
    <xdr:cxnSp macro="">
      <xdr:nvCxnSpPr>
        <xdr:cNvPr id="178" name="直線コネクタ 177">
          <a:extLst>
            <a:ext uri="{FF2B5EF4-FFF2-40B4-BE49-F238E27FC236}">
              <a16:creationId xmlns:a16="http://schemas.microsoft.com/office/drawing/2014/main" id="{9D4393F6-68D6-4DA2-A4E2-3F0B11788247}"/>
            </a:ext>
          </a:extLst>
        </xdr:cNvPr>
        <xdr:cNvCxnSpPr/>
      </xdr:nvCxnSpPr>
      <xdr:spPr>
        <a:xfrm>
          <a:off x="14662661" y="7734100"/>
          <a:ext cx="0" cy="106668"/>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187193</xdr:colOff>
      <xdr:row>33</xdr:row>
      <xdr:rowOff>190300</xdr:rowOff>
    </xdr:from>
    <xdr:to>
      <xdr:col>64</xdr:col>
      <xdr:colOff>187193</xdr:colOff>
      <xdr:row>34</xdr:row>
      <xdr:rowOff>35594</xdr:rowOff>
    </xdr:to>
    <xdr:cxnSp macro="">
      <xdr:nvCxnSpPr>
        <xdr:cNvPr id="190" name="直線コネクタ 189">
          <a:extLst>
            <a:ext uri="{FF2B5EF4-FFF2-40B4-BE49-F238E27FC236}">
              <a16:creationId xmlns:a16="http://schemas.microsoft.com/office/drawing/2014/main" id="{D7C3B8C5-EE97-1233-4900-4C863E1C32B5}"/>
            </a:ext>
          </a:extLst>
        </xdr:cNvPr>
        <xdr:cNvCxnSpPr/>
      </xdr:nvCxnSpPr>
      <xdr:spPr>
        <a:xfrm>
          <a:off x="14817593" y="7734100"/>
          <a:ext cx="0" cy="73894"/>
        </a:xfrm>
        <a:prstGeom prst="line">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90484</xdr:colOff>
      <xdr:row>31</xdr:row>
      <xdr:rowOff>77814</xdr:rowOff>
    </xdr:from>
    <xdr:to>
      <xdr:col>66</xdr:col>
      <xdr:colOff>189484</xdr:colOff>
      <xdr:row>31</xdr:row>
      <xdr:rowOff>77814</xdr:rowOff>
    </xdr:to>
    <xdr:cxnSp macro="">
      <xdr:nvCxnSpPr>
        <xdr:cNvPr id="179" name="直線コネクタ 178">
          <a:extLst>
            <a:ext uri="{FF2B5EF4-FFF2-40B4-BE49-F238E27FC236}">
              <a16:creationId xmlns:a16="http://schemas.microsoft.com/office/drawing/2014/main" id="{F8BE3D92-1199-2852-8F5E-20C9BEB2F2C5}"/>
            </a:ext>
          </a:extLst>
        </xdr:cNvPr>
        <xdr:cNvCxnSpPr/>
      </xdr:nvCxnSpPr>
      <xdr:spPr>
        <a:xfrm>
          <a:off x="14035084" y="7164414"/>
          <a:ext cx="124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189437</xdr:colOff>
      <xdr:row>31</xdr:row>
      <xdr:rowOff>45571</xdr:rowOff>
    </xdr:from>
    <xdr:to>
      <xdr:col>66</xdr:col>
      <xdr:colOff>189437</xdr:colOff>
      <xdr:row>32</xdr:row>
      <xdr:rowOff>15240</xdr:rowOff>
    </xdr:to>
    <xdr:cxnSp macro="">
      <xdr:nvCxnSpPr>
        <xdr:cNvPr id="182" name="直線コネクタ 181">
          <a:extLst>
            <a:ext uri="{FF2B5EF4-FFF2-40B4-BE49-F238E27FC236}">
              <a16:creationId xmlns:a16="http://schemas.microsoft.com/office/drawing/2014/main" id="{2CA90165-DE7D-9D74-CA50-063305DAFEDA}"/>
            </a:ext>
          </a:extLst>
        </xdr:cNvPr>
        <xdr:cNvCxnSpPr/>
      </xdr:nvCxnSpPr>
      <xdr:spPr>
        <a:xfrm>
          <a:off x="15277037" y="7132171"/>
          <a:ext cx="0" cy="19826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108978</xdr:colOff>
      <xdr:row>30</xdr:row>
      <xdr:rowOff>111946</xdr:rowOff>
    </xdr:from>
    <xdr:ext cx="444352" cy="233205"/>
    <xdr:sp macro="" textlink="$AP$30">
      <xdr:nvSpPr>
        <xdr:cNvPr id="192" name="テキスト ボックス 191">
          <a:extLst>
            <a:ext uri="{FF2B5EF4-FFF2-40B4-BE49-F238E27FC236}">
              <a16:creationId xmlns:a16="http://schemas.microsoft.com/office/drawing/2014/main" id="{DFB997DF-7C92-D061-F92A-54F5342A6625}"/>
            </a:ext>
          </a:extLst>
        </xdr:cNvPr>
        <xdr:cNvSpPr txBox="1"/>
      </xdr:nvSpPr>
      <xdr:spPr>
        <a:xfrm>
          <a:off x="14510778" y="696994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E5FDD88-44D6-4C5F-A952-5C8072BE3D66}" type="TxLink">
            <a:rPr kumimoji="1" lang="en-US" altLang="en-US" sz="900" b="0" i="0" u="none" strike="noStrike">
              <a:solidFill>
                <a:srgbClr val="FF0000"/>
              </a:solidFill>
              <a:latin typeface="Times New Roman"/>
              <a:ea typeface="Yu Gothic"/>
              <a:cs typeface="Times New Roman"/>
            </a:rPr>
            <a:pPr/>
            <a:t>3.447</a:t>
          </a:fld>
          <a:endParaRPr kumimoji="1" lang="ja-JP" altLang="en-US" sz="900">
            <a:solidFill>
              <a:srgbClr val="FF0000"/>
            </a:solidFill>
          </a:endParaRPr>
        </a:p>
      </xdr:txBody>
    </xdr:sp>
    <xdr:clientData/>
  </xdr:oneCellAnchor>
  <xdr:twoCellAnchor editAs="oneCell">
    <xdr:from>
      <xdr:col>26</xdr:col>
      <xdr:colOff>136935</xdr:colOff>
      <xdr:row>32</xdr:row>
      <xdr:rowOff>185262</xdr:rowOff>
    </xdr:from>
    <xdr:to>
      <xdr:col>28</xdr:col>
      <xdr:colOff>219735</xdr:colOff>
      <xdr:row>32</xdr:row>
      <xdr:rowOff>185262</xdr:rowOff>
    </xdr:to>
    <xdr:cxnSp macro="">
      <xdr:nvCxnSpPr>
        <xdr:cNvPr id="180" name="直線コネクタ 179">
          <a:extLst>
            <a:ext uri="{FF2B5EF4-FFF2-40B4-BE49-F238E27FC236}">
              <a16:creationId xmlns:a16="http://schemas.microsoft.com/office/drawing/2014/main" id="{CA85866F-A892-4CDA-879C-B9BF0B813506}"/>
            </a:ext>
          </a:extLst>
        </xdr:cNvPr>
        <xdr:cNvCxnSpPr/>
      </xdr:nvCxnSpPr>
      <xdr:spPr>
        <a:xfrm>
          <a:off x="6080535" y="7500462"/>
          <a:ext cx="54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35124</xdr:colOff>
      <xdr:row>35</xdr:row>
      <xdr:rowOff>205561</xdr:rowOff>
    </xdr:from>
    <xdr:ext cx="444352" cy="233205"/>
    <xdr:sp macro="" textlink="$G$35">
      <xdr:nvSpPr>
        <xdr:cNvPr id="183" name="テキスト ボックス 182">
          <a:extLst>
            <a:ext uri="{FF2B5EF4-FFF2-40B4-BE49-F238E27FC236}">
              <a16:creationId xmlns:a16="http://schemas.microsoft.com/office/drawing/2014/main" id="{EF630A31-1A5D-4B33-AECB-F41EEABC8DCD}"/>
            </a:ext>
          </a:extLst>
        </xdr:cNvPr>
        <xdr:cNvSpPr txBox="1"/>
      </xdr:nvSpPr>
      <xdr:spPr>
        <a:xfrm>
          <a:off x="6207324" y="820656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336CB84-885E-47EA-965B-6F788C603ED5}" type="TxLink">
            <a:rPr kumimoji="1" lang="en-US" altLang="en-US" sz="900" b="0" i="0" u="none" strike="noStrike">
              <a:solidFill>
                <a:srgbClr val="FF0000"/>
              </a:solidFill>
              <a:latin typeface="Times New Roman"/>
              <a:ea typeface="Yu Gothic"/>
              <a:cs typeface="Times New Roman"/>
            </a:rPr>
            <a:pPr/>
            <a:t>1.226</a:t>
          </a:fld>
          <a:endParaRPr kumimoji="1" lang="ja-JP" altLang="en-US" sz="900">
            <a:solidFill>
              <a:srgbClr val="FF0000"/>
            </a:solidFill>
          </a:endParaRPr>
        </a:p>
      </xdr:txBody>
    </xdr:sp>
    <xdr:clientData/>
  </xdr:oneCellAnchor>
  <xdr:twoCellAnchor editAs="oneCell">
    <xdr:from>
      <xdr:col>25</xdr:col>
      <xdr:colOff>58131</xdr:colOff>
      <xdr:row>35</xdr:row>
      <xdr:rowOff>109439</xdr:rowOff>
    </xdr:from>
    <xdr:to>
      <xdr:col>27</xdr:col>
      <xdr:colOff>14931</xdr:colOff>
      <xdr:row>35</xdr:row>
      <xdr:rowOff>109439</xdr:rowOff>
    </xdr:to>
    <xdr:cxnSp macro="">
      <xdr:nvCxnSpPr>
        <xdr:cNvPr id="184" name="直線コネクタ 183">
          <a:extLst>
            <a:ext uri="{FF2B5EF4-FFF2-40B4-BE49-F238E27FC236}">
              <a16:creationId xmlns:a16="http://schemas.microsoft.com/office/drawing/2014/main" id="{B1822733-60D7-41F9-9DCD-7D6F3803833C}"/>
            </a:ext>
          </a:extLst>
        </xdr:cNvPr>
        <xdr:cNvCxnSpPr/>
      </xdr:nvCxnSpPr>
      <xdr:spPr>
        <a:xfrm>
          <a:off x="5773131" y="8110439"/>
          <a:ext cx="41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62146</xdr:colOff>
      <xdr:row>35</xdr:row>
      <xdr:rowOff>209693</xdr:rowOff>
    </xdr:from>
    <xdr:ext cx="444352" cy="233205"/>
    <xdr:sp macro="" textlink="$G$31">
      <xdr:nvSpPr>
        <xdr:cNvPr id="185" name="テキスト ボックス 184">
          <a:extLst>
            <a:ext uri="{FF2B5EF4-FFF2-40B4-BE49-F238E27FC236}">
              <a16:creationId xmlns:a16="http://schemas.microsoft.com/office/drawing/2014/main" id="{63970478-0593-4E70-900D-0C29CA181E3C}"/>
            </a:ext>
          </a:extLst>
        </xdr:cNvPr>
        <xdr:cNvSpPr txBox="1"/>
      </xdr:nvSpPr>
      <xdr:spPr>
        <a:xfrm>
          <a:off x="5777146" y="821069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C8B4CE3-716E-40F2-B0A5-52F9680DFD85}" type="TxLink">
            <a:rPr kumimoji="1" lang="en-US" altLang="en-US" sz="900" b="0" i="0" u="none" strike="noStrike">
              <a:solidFill>
                <a:srgbClr val="FF0000"/>
              </a:solidFill>
              <a:latin typeface="Times New Roman"/>
              <a:ea typeface="Yu Gothic"/>
              <a:cs typeface="Times New Roman"/>
            </a:rPr>
            <a:pPr/>
            <a:t>1.149</a:t>
          </a:fld>
          <a:endParaRPr kumimoji="1" lang="ja-JP" altLang="en-US" sz="900">
            <a:solidFill>
              <a:srgbClr val="FF0000"/>
            </a:solidFill>
          </a:endParaRPr>
        </a:p>
      </xdr:txBody>
    </xdr:sp>
    <xdr:clientData/>
  </xdr:oneCellAnchor>
  <xdr:twoCellAnchor editAs="oneCell">
    <xdr:from>
      <xdr:col>27</xdr:col>
      <xdr:colOff>8279</xdr:colOff>
      <xdr:row>34</xdr:row>
      <xdr:rowOff>217970</xdr:rowOff>
    </xdr:from>
    <xdr:to>
      <xdr:col>27</xdr:col>
      <xdr:colOff>8279</xdr:colOff>
      <xdr:row>35</xdr:row>
      <xdr:rowOff>180170</xdr:rowOff>
    </xdr:to>
    <xdr:cxnSp macro="">
      <xdr:nvCxnSpPr>
        <xdr:cNvPr id="186" name="直線コネクタ 185">
          <a:extLst>
            <a:ext uri="{FF2B5EF4-FFF2-40B4-BE49-F238E27FC236}">
              <a16:creationId xmlns:a16="http://schemas.microsoft.com/office/drawing/2014/main" id="{35FEC7D0-7DDE-40B9-8D96-0267E9D1A9CB}"/>
            </a:ext>
          </a:extLst>
        </xdr:cNvPr>
        <xdr:cNvCxnSpPr/>
      </xdr:nvCxnSpPr>
      <xdr:spPr>
        <a:xfrm>
          <a:off x="6180479" y="7990370"/>
          <a:ext cx="0" cy="1908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71675</xdr:colOff>
      <xdr:row>35</xdr:row>
      <xdr:rowOff>99270</xdr:rowOff>
    </xdr:from>
    <xdr:ext cx="349135" cy="224998"/>
    <xdr:sp macro="" textlink="">
      <xdr:nvSpPr>
        <xdr:cNvPr id="187" name="テキスト ボックス 186">
          <a:extLst>
            <a:ext uri="{FF2B5EF4-FFF2-40B4-BE49-F238E27FC236}">
              <a16:creationId xmlns:a16="http://schemas.microsoft.com/office/drawing/2014/main" id="{F4B23938-10F7-448A-99DF-0204B8BB6D1F}"/>
            </a:ext>
          </a:extLst>
        </xdr:cNvPr>
        <xdr:cNvSpPr txBox="1"/>
      </xdr:nvSpPr>
      <xdr:spPr>
        <a:xfrm>
          <a:off x="5786675" y="8100270"/>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 =</a:t>
          </a:r>
        </a:p>
      </xdr:txBody>
    </xdr:sp>
    <xdr:clientData/>
  </xdr:oneCellAnchor>
  <xdr:twoCellAnchor editAs="oneCell">
    <xdr:from>
      <xdr:col>27</xdr:col>
      <xdr:colOff>10612</xdr:colOff>
      <xdr:row>35</xdr:row>
      <xdr:rowOff>109492</xdr:rowOff>
    </xdr:from>
    <xdr:to>
      <xdr:col>28</xdr:col>
      <xdr:colOff>224812</xdr:colOff>
      <xdr:row>35</xdr:row>
      <xdr:rowOff>109492</xdr:rowOff>
    </xdr:to>
    <xdr:cxnSp macro="">
      <xdr:nvCxnSpPr>
        <xdr:cNvPr id="188" name="直線コネクタ 187">
          <a:extLst>
            <a:ext uri="{FF2B5EF4-FFF2-40B4-BE49-F238E27FC236}">
              <a16:creationId xmlns:a16="http://schemas.microsoft.com/office/drawing/2014/main" id="{C56CA783-A773-4B68-A899-15B4B76D32A3}"/>
            </a:ext>
          </a:extLst>
        </xdr:cNvPr>
        <xdr:cNvCxnSpPr/>
      </xdr:nvCxnSpPr>
      <xdr:spPr>
        <a:xfrm>
          <a:off x="6182812" y="8110492"/>
          <a:ext cx="442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54051</xdr:colOff>
      <xdr:row>35</xdr:row>
      <xdr:rowOff>89893</xdr:rowOff>
    </xdr:from>
    <xdr:ext cx="342658" cy="224998"/>
    <xdr:sp macro="" textlink="">
      <xdr:nvSpPr>
        <xdr:cNvPr id="189" name="テキスト ボックス 188">
          <a:extLst>
            <a:ext uri="{FF2B5EF4-FFF2-40B4-BE49-F238E27FC236}">
              <a16:creationId xmlns:a16="http://schemas.microsoft.com/office/drawing/2014/main" id="{C4685F72-5C63-4B88-8A79-26F7A121357E}"/>
            </a:ext>
          </a:extLst>
        </xdr:cNvPr>
        <xdr:cNvSpPr txBox="1"/>
      </xdr:nvSpPr>
      <xdr:spPr>
        <a:xfrm>
          <a:off x="6226251" y="8090893"/>
          <a:ext cx="34265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e =</a:t>
          </a:r>
        </a:p>
      </xdr:txBody>
    </xdr:sp>
    <xdr:clientData/>
  </xdr:oneCellAnchor>
  <xdr:twoCellAnchor editAs="oneCell">
    <xdr:from>
      <xdr:col>29</xdr:col>
      <xdr:colOff>1002</xdr:colOff>
      <xdr:row>32</xdr:row>
      <xdr:rowOff>162278</xdr:rowOff>
    </xdr:from>
    <xdr:to>
      <xdr:col>29</xdr:col>
      <xdr:colOff>1002</xdr:colOff>
      <xdr:row>34</xdr:row>
      <xdr:rowOff>142686</xdr:rowOff>
    </xdr:to>
    <xdr:cxnSp macro="">
      <xdr:nvCxnSpPr>
        <xdr:cNvPr id="191" name="直線コネクタ 190">
          <a:extLst>
            <a:ext uri="{FF2B5EF4-FFF2-40B4-BE49-F238E27FC236}">
              <a16:creationId xmlns:a16="http://schemas.microsoft.com/office/drawing/2014/main" id="{A6D8817A-07A4-4F4E-8B52-D843950ACD00}"/>
            </a:ext>
          </a:extLst>
        </xdr:cNvPr>
        <xdr:cNvCxnSpPr/>
      </xdr:nvCxnSpPr>
      <xdr:spPr>
        <a:xfrm>
          <a:off x="6630402" y="7477478"/>
          <a:ext cx="0" cy="437608"/>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134660</xdr:colOff>
      <xdr:row>32</xdr:row>
      <xdr:rowOff>152334</xdr:rowOff>
    </xdr:from>
    <xdr:to>
      <xdr:col>26</xdr:col>
      <xdr:colOff>134660</xdr:colOff>
      <xdr:row>33</xdr:row>
      <xdr:rowOff>15033</xdr:rowOff>
    </xdr:to>
    <xdr:cxnSp macro="">
      <xdr:nvCxnSpPr>
        <xdr:cNvPr id="193" name="直線コネクタ 192">
          <a:extLst>
            <a:ext uri="{FF2B5EF4-FFF2-40B4-BE49-F238E27FC236}">
              <a16:creationId xmlns:a16="http://schemas.microsoft.com/office/drawing/2014/main" id="{D37020BD-A45F-42FD-9890-AF8A31226356}"/>
            </a:ext>
          </a:extLst>
        </xdr:cNvPr>
        <xdr:cNvCxnSpPr/>
      </xdr:nvCxnSpPr>
      <xdr:spPr>
        <a:xfrm>
          <a:off x="6078260" y="7467534"/>
          <a:ext cx="0" cy="9129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64628</xdr:colOff>
      <xdr:row>31</xdr:row>
      <xdr:rowOff>147199</xdr:rowOff>
    </xdr:from>
    <xdr:ext cx="381130" cy="224998"/>
    <xdr:sp macro="" textlink="">
      <xdr:nvSpPr>
        <xdr:cNvPr id="194" name="テキスト ボックス 193">
          <a:extLst>
            <a:ext uri="{FF2B5EF4-FFF2-40B4-BE49-F238E27FC236}">
              <a16:creationId xmlns:a16="http://schemas.microsoft.com/office/drawing/2014/main" id="{19F9C41E-FB4E-460F-9AE3-1A2C66E2EC0D}"/>
            </a:ext>
          </a:extLst>
        </xdr:cNvPr>
        <xdr:cNvSpPr txBox="1"/>
      </xdr:nvSpPr>
      <xdr:spPr>
        <a:xfrm>
          <a:off x="6008228" y="7233799"/>
          <a:ext cx="38113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e</a:t>
          </a:r>
          <a:r>
            <a:rPr kumimoji="1" lang="en-US" altLang="en-US" sz="900" b="0" i="1" u="none" strike="noStrike" baseline="-25000">
              <a:solidFill>
                <a:srgbClr val="FF0000"/>
              </a:solidFill>
              <a:latin typeface="Times New Roman"/>
              <a:cs typeface="Times New Roman"/>
            </a:rPr>
            <a:t>a</a:t>
          </a:r>
          <a:r>
            <a:rPr kumimoji="1" lang="en-US" altLang="en-US" sz="900" b="0" i="1" u="none" strike="noStrike">
              <a:solidFill>
                <a:srgbClr val="FF0000"/>
              </a:solidFill>
              <a:latin typeface="Times New Roman"/>
              <a:cs typeface="Times New Roman"/>
            </a:rPr>
            <a:t> =</a:t>
          </a:r>
        </a:p>
      </xdr:txBody>
    </xdr:sp>
    <xdr:clientData/>
  </xdr:oneCellAnchor>
  <xdr:oneCellAnchor>
    <xdr:from>
      <xdr:col>27</xdr:col>
      <xdr:colOff>66450</xdr:colOff>
      <xdr:row>31</xdr:row>
      <xdr:rowOff>148732</xdr:rowOff>
    </xdr:from>
    <xdr:ext cx="444352" cy="233205"/>
    <xdr:sp macro="" textlink="$G$27">
      <xdr:nvSpPr>
        <xdr:cNvPr id="195" name="テキスト ボックス 194">
          <a:extLst>
            <a:ext uri="{FF2B5EF4-FFF2-40B4-BE49-F238E27FC236}">
              <a16:creationId xmlns:a16="http://schemas.microsoft.com/office/drawing/2014/main" id="{9B71D21C-684C-46C2-9B80-9D06C820CFDF}"/>
            </a:ext>
          </a:extLst>
        </xdr:cNvPr>
        <xdr:cNvSpPr txBox="1"/>
      </xdr:nvSpPr>
      <xdr:spPr>
        <a:xfrm>
          <a:off x="6238650" y="723533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C68CA11-0DC3-4B66-A1E2-05B60B4E97D5}" type="TxLink">
            <a:rPr kumimoji="1" lang="en-US" altLang="en-US" sz="900" b="0" i="0" u="none" strike="noStrike">
              <a:solidFill>
                <a:srgbClr val="FF0000"/>
              </a:solidFill>
              <a:latin typeface="Times New Roman"/>
              <a:ea typeface="Yu Gothic"/>
              <a:cs typeface="Times New Roman"/>
            </a:rPr>
            <a:pPr/>
            <a:t>1.583</a:t>
          </a:fld>
          <a:endParaRPr kumimoji="1" lang="ja-JP" altLang="en-US" sz="900">
            <a:solidFill>
              <a:srgbClr val="FF0000"/>
            </a:solidFill>
          </a:endParaRPr>
        </a:p>
      </xdr:txBody>
    </xdr:sp>
    <xdr:clientData/>
  </xdr:oneCellAnchor>
  <xdr:oneCellAnchor>
    <xdr:from>
      <xdr:col>27</xdr:col>
      <xdr:colOff>122509</xdr:colOff>
      <xdr:row>36</xdr:row>
      <xdr:rowOff>176096</xdr:rowOff>
    </xdr:from>
    <xdr:ext cx="361959" cy="224998"/>
    <xdr:sp macro="" textlink="">
      <xdr:nvSpPr>
        <xdr:cNvPr id="196" name="テキスト ボックス 195">
          <a:extLst>
            <a:ext uri="{FF2B5EF4-FFF2-40B4-BE49-F238E27FC236}">
              <a16:creationId xmlns:a16="http://schemas.microsoft.com/office/drawing/2014/main" id="{63FF1573-3165-493C-9537-9BD5BE0613C8}"/>
            </a:ext>
          </a:extLst>
        </xdr:cNvPr>
        <xdr:cNvSpPr txBox="1"/>
      </xdr:nvSpPr>
      <xdr:spPr>
        <a:xfrm>
          <a:off x="6294709" y="8405696"/>
          <a:ext cx="3619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 =</a:t>
          </a:r>
        </a:p>
      </xdr:txBody>
    </xdr:sp>
    <xdr:clientData/>
  </xdr:oneCellAnchor>
  <xdr:twoCellAnchor editAs="oneCell">
    <xdr:from>
      <xdr:col>28</xdr:col>
      <xdr:colOff>224416</xdr:colOff>
      <xdr:row>34</xdr:row>
      <xdr:rowOff>221795</xdr:rowOff>
    </xdr:from>
    <xdr:to>
      <xdr:col>28</xdr:col>
      <xdr:colOff>224416</xdr:colOff>
      <xdr:row>35</xdr:row>
      <xdr:rowOff>183995</xdr:rowOff>
    </xdr:to>
    <xdr:cxnSp macro="">
      <xdr:nvCxnSpPr>
        <xdr:cNvPr id="197" name="直線コネクタ 196">
          <a:extLst>
            <a:ext uri="{FF2B5EF4-FFF2-40B4-BE49-F238E27FC236}">
              <a16:creationId xmlns:a16="http://schemas.microsoft.com/office/drawing/2014/main" id="{7EEC6023-FCBA-4764-88B5-0BB3FC82A405}"/>
            </a:ext>
          </a:extLst>
        </xdr:cNvPr>
        <xdr:cNvCxnSpPr/>
      </xdr:nvCxnSpPr>
      <xdr:spPr>
        <a:xfrm>
          <a:off x="6625216" y="7994195"/>
          <a:ext cx="0" cy="1908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152779</xdr:colOff>
      <xdr:row>23</xdr:row>
      <xdr:rowOff>145024</xdr:rowOff>
    </xdr:from>
    <xdr:to>
      <xdr:col>26</xdr:col>
      <xdr:colOff>152779</xdr:colOff>
      <xdr:row>33</xdr:row>
      <xdr:rowOff>127024</xdr:rowOff>
    </xdr:to>
    <xdr:cxnSp macro="">
      <xdr:nvCxnSpPr>
        <xdr:cNvPr id="198" name="直線コネクタ 197">
          <a:extLst>
            <a:ext uri="{FF2B5EF4-FFF2-40B4-BE49-F238E27FC236}">
              <a16:creationId xmlns:a16="http://schemas.microsoft.com/office/drawing/2014/main" id="{1366F99F-38E3-41E8-BE16-D24EA02881B3}"/>
            </a:ext>
          </a:extLst>
        </xdr:cNvPr>
        <xdr:cNvCxnSpPr/>
      </xdr:nvCxnSpPr>
      <xdr:spPr>
        <a:xfrm>
          <a:off x="6096379" y="540282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58626</xdr:colOff>
      <xdr:row>34</xdr:row>
      <xdr:rowOff>149129</xdr:rowOff>
    </xdr:from>
    <xdr:to>
      <xdr:col>32</xdr:col>
      <xdr:colOff>168426</xdr:colOff>
      <xdr:row>34</xdr:row>
      <xdr:rowOff>149129</xdr:rowOff>
    </xdr:to>
    <xdr:cxnSp macro="">
      <xdr:nvCxnSpPr>
        <xdr:cNvPr id="199" name="直線コネクタ 198">
          <a:extLst>
            <a:ext uri="{FF2B5EF4-FFF2-40B4-BE49-F238E27FC236}">
              <a16:creationId xmlns:a16="http://schemas.microsoft.com/office/drawing/2014/main" id="{47E48C62-449F-4A54-AD64-7DBB451790A3}"/>
            </a:ext>
          </a:extLst>
        </xdr:cNvPr>
        <xdr:cNvCxnSpPr/>
      </xdr:nvCxnSpPr>
      <xdr:spPr>
        <a:xfrm>
          <a:off x="5773626" y="792152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62948</xdr:colOff>
      <xdr:row>33</xdr:row>
      <xdr:rowOff>125267</xdr:rowOff>
    </xdr:from>
    <xdr:to>
      <xdr:col>26</xdr:col>
      <xdr:colOff>158348</xdr:colOff>
      <xdr:row>33</xdr:row>
      <xdr:rowOff>125267</xdr:rowOff>
    </xdr:to>
    <xdr:cxnSp macro="">
      <xdr:nvCxnSpPr>
        <xdr:cNvPr id="200" name="直線コネクタ 199">
          <a:extLst>
            <a:ext uri="{FF2B5EF4-FFF2-40B4-BE49-F238E27FC236}">
              <a16:creationId xmlns:a16="http://schemas.microsoft.com/office/drawing/2014/main" id="{7DDF9701-42D8-4A45-A694-DB7F70AEFAF0}"/>
            </a:ext>
          </a:extLst>
        </xdr:cNvPr>
        <xdr:cNvCxnSpPr/>
      </xdr:nvCxnSpPr>
      <xdr:spPr>
        <a:xfrm>
          <a:off x="5777948" y="7669067"/>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63300</xdr:colOff>
      <xdr:row>33</xdr:row>
      <xdr:rowOff>125019</xdr:rowOff>
    </xdr:from>
    <xdr:to>
      <xdr:col>25</xdr:col>
      <xdr:colOff>63300</xdr:colOff>
      <xdr:row>34</xdr:row>
      <xdr:rowOff>148419</xdr:rowOff>
    </xdr:to>
    <xdr:cxnSp macro="">
      <xdr:nvCxnSpPr>
        <xdr:cNvPr id="201" name="直線コネクタ 200">
          <a:extLst>
            <a:ext uri="{FF2B5EF4-FFF2-40B4-BE49-F238E27FC236}">
              <a16:creationId xmlns:a16="http://schemas.microsoft.com/office/drawing/2014/main" id="{9C26CFAC-3B39-45BB-963F-CBB10ADB83D8}"/>
            </a:ext>
          </a:extLst>
        </xdr:cNvPr>
        <xdr:cNvCxnSpPr/>
      </xdr:nvCxnSpPr>
      <xdr:spPr>
        <a:xfrm>
          <a:off x="5778300" y="766881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153892</xdr:colOff>
      <xdr:row>23</xdr:row>
      <xdr:rowOff>145866</xdr:rowOff>
    </xdr:from>
    <xdr:to>
      <xdr:col>27</xdr:col>
      <xdr:colOff>159292</xdr:colOff>
      <xdr:row>23</xdr:row>
      <xdr:rowOff>145866</xdr:rowOff>
    </xdr:to>
    <xdr:cxnSp macro="">
      <xdr:nvCxnSpPr>
        <xdr:cNvPr id="202" name="直線コネクタ 201">
          <a:extLst>
            <a:ext uri="{FF2B5EF4-FFF2-40B4-BE49-F238E27FC236}">
              <a16:creationId xmlns:a16="http://schemas.microsoft.com/office/drawing/2014/main" id="{81163126-9713-4D68-BEBC-90F57E32C7DD}"/>
            </a:ext>
          </a:extLst>
        </xdr:cNvPr>
        <xdr:cNvCxnSpPr/>
      </xdr:nvCxnSpPr>
      <xdr:spPr>
        <a:xfrm>
          <a:off x="6097492" y="5403666"/>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156216</xdr:colOff>
      <xdr:row>23</xdr:row>
      <xdr:rowOff>145024</xdr:rowOff>
    </xdr:from>
    <xdr:to>
      <xdr:col>27</xdr:col>
      <xdr:colOff>156216</xdr:colOff>
      <xdr:row>33</xdr:row>
      <xdr:rowOff>127024</xdr:rowOff>
    </xdr:to>
    <xdr:cxnSp macro="">
      <xdr:nvCxnSpPr>
        <xdr:cNvPr id="203" name="直線コネクタ 202">
          <a:extLst>
            <a:ext uri="{FF2B5EF4-FFF2-40B4-BE49-F238E27FC236}">
              <a16:creationId xmlns:a16="http://schemas.microsoft.com/office/drawing/2014/main" id="{1BCE2BF2-BC17-4F32-9DEF-5703DA6F638D}"/>
            </a:ext>
          </a:extLst>
        </xdr:cNvPr>
        <xdr:cNvCxnSpPr/>
      </xdr:nvCxnSpPr>
      <xdr:spPr>
        <a:xfrm>
          <a:off x="6328416" y="540282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157643</xdr:colOff>
      <xdr:row>33</xdr:row>
      <xdr:rowOff>125483</xdr:rowOff>
    </xdr:from>
    <xdr:to>
      <xdr:col>32</xdr:col>
      <xdr:colOff>166643</xdr:colOff>
      <xdr:row>33</xdr:row>
      <xdr:rowOff>125483</xdr:rowOff>
    </xdr:to>
    <xdr:cxnSp macro="">
      <xdr:nvCxnSpPr>
        <xdr:cNvPr id="204" name="直線コネクタ 203">
          <a:extLst>
            <a:ext uri="{FF2B5EF4-FFF2-40B4-BE49-F238E27FC236}">
              <a16:creationId xmlns:a16="http://schemas.microsoft.com/office/drawing/2014/main" id="{2D08D51D-1F92-4AC8-9F14-82902B6DB5CE}"/>
            </a:ext>
          </a:extLst>
        </xdr:cNvPr>
        <xdr:cNvCxnSpPr/>
      </xdr:nvCxnSpPr>
      <xdr:spPr>
        <a:xfrm>
          <a:off x="6329843" y="7669283"/>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167966</xdr:colOff>
      <xdr:row>33</xdr:row>
      <xdr:rowOff>125772</xdr:rowOff>
    </xdr:from>
    <xdr:to>
      <xdr:col>32</xdr:col>
      <xdr:colOff>167966</xdr:colOff>
      <xdr:row>34</xdr:row>
      <xdr:rowOff>149172</xdr:rowOff>
    </xdr:to>
    <xdr:cxnSp macro="">
      <xdr:nvCxnSpPr>
        <xdr:cNvPr id="205" name="直線コネクタ 204">
          <a:extLst>
            <a:ext uri="{FF2B5EF4-FFF2-40B4-BE49-F238E27FC236}">
              <a16:creationId xmlns:a16="http://schemas.microsoft.com/office/drawing/2014/main" id="{0E8E2D49-E2B0-4DB8-8A2B-43E5008A27AB}"/>
            </a:ext>
          </a:extLst>
        </xdr:cNvPr>
        <xdr:cNvCxnSpPr/>
      </xdr:nvCxnSpPr>
      <xdr:spPr>
        <a:xfrm>
          <a:off x="7483166" y="766957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16450</xdr:colOff>
      <xdr:row>23</xdr:row>
      <xdr:rowOff>146730</xdr:rowOff>
    </xdr:from>
    <xdr:to>
      <xdr:col>26</xdr:col>
      <xdr:colOff>40528</xdr:colOff>
      <xdr:row>23</xdr:row>
      <xdr:rowOff>146730</xdr:rowOff>
    </xdr:to>
    <xdr:cxnSp macro="">
      <xdr:nvCxnSpPr>
        <xdr:cNvPr id="206" name="直線コネクタ 205">
          <a:extLst>
            <a:ext uri="{FF2B5EF4-FFF2-40B4-BE49-F238E27FC236}">
              <a16:creationId xmlns:a16="http://schemas.microsoft.com/office/drawing/2014/main" id="{6CDEC27E-83E8-43CC-9036-8889E0D5BBEE}"/>
            </a:ext>
          </a:extLst>
        </xdr:cNvPr>
        <xdr:cNvCxnSpPr/>
      </xdr:nvCxnSpPr>
      <xdr:spPr>
        <a:xfrm>
          <a:off x="5274250" y="5404530"/>
          <a:ext cx="70987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33083</xdr:colOff>
      <xdr:row>33</xdr:row>
      <xdr:rowOff>125366</xdr:rowOff>
    </xdr:from>
    <xdr:to>
      <xdr:col>24</xdr:col>
      <xdr:colOff>177868</xdr:colOff>
      <xdr:row>33</xdr:row>
      <xdr:rowOff>125366</xdr:rowOff>
    </xdr:to>
    <xdr:cxnSp macro="">
      <xdr:nvCxnSpPr>
        <xdr:cNvPr id="207" name="直線コネクタ 206">
          <a:extLst>
            <a:ext uri="{FF2B5EF4-FFF2-40B4-BE49-F238E27FC236}">
              <a16:creationId xmlns:a16="http://schemas.microsoft.com/office/drawing/2014/main" id="{B03E54E0-EB36-4FCE-B07B-704649548C3F}"/>
            </a:ext>
          </a:extLst>
        </xdr:cNvPr>
        <xdr:cNvCxnSpPr/>
      </xdr:nvCxnSpPr>
      <xdr:spPr>
        <a:xfrm>
          <a:off x="5519483" y="7669166"/>
          <a:ext cx="14478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22287</xdr:colOff>
      <xdr:row>23</xdr:row>
      <xdr:rowOff>61693</xdr:rowOff>
    </xdr:from>
    <xdr:to>
      <xdr:col>31</xdr:col>
      <xdr:colOff>22287</xdr:colOff>
      <xdr:row>23</xdr:row>
      <xdr:rowOff>142959</xdr:rowOff>
    </xdr:to>
    <xdr:cxnSp macro="">
      <xdr:nvCxnSpPr>
        <xdr:cNvPr id="208" name="直線コネクタ 207">
          <a:extLst>
            <a:ext uri="{FF2B5EF4-FFF2-40B4-BE49-F238E27FC236}">
              <a16:creationId xmlns:a16="http://schemas.microsoft.com/office/drawing/2014/main" id="{65826D95-28EB-449D-AB95-4D3F01452784}"/>
            </a:ext>
          </a:extLst>
        </xdr:cNvPr>
        <xdr:cNvCxnSpPr/>
      </xdr:nvCxnSpPr>
      <xdr:spPr>
        <a:xfrm>
          <a:off x="7108887" y="5319493"/>
          <a:ext cx="0" cy="8126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112483</xdr:colOff>
      <xdr:row>27</xdr:row>
      <xdr:rowOff>19340</xdr:rowOff>
    </xdr:from>
    <xdr:ext cx="233205" cy="444352"/>
    <xdr:sp macro="" textlink="'1条'!$R$6">
      <xdr:nvSpPr>
        <xdr:cNvPr id="209" name="テキスト ボックス 208">
          <a:extLst>
            <a:ext uri="{FF2B5EF4-FFF2-40B4-BE49-F238E27FC236}">
              <a16:creationId xmlns:a16="http://schemas.microsoft.com/office/drawing/2014/main" id="{0BA75793-689D-4D5A-95FC-560BEEE82373}"/>
            </a:ext>
          </a:extLst>
        </xdr:cNvPr>
        <xdr:cNvSpPr txBox="1"/>
      </xdr:nvSpPr>
      <xdr:spPr>
        <a:xfrm rot="16200000">
          <a:off x="5264710" y="629711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54C315-7E53-4F8F-A2C8-E551647794F2}"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16260</xdr:colOff>
      <xdr:row>34</xdr:row>
      <xdr:rowOff>147629</xdr:rowOff>
    </xdr:from>
    <xdr:to>
      <xdr:col>24</xdr:col>
      <xdr:colOff>167681</xdr:colOff>
      <xdr:row>34</xdr:row>
      <xdr:rowOff>147629</xdr:rowOff>
    </xdr:to>
    <xdr:cxnSp macro="">
      <xdr:nvCxnSpPr>
        <xdr:cNvPr id="210" name="直線コネクタ 209">
          <a:extLst>
            <a:ext uri="{FF2B5EF4-FFF2-40B4-BE49-F238E27FC236}">
              <a16:creationId xmlns:a16="http://schemas.microsoft.com/office/drawing/2014/main" id="{BD84FEC4-9981-46BC-9A28-B38A56490869}"/>
            </a:ext>
          </a:extLst>
        </xdr:cNvPr>
        <xdr:cNvCxnSpPr/>
      </xdr:nvCxnSpPr>
      <xdr:spPr>
        <a:xfrm>
          <a:off x="5274060" y="7920029"/>
          <a:ext cx="38002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108860</xdr:colOff>
      <xdr:row>27</xdr:row>
      <xdr:rowOff>183822</xdr:rowOff>
    </xdr:from>
    <xdr:ext cx="233205" cy="444352"/>
    <xdr:sp macro="" textlink="'1条'!$R$5">
      <xdr:nvSpPr>
        <xdr:cNvPr id="211" name="テキスト ボックス 210">
          <a:extLst>
            <a:ext uri="{FF2B5EF4-FFF2-40B4-BE49-F238E27FC236}">
              <a16:creationId xmlns:a16="http://schemas.microsoft.com/office/drawing/2014/main" id="{55022947-D67D-4AB3-A748-FB185E9B3AB9}"/>
            </a:ext>
          </a:extLst>
        </xdr:cNvPr>
        <xdr:cNvSpPr txBox="1"/>
      </xdr:nvSpPr>
      <xdr:spPr>
        <a:xfrm rot="16200000">
          <a:off x="5032487" y="646159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F395E82-A70A-4995-9F3B-C982A0AB5624}"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66984</xdr:colOff>
      <xdr:row>23</xdr:row>
      <xdr:rowOff>146303</xdr:rowOff>
    </xdr:from>
    <xdr:to>
      <xdr:col>23</xdr:col>
      <xdr:colOff>66984</xdr:colOff>
      <xdr:row>34</xdr:row>
      <xdr:rowOff>151703</xdr:rowOff>
    </xdr:to>
    <xdr:cxnSp macro="">
      <xdr:nvCxnSpPr>
        <xdr:cNvPr id="212" name="直線コネクタ 211">
          <a:extLst>
            <a:ext uri="{FF2B5EF4-FFF2-40B4-BE49-F238E27FC236}">
              <a16:creationId xmlns:a16="http://schemas.microsoft.com/office/drawing/2014/main" id="{61A7BA5A-5BCC-4001-8552-4BBB14E3BEDA}"/>
            </a:ext>
          </a:extLst>
        </xdr:cNvPr>
        <xdr:cNvCxnSpPr/>
      </xdr:nvCxnSpPr>
      <xdr:spPr>
        <a:xfrm>
          <a:off x="5324784" y="5404103"/>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71045</xdr:colOff>
      <xdr:row>33</xdr:row>
      <xdr:rowOff>128050</xdr:rowOff>
    </xdr:from>
    <xdr:to>
      <xdr:col>24</xdr:col>
      <xdr:colOff>71045</xdr:colOff>
      <xdr:row>34</xdr:row>
      <xdr:rowOff>151450</xdr:rowOff>
    </xdr:to>
    <xdr:cxnSp macro="">
      <xdr:nvCxnSpPr>
        <xdr:cNvPr id="213" name="直線コネクタ 212">
          <a:extLst>
            <a:ext uri="{FF2B5EF4-FFF2-40B4-BE49-F238E27FC236}">
              <a16:creationId xmlns:a16="http://schemas.microsoft.com/office/drawing/2014/main" id="{07320C9B-2876-40E5-98F2-6D84090C1773}"/>
            </a:ext>
          </a:extLst>
        </xdr:cNvPr>
        <xdr:cNvCxnSpPr/>
      </xdr:nvCxnSpPr>
      <xdr:spPr>
        <a:xfrm>
          <a:off x="5557445" y="7671850"/>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119592</xdr:colOff>
      <xdr:row>29</xdr:row>
      <xdr:rowOff>30018</xdr:rowOff>
    </xdr:from>
    <xdr:ext cx="224998" cy="345929"/>
    <xdr:sp macro="" textlink="">
      <xdr:nvSpPr>
        <xdr:cNvPr id="214" name="テキスト ボックス 213">
          <a:extLst>
            <a:ext uri="{FF2B5EF4-FFF2-40B4-BE49-F238E27FC236}">
              <a16:creationId xmlns:a16="http://schemas.microsoft.com/office/drawing/2014/main" id="{5E87316A-2D3D-451D-9A46-FA9741562197}"/>
            </a:ext>
          </a:extLst>
        </xdr:cNvPr>
        <xdr:cNvSpPr txBox="1"/>
      </xdr:nvSpPr>
      <xdr:spPr>
        <a:xfrm rot="16200000">
          <a:off x="5088326" y="6719884"/>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98778</xdr:colOff>
      <xdr:row>33</xdr:row>
      <xdr:rowOff>10634</xdr:rowOff>
    </xdr:from>
    <xdr:ext cx="233205" cy="444352"/>
    <xdr:sp macro="" textlink="'1条'!$R$9">
      <xdr:nvSpPr>
        <xdr:cNvPr id="215" name="テキスト ボックス 214">
          <a:extLst>
            <a:ext uri="{FF2B5EF4-FFF2-40B4-BE49-F238E27FC236}">
              <a16:creationId xmlns:a16="http://schemas.microsoft.com/office/drawing/2014/main" id="{CAA724E2-B9CC-45C0-88D0-7AA38E564201}"/>
            </a:ext>
          </a:extLst>
        </xdr:cNvPr>
        <xdr:cNvSpPr txBox="1"/>
      </xdr:nvSpPr>
      <xdr:spPr>
        <a:xfrm rot="16200000">
          <a:off x="5251005" y="766000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27B6D9-0450-4AEB-BCA8-C0CEC7AD9EF5}" type="TxLink">
            <a:rPr kumimoji="1" lang="en-US" altLang="en-US" sz="900" b="0" i="0" u="none" strike="noStrike">
              <a:solidFill>
                <a:srgbClr val="000000"/>
              </a:solidFill>
              <a:latin typeface="Times New Roman"/>
              <a:cs typeface="Times New Roman"/>
            </a:rPr>
            <a:pPr/>
            <a:t>0.700</a:t>
          </a:fld>
          <a:endParaRPr kumimoji="1" lang="ja-JP" altLang="en-US" sz="900"/>
        </a:p>
      </xdr:txBody>
    </xdr:sp>
    <xdr:clientData/>
  </xdr:oneCellAnchor>
  <xdr:twoCellAnchor editAs="oneCell">
    <xdr:from>
      <xdr:col>26</xdr:col>
      <xdr:colOff>157638</xdr:colOff>
      <xdr:row>22</xdr:row>
      <xdr:rowOff>175458</xdr:rowOff>
    </xdr:from>
    <xdr:to>
      <xdr:col>26</xdr:col>
      <xdr:colOff>157638</xdr:colOff>
      <xdr:row>23</xdr:row>
      <xdr:rowOff>82790</xdr:rowOff>
    </xdr:to>
    <xdr:cxnSp macro="">
      <xdr:nvCxnSpPr>
        <xdr:cNvPr id="216" name="直線コネクタ 215">
          <a:extLst>
            <a:ext uri="{FF2B5EF4-FFF2-40B4-BE49-F238E27FC236}">
              <a16:creationId xmlns:a16="http://schemas.microsoft.com/office/drawing/2014/main" id="{4844D24F-8029-4E47-B6FE-2E451C85F949}"/>
            </a:ext>
          </a:extLst>
        </xdr:cNvPr>
        <xdr:cNvCxnSpPr/>
      </xdr:nvCxnSpPr>
      <xdr:spPr>
        <a:xfrm>
          <a:off x="6101238" y="5204658"/>
          <a:ext cx="0" cy="13593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155324</xdr:colOff>
      <xdr:row>22</xdr:row>
      <xdr:rowOff>178482</xdr:rowOff>
    </xdr:from>
    <xdr:to>
      <xdr:col>27</xdr:col>
      <xdr:colOff>155324</xdr:colOff>
      <xdr:row>23</xdr:row>
      <xdr:rowOff>82790</xdr:rowOff>
    </xdr:to>
    <xdr:cxnSp macro="">
      <xdr:nvCxnSpPr>
        <xdr:cNvPr id="217" name="直線コネクタ 216">
          <a:extLst>
            <a:ext uri="{FF2B5EF4-FFF2-40B4-BE49-F238E27FC236}">
              <a16:creationId xmlns:a16="http://schemas.microsoft.com/office/drawing/2014/main" id="{0B8C2ECC-0C0D-435D-AC27-A871474CB262}"/>
            </a:ext>
          </a:extLst>
        </xdr:cNvPr>
        <xdr:cNvCxnSpPr/>
      </xdr:nvCxnSpPr>
      <xdr:spPr>
        <a:xfrm>
          <a:off x="6327524" y="5207682"/>
          <a:ext cx="0" cy="132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159626</xdr:colOff>
      <xdr:row>22</xdr:row>
      <xdr:rowOff>222378</xdr:rowOff>
    </xdr:from>
    <xdr:to>
      <xdr:col>27</xdr:col>
      <xdr:colOff>165026</xdr:colOff>
      <xdr:row>22</xdr:row>
      <xdr:rowOff>222378</xdr:rowOff>
    </xdr:to>
    <xdr:cxnSp macro="">
      <xdr:nvCxnSpPr>
        <xdr:cNvPr id="218" name="直線コネクタ 217">
          <a:extLst>
            <a:ext uri="{FF2B5EF4-FFF2-40B4-BE49-F238E27FC236}">
              <a16:creationId xmlns:a16="http://schemas.microsoft.com/office/drawing/2014/main" id="{E1D22C70-FA13-4B9D-932B-FFA51D29E2A0}"/>
            </a:ext>
          </a:extLst>
        </xdr:cNvPr>
        <xdr:cNvCxnSpPr/>
      </xdr:nvCxnSpPr>
      <xdr:spPr>
        <a:xfrm>
          <a:off x="6103226" y="5251578"/>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53140</xdr:colOff>
      <xdr:row>22</xdr:row>
      <xdr:rowOff>0</xdr:rowOff>
    </xdr:from>
    <xdr:ext cx="444352" cy="233205"/>
    <xdr:sp macro="" textlink="'1条'!$R$7">
      <xdr:nvSpPr>
        <xdr:cNvPr id="219" name="テキスト ボックス 218">
          <a:extLst>
            <a:ext uri="{FF2B5EF4-FFF2-40B4-BE49-F238E27FC236}">
              <a16:creationId xmlns:a16="http://schemas.microsoft.com/office/drawing/2014/main" id="{A873E1D3-66FE-4C04-8656-AD80C54A91D5}"/>
            </a:ext>
          </a:extLst>
        </xdr:cNvPr>
        <xdr:cNvSpPr txBox="1"/>
      </xdr:nvSpPr>
      <xdr:spPr>
        <a:xfrm>
          <a:off x="5996740" y="502920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8E00EBC-1382-4150-9A13-6466146C625B}" type="TxLink">
            <a:rPr kumimoji="1" lang="en-US" altLang="en-US" sz="900" b="0" i="0" u="none" strike="noStrike">
              <a:solidFill>
                <a:srgbClr val="000000"/>
              </a:solidFill>
              <a:latin typeface="Times New Roman"/>
              <a:cs typeface="Times New Roman"/>
            </a:rPr>
            <a:pPr/>
            <a:t>0.650</a:t>
          </a:fld>
          <a:endParaRPr kumimoji="1" lang="ja-JP" altLang="en-US" sz="900"/>
        </a:p>
      </xdr:txBody>
    </xdr:sp>
    <xdr:clientData/>
  </xdr:oneCellAnchor>
  <xdr:twoCellAnchor editAs="oneCell">
    <xdr:from>
      <xdr:col>25</xdr:col>
      <xdr:colOff>59302</xdr:colOff>
      <xdr:row>34</xdr:row>
      <xdr:rowOff>208654</xdr:rowOff>
    </xdr:from>
    <xdr:to>
      <xdr:col>25</xdr:col>
      <xdr:colOff>59302</xdr:colOff>
      <xdr:row>37</xdr:row>
      <xdr:rowOff>62753</xdr:rowOff>
    </xdr:to>
    <xdr:cxnSp macro="">
      <xdr:nvCxnSpPr>
        <xdr:cNvPr id="220" name="直線コネクタ 219">
          <a:extLst>
            <a:ext uri="{FF2B5EF4-FFF2-40B4-BE49-F238E27FC236}">
              <a16:creationId xmlns:a16="http://schemas.microsoft.com/office/drawing/2014/main" id="{1B4BF104-BE91-421D-BDC5-19527D5FE8FE}"/>
            </a:ext>
          </a:extLst>
        </xdr:cNvPr>
        <xdr:cNvCxnSpPr/>
      </xdr:nvCxnSpPr>
      <xdr:spPr>
        <a:xfrm>
          <a:off x="5774302" y="7981054"/>
          <a:ext cx="0" cy="53989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167335</xdr:colOff>
      <xdr:row>34</xdr:row>
      <xdr:rowOff>203784</xdr:rowOff>
    </xdr:from>
    <xdr:to>
      <xdr:col>32</xdr:col>
      <xdr:colOff>167335</xdr:colOff>
      <xdr:row>37</xdr:row>
      <xdr:rowOff>71718</xdr:rowOff>
    </xdr:to>
    <xdr:cxnSp macro="">
      <xdr:nvCxnSpPr>
        <xdr:cNvPr id="221" name="直線コネクタ 220">
          <a:extLst>
            <a:ext uri="{FF2B5EF4-FFF2-40B4-BE49-F238E27FC236}">
              <a16:creationId xmlns:a16="http://schemas.microsoft.com/office/drawing/2014/main" id="{F4C19306-E77C-483E-B91D-CB09D4A7EF67}"/>
            </a:ext>
          </a:extLst>
        </xdr:cNvPr>
        <xdr:cNvCxnSpPr/>
      </xdr:nvCxnSpPr>
      <xdr:spPr>
        <a:xfrm>
          <a:off x="7482535" y="7976184"/>
          <a:ext cx="0" cy="55373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60152</xdr:colOff>
      <xdr:row>36</xdr:row>
      <xdr:rowOff>203521</xdr:rowOff>
    </xdr:from>
    <xdr:to>
      <xdr:col>32</xdr:col>
      <xdr:colOff>169952</xdr:colOff>
      <xdr:row>36</xdr:row>
      <xdr:rowOff>203521</xdr:rowOff>
    </xdr:to>
    <xdr:cxnSp macro="">
      <xdr:nvCxnSpPr>
        <xdr:cNvPr id="222" name="直線コネクタ 221">
          <a:extLst>
            <a:ext uri="{FF2B5EF4-FFF2-40B4-BE49-F238E27FC236}">
              <a16:creationId xmlns:a16="http://schemas.microsoft.com/office/drawing/2014/main" id="{161194AC-EC1F-4874-848A-19FC3C5B9CD0}"/>
            </a:ext>
          </a:extLst>
        </xdr:cNvPr>
        <xdr:cNvCxnSpPr/>
      </xdr:nvCxnSpPr>
      <xdr:spPr>
        <a:xfrm>
          <a:off x="5775152" y="8433121"/>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93241</xdr:colOff>
      <xdr:row>36</xdr:row>
      <xdr:rowOff>177775</xdr:rowOff>
    </xdr:from>
    <xdr:ext cx="444352" cy="233205"/>
    <xdr:sp macro="" textlink="'1条'!$R$8">
      <xdr:nvSpPr>
        <xdr:cNvPr id="223" name="テキスト ボックス 222">
          <a:extLst>
            <a:ext uri="{FF2B5EF4-FFF2-40B4-BE49-F238E27FC236}">
              <a16:creationId xmlns:a16="http://schemas.microsoft.com/office/drawing/2014/main" id="{AEEAFACA-6287-4936-B5D9-94B92D30EFDB}"/>
            </a:ext>
          </a:extLst>
        </xdr:cNvPr>
        <xdr:cNvSpPr txBox="1"/>
      </xdr:nvSpPr>
      <xdr:spPr>
        <a:xfrm>
          <a:off x="6494041" y="840737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2BEBAE7-8DE2-49F4-824B-287643A8EAA0}" type="TxLink">
            <a:rPr kumimoji="1" lang="en-US" altLang="en-US" sz="900" b="0" i="0" u="none" strike="noStrike">
              <a:solidFill>
                <a:srgbClr val="000000"/>
              </a:solidFill>
              <a:latin typeface="Times New Roman"/>
              <a:cs typeface="Times New Roman"/>
            </a:rPr>
            <a:pPr/>
            <a:t>4.750</a:t>
          </a:fld>
          <a:endParaRPr kumimoji="1" lang="ja-JP" altLang="en-US" sz="900"/>
        </a:p>
      </xdr:txBody>
    </xdr:sp>
    <xdr:clientData/>
  </xdr:oneCellAnchor>
  <xdr:twoCellAnchor editAs="oneCell">
    <xdr:from>
      <xdr:col>25</xdr:col>
      <xdr:colOff>58645</xdr:colOff>
      <xdr:row>30</xdr:row>
      <xdr:rowOff>75229</xdr:rowOff>
    </xdr:from>
    <xdr:to>
      <xdr:col>25</xdr:col>
      <xdr:colOff>58645</xdr:colOff>
      <xdr:row>30</xdr:row>
      <xdr:rowOff>220940</xdr:rowOff>
    </xdr:to>
    <xdr:cxnSp macro="">
      <xdr:nvCxnSpPr>
        <xdr:cNvPr id="224" name="直線コネクタ 223">
          <a:extLst>
            <a:ext uri="{FF2B5EF4-FFF2-40B4-BE49-F238E27FC236}">
              <a16:creationId xmlns:a16="http://schemas.microsoft.com/office/drawing/2014/main" id="{91C98CB3-4FA9-4E48-8132-8F913E2FD477}"/>
            </a:ext>
          </a:extLst>
        </xdr:cNvPr>
        <xdr:cNvCxnSpPr/>
      </xdr:nvCxnSpPr>
      <xdr:spPr>
        <a:xfrm>
          <a:off x="5773645" y="6933229"/>
          <a:ext cx="0" cy="14571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57752</xdr:colOff>
      <xdr:row>30</xdr:row>
      <xdr:rowOff>120024</xdr:rowOff>
    </xdr:from>
    <xdr:to>
      <xdr:col>26</xdr:col>
      <xdr:colOff>153152</xdr:colOff>
      <xdr:row>30</xdr:row>
      <xdr:rowOff>120024</xdr:rowOff>
    </xdr:to>
    <xdr:cxnSp macro="">
      <xdr:nvCxnSpPr>
        <xdr:cNvPr id="225" name="直線コネクタ 224">
          <a:extLst>
            <a:ext uri="{FF2B5EF4-FFF2-40B4-BE49-F238E27FC236}">
              <a16:creationId xmlns:a16="http://schemas.microsoft.com/office/drawing/2014/main" id="{A6DB3FDB-ECBB-426A-9E6F-15C10843CCFC}"/>
            </a:ext>
          </a:extLst>
        </xdr:cNvPr>
        <xdr:cNvCxnSpPr/>
      </xdr:nvCxnSpPr>
      <xdr:spPr>
        <a:xfrm>
          <a:off x="5772752" y="6978024"/>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218864</xdr:colOff>
      <xdr:row>29</xdr:row>
      <xdr:rowOff>141150</xdr:rowOff>
    </xdr:from>
    <xdr:ext cx="444352" cy="233205"/>
    <xdr:sp macro="" textlink="'1条'!$R$10">
      <xdr:nvSpPr>
        <xdr:cNvPr id="226" name="テキスト ボックス 225">
          <a:extLst>
            <a:ext uri="{FF2B5EF4-FFF2-40B4-BE49-F238E27FC236}">
              <a16:creationId xmlns:a16="http://schemas.microsoft.com/office/drawing/2014/main" id="{74FF0513-5B6C-492D-B3EF-98B1482BD042}"/>
            </a:ext>
          </a:extLst>
        </xdr:cNvPr>
        <xdr:cNvSpPr txBox="1"/>
      </xdr:nvSpPr>
      <xdr:spPr>
        <a:xfrm>
          <a:off x="5705264" y="677055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5DC5CD-DE78-42E2-BFBC-9A5241EB66DF}" type="TxLink">
            <a:rPr kumimoji="1" lang="en-US" altLang="en-US" sz="900" b="0" i="0" u="none" strike="noStrike">
              <a:solidFill>
                <a:srgbClr val="000000"/>
              </a:solidFill>
              <a:latin typeface="Times New Roman"/>
              <a:cs typeface="Times New Roman"/>
            </a:rPr>
            <a:pPr/>
            <a:t>0.900</a:t>
          </a:fld>
          <a:endParaRPr kumimoji="1" lang="ja-JP" altLang="en-US" sz="900"/>
        </a:p>
      </xdr:txBody>
    </xdr:sp>
    <xdr:clientData/>
  </xdr:oneCellAnchor>
  <xdr:oneCellAnchor>
    <xdr:from>
      <xdr:col>29</xdr:col>
      <xdr:colOff>46242</xdr:colOff>
      <xdr:row>29</xdr:row>
      <xdr:rowOff>146225</xdr:rowOff>
    </xdr:from>
    <xdr:ext cx="444352" cy="233205"/>
    <xdr:sp macro="" textlink="'1条'!$R$11">
      <xdr:nvSpPr>
        <xdr:cNvPr id="227" name="テキスト ボックス 226">
          <a:extLst>
            <a:ext uri="{FF2B5EF4-FFF2-40B4-BE49-F238E27FC236}">
              <a16:creationId xmlns:a16="http://schemas.microsoft.com/office/drawing/2014/main" id="{F1E95A5B-C0A6-4162-9839-D3B3725F82C5}"/>
            </a:ext>
          </a:extLst>
        </xdr:cNvPr>
        <xdr:cNvSpPr txBox="1"/>
      </xdr:nvSpPr>
      <xdr:spPr>
        <a:xfrm>
          <a:off x="6675642" y="67756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1E9E53-677A-4FDB-82D9-B7B267E3BFAE}" type="TxLink">
            <a:rPr kumimoji="1" lang="en-US" altLang="en-US" sz="900" b="0" i="0" u="none" strike="noStrike">
              <a:solidFill>
                <a:srgbClr val="000000"/>
              </a:solidFill>
              <a:latin typeface="Times New Roman"/>
              <a:cs typeface="Times New Roman"/>
            </a:rPr>
            <a:pPr/>
            <a:t>3.200</a:t>
          </a:fld>
          <a:endParaRPr kumimoji="1" lang="ja-JP" altLang="en-US" sz="900"/>
        </a:p>
      </xdr:txBody>
    </xdr:sp>
    <xdr:clientData/>
  </xdr:oneCellAnchor>
  <xdr:twoCellAnchor editAs="oneCell">
    <xdr:from>
      <xdr:col>27</xdr:col>
      <xdr:colOff>159479</xdr:colOff>
      <xdr:row>30</xdr:row>
      <xdr:rowOff>115999</xdr:rowOff>
    </xdr:from>
    <xdr:to>
      <xdr:col>32</xdr:col>
      <xdr:colOff>168479</xdr:colOff>
      <xdr:row>30</xdr:row>
      <xdr:rowOff>115999</xdr:rowOff>
    </xdr:to>
    <xdr:cxnSp macro="">
      <xdr:nvCxnSpPr>
        <xdr:cNvPr id="228" name="直線コネクタ 227">
          <a:extLst>
            <a:ext uri="{FF2B5EF4-FFF2-40B4-BE49-F238E27FC236}">
              <a16:creationId xmlns:a16="http://schemas.microsoft.com/office/drawing/2014/main" id="{7CE31134-6180-4A6D-99FB-98FFD09DFC51}"/>
            </a:ext>
          </a:extLst>
        </xdr:cNvPr>
        <xdr:cNvCxnSpPr/>
      </xdr:nvCxnSpPr>
      <xdr:spPr>
        <a:xfrm>
          <a:off x="6331679" y="6973999"/>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169307</xdr:colOff>
      <xdr:row>30</xdr:row>
      <xdr:rowOff>67394</xdr:rowOff>
    </xdr:from>
    <xdr:to>
      <xdr:col>32</xdr:col>
      <xdr:colOff>169307</xdr:colOff>
      <xdr:row>30</xdr:row>
      <xdr:rowOff>213348</xdr:rowOff>
    </xdr:to>
    <xdr:cxnSp macro="">
      <xdr:nvCxnSpPr>
        <xdr:cNvPr id="229" name="直線コネクタ 228">
          <a:extLst>
            <a:ext uri="{FF2B5EF4-FFF2-40B4-BE49-F238E27FC236}">
              <a16:creationId xmlns:a16="http://schemas.microsoft.com/office/drawing/2014/main" id="{6B76AEF1-D729-442E-BBFE-9FD1811FC9C8}"/>
            </a:ext>
          </a:extLst>
        </xdr:cNvPr>
        <xdr:cNvCxnSpPr/>
      </xdr:nvCxnSpPr>
      <xdr:spPr>
        <a:xfrm>
          <a:off x="7484507" y="6925394"/>
          <a:ext cx="0" cy="14595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161276</xdr:colOff>
      <xdr:row>23</xdr:row>
      <xdr:rowOff>182673</xdr:rowOff>
    </xdr:from>
    <xdr:to>
      <xdr:col>31</xdr:col>
      <xdr:colOff>91660</xdr:colOff>
      <xdr:row>23</xdr:row>
      <xdr:rowOff>182673</xdr:rowOff>
    </xdr:to>
    <xdr:cxnSp macro="">
      <xdr:nvCxnSpPr>
        <xdr:cNvPr id="230" name="直線コネクタ 229">
          <a:extLst>
            <a:ext uri="{FF2B5EF4-FFF2-40B4-BE49-F238E27FC236}">
              <a16:creationId xmlns:a16="http://schemas.microsoft.com/office/drawing/2014/main" id="{83E70CD5-A2D9-4A95-BF22-F41606905DB8}"/>
            </a:ext>
          </a:extLst>
        </xdr:cNvPr>
        <xdr:cNvCxnSpPr/>
      </xdr:nvCxnSpPr>
      <xdr:spPr>
        <a:xfrm>
          <a:off x="6333476" y="5440473"/>
          <a:ext cx="844784"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59600</xdr:colOff>
      <xdr:row>22</xdr:row>
      <xdr:rowOff>110362</xdr:rowOff>
    </xdr:from>
    <xdr:ext cx="233205" cy="444352"/>
    <xdr:sp macro="" textlink="'1条'!R14">
      <xdr:nvSpPr>
        <xdr:cNvPr id="231" name="テキスト ボックス 230">
          <a:extLst>
            <a:ext uri="{FF2B5EF4-FFF2-40B4-BE49-F238E27FC236}">
              <a16:creationId xmlns:a16="http://schemas.microsoft.com/office/drawing/2014/main" id="{16382D3F-0489-4A41-88F8-4C7F8DB46409}"/>
            </a:ext>
          </a:extLst>
        </xdr:cNvPr>
        <xdr:cNvSpPr txBox="1"/>
      </xdr:nvSpPr>
      <xdr:spPr>
        <a:xfrm rot="16200000">
          <a:off x="7040627" y="524513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30</xdr:col>
      <xdr:colOff>128717</xdr:colOff>
      <xdr:row>23</xdr:row>
      <xdr:rowOff>145424</xdr:rowOff>
    </xdr:from>
    <xdr:to>
      <xdr:col>31</xdr:col>
      <xdr:colOff>73814</xdr:colOff>
      <xdr:row>23</xdr:row>
      <xdr:rowOff>145424</xdr:rowOff>
    </xdr:to>
    <xdr:cxnSp macro="">
      <xdr:nvCxnSpPr>
        <xdr:cNvPr id="232" name="直線コネクタ 231">
          <a:extLst>
            <a:ext uri="{FF2B5EF4-FFF2-40B4-BE49-F238E27FC236}">
              <a16:creationId xmlns:a16="http://schemas.microsoft.com/office/drawing/2014/main" id="{1DF0A83E-800A-407F-ABFA-1A92E020F4C2}"/>
            </a:ext>
          </a:extLst>
        </xdr:cNvPr>
        <xdr:cNvCxnSpPr/>
      </xdr:nvCxnSpPr>
      <xdr:spPr>
        <a:xfrm>
          <a:off x="6986717" y="5403224"/>
          <a:ext cx="17369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38840</xdr:colOff>
      <xdr:row>23</xdr:row>
      <xdr:rowOff>160075</xdr:rowOff>
    </xdr:from>
    <xdr:to>
      <xdr:col>30</xdr:col>
      <xdr:colOff>38840</xdr:colOff>
      <xdr:row>24</xdr:row>
      <xdr:rowOff>75475</xdr:rowOff>
    </xdr:to>
    <xdr:cxnSp macro="">
      <xdr:nvCxnSpPr>
        <xdr:cNvPr id="233" name="直線コネクタ 232">
          <a:extLst>
            <a:ext uri="{FF2B5EF4-FFF2-40B4-BE49-F238E27FC236}">
              <a16:creationId xmlns:a16="http://schemas.microsoft.com/office/drawing/2014/main" id="{2DEF9D54-B15E-4073-B264-3A1F64F24133}"/>
            </a:ext>
          </a:extLst>
        </xdr:cNvPr>
        <xdr:cNvCxnSpPr/>
      </xdr:nvCxnSpPr>
      <xdr:spPr>
        <a:xfrm rot="2700000">
          <a:off x="6824840" y="5489875"/>
          <a:ext cx="14400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66704</xdr:colOff>
      <xdr:row>23</xdr:row>
      <xdr:rowOff>181163</xdr:rowOff>
    </xdr:from>
    <xdr:to>
      <xdr:col>30</xdr:col>
      <xdr:colOff>132876</xdr:colOff>
      <xdr:row>24</xdr:row>
      <xdr:rowOff>18527</xdr:rowOff>
    </xdr:to>
    <xdr:cxnSp macro="">
      <xdr:nvCxnSpPr>
        <xdr:cNvPr id="234" name="直線コネクタ 233">
          <a:extLst>
            <a:ext uri="{FF2B5EF4-FFF2-40B4-BE49-F238E27FC236}">
              <a16:creationId xmlns:a16="http://schemas.microsoft.com/office/drawing/2014/main" id="{29153952-17A1-4528-A92A-D0EE8570467E}"/>
            </a:ext>
          </a:extLst>
        </xdr:cNvPr>
        <xdr:cNvCxnSpPr/>
      </xdr:nvCxnSpPr>
      <xdr:spPr>
        <a:xfrm>
          <a:off x="6924704" y="5438963"/>
          <a:ext cx="66172" cy="6596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145231</xdr:colOff>
      <xdr:row>23</xdr:row>
      <xdr:rowOff>181163</xdr:rowOff>
    </xdr:from>
    <xdr:to>
      <xdr:col>30</xdr:col>
      <xdr:colOff>163189</xdr:colOff>
      <xdr:row>23</xdr:row>
      <xdr:rowOff>205955</xdr:rowOff>
    </xdr:to>
    <xdr:cxnSp macro="">
      <xdr:nvCxnSpPr>
        <xdr:cNvPr id="235" name="直線コネクタ 234">
          <a:extLst>
            <a:ext uri="{FF2B5EF4-FFF2-40B4-BE49-F238E27FC236}">
              <a16:creationId xmlns:a16="http://schemas.microsoft.com/office/drawing/2014/main" id="{A23B097E-1AB0-4AD9-A841-8001E02A077D}"/>
            </a:ext>
          </a:extLst>
        </xdr:cNvPr>
        <xdr:cNvCxnSpPr/>
      </xdr:nvCxnSpPr>
      <xdr:spPr>
        <a:xfrm>
          <a:off x="7003231" y="5438963"/>
          <a:ext cx="17958"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70229</xdr:colOff>
      <xdr:row>24</xdr:row>
      <xdr:rowOff>4455</xdr:rowOff>
    </xdr:from>
    <xdr:to>
      <xdr:col>30</xdr:col>
      <xdr:colOff>209045</xdr:colOff>
      <xdr:row>24</xdr:row>
      <xdr:rowOff>4455</xdr:rowOff>
    </xdr:to>
    <xdr:cxnSp macro="">
      <xdr:nvCxnSpPr>
        <xdr:cNvPr id="236" name="直線コネクタ 235">
          <a:extLst>
            <a:ext uri="{FF2B5EF4-FFF2-40B4-BE49-F238E27FC236}">
              <a16:creationId xmlns:a16="http://schemas.microsoft.com/office/drawing/2014/main" id="{649FDE4C-AA64-4E3F-9D65-24E73F0AA3CD}"/>
            </a:ext>
          </a:extLst>
        </xdr:cNvPr>
        <xdr:cNvCxnSpPr/>
      </xdr:nvCxnSpPr>
      <xdr:spPr>
        <a:xfrm rot="18900000">
          <a:off x="6928229" y="5490855"/>
          <a:ext cx="13881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93089</xdr:colOff>
      <xdr:row>23</xdr:row>
      <xdr:rowOff>181163</xdr:rowOff>
    </xdr:from>
    <xdr:to>
      <xdr:col>29</xdr:col>
      <xdr:colOff>151467</xdr:colOff>
      <xdr:row>24</xdr:row>
      <xdr:rowOff>18527</xdr:rowOff>
    </xdr:to>
    <xdr:cxnSp macro="">
      <xdr:nvCxnSpPr>
        <xdr:cNvPr id="237" name="直線コネクタ 236">
          <a:extLst>
            <a:ext uri="{FF2B5EF4-FFF2-40B4-BE49-F238E27FC236}">
              <a16:creationId xmlns:a16="http://schemas.microsoft.com/office/drawing/2014/main" id="{1CDF551B-1BDC-4282-B769-242625909D70}"/>
            </a:ext>
          </a:extLst>
        </xdr:cNvPr>
        <xdr:cNvCxnSpPr/>
      </xdr:nvCxnSpPr>
      <xdr:spPr>
        <a:xfrm>
          <a:off x="6722489" y="5438963"/>
          <a:ext cx="58378" cy="6596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163822</xdr:colOff>
      <xdr:row>23</xdr:row>
      <xdr:rowOff>181163</xdr:rowOff>
    </xdr:from>
    <xdr:to>
      <xdr:col>29</xdr:col>
      <xdr:colOff>186993</xdr:colOff>
      <xdr:row>23</xdr:row>
      <xdr:rowOff>205955</xdr:rowOff>
    </xdr:to>
    <xdr:cxnSp macro="">
      <xdr:nvCxnSpPr>
        <xdr:cNvPr id="238" name="直線コネクタ 237">
          <a:extLst>
            <a:ext uri="{FF2B5EF4-FFF2-40B4-BE49-F238E27FC236}">
              <a16:creationId xmlns:a16="http://schemas.microsoft.com/office/drawing/2014/main" id="{C5B2F612-13E8-4586-BB14-1C51D72DBE1E}"/>
            </a:ext>
          </a:extLst>
        </xdr:cNvPr>
        <xdr:cNvCxnSpPr/>
      </xdr:nvCxnSpPr>
      <xdr:spPr>
        <a:xfrm>
          <a:off x="6793222" y="5438963"/>
          <a:ext cx="23171"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87089</xdr:colOff>
      <xdr:row>24</xdr:row>
      <xdr:rowOff>4456</xdr:rowOff>
    </xdr:from>
    <xdr:to>
      <xdr:col>29</xdr:col>
      <xdr:colOff>221674</xdr:colOff>
      <xdr:row>24</xdr:row>
      <xdr:rowOff>4456</xdr:rowOff>
    </xdr:to>
    <xdr:cxnSp macro="">
      <xdr:nvCxnSpPr>
        <xdr:cNvPr id="239" name="直線コネクタ 238">
          <a:extLst>
            <a:ext uri="{FF2B5EF4-FFF2-40B4-BE49-F238E27FC236}">
              <a16:creationId xmlns:a16="http://schemas.microsoft.com/office/drawing/2014/main" id="{312835F7-3824-40AB-A6F5-668167D14D55}"/>
            </a:ext>
          </a:extLst>
        </xdr:cNvPr>
        <xdr:cNvCxnSpPr/>
      </xdr:nvCxnSpPr>
      <xdr:spPr>
        <a:xfrm rot="18900000">
          <a:off x="6716489" y="5490856"/>
          <a:ext cx="134585"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184910</xdr:colOff>
      <xdr:row>23</xdr:row>
      <xdr:rowOff>217514</xdr:rowOff>
    </xdr:from>
    <xdr:to>
      <xdr:col>30</xdr:col>
      <xdr:colOff>21844</xdr:colOff>
      <xdr:row>24</xdr:row>
      <xdr:rowOff>55368</xdr:rowOff>
    </xdr:to>
    <xdr:cxnSp macro="">
      <xdr:nvCxnSpPr>
        <xdr:cNvPr id="240" name="直線コネクタ 239">
          <a:extLst>
            <a:ext uri="{FF2B5EF4-FFF2-40B4-BE49-F238E27FC236}">
              <a16:creationId xmlns:a16="http://schemas.microsoft.com/office/drawing/2014/main" id="{3B3292D5-A232-4096-A401-3860CBF52614}"/>
            </a:ext>
          </a:extLst>
        </xdr:cNvPr>
        <xdr:cNvCxnSpPr/>
      </xdr:nvCxnSpPr>
      <xdr:spPr>
        <a:xfrm flipV="1">
          <a:off x="6814310" y="5475314"/>
          <a:ext cx="65534" cy="6645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35400</xdr:colOff>
      <xdr:row>24</xdr:row>
      <xdr:rowOff>31911</xdr:rowOff>
    </xdr:from>
    <xdr:to>
      <xdr:col>30</xdr:col>
      <xdr:colOff>58857</xdr:colOff>
      <xdr:row>24</xdr:row>
      <xdr:rowOff>55368</xdr:rowOff>
    </xdr:to>
    <xdr:cxnSp macro="">
      <xdr:nvCxnSpPr>
        <xdr:cNvPr id="241" name="直線コネクタ 240">
          <a:extLst>
            <a:ext uri="{FF2B5EF4-FFF2-40B4-BE49-F238E27FC236}">
              <a16:creationId xmlns:a16="http://schemas.microsoft.com/office/drawing/2014/main" id="{FDB46C36-8929-43E6-9072-793C1B8F3692}"/>
            </a:ext>
          </a:extLst>
        </xdr:cNvPr>
        <xdr:cNvCxnSpPr/>
      </xdr:nvCxnSpPr>
      <xdr:spPr>
        <a:xfrm flipV="1">
          <a:off x="6893400" y="5518311"/>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22287</xdr:colOff>
      <xdr:row>23</xdr:row>
      <xdr:rowOff>178615</xdr:rowOff>
    </xdr:from>
    <xdr:to>
      <xdr:col>31</xdr:col>
      <xdr:colOff>22287</xdr:colOff>
      <xdr:row>24</xdr:row>
      <xdr:rowOff>31281</xdr:rowOff>
    </xdr:to>
    <xdr:cxnSp macro="">
      <xdr:nvCxnSpPr>
        <xdr:cNvPr id="242" name="直線コネクタ 241">
          <a:extLst>
            <a:ext uri="{FF2B5EF4-FFF2-40B4-BE49-F238E27FC236}">
              <a16:creationId xmlns:a16="http://schemas.microsoft.com/office/drawing/2014/main" id="{5DD1C000-CC09-4A09-A393-239CCC2444BF}"/>
            </a:ext>
          </a:extLst>
        </xdr:cNvPr>
        <xdr:cNvCxnSpPr/>
      </xdr:nvCxnSpPr>
      <xdr:spPr>
        <a:xfrm>
          <a:off x="7108887" y="5436415"/>
          <a:ext cx="0" cy="81266"/>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71946</xdr:colOff>
      <xdr:row>23</xdr:row>
      <xdr:rowOff>149347</xdr:rowOff>
    </xdr:from>
    <xdr:to>
      <xdr:col>24</xdr:col>
      <xdr:colOff>71946</xdr:colOff>
      <xdr:row>33</xdr:row>
      <xdr:rowOff>131347</xdr:rowOff>
    </xdr:to>
    <xdr:cxnSp macro="">
      <xdr:nvCxnSpPr>
        <xdr:cNvPr id="243" name="直線コネクタ 242">
          <a:extLst>
            <a:ext uri="{FF2B5EF4-FFF2-40B4-BE49-F238E27FC236}">
              <a16:creationId xmlns:a16="http://schemas.microsoft.com/office/drawing/2014/main" id="{40F7195D-1668-4677-911B-FAD858D33B9B}"/>
            </a:ext>
          </a:extLst>
        </xdr:cNvPr>
        <xdr:cNvCxnSpPr/>
      </xdr:nvCxnSpPr>
      <xdr:spPr>
        <a:xfrm>
          <a:off x="5558346" y="5407147"/>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90796</xdr:colOff>
      <xdr:row>16</xdr:row>
      <xdr:rowOff>152982</xdr:rowOff>
    </xdr:from>
    <xdr:to>
      <xdr:col>65</xdr:col>
      <xdr:colOff>4396</xdr:colOff>
      <xdr:row>16</xdr:row>
      <xdr:rowOff>152982</xdr:rowOff>
    </xdr:to>
    <xdr:cxnSp macro="">
      <xdr:nvCxnSpPr>
        <xdr:cNvPr id="59" name="直線コネクタ 58">
          <a:extLst>
            <a:ext uri="{FF2B5EF4-FFF2-40B4-BE49-F238E27FC236}">
              <a16:creationId xmlns:a16="http://schemas.microsoft.com/office/drawing/2014/main" id="{FDECB9E7-8136-4E4E-9387-6B69A8540176}"/>
            </a:ext>
          </a:extLst>
        </xdr:cNvPr>
        <xdr:cNvCxnSpPr/>
      </xdr:nvCxnSpPr>
      <xdr:spPr>
        <a:xfrm>
          <a:off x="14035396" y="3810582"/>
          <a:ext cx="828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155175</xdr:colOff>
      <xdr:row>17</xdr:row>
      <xdr:rowOff>219639</xdr:rowOff>
    </xdr:from>
    <xdr:ext cx="361959" cy="224998"/>
    <xdr:sp macro="" textlink="">
      <xdr:nvSpPr>
        <xdr:cNvPr id="69" name="テキスト ボックス 68">
          <a:extLst>
            <a:ext uri="{FF2B5EF4-FFF2-40B4-BE49-F238E27FC236}">
              <a16:creationId xmlns:a16="http://schemas.microsoft.com/office/drawing/2014/main" id="{D6DF43B4-4C60-43BB-A477-E639F462FBCE}"/>
            </a:ext>
          </a:extLst>
        </xdr:cNvPr>
        <xdr:cNvSpPr txBox="1"/>
      </xdr:nvSpPr>
      <xdr:spPr>
        <a:xfrm>
          <a:off x="14556975" y="4105839"/>
          <a:ext cx="3619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 =</a:t>
          </a:r>
        </a:p>
      </xdr:txBody>
    </xdr:sp>
    <xdr:clientData/>
  </xdr:oneCellAnchor>
  <xdr:twoCellAnchor editAs="oneCell">
    <xdr:from>
      <xdr:col>65</xdr:col>
      <xdr:colOff>2002</xdr:colOff>
      <xdr:row>16</xdr:row>
      <xdr:rowOff>36738</xdr:rowOff>
    </xdr:from>
    <xdr:to>
      <xdr:col>65</xdr:col>
      <xdr:colOff>2002</xdr:colOff>
      <xdr:row>17</xdr:row>
      <xdr:rowOff>404</xdr:rowOff>
    </xdr:to>
    <xdr:cxnSp macro="">
      <xdr:nvCxnSpPr>
        <xdr:cNvPr id="70" name="直線コネクタ 69">
          <a:extLst>
            <a:ext uri="{FF2B5EF4-FFF2-40B4-BE49-F238E27FC236}">
              <a16:creationId xmlns:a16="http://schemas.microsoft.com/office/drawing/2014/main" id="{8642BDEE-82B6-4E37-A149-38BCC632355C}"/>
            </a:ext>
          </a:extLst>
        </xdr:cNvPr>
        <xdr:cNvCxnSpPr/>
      </xdr:nvCxnSpPr>
      <xdr:spPr>
        <a:xfrm>
          <a:off x="14861002" y="3694338"/>
          <a:ext cx="0" cy="19226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185445</xdr:colOff>
      <xdr:row>4</xdr:row>
      <xdr:rowOff>188567</xdr:rowOff>
    </xdr:from>
    <xdr:to>
      <xdr:col>62</xdr:col>
      <xdr:colOff>185445</xdr:colOff>
      <xdr:row>14</xdr:row>
      <xdr:rowOff>170567</xdr:rowOff>
    </xdr:to>
    <xdr:cxnSp macro="">
      <xdr:nvCxnSpPr>
        <xdr:cNvPr id="71" name="直線コネクタ 70">
          <a:extLst>
            <a:ext uri="{FF2B5EF4-FFF2-40B4-BE49-F238E27FC236}">
              <a16:creationId xmlns:a16="http://schemas.microsoft.com/office/drawing/2014/main" id="{7C2AEEE9-50C2-496B-8691-59C48E9F81DC}"/>
            </a:ext>
          </a:extLst>
        </xdr:cNvPr>
        <xdr:cNvCxnSpPr/>
      </xdr:nvCxnSpPr>
      <xdr:spPr>
        <a:xfrm>
          <a:off x="14358645" y="110296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90534</xdr:colOff>
      <xdr:row>14</xdr:row>
      <xdr:rowOff>173890</xdr:rowOff>
    </xdr:from>
    <xdr:to>
      <xdr:col>62</xdr:col>
      <xdr:colOff>185934</xdr:colOff>
      <xdr:row>14</xdr:row>
      <xdr:rowOff>173890</xdr:rowOff>
    </xdr:to>
    <xdr:cxnSp macro="">
      <xdr:nvCxnSpPr>
        <xdr:cNvPr id="73" name="直線コネクタ 72">
          <a:extLst>
            <a:ext uri="{FF2B5EF4-FFF2-40B4-BE49-F238E27FC236}">
              <a16:creationId xmlns:a16="http://schemas.microsoft.com/office/drawing/2014/main" id="{DAFA2645-9E28-4329-8AD9-0506990A1673}"/>
            </a:ext>
          </a:extLst>
        </xdr:cNvPr>
        <xdr:cNvCxnSpPr/>
      </xdr:nvCxnSpPr>
      <xdr:spPr>
        <a:xfrm>
          <a:off x="14035134" y="3374290"/>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90886</xdr:colOff>
      <xdr:row>14</xdr:row>
      <xdr:rowOff>173642</xdr:rowOff>
    </xdr:from>
    <xdr:to>
      <xdr:col>61</xdr:col>
      <xdr:colOff>90886</xdr:colOff>
      <xdr:row>15</xdr:row>
      <xdr:rowOff>197042</xdr:rowOff>
    </xdr:to>
    <xdr:cxnSp macro="">
      <xdr:nvCxnSpPr>
        <xdr:cNvPr id="74" name="直線コネクタ 73">
          <a:extLst>
            <a:ext uri="{FF2B5EF4-FFF2-40B4-BE49-F238E27FC236}">
              <a16:creationId xmlns:a16="http://schemas.microsoft.com/office/drawing/2014/main" id="{6B24F152-77E9-4C6E-9A20-3B0F6EE0B6DE}"/>
            </a:ext>
          </a:extLst>
        </xdr:cNvPr>
        <xdr:cNvCxnSpPr/>
      </xdr:nvCxnSpPr>
      <xdr:spPr>
        <a:xfrm>
          <a:off x="14035486" y="337404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186558</xdr:colOff>
      <xdr:row>4</xdr:row>
      <xdr:rowOff>189409</xdr:rowOff>
    </xdr:from>
    <xdr:to>
      <xdr:col>63</xdr:col>
      <xdr:colOff>191958</xdr:colOff>
      <xdr:row>4</xdr:row>
      <xdr:rowOff>189409</xdr:rowOff>
    </xdr:to>
    <xdr:cxnSp macro="">
      <xdr:nvCxnSpPr>
        <xdr:cNvPr id="75" name="直線コネクタ 74">
          <a:extLst>
            <a:ext uri="{FF2B5EF4-FFF2-40B4-BE49-F238E27FC236}">
              <a16:creationId xmlns:a16="http://schemas.microsoft.com/office/drawing/2014/main" id="{EA5B659A-543C-4EB2-AA52-6159D7BB9E07}"/>
            </a:ext>
          </a:extLst>
        </xdr:cNvPr>
        <xdr:cNvCxnSpPr/>
      </xdr:nvCxnSpPr>
      <xdr:spPr>
        <a:xfrm>
          <a:off x="14359758" y="110380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193962</xdr:colOff>
      <xdr:row>4</xdr:row>
      <xdr:rowOff>188567</xdr:rowOff>
    </xdr:from>
    <xdr:to>
      <xdr:col>63</xdr:col>
      <xdr:colOff>193962</xdr:colOff>
      <xdr:row>14</xdr:row>
      <xdr:rowOff>170567</xdr:rowOff>
    </xdr:to>
    <xdr:cxnSp macro="">
      <xdr:nvCxnSpPr>
        <xdr:cNvPr id="76" name="直線コネクタ 75">
          <a:extLst>
            <a:ext uri="{FF2B5EF4-FFF2-40B4-BE49-F238E27FC236}">
              <a16:creationId xmlns:a16="http://schemas.microsoft.com/office/drawing/2014/main" id="{B7AD2702-A32A-4B48-8CB2-F2B78D6A88AE}"/>
            </a:ext>
          </a:extLst>
        </xdr:cNvPr>
        <xdr:cNvCxnSpPr/>
      </xdr:nvCxnSpPr>
      <xdr:spPr>
        <a:xfrm>
          <a:off x="14595762" y="110296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195389</xdr:colOff>
      <xdr:row>14</xdr:row>
      <xdr:rowOff>174106</xdr:rowOff>
    </xdr:from>
    <xdr:to>
      <xdr:col>68</xdr:col>
      <xdr:colOff>204389</xdr:colOff>
      <xdr:row>14</xdr:row>
      <xdr:rowOff>174106</xdr:rowOff>
    </xdr:to>
    <xdr:cxnSp macro="">
      <xdr:nvCxnSpPr>
        <xdr:cNvPr id="77" name="直線コネクタ 76">
          <a:extLst>
            <a:ext uri="{FF2B5EF4-FFF2-40B4-BE49-F238E27FC236}">
              <a16:creationId xmlns:a16="http://schemas.microsoft.com/office/drawing/2014/main" id="{E161004F-AE7E-4304-AFEC-13D75E77FC67}"/>
            </a:ext>
          </a:extLst>
        </xdr:cNvPr>
        <xdr:cNvCxnSpPr/>
      </xdr:nvCxnSpPr>
      <xdr:spPr>
        <a:xfrm>
          <a:off x="14597189" y="3374506"/>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205712</xdr:colOff>
      <xdr:row>14</xdr:row>
      <xdr:rowOff>174395</xdr:rowOff>
    </xdr:from>
    <xdr:to>
      <xdr:col>68</xdr:col>
      <xdr:colOff>205712</xdr:colOff>
      <xdr:row>15</xdr:row>
      <xdr:rowOff>197795</xdr:rowOff>
    </xdr:to>
    <xdr:cxnSp macro="">
      <xdr:nvCxnSpPr>
        <xdr:cNvPr id="78" name="直線コネクタ 77">
          <a:extLst>
            <a:ext uri="{FF2B5EF4-FFF2-40B4-BE49-F238E27FC236}">
              <a16:creationId xmlns:a16="http://schemas.microsoft.com/office/drawing/2014/main" id="{6A66C7EF-FC16-42A9-9B30-398BF623F41F}"/>
            </a:ext>
          </a:extLst>
        </xdr:cNvPr>
        <xdr:cNvCxnSpPr/>
      </xdr:nvCxnSpPr>
      <xdr:spPr>
        <a:xfrm>
          <a:off x="15750512" y="3374795"/>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49116</xdr:colOff>
      <xdr:row>4</xdr:row>
      <xdr:rowOff>190273</xdr:rowOff>
    </xdr:from>
    <xdr:to>
      <xdr:col>62</xdr:col>
      <xdr:colOff>73194</xdr:colOff>
      <xdr:row>4</xdr:row>
      <xdr:rowOff>190273</xdr:rowOff>
    </xdr:to>
    <xdr:cxnSp macro="">
      <xdr:nvCxnSpPr>
        <xdr:cNvPr id="79" name="直線コネクタ 78">
          <a:extLst>
            <a:ext uri="{FF2B5EF4-FFF2-40B4-BE49-F238E27FC236}">
              <a16:creationId xmlns:a16="http://schemas.microsoft.com/office/drawing/2014/main" id="{C8679D1C-99DF-42FC-80BE-7702F11DC8CB}"/>
            </a:ext>
          </a:extLst>
        </xdr:cNvPr>
        <xdr:cNvCxnSpPr/>
      </xdr:nvCxnSpPr>
      <xdr:spPr>
        <a:xfrm>
          <a:off x="13536516" y="1104673"/>
          <a:ext cx="70987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65749</xdr:colOff>
      <xdr:row>14</xdr:row>
      <xdr:rowOff>173989</xdr:rowOff>
    </xdr:from>
    <xdr:to>
      <xdr:col>60</xdr:col>
      <xdr:colOff>210534</xdr:colOff>
      <xdr:row>14</xdr:row>
      <xdr:rowOff>173989</xdr:rowOff>
    </xdr:to>
    <xdr:cxnSp macro="">
      <xdr:nvCxnSpPr>
        <xdr:cNvPr id="80" name="直線コネクタ 79">
          <a:extLst>
            <a:ext uri="{FF2B5EF4-FFF2-40B4-BE49-F238E27FC236}">
              <a16:creationId xmlns:a16="http://schemas.microsoft.com/office/drawing/2014/main" id="{CAD0C59F-8BD6-4EB7-94EE-9343BE6ABE72}"/>
            </a:ext>
          </a:extLst>
        </xdr:cNvPr>
        <xdr:cNvCxnSpPr/>
      </xdr:nvCxnSpPr>
      <xdr:spPr>
        <a:xfrm>
          <a:off x="13781749" y="3374389"/>
          <a:ext cx="14478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54953</xdr:colOff>
      <xdr:row>4</xdr:row>
      <xdr:rowOff>105236</xdr:rowOff>
    </xdr:from>
    <xdr:to>
      <xdr:col>67</xdr:col>
      <xdr:colOff>54953</xdr:colOff>
      <xdr:row>4</xdr:row>
      <xdr:rowOff>186502</xdr:rowOff>
    </xdr:to>
    <xdr:cxnSp macro="">
      <xdr:nvCxnSpPr>
        <xdr:cNvPr id="81" name="直線コネクタ 80">
          <a:extLst>
            <a:ext uri="{FF2B5EF4-FFF2-40B4-BE49-F238E27FC236}">
              <a16:creationId xmlns:a16="http://schemas.microsoft.com/office/drawing/2014/main" id="{0E149A20-465D-4435-9161-95EF4CAB7AD4}"/>
            </a:ext>
          </a:extLst>
        </xdr:cNvPr>
        <xdr:cNvCxnSpPr/>
      </xdr:nvCxnSpPr>
      <xdr:spPr>
        <a:xfrm>
          <a:off x="15371153" y="1019636"/>
          <a:ext cx="0" cy="8126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145149</xdr:colOff>
      <xdr:row>8</xdr:row>
      <xdr:rowOff>62883</xdr:rowOff>
    </xdr:from>
    <xdr:ext cx="233205" cy="444352"/>
    <xdr:sp macro="" textlink="'1条'!$R$6">
      <xdr:nvSpPr>
        <xdr:cNvPr id="82" name="テキスト ボックス 81">
          <a:extLst>
            <a:ext uri="{FF2B5EF4-FFF2-40B4-BE49-F238E27FC236}">
              <a16:creationId xmlns:a16="http://schemas.microsoft.com/office/drawing/2014/main" id="{DEEDDC28-6452-4FDA-A995-3193933BEF39}"/>
            </a:ext>
          </a:extLst>
        </xdr:cNvPr>
        <xdr:cNvSpPr txBox="1"/>
      </xdr:nvSpPr>
      <xdr:spPr>
        <a:xfrm rot="16200000">
          <a:off x="13526976" y="19972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54C315-7E53-4F8F-A2C8-E551647794F2}"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59</xdr:col>
      <xdr:colOff>48926</xdr:colOff>
      <xdr:row>15</xdr:row>
      <xdr:rowOff>191172</xdr:rowOff>
    </xdr:from>
    <xdr:to>
      <xdr:col>60</xdr:col>
      <xdr:colOff>200347</xdr:colOff>
      <xdr:row>15</xdr:row>
      <xdr:rowOff>191172</xdr:rowOff>
    </xdr:to>
    <xdr:cxnSp macro="">
      <xdr:nvCxnSpPr>
        <xdr:cNvPr id="83" name="直線コネクタ 82">
          <a:extLst>
            <a:ext uri="{FF2B5EF4-FFF2-40B4-BE49-F238E27FC236}">
              <a16:creationId xmlns:a16="http://schemas.microsoft.com/office/drawing/2014/main" id="{AA25DE8B-C859-4EB7-B782-0C1C733C37D8}"/>
            </a:ext>
          </a:extLst>
        </xdr:cNvPr>
        <xdr:cNvCxnSpPr/>
      </xdr:nvCxnSpPr>
      <xdr:spPr>
        <a:xfrm>
          <a:off x="13536326" y="3620172"/>
          <a:ext cx="38002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141526</xdr:colOff>
      <xdr:row>8</xdr:row>
      <xdr:rowOff>227365</xdr:rowOff>
    </xdr:from>
    <xdr:ext cx="233205" cy="444352"/>
    <xdr:sp macro="" textlink="'1条'!$R$5">
      <xdr:nvSpPr>
        <xdr:cNvPr id="84" name="テキスト ボックス 83">
          <a:extLst>
            <a:ext uri="{FF2B5EF4-FFF2-40B4-BE49-F238E27FC236}">
              <a16:creationId xmlns:a16="http://schemas.microsoft.com/office/drawing/2014/main" id="{398B153D-701F-4585-AE27-2CAE094D213E}"/>
            </a:ext>
          </a:extLst>
        </xdr:cNvPr>
        <xdr:cNvSpPr txBox="1"/>
      </xdr:nvSpPr>
      <xdr:spPr>
        <a:xfrm rot="16200000">
          <a:off x="13294753" y="216173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F395E82-A70A-4995-9F3B-C982A0AB5624}"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59</xdr:col>
      <xdr:colOff>99650</xdr:colOff>
      <xdr:row>4</xdr:row>
      <xdr:rowOff>189846</xdr:rowOff>
    </xdr:from>
    <xdr:to>
      <xdr:col>59</xdr:col>
      <xdr:colOff>99650</xdr:colOff>
      <xdr:row>15</xdr:row>
      <xdr:rowOff>195246</xdr:rowOff>
    </xdr:to>
    <xdr:cxnSp macro="">
      <xdr:nvCxnSpPr>
        <xdr:cNvPr id="85" name="直線コネクタ 84">
          <a:extLst>
            <a:ext uri="{FF2B5EF4-FFF2-40B4-BE49-F238E27FC236}">
              <a16:creationId xmlns:a16="http://schemas.microsoft.com/office/drawing/2014/main" id="{11CA3385-31A6-4CC0-8473-AC15CF4B1508}"/>
            </a:ext>
          </a:extLst>
        </xdr:cNvPr>
        <xdr:cNvCxnSpPr/>
      </xdr:nvCxnSpPr>
      <xdr:spPr>
        <a:xfrm>
          <a:off x="13587050" y="1104246"/>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108791</xdr:colOff>
      <xdr:row>14</xdr:row>
      <xdr:rowOff>171593</xdr:rowOff>
    </xdr:from>
    <xdr:to>
      <xdr:col>60</xdr:col>
      <xdr:colOff>108791</xdr:colOff>
      <xdr:row>15</xdr:row>
      <xdr:rowOff>194993</xdr:rowOff>
    </xdr:to>
    <xdr:cxnSp macro="">
      <xdr:nvCxnSpPr>
        <xdr:cNvPr id="86" name="直線コネクタ 85">
          <a:extLst>
            <a:ext uri="{FF2B5EF4-FFF2-40B4-BE49-F238E27FC236}">
              <a16:creationId xmlns:a16="http://schemas.microsoft.com/office/drawing/2014/main" id="{BC9E67B7-4153-45E5-AF9A-4C91F932ED49}"/>
            </a:ext>
          </a:extLst>
        </xdr:cNvPr>
        <xdr:cNvCxnSpPr/>
      </xdr:nvCxnSpPr>
      <xdr:spPr>
        <a:xfrm>
          <a:off x="13824791" y="3371993"/>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152258</xdr:colOff>
      <xdr:row>10</xdr:row>
      <xdr:rowOff>73561</xdr:rowOff>
    </xdr:from>
    <xdr:ext cx="224998" cy="345929"/>
    <xdr:sp macro="" textlink="">
      <xdr:nvSpPr>
        <xdr:cNvPr id="87" name="テキスト ボックス 86">
          <a:extLst>
            <a:ext uri="{FF2B5EF4-FFF2-40B4-BE49-F238E27FC236}">
              <a16:creationId xmlns:a16="http://schemas.microsoft.com/office/drawing/2014/main" id="{7D6C7F77-BAF5-40B0-9027-3ED6B56FEDBA}"/>
            </a:ext>
          </a:extLst>
        </xdr:cNvPr>
        <xdr:cNvSpPr txBox="1"/>
      </xdr:nvSpPr>
      <xdr:spPr>
        <a:xfrm rot="16200000">
          <a:off x="13350592" y="2420027"/>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59</xdr:col>
      <xdr:colOff>126364</xdr:colOff>
      <xdr:row>14</xdr:row>
      <xdr:rowOff>54177</xdr:rowOff>
    </xdr:from>
    <xdr:ext cx="233205" cy="444352"/>
    <xdr:sp macro="" textlink="'1条'!$R$9">
      <xdr:nvSpPr>
        <xdr:cNvPr id="88" name="テキスト ボックス 87">
          <a:extLst>
            <a:ext uri="{FF2B5EF4-FFF2-40B4-BE49-F238E27FC236}">
              <a16:creationId xmlns:a16="http://schemas.microsoft.com/office/drawing/2014/main" id="{C40D29BE-183E-47CD-B487-BCA54109FB8B}"/>
            </a:ext>
          </a:extLst>
        </xdr:cNvPr>
        <xdr:cNvSpPr txBox="1"/>
      </xdr:nvSpPr>
      <xdr:spPr>
        <a:xfrm rot="16200000">
          <a:off x="13508191" y="336015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27B6D9-0450-4AEB-BCA8-C0CEC7AD9EF5}" type="TxLink">
            <a:rPr kumimoji="1" lang="en-US" altLang="en-US" sz="900" b="0" i="0" u="none" strike="noStrike">
              <a:solidFill>
                <a:srgbClr val="000000"/>
              </a:solidFill>
              <a:latin typeface="Times New Roman"/>
              <a:cs typeface="Times New Roman"/>
            </a:rPr>
            <a:pPr/>
            <a:t>0.700</a:t>
          </a:fld>
          <a:endParaRPr kumimoji="1" lang="ja-JP" altLang="en-US" sz="900"/>
        </a:p>
      </xdr:txBody>
    </xdr:sp>
    <xdr:clientData/>
  </xdr:oneCellAnchor>
  <xdr:twoCellAnchor editAs="oneCell">
    <xdr:from>
      <xdr:col>62</xdr:col>
      <xdr:colOff>190304</xdr:colOff>
      <xdr:row>3</xdr:row>
      <xdr:rowOff>219001</xdr:rowOff>
    </xdr:from>
    <xdr:to>
      <xdr:col>62</xdr:col>
      <xdr:colOff>190304</xdr:colOff>
      <xdr:row>4</xdr:row>
      <xdr:rowOff>126333</xdr:rowOff>
    </xdr:to>
    <xdr:cxnSp macro="">
      <xdr:nvCxnSpPr>
        <xdr:cNvPr id="89" name="直線コネクタ 88">
          <a:extLst>
            <a:ext uri="{FF2B5EF4-FFF2-40B4-BE49-F238E27FC236}">
              <a16:creationId xmlns:a16="http://schemas.microsoft.com/office/drawing/2014/main" id="{308F68CF-6289-4038-8296-9490FE32A0E6}"/>
            </a:ext>
          </a:extLst>
        </xdr:cNvPr>
        <xdr:cNvCxnSpPr/>
      </xdr:nvCxnSpPr>
      <xdr:spPr>
        <a:xfrm>
          <a:off x="14363504" y="904801"/>
          <a:ext cx="0" cy="13593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193070</xdr:colOff>
      <xdr:row>3</xdr:row>
      <xdr:rowOff>222025</xdr:rowOff>
    </xdr:from>
    <xdr:to>
      <xdr:col>63</xdr:col>
      <xdr:colOff>193070</xdr:colOff>
      <xdr:row>4</xdr:row>
      <xdr:rowOff>126333</xdr:rowOff>
    </xdr:to>
    <xdr:cxnSp macro="">
      <xdr:nvCxnSpPr>
        <xdr:cNvPr id="90" name="直線コネクタ 89">
          <a:extLst>
            <a:ext uri="{FF2B5EF4-FFF2-40B4-BE49-F238E27FC236}">
              <a16:creationId xmlns:a16="http://schemas.microsoft.com/office/drawing/2014/main" id="{2C53E0CA-B9B7-416F-B0ED-857378957DF5}"/>
            </a:ext>
          </a:extLst>
        </xdr:cNvPr>
        <xdr:cNvCxnSpPr/>
      </xdr:nvCxnSpPr>
      <xdr:spPr>
        <a:xfrm>
          <a:off x="14594870" y="907825"/>
          <a:ext cx="0" cy="132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187212</xdr:colOff>
      <xdr:row>4</xdr:row>
      <xdr:rowOff>42401</xdr:rowOff>
    </xdr:from>
    <xdr:to>
      <xdr:col>63</xdr:col>
      <xdr:colOff>192612</xdr:colOff>
      <xdr:row>4</xdr:row>
      <xdr:rowOff>42401</xdr:rowOff>
    </xdr:to>
    <xdr:cxnSp macro="">
      <xdr:nvCxnSpPr>
        <xdr:cNvPr id="91" name="直線コネクタ 90">
          <a:extLst>
            <a:ext uri="{FF2B5EF4-FFF2-40B4-BE49-F238E27FC236}">
              <a16:creationId xmlns:a16="http://schemas.microsoft.com/office/drawing/2014/main" id="{4A337BA7-5B0F-40D3-8EBB-EBF5C7CB7A4D}"/>
            </a:ext>
          </a:extLst>
        </xdr:cNvPr>
        <xdr:cNvCxnSpPr/>
      </xdr:nvCxnSpPr>
      <xdr:spPr>
        <a:xfrm>
          <a:off x="14360412" y="956801"/>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80726</xdr:colOff>
      <xdr:row>3</xdr:row>
      <xdr:rowOff>43543</xdr:rowOff>
    </xdr:from>
    <xdr:ext cx="444352" cy="233205"/>
    <xdr:sp macro="" textlink="'1条'!$R$7">
      <xdr:nvSpPr>
        <xdr:cNvPr id="92" name="テキスト ボックス 91">
          <a:extLst>
            <a:ext uri="{FF2B5EF4-FFF2-40B4-BE49-F238E27FC236}">
              <a16:creationId xmlns:a16="http://schemas.microsoft.com/office/drawing/2014/main" id="{125539DA-E8D6-4692-AC87-197518E64E20}"/>
            </a:ext>
          </a:extLst>
        </xdr:cNvPr>
        <xdr:cNvSpPr txBox="1"/>
      </xdr:nvSpPr>
      <xdr:spPr>
        <a:xfrm>
          <a:off x="14253926" y="72934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8E00EBC-1382-4150-9A13-6466146C625B}" type="TxLink">
            <a:rPr kumimoji="1" lang="en-US" altLang="en-US" sz="900" b="0" i="0" u="none" strike="noStrike">
              <a:solidFill>
                <a:srgbClr val="000000"/>
              </a:solidFill>
              <a:latin typeface="Times New Roman"/>
              <a:cs typeface="Times New Roman"/>
            </a:rPr>
            <a:pPr/>
            <a:t>0.650</a:t>
          </a:fld>
          <a:endParaRPr kumimoji="1" lang="ja-JP" altLang="en-US" sz="900"/>
        </a:p>
      </xdr:txBody>
    </xdr:sp>
    <xdr:clientData/>
  </xdr:oneCellAnchor>
  <xdr:twoCellAnchor editAs="oneCell">
    <xdr:from>
      <xdr:col>61</xdr:col>
      <xdr:colOff>91968</xdr:colOff>
      <xdr:row>16</xdr:row>
      <xdr:rowOff>23597</xdr:rowOff>
    </xdr:from>
    <xdr:to>
      <xdr:col>61</xdr:col>
      <xdr:colOff>91968</xdr:colOff>
      <xdr:row>18</xdr:row>
      <xdr:rowOff>106296</xdr:rowOff>
    </xdr:to>
    <xdr:cxnSp macro="">
      <xdr:nvCxnSpPr>
        <xdr:cNvPr id="93" name="直線コネクタ 92">
          <a:extLst>
            <a:ext uri="{FF2B5EF4-FFF2-40B4-BE49-F238E27FC236}">
              <a16:creationId xmlns:a16="http://schemas.microsoft.com/office/drawing/2014/main" id="{66BC8805-E9ED-4BF2-A6FA-E28636401004}"/>
            </a:ext>
          </a:extLst>
        </xdr:cNvPr>
        <xdr:cNvCxnSpPr/>
      </xdr:nvCxnSpPr>
      <xdr:spPr>
        <a:xfrm>
          <a:off x="14036568" y="3681197"/>
          <a:ext cx="0" cy="53989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205081</xdr:colOff>
      <xdr:row>16</xdr:row>
      <xdr:rowOff>18727</xdr:rowOff>
    </xdr:from>
    <xdr:to>
      <xdr:col>68</xdr:col>
      <xdr:colOff>205081</xdr:colOff>
      <xdr:row>18</xdr:row>
      <xdr:rowOff>115261</xdr:rowOff>
    </xdr:to>
    <xdr:cxnSp macro="">
      <xdr:nvCxnSpPr>
        <xdr:cNvPr id="94" name="直線コネクタ 93">
          <a:extLst>
            <a:ext uri="{FF2B5EF4-FFF2-40B4-BE49-F238E27FC236}">
              <a16:creationId xmlns:a16="http://schemas.microsoft.com/office/drawing/2014/main" id="{DA5DFD1D-0942-4735-B2A3-6C54622D4402}"/>
            </a:ext>
          </a:extLst>
        </xdr:cNvPr>
        <xdr:cNvCxnSpPr/>
      </xdr:nvCxnSpPr>
      <xdr:spPr>
        <a:xfrm>
          <a:off x="15749881" y="3676327"/>
          <a:ext cx="0" cy="55373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87738</xdr:colOff>
      <xdr:row>18</xdr:row>
      <xdr:rowOff>18464</xdr:rowOff>
    </xdr:from>
    <xdr:to>
      <xdr:col>68</xdr:col>
      <xdr:colOff>197538</xdr:colOff>
      <xdr:row>18</xdr:row>
      <xdr:rowOff>18464</xdr:rowOff>
    </xdr:to>
    <xdr:cxnSp macro="">
      <xdr:nvCxnSpPr>
        <xdr:cNvPr id="95" name="直線コネクタ 94">
          <a:extLst>
            <a:ext uri="{FF2B5EF4-FFF2-40B4-BE49-F238E27FC236}">
              <a16:creationId xmlns:a16="http://schemas.microsoft.com/office/drawing/2014/main" id="{CD8E6BF6-EA87-4972-8EC1-B9590E33DD38}"/>
            </a:ext>
          </a:extLst>
        </xdr:cNvPr>
        <xdr:cNvCxnSpPr/>
      </xdr:nvCxnSpPr>
      <xdr:spPr>
        <a:xfrm>
          <a:off x="14032338" y="413326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125907</xdr:colOff>
      <xdr:row>17</xdr:row>
      <xdr:rowOff>221318</xdr:rowOff>
    </xdr:from>
    <xdr:ext cx="444352" cy="233205"/>
    <xdr:sp macro="" textlink="'1条'!$R$8">
      <xdr:nvSpPr>
        <xdr:cNvPr id="96" name="テキスト ボックス 95">
          <a:extLst>
            <a:ext uri="{FF2B5EF4-FFF2-40B4-BE49-F238E27FC236}">
              <a16:creationId xmlns:a16="http://schemas.microsoft.com/office/drawing/2014/main" id="{B7C8EC09-AC15-45A2-B402-2CFC536ECF22}"/>
            </a:ext>
          </a:extLst>
        </xdr:cNvPr>
        <xdr:cNvSpPr txBox="1"/>
      </xdr:nvSpPr>
      <xdr:spPr>
        <a:xfrm>
          <a:off x="14756307" y="410751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2BEBAE7-8DE2-49F4-824B-287643A8EAA0}" type="TxLink">
            <a:rPr kumimoji="1" lang="en-US" altLang="en-US" sz="900" b="0" i="0" u="none" strike="noStrike">
              <a:solidFill>
                <a:srgbClr val="000000"/>
              </a:solidFill>
              <a:latin typeface="Times New Roman"/>
              <a:cs typeface="Times New Roman"/>
            </a:rPr>
            <a:pPr/>
            <a:t>4.750</a:t>
          </a:fld>
          <a:endParaRPr kumimoji="1" lang="ja-JP" altLang="en-US" sz="900"/>
        </a:p>
      </xdr:txBody>
    </xdr:sp>
    <xdr:clientData/>
  </xdr:oneCellAnchor>
  <xdr:twoCellAnchor editAs="oneCell">
    <xdr:from>
      <xdr:col>61</xdr:col>
      <xdr:colOff>91311</xdr:colOff>
      <xdr:row>13</xdr:row>
      <xdr:rowOff>23033</xdr:rowOff>
    </xdr:from>
    <xdr:to>
      <xdr:col>61</xdr:col>
      <xdr:colOff>91311</xdr:colOff>
      <xdr:row>13</xdr:row>
      <xdr:rowOff>166790</xdr:rowOff>
    </xdr:to>
    <xdr:cxnSp macro="">
      <xdr:nvCxnSpPr>
        <xdr:cNvPr id="97" name="直線コネクタ 96">
          <a:extLst>
            <a:ext uri="{FF2B5EF4-FFF2-40B4-BE49-F238E27FC236}">
              <a16:creationId xmlns:a16="http://schemas.microsoft.com/office/drawing/2014/main" id="{46D72205-852C-4EDC-9194-1FE104FD626A}"/>
            </a:ext>
          </a:extLst>
        </xdr:cNvPr>
        <xdr:cNvCxnSpPr/>
      </xdr:nvCxnSpPr>
      <xdr:spPr>
        <a:xfrm>
          <a:off x="14035911" y="2994833"/>
          <a:ext cx="0" cy="14375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90418</xdr:colOff>
      <xdr:row>13</xdr:row>
      <xdr:rowOff>65874</xdr:rowOff>
    </xdr:from>
    <xdr:to>
      <xdr:col>62</xdr:col>
      <xdr:colOff>185818</xdr:colOff>
      <xdr:row>13</xdr:row>
      <xdr:rowOff>65874</xdr:rowOff>
    </xdr:to>
    <xdr:cxnSp macro="">
      <xdr:nvCxnSpPr>
        <xdr:cNvPr id="98" name="直線コネクタ 97">
          <a:extLst>
            <a:ext uri="{FF2B5EF4-FFF2-40B4-BE49-F238E27FC236}">
              <a16:creationId xmlns:a16="http://schemas.microsoft.com/office/drawing/2014/main" id="{41734D55-E4B1-4C08-9D9E-34B86B15A675}"/>
            </a:ext>
          </a:extLst>
        </xdr:cNvPr>
        <xdr:cNvCxnSpPr/>
      </xdr:nvCxnSpPr>
      <xdr:spPr>
        <a:xfrm>
          <a:off x="14035018" y="3037674"/>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38171</xdr:colOff>
      <xdr:row>12</xdr:row>
      <xdr:rowOff>96881</xdr:rowOff>
    </xdr:from>
    <xdr:ext cx="444352" cy="233205"/>
    <xdr:sp macro="" textlink="'1条'!$R$10">
      <xdr:nvSpPr>
        <xdr:cNvPr id="99" name="テキスト ボックス 98">
          <a:extLst>
            <a:ext uri="{FF2B5EF4-FFF2-40B4-BE49-F238E27FC236}">
              <a16:creationId xmlns:a16="http://schemas.microsoft.com/office/drawing/2014/main" id="{55EA9DB2-E5E1-4C59-8019-6962EBB4E8C3}"/>
            </a:ext>
          </a:extLst>
        </xdr:cNvPr>
        <xdr:cNvSpPr txBox="1"/>
      </xdr:nvSpPr>
      <xdr:spPr>
        <a:xfrm>
          <a:off x="13982771" y="284008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5DC5CD-DE78-42E2-BFBC-9A5241EB66DF}" type="TxLink">
            <a:rPr kumimoji="1" lang="en-US" altLang="en-US" sz="900" b="0" i="0" u="none" strike="noStrike">
              <a:solidFill>
                <a:srgbClr val="000000"/>
              </a:solidFill>
              <a:latin typeface="Times New Roman"/>
              <a:cs typeface="Times New Roman"/>
            </a:rPr>
            <a:pPr/>
            <a:t>0.900</a:t>
          </a:fld>
          <a:endParaRPr kumimoji="1" lang="ja-JP" altLang="en-US" sz="900"/>
        </a:p>
      </xdr:txBody>
    </xdr:sp>
    <xdr:clientData/>
  </xdr:oneCellAnchor>
  <xdr:oneCellAnchor>
    <xdr:from>
      <xdr:col>65</xdr:col>
      <xdr:colOff>78908</xdr:colOff>
      <xdr:row>12</xdr:row>
      <xdr:rowOff>91796</xdr:rowOff>
    </xdr:from>
    <xdr:ext cx="444352" cy="233205"/>
    <xdr:sp macro="" textlink="'1条'!$R$11">
      <xdr:nvSpPr>
        <xdr:cNvPr id="100" name="テキスト ボックス 99">
          <a:extLst>
            <a:ext uri="{FF2B5EF4-FFF2-40B4-BE49-F238E27FC236}">
              <a16:creationId xmlns:a16="http://schemas.microsoft.com/office/drawing/2014/main" id="{FF1B04BE-96FE-439B-8222-FE041BAD4722}"/>
            </a:ext>
          </a:extLst>
        </xdr:cNvPr>
        <xdr:cNvSpPr txBox="1"/>
      </xdr:nvSpPr>
      <xdr:spPr>
        <a:xfrm>
          <a:off x="14937908" y="28349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1E9E53-677A-4FDB-82D9-B7B267E3BFAE}" type="TxLink">
            <a:rPr kumimoji="1" lang="en-US" altLang="en-US" sz="900" b="0" i="0" u="none" strike="noStrike">
              <a:solidFill>
                <a:srgbClr val="000000"/>
              </a:solidFill>
              <a:latin typeface="Times New Roman"/>
              <a:cs typeface="Times New Roman"/>
            </a:rPr>
            <a:pPr/>
            <a:t>3.200</a:t>
          </a:fld>
          <a:endParaRPr kumimoji="1" lang="ja-JP" altLang="en-US" sz="900"/>
        </a:p>
      </xdr:txBody>
    </xdr:sp>
    <xdr:clientData/>
  </xdr:oneCellAnchor>
  <xdr:twoCellAnchor editAs="oneCell">
    <xdr:from>
      <xdr:col>63</xdr:col>
      <xdr:colOff>197225</xdr:colOff>
      <xdr:row>13</xdr:row>
      <xdr:rowOff>61849</xdr:rowOff>
    </xdr:from>
    <xdr:to>
      <xdr:col>68</xdr:col>
      <xdr:colOff>206225</xdr:colOff>
      <xdr:row>13</xdr:row>
      <xdr:rowOff>61849</xdr:rowOff>
    </xdr:to>
    <xdr:cxnSp macro="">
      <xdr:nvCxnSpPr>
        <xdr:cNvPr id="101" name="直線コネクタ 100">
          <a:extLst>
            <a:ext uri="{FF2B5EF4-FFF2-40B4-BE49-F238E27FC236}">
              <a16:creationId xmlns:a16="http://schemas.microsoft.com/office/drawing/2014/main" id="{4DB58BDA-70FA-418E-AFF1-DC81903858EC}"/>
            </a:ext>
          </a:extLst>
        </xdr:cNvPr>
        <xdr:cNvCxnSpPr/>
      </xdr:nvCxnSpPr>
      <xdr:spPr>
        <a:xfrm>
          <a:off x="14599025" y="3033649"/>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201973</xdr:colOff>
      <xdr:row>13</xdr:row>
      <xdr:rowOff>15198</xdr:rowOff>
    </xdr:from>
    <xdr:to>
      <xdr:col>68</xdr:col>
      <xdr:colOff>201973</xdr:colOff>
      <xdr:row>13</xdr:row>
      <xdr:rowOff>159198</xdr:rowOff>
    </xdr:to>
    <xdr:cxnSp macro="">
      <xdr:nvCxnSpPr>
        <xdr:cNvPr id="102" name="直線コネクタ 101">
          <a:extLst>
            <a:ext uri="{FF2B5EF4-FFF2-40B4-BE49-F238E27FC236}">
              <a16:creationId xmlns:a16="http://schemas.microsoft.com/office/drawing/2014/main" id="{D6CF50EE-E7B9-4FB8-974D-EADD878E320A}"/>
            </a:ext>
          </a:extLst>
        </xdr:cNvPr>
        <xdr:cNvCxnSpPr/>
      </xdr:nvCxnSpPr>
      <xdr:spPr>
        <a:xfrm>
          <a:off x="15746773" y="2986998"/>
          <a:ext cx="0" cy="144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193942</xdr:colOff>
      <xdr:row>4</xdr:row>
      <xdr:rowOff>226216</xdr:rowOff>
    </xdr:from>
    <xdr:to>
      <xdr:col>67</xdr:col>
      <xdr:colOff>124326</xdr:colOff>
      <xdr:row>5</xdr:row>
      <xdr:rowOff>726</xdr:rowOff>
    </xdr:to>
    <xdr:cxnSp macro="">
      <xdr:nvCxnSpPr>
        <xdr:cNvPr id="103" name="直線コネクタ 102">
          <a:extLst>
            <a:ext uri="{FF2B5EF4-FFF2-40B4-BE49-F238E27FC236}">
              <a16:creationId xmlns:a16="http://schemas.microsoft.com/office/drawing/2014/main" id="{C7876047-3908-491E-821E-30DAC460893C}"/>
            </a:ext>
          </a:extLst>
        </xdr:cNvPr>
        <xdr:cNvCxnSpPr/>
      </xdr:nvCxnSpPr>
      <xdr:spPr>
        <a:xfrm>
          <a:off x="14595742" y="1140616"/>
          <a:ext cx="844784" cy="311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67</xdr:col>
      <xdr:colOff>92266</xdr:colOff>
      <xdr:row>3</xdr:row>
      <xdr:rowOff>153905</xdr:rowOff>
    </xdr:from>
    <xdr:ext cx="233205" cy="444352"/>
    <xdr:sp macro="" textlink="'1条'!R14">
      <xdr:nvSpPr>
        <xdr:cNvPr id="104" name="テキスト ボックス 103">
          <a:extLst>
            <a:ext uri="{FF2B5EF4-FFF2-40B4-BE49-F238E27FC236}">
              <a16:creationId xmlns:a16="http://schemas.microsoft.com/office/drawing/2014/main" id="{F9D48283-DE95-4C77-B27C-B0B24DA79E4D}"/>
            </a:ext>
          </a:extLst>
        </xdr:cNvPr>
        <xdr:cNvSpPr txBox="1"/>
      </xdr:nvSpPr>
      <xdr:spPr>
        <a:xfrm rot="16200000">
          <a:off x="15302893" y="9452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66</xdr:col>
      <xdr:colOff>161383</xdr:colOff>
      <xdr:row>4</xdr:row>
      <xdr:rowOff>188967</xdr:rowOff>
    </xdr:from>
    <xdr:to>
      <xdr:col>67</xdr:col>
      <xdr:colOff>106480</xdr:colOff>
      <xdr:row>4</xdr:row>
      <xdr:rowOff>188967</xdr:rowOff>
    </xdr:to>
    <xdr:cxnSp macro="">
      <xdr:nvCxnSpPr>
        <xdr:cNvPr id="105" name="直線コネクタ 104">
          <a:extLst>
            <a:ext uri="{FF2B5EF4-FFF2-40B4-BE49-F238E27FC236}">
              <a16:creationId xmlns:a16="http://schemas.microsoft.com/office/drawing/2014/main" id="{0715E953-DDD0-4321-9C67-C9A65AB72514}"/>
            </a:ext>
          </a:extLst>
        </xdr:cNvPr>
        <xdr:cNvCxnSpPr/>
      </xdr:nvCxnSpPr>
      <xdr:spPr>
        <a:xfrm>
          <a:off x="15248983" y="1103367"/>
          <a:ext cx="17369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71506</xdr:colOff>
      <xdr:row>4</xdr:row>
      <xdr:rowOff>203618</xdr:rowOff>
    </xdr:from>
    <xdr:to>
      <xdr:col>66</xdr:col>
      <xdr:colOff>71506</xdr:colOff>
      <xdr:row>5</xdr:row>
      <xdr:rowOff>119018</xdr:rowOff>
    </xdr:to>
    <xdr:cxnSp macro="">
      <xdr:nvCxnSpPr>
        <xdr:cNvPr id="106" name="直線コネクタ 105">
          <a:extLst>
            <a:ext uri="{FF2B5EF4-FFF2-40B4-BE49-F238E27FC236}">
              <a16:creationId xmlns:a16="http://schemas.microsoft.com/office/drawing/2014/main" id="{B7BA4607-8B8E-4A92-A319-573D98B4DE79}"/>
            </a:ext>
          </a:extLst>
        </xdr:cNvPr>
        <xdr:cNvCxnSpPr/>
      </xdr:nvCxnSpPr>
      <xdr:spPr>
        <a:xfrm rot="2700000">
          <a:off x="15087106" y="1190018"/>
          <a:ext cx="14400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99370</xdr:colOff>
      <xdr:row>4</xdr:row>
      <xdr:rowOff>224706</xdr:rowOff>
    </xdr:from>
    <xdr:to>
      <xdr:col>66</xdr:col>
      <xdr:colOff>165542</xdr:colOff>
      <xdr:row>5</xdr:row>
      <xdr:rowOff>62070</xdr:rowOff>
    </xdr:to>
    <xdr:cxnSp macro="">
      <xdr:nvCxnSpPr>
        <xdr:cNvPr id="107" name="直線コネクタ 106">
          <a:extLst>
            <a:ext uri="{FF2B5EF4-FFF2-40B4-BE49-F238E27FC236}">
              <a16:creationId xmlns:a16="http://schemas.microsoft.com/office/drawing/2014/main" id="{AE145AE7-7319-4075-BEA7-C04EFDE433AA}"/>
            </a:ext>
          </a:extLst>
        </xdr:cNvPr>
        <xdr:cNvCxnSpPr/>
      </xdr:nvCxnSpPr>
      <xdr:spPr>
        <a:xfrm>
          <a:off x="15186970" y="1139106"/>
          <a:ext cx="66172" cy="6596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177897</xdr:colOff>
      <xdr:row>4</xdr:row>
      <xdr:rowOff>224706</xdr:rowOff>
    </xdr:from>
    <xdr:to>
      <xdr:col>66</xdr:col>
      <xdr:colOff>195855</xdr:colOff>
      <xdr:row>5</xdr:row>
      <xdr:rowOff>20898</xdr:rowOff>
    </xdr:to>
    <xdr:cxnSp macro="">
      <xdr:nvCxnSpPr>
        <xdr:cNvPr id="108" name="直線コネクタ 107">
          <a:extLst>
            <a:ext uri="{FF2B5EF4-FFF2-40B4-BE49-F238E27FC236}">
              <a16:creationId xmlns:a16="http://schemas.microsoft.com/office/drawing/2014/main" id="{6E31C90C-0B01-4F1E-BCC9-AB7AAE5B9202}"/>
            </a:ext>
          </a:extLst>
        </xdr:cNvPr>
        <xdr:cNvCxnSpPr/>
      </xdr:nvCxnSpPr>
      <xdr:spPr>
        <a:xfrm>
          <a:off x="15265497" y="1139106"/>
          <a:ext cx="17958"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102895</xdr:colOff>
      <xdr:row>5</xdr:row>
      <xdr:rowOff>47998</xdr:rowOff>
    </xdr:from>
    <xdr:to>
      <xdr:col>67</xdr:col>
      <xdr:colOff>13111</xdr:colOff>
      <xdr:row>5</xdr:row>
      <xdr:rowOff>47998</xdr:rowOff>
    </xdr:to>
    <xdr:cxnSp macro="">
      <xdr:nvCxnSpPr>
        <xdr:cNvPr id="109" name="直線コネクタ 108">
          <a:extLst>
            <a:ext uri="{FF2B5EF4-FFF2-40B4-BE49-F238E27FC236}">
              <a16:creationId xmlns:a16="http://schemas.microsoft.com/office/drawing/2014/main" id="{D1FA18DE-2880-4E40-807E-C33FBE6DE836}"/>
            </a:ext>
          </a:extLst>
        </xdr:cNvPr>
        <xdr:cNvCxnSpPr/>
      </xdr:nvCxnSpPr>
      <xdr:spPr>
        <a:xfrm rot="18900000">
          <a:off x="15190495" y="1190998"/>
          <a:ext cx="13881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125755</xdr:colOff>
      <xdr:row>4</xdr:row>
      <xdr:rowOff>224706</xdr:rowOff>
    </xdr:from>
    <xdr:to>
      <xdr:col>65</xdr:col>
      <xdr:colOff>184133</xdr:colOff>
      <xdr:row>5</xdr:row>
      <xdr:rowOff>62070</xdr:rowOff>
    </xdr:to>
    <xdr:cxnSp macro="">
      <xdr:nvCxnSpPr>
        <xdr:cNvPr id="110" name="直線コネクタ 109">
          <a:extLst>
            <a:ext uri="{FF2B5EF4-FFF2-40B4-BE49-F238E27FC236}">
              <a16:creationId xmlns:a16="http://schemas.microsoft.com/office/drawing/2014/main" id="{BA8C31D5-0B4B-487F-8642-009D45B72BF8}"/>
            </a:ext>
          </a:extLst>
        </xdr:cNvPr>
        <xdr:cNvCxnSpPr/>
      </xdr:nvCxnSpPr>
      <xdr:spPr>
        <a:xfrm>
          <a:off x="14984755" y="1139106"/>
          <a:ext cx="58378" cy="6596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196488</xdr:colOff>
      <xdr:row>4</xdr:row>
      <xdr:rowOff>224706</xdr:rowOff>
    </xdr:from>
    <xdr:to>
      <xdr:col>65</xdr:col>
      <xdr:colOff>219659</xdr:colOff>
      <xdr:row>5</xdr:row>
      <xdr:rowOff>20898</xdr:rowOff>
    </xdr:to>
    <xdr:cxnSp macro="">
      <xdr:nvCxnSpPr>
        <xdr:cNvPr id="111" name="直線コネクタ 110">
          <a:extLst>
            <a:ext uri="{FF2B5EF4-FFF2-40B4-BE49-F238E27FC236}">
              <a16:creationId xmlns:a16="http://schemas.microsoft.com/office/drawing/2014/main" id="{5CF32EC3-5667-4317-8B12-C3832D1970FE}"/>
            </a:ext>
          </a:extLst>
        </xdr:cNvPr>
        <xdr:cNvCxnSpPr/>
      </xdr:nvCxnSpPr>
      <xdr:spPr>
        <a:xfrm>
          <a:off x="15055488" y="1139106"/>
          <a:ext cx="23171"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119755</xdr:colOff>
      <xdr:row>5</xdr:row>
      <xdr:rowOff>47999</xdr:rowOff>
    </xdr:from>
    <xdr:to>
      <xdr:col>66</xdr:col>
      <xdr:colOff>25740</xdr:colOff>
      <xdr:row>5</xdr:row>
      <xdr:rowOff>47999</xdr:rowOff>
    </xdr:to>
    <xdr:cxnSp macro="">
      <xdr:nvCxnSpPr>
        <xdr:cNvPr id="112" name="直線コネクタ 111">
          <a:extLst>
            <a:ext uri="{FF2B5EF4-FFF2-40B4-BE49-F238E27FC236}">
              <a16:creationId xmlns:a16="http://schemas.microsoft.com/office/drawing/2014/main" id="{466DC1F2-A028-48E5-8E4F-5FFBCD44D4FC}"/>
            </a:ext>
          </a:extLst>
        </xdr:cNvPr>
        <xdr:cNvCxnSpPr/>
      </xdr:nvCxnSpPr>
      <xdr:spPr>
        <a:xfrm rot="18900000">
          <a:off x="14978755" y="1190999"/>
          <a:ext cx="134585"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217576</xdr:colOff>
      <xdr:row>5</xdr:row>
      <xdr:rowOff>32457</xdr:rowOff>
    </xdr:from>
    <xdr:to>
      <xdr:col>66</xdr:col>
      <xdr:colOff>54510</xdr:colOff>
      <xdr:row>5</xdr:row>
      <xdr:rowOff>98911</xdr:rowOff>
    </xdr:to>
    <xdr:cxnSp macro="">
      <xdr:nvCxnSpPr>
        <xdr:cNvPr id="113" name="直線コネクタ 112">
          <a:extLst>
            <a:ext uri="{FF2B5EF4-FFF2-40B4-BE49-F238E27FC236}">
              <a16:creationId xmlns:a16="http://schemas.microsoft.com/office/drawing/2014/main" id="{33ADB58D-83AF-4A39-B0C4-E9A514CB1AC0}"/>
            </a:ext>
          </a:extLst>
        </xdr:cNvPr>
        <xdr:cNvCxnSpPr/>
      </xdr:nvCxnSpPr>
      <xdr:spPr>
        <a:xfrm flipV="1">
          <a:off x="15076576" y="1175457"/>
          <a:ext cx="65534" cy="6645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68066</xdr:colOff>
      <xdr:row>5</xdr:row>
      <xdr:rowOff>75454</xdr:rowOff>
    </xdr:from>
    <xdr:to>
      <xdr:col>66</xdr:col>
      <xdr:colOff>91523</xdr:colOff>
      <xdr:row>5</xdr:row>
      <xdr:rowOff>98911</xdr:rowOff>
    </xdr:to>
    <xdr:cxnSp macro="">
      <xdr:nvCxnSpPr>
        <xdr:cNvPr id="114" name="直線コネクタ 113">
          <a:extLst>
            <a:ext uri="{FF2B5EF4-FFF2-40B4-BE49-F238E27FC236}">
              <a16:creationId xmlns:a16="http://schemas.microsoft.com/office/drawing/2014/main" id="{4451AC21-5745-45F3-9AA6-3FD081B17700}"/>
            </a:ext>
          </a:extLst>
        </xdr:cNvPr>
        <xdr:cNvCxnSpPr/>
      </xdr:nvCxnSpPr>
      <xdr:spPr>
        <a:xfrm flipV="1">
          <a:off x="15155666" y="1218454"/>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54953</xdr:colOff>
      <xdr:row>4</xdr:row>
      <xdr:rowOff>222158</xdr:rowOff>
    </xdr:from>
    <xdr:to>
      <xdr:col>67</xdr:col>
      <xdr:colOff>54953</xdr:colOff>
      <xdr:row>5</xdr:row>
      <xdr:rowOff>74824</xdr:rowOff>
    </xdr:to>
    <xdr:cxnSp macro="">
      <xdr:nvCxnSpPr>
        <xdr:cNvPr id="115" name="直線コネクタ 114">
          <a:extLst>
            <a:ext uri="{FF2B5EF4-FFF2-40B4-BE49-F238E27FC236}">
              <a16:creationId xmlns:a16="http://schemas.microsoft.com/office/drawing/2014/main" id="{DD65EC5C-DEF3-417F-8E6C-B9C63CEF47E8}"/>
            </a:ext>
          </a:extLst>
        </xdr:cNvPr>
        <xdr:cNvCxnSpPr/>
      </xdr:nvCxnSpPr>
      <xdr:spPr>
        <a:xfrm>
          <a:off x="15371153" y="1136558"/>
          <a:ext cx="0" cy="81266"/>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104612</xdr:colOff>
      <xdr:row>4</xdr:row>
      <xdr:rowOff>187810</xdr:rowOff>
    </xdr:from>
    <xdr:to>
      <xdr:col>60</xdr:col>
      <xdr:colOff>104612</xdr:colOff>
      <xdr:row>14</xdr:row>
      <xdr:rowOff>169810</xdr:rowOff>
    </xdr:to>
    <xdr:cxnSp macro="">
      <xdr:nvCxnSpPr>
        <xdr:cNvPr id="116" name="直線コネクタ 115">
          <a:extLst>
            <a:ext uri="{FF2B5EF4-FFF2-40B4-BE49-F238E27FC236}">
              <a16:creationId xmlns:a16="http://schemas.microsoft.com/office/drawing/2014/main" id="{A9F2922A-A8A0-4099-9FD0-7231695E092A}"/>
            </a:ext>
          </a:extLst>
        </xdr:cNvPr>
        <xdr:cNvCxnSpPr/>
      </xdr:nvCxnSpPr>
      <xdr:spPr>
        <a:xfrm>
          <a:off x="13820612" y="110221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135708</xdr:colOff>
      <xdr:row>13</xdr:row>
      <xdr:rowOff>136936</xdr:rowOff>
    </xdr:from>
    <xdr:ext cx="559769" cy="233205"/>
    <xdr:sp macro="" textlink="$AP$6">
      <xdr:nvSpPr>
        <xdr:cNvPr id="55" name="テキスト ボックス 54">
          <a:extLst>
            <a:ext uri="{FF2B5EF4-FFF2-40B4-BE49-F238E27FC236}">
              <a16:creationId xmlns:a16="http://schemas.microsoft.com/office/drawing/2014/main" id="{40706A0C-BA4F-4C66-8DDB-DCE6286B61EF}"/>
            </a:ext>
          </a:extLst>
        </xdr:cNvPr>
        <xdr:cNvSpPr txBox="1"/>
      </xdr:nvSpPr>
      <xdr:spPr>
        <a:xfrm>
          <a:off x="14336217" y="3114462"/>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70C50C1-2585-4DC7-86AB-66279281CB1C}" type="TxLink">
            <a:rPr kumimoji="1" lang="en-US" altLang="en-US" sz="900" b="0" i="0" u="none" strike="noStrike">
              <a:solidFill>
                <a:srgbClr val="FF0000"/>
              </a:solidFill>
              <a:latin typeface="Times New Roman"/>
              <a:ea typeface="Yu Gothic"/>
              <a:cs typeface="Times New Roman"/>
            </a:rPr>
            <a:pPr/>
            <a:t>558.750</a:t>
          </a:fld>
          <a:endParaRPr kumimoji="1" lang="ja-JP" altLang="en-US" sz="900">
            <a:solidFill>
              <a:srgbClr val="FF0000"/>
            </a:solidFill>
          </a:endParaRPr>
        </a:p>
      </xdr:txBody>
    </xdr:sp>
    <xdr:clientData/>
  </xdr:oneCellAnchor>
  <xdr:twoCellAnchor editAs="oneCell">
    <xdr:from>
      <xdr:col>61</xdr:col>
      <xdr:colOff>91292</xdr:colOff>
      <xdr:row>33</xdr:row>
      <xdr:rowOff>197752</xdr:rowOff>
    </xdr:from>
    <xdr:to>
      <xdr:col>68</xdr:col>
      <xdr:colOff>201092</xdr:colOff>
      <xdr:row>33</xdr:row>
      <xdr:rowOff>197752</xdr:rowOff>
    </xdr:to>
    <xdr:cxnSp macro="">
      <xdr:nvCxnSpPr>
        <xdr:cNvPr id="245" name="直線コネクタ 244">
          <a:extLst>
            <a:ext uri="{FF2B5EF4-FFF2-40B4-BE49-F238E27FC236}">
              <a16:creationId xmlns:a16="http://schemas.microsoft.com/office/drawing/2014/main" id="{7BDC9AB3-687A-D86B-3D8D-C979EAE15D22}"/>
            </a:ext>
          </a:extLst>
        </xdr:cNvPr>
        <xdr:cNvCxnSpPr/>
      </xdr:nvCxnSpPr>
      <xdr:spPr>
        <a:xfrm>
          <a:off x="14035892" y="7741552"/>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155175</xdr:colOff>
      <xdr:row>36</xdr:row>
      <xdr:rowOff>26599</xdr:rowOff>
    </xdr:from>
    <xdr:ext cx="361959" cy="224998"/>
    <xdr:sp macro="" textlink="">
      <xdr:nvSpPr>
        <xdr:cNvPr id="254" name="テキスト ボックス 253">
          <a:extLst>
            <a:ext uri="{FF2B5EF4-FFF2-40B4-BE49-F238E27FC236}">
              <a16:creationId xmlns:a16="http://schemas.microsoft.com/office/drawing/2014/main" id="{5CE673FB-FDA9-0385-8314-D59DE6C2C971}"/>
            </a:ext>
          </a:extLst>
        </xdr:cNvPr>
        <xdr:cNvSpPr txBox="1"/>
      </xdr:nvSpPr>
      <xdr:spPr>
        <a:xfrm>
          <a:off x="14556975" y="8256199"/>
          <a:ext cx="3619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 =</a:t>
          </a:r>
        </a:p>
      </xdr:txBody>
    </xdr:sp>
    <xdr:clientData/>
  </xdr:oneCellAnchor>
  <xdr:twoCellAnchor editAs="oneCell">
    <xdr:from>
      <xdr:col>62</xdr:col>
      <xdr:colOff>185445</xdr:colOff>
      <xdr:row>22</xdr:row>
      <xdr:rowOff>188567</xdr:rowOff>
    </xdr:from>
    <xdr:to>
      <xdr:col>62</xdr:col>
      <xdr:colOff>185445</xdr:colOff>
      <xdr:row>32</xdr:row>
      <xdr:rowOff>170567</xdr:rowOff>
    </xdr:to>
    <xdr:cxnSp macro="">
      <xdr:nvCxnSpPr>
        <xdr:cNvPr id="256" name="直線コネクタ 255">
          <a:extLst>
            <a:ext uri="{FF2B5EF4-FFF2-40B4-BE49-F238E27FC236}">
              <a16:creationId xmlns:a16="http://schemas.microsoft.com/office/drawing/2014/main" id="{E18F3D92-1D6F-8F3C-5241-8E908F75C013}"/>
            </a:ext>
          </a:extLst>
        </xdr:cNvPr>
        <xdr:cNvCxnSpPr/>
      </xdr:nvCxnSpPr>
      <xdr:spPr>
        <a:xfrm>
          <a:off x="14358645" y="521776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90534</xdr:colOff>
      <xdr:row>32</xdr:row>
      <xdr:rowOff>173890</xdr:rowOff>
    </xdr:from>
    <xdr:to>
      <xdr:col>62</xdr:col>
      <xdr:colOff>185934</xdr:colOff>
      <xdr:row>32</xdr:row>
      <xdr:rowOff>173890</xdr:rowOff>
    </xdr:to>
    <xdr:cxnSp macro="">
      <xdr:nvCxnSpPr>
        <xdr:cNvPr id="257" name="直線コネクタ 256">
          <a:extLst>
            <a:ext uri="{FF2B5EF4-FFF2-40B4-BE49-F238E27FC236}">
              <a16:creationId xmlns:a16="http://schemas.microsoft.com/office/drawing/2014/main" id="{61FFDA33-B32F-793D-476F-E1CD74EE49B6}"/>
            </a:ext>
          </a:extLst>
        </xdr:cNvPr>
        <xdr:cNvCxnSpPr/>
      </xdr:nvCxnSpPr>
      <xdr:spPr>
        <a:xfrm>
          <a:off x="14035134" y="7489090"/>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90886</xdr:colOff>
      <xdr:row>32</xdr:row>
      <xdr:rowOff>173642</xdr:rowOff>
    </xdr:from>
    <xdr:to>
      <xdr:col>61</xdr:col>
      <xdr:colOff>90886</xdr:colOff>
      <xdr:row>33</xdr:row>
      <xdr:rowOff>197042</xdr:rowOff>
    </xdr:to>
    <xdr:cxnSp macro="">
      <xdr:nvCxnSpPr>
        <xdr:cNvPr id="258" name="直線コネクタ 257">
          <a:extLst>
            <a:ext uri="{FF2B5EF4-FFF2-40B4-BE49-F238E27FC236}">
              <a16:creationId xmlns:a16="http://schemas.microsoft.com/office/drawing/2014/main" id="{FE37F5E6-26E1-24C8-5B19-23A48619DCF8}"/>
            </a:ext>
          </a:extLst>
        </xdr:cNvPr>
        <xdr:cNvCxnSpPr/>
      </xdr:nvCxnSpPr>
      <xdr:spPr>
        <a:xfrm>
          <a:off x="14035486" y="7488842"/>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186558</xdr:colOff>
      <xdr:row>22</xdr:row>
      <xdr:rowOff>189409</xdr:rowOff>
    </xdr:from>
    <xdr:to>
      <xdr:col>63</xdr:col>
      <xdr:colOff>191958</xdr:colOff>
      <xdr:row>22</xdr:row>
      <xdr:rowOff>189409</xdr:rowOff>
    </xdr:to>
    <xdr:cxnSp macro="">
      <xdr:nvCxnSpPr>
        <xdr:cNvPr id="259" name="直線コネクタ 258">
          <a:extLst>
            <a:ext uri="{FF2B5EF4-FFF2-40B4-BE49-F238E27FC236}">
              <a16:creationId xmlns:a16="http://schemas.microsoft.com/office/drawing/2014/main" id="{AE8F7EAC-F82E-0DE4-B288-F99F8E29B0D2}"/>
            </a:ext>
          </a:extLst>
        </xdr:cNvPr>
        <xdr:cNvCxnSpPr/>
      </xdr:nvCxnSpPr>
      <xdr:spPr>
        <a:xfrm>
          <a:off x="14359758" y="521860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193962</xdr:colOff>
      <xdr:row>22</xdr:row>
      <xdr:rowOff>188567</xdr:rowOff>
    </xdr:from>
    <xdr:to>
      <xdr:col>63</xdr:col>
      <xdr:colOff>193962</xdr:colOff>
      <xdr:row>32</xdr:row>
      <xdr:rowOff>170567</xdr:rowOff>
    </xdr:to>
    <xdr:cxnSp macro="">
      <xdr:nvCxnSpPr>
        <xdr:cNvPr id="260" name="直線コネクタ 259">
          <a:extLst>
            <a:ext uri="{FF2B5EF4-FFF2-40B4-BE49-F238E27FC236}">
              <a16:creationId xmlns:a16="http://schemas.microsoft.com/office/drawing/2014/main" id="{7A614092-2A00-8CD9-58F1-1058235257F1}"/>
            </a:ext>
          </a:extLst>
        </xdr:cNvPr>
        <xdr:cNvCxnSpPr/>
      </xdr:nvCxnSpPr>
      <xdr:spPr>
        <a:xfrm>
          <a:off x="14595762" y="521776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195389</xdr:colOff>
      <xdr:row>32</xdr:row>
      <xdr:rowOff>174106</xdr:rowOff>
    </xdr:from>
    <xdr:to>
      <xdr:col>68</xdr:col>
      <xdr:colOff>204389</xdr:colOff>
      <xdr:row>32</xdr:row>
      <xdr:rowOff>174106</xdr:rowOff>
    </xdr:to>
    <xdr:cxnSp macro="">
      <xdr:nvCxnSpPr>
        <xdr:cNvPr id="261" name="直線コネクタ 260">
          <a:extLst>
            <a:ext uri="{FF2B5EF4-FFF2-40B4-BE49-F238E27FC236}">
              <a16:creationId xmlns:a16="http://schemas.microsoft.com/office/drawing/2014/main" id="{E60172D3-344B-50F4-5149-FC5EC120EDB8}"/>
            </a:ext>
          </a:extLst>
        </xdr:cNvPr>
        <xdr:cNvCxnSpPr/>
      </xdr:nvCxnSpPr>
      <xdr:spPr>
        <a:xfrm>
          <a:off x="14597189" y="7489306"/>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205712</xdr:colOff>
      <xdr:row>32</xdr:row>
      <xdr:rowOff>174395</xdr:rowOff>
    </xdr:from>
    <xdr:to>
      <xdr:col>68</xdr:col>
      <xdr:colOff>205712</xdr:colOff>
      <xdr:row>33</xdr:row>
      <xdr:rowOff>197795</xdr:rowOff>
    </xdr:to>
    <xdr:cxnSp macro="">
      <xdr:nvCxnSpPr>
        <xdr:cNvPr id="262" name="直線コネクタ 261">
          <a:extLst>
            <a:ext uri="{FF2B5EF4-FFF2-40B4-BE49-F238E27FC236}">
              <a16:creationId xmlns:a16="http://schemas.microsoft.com/office/drawing/2014/main" id="{6068E0F3-F9F2-020B-AD51-B2704CE0AD15}"/>
            </a:ext>
          </a:extLst>
        </xdr:cNvPr>
        <xdr:cNvCxnSpPr/>
      </xdr:nvCxnSpPr>
      <xdr:spPr>
        <a:xfrm>
          <a:off x="15750512" y="7489595"/>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49116</xdr:colOff>
      <xdr:row>22</xdr:row>
      <xdr:rowOff>190273</xdr:rowOff>
    </xdr:from>
    <xdr:to>
      <xdr:col>62</xdr:col>
      <xdr:colOff>73194</xdr:colOff>
      <xdr:row>22</xdr:row>
      <xdr:rowOff>190273</xdr:rowOff>
    </xdr:to>
    <xdr:cxnSp macro="">
      <xdr:nvCxnSpPr>
        <xdr:cNvPr id="263" name="直線コネクタ 262">
          <a:extLst>
            <a:ext uri="{FF2B5EF4-FFF2-40B4-BE49-F238E27FC236}">
              <a16:creationId xmlns:a16="http://schemas.microsoft.com/office/drawing/2014/main" id="{99364EAE-FB90-E7CA-EBB6-752BB8BCB72D}"/>
            </a:ext>
          </a:extLst>
        </xdr:cNvPr>
        <xdr:cNvCxnSpPr/>
      </xdr:nvCxnSpPr>
      <xdr:spPr>
        <a:xfrm>
          <a:off x="13536516" y="5219473"/>
          <a:ext cx="70987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65749</xdr:colOff>
      <xdr:row>32</xdr:row>
      <xdr:rowOff>173989</xdr:rowOff>
    </xdr:from>
    <xdr:to>
      <xdr:col>60</xdr:col>
      <xdr:colOff>210534</xdr:colOff>
      <xdr:row>32</xdr:row>
      <xdr:rowOff>173989</xdr:rowOff>
    </xdr:to>
    <xdr:cxnSp macro="">
      <xdr:nvCxnSpPr>
        <xdr:cNvPr id="264" name="直線コネクタ 263">
          <a:extLst>
            <a:ext uri="{FF2B5EF4-FFF2-40B4-BE49-F238E27FC236}">
              <a16:creationId xmlns:a16="http://schemas.microsoft.com/office/drawing/2014/main" id="{6A4809F2-0A4F-D77D-54B4-5F27B0894C78}"/>
            </a:ext>
          </a:extLst>
        </xdr:cNvPr>
        <xdr:cNvCxnSpPr/>
      </xdr:nvCxnSpPr>
      <xdr:spPr>
        <a:xfrm>
          <a:off x="13781749" y="7489189"/>
          <a:ext cx="14478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54953</xdr:colOff>
      <xdr:row>22</xdr:row>
      <xdr:rowOff>105236</xdr:rowOff>
    </xdr:from>
    <xdr:to>
      <xdr:col>67</xdr:col>
      <xdr:colOff>54953</xdr:colOff>
      <xdr:row>22</xdr:row>
      <xdr:rowOff>186502</xdr:rowOff>
    </xdr:to>
    <xdr:cxnSp macro="">
      <xdr:nvCxnSpPr>
        <xdr:cNvPr id="265" name="直線コネクタ 264">
          <a:extLst>
            <a:ext uri="{FF2B5EF4-FFF2-40B4-BE49-F238E27FC236}">
              <a16:creationId xmlns:a16="http://schemas.microsoft.com/office/drawing/2014/main" id="{8E0D9F83-CD7C-76A2-66EA-CB05DD8B8A21}"/>
            </a:ext>
          </a:extLst>
        </xdr:cNvPr>
        <xdr:cNvCxnSpPr/>
      </xdr:nvCxnSpPr>
      <xdr:spPr>
        <a:xfrm>
          <a:off x="15371153" y="5134436"/>
          <a:ext cx="0" cy="8126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145149</xdr:colOff>
      <xdr:row>26</xdr:row>
      <xdr:rowOff>62883</xdr:rowOff>
    </xdr:from>
    <xdr:ext cx="233205" cy="444352"/>
    <xdr:sp macro="" textlink="'1条'!$R$6">
      <xdr:nvSpPr>
        <xdr:cNvPr id="266" name="テキスト ボックス 265">
          <a:extLst>
            <a:ext uri="{FF2B5EF4-FFF2-40B4-BE49-F238E27FC236}">
              <a16:creationId xmlns:a16="http://schemas.microsoft.com/office/drawing/2014/main" id="{D8F01783-9E7A-6718-8DDB-E04672379E3D}"/>
            </a:ext>
          </a:extLst>
        </xdr:cNvPr>
        <xdr:cNvSpPr txBox="1"/>
      </xdr:nvSpPr>
      <xdr:spPr>
        <a:xfrm rot="16200000">
          <a:off x="13526976" y="61120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F54C315-7E53-4F8F-A2C8-E551647794F2}"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59</xdr:col>
      <xdr:colOff>48926</xdr:colOff>
      <xdr:row>33</xdr:row>
      <xdr:rowOff>191172</xdr:rowOff>
    </xdr:from>
    <xdr:to>
      <xdr:col>60</xdr:col>
      <xdr:colOff>200347</xdr:colOff>
      <xdr:row>33</xdr:row>
      <xdr:rowOff>191172</xdr:rowOff>
    </xdr:to>
    <xdr:cxnSp macro="">
      <xdr:nvCxnSpPr>
        <xdr:cNvPr id="267" name="直線コネクタ 266">
          <a:extLst>
            <a:ext uri="{FF2B5EF4-FFF2-40B4-BE49-F238E27FC236}">
              <a16:creationId xmlns:a16="http://schemas.microsoft.com/office/drawing/2014/main" id="{CA125611-2C2B-D8AC-2AA9-A06E6997539E}"/>
            </a:ext>
          </a:extLst>
        </xdr:cNvPr>
        <xdr:cNvCxnSpPr/>
      </xdr:nvCxnSpPr>
      <xdr:spPr>
        <a:xfrm>
          <a:off x="13536326" y="7734972"/>
          <a:ext cx="380021"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141526</xdr:colOff>
      <xdr:row>26</xdr:row>
      <xdr:rowOff>227365</xdr:rowOff>
    </xdr:from>
    <xdr:ext cx="233205" cy="444352"/>
    <xdr:sp macro="" textlink="'1条'!$R$5">
      <xdr:nvSpPr>
        <xdr:cNvPr id="268" name="テキスト ボックス 267">
          <a:extLst>
            <a:ext uri="{FF2B5EF4-FFF2-40B4-BE49-F238E27FC236}">
              <a16:creationId xmlns:a16="http://schemas.microsoft.com/office/drawing/2014/main" id="{32749D81-D668-AFC9-74DF-E88CDD28F07E}"/>
            </a:ext>
          </a:extLst>
        </xdr:cNvPr>
        <xdr:cNvSpPr txBox="1"/>
      </xdr:nvSpPr>
      <xdr:spPr>
        <a:xfrm rot="16200000">
          <a:off x="13294753" y="627653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F395E82-A70A-4995-9F3B-C982A0AB5624}"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59</xdr:col>
      <xdr:colOff>99650</xdr:colOff>
      <xdr:row>22</xdr:row>
      <xdr:rowOff>189846</xdr:rowOff>
    </xdr:from>
    <xdr:to>
      <xdr:col>59</xdr:col>
      <xdr:colOff>99650</xdr:colOff>
      <xdr:row>33</xdr:row>
      <xdr:rowOff>195246</xdr:rowOff>
    </xdr:to>
    <xdr:cxnSp macro="">
      <xdr:nvCxnSpPr>
        <xdr:cNvPr id="269" name="直線コネクタ 268">
          <a:extLst>
            <a:ext uri="{FF2B5EF4-FFF2-40B4-BE49-F238E27FC236}">
              <a16:creationId xmlns:a16="http://schemas.microsoft.com/office/drawing/2014/main" id="{F4944558-5064-931A-BDDA-B8F57B413450}"/>
            </a:ext>
          </a:extLst>
        </xdr:cNvPr>
        <xdr:cNvCxnSpPr/>
      </xdr:nvCxnSpPr>
      <xdr:spPr>
        <a:xfrm>
          <a:off x="13587050" y="5219046"/>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108791</xdr:colOff>
      <xdr:row>32</xdr:row>
      <xdr:rowOff>171593</xdr:rowOff>
    </xdr:from>
    <xdr:to>
      <xdr:col>60</xdr:col>
      <xdr:colOff>108791</xdr:colOff>
      <xdr:row>33</xdr:row>
      <xdr:rowOff>194993</xdr:rowOff>
    </xdr:to>
    <xdr:cxnSp macro="">
      <xdr:nvCxnSpPr>
        <xdr:cNvPr id="270" name="直線コネクタ 269">
          <a:extLst>
            <a:ext uri="{FF2B5EF4-FFF2-40B4-BE49-F238E27FC236}">
              <a16:creationId xmlns:a16="http://schemas.microsoft.com/office/drawing/2014/main" id="{D4042828-33AF-225F-79A7-C266C0A3EAE5}"/>
            </a:ext>
          </a:extLst>
        </xdr:cNvPr>
        <xdr:cNvCxnSpPr/>
      </xdr:nvCxnSpPr>
      <xdr:spPr>
        <a:xfrm>
          <a:off x="13824791" y="7486793"/>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152258</xdr:colOff>
      <xdr:row>28</xdr:row>
      <xdr:rowOff>73561</xdr:rowOff>
    </xdr:from>
    <xdr:ext cx="224998" cy="345929"/>
    <xdr:sp macro="" textlink="">
      <xdr:nvSpPr>
        <xdr:cNvPr id="271" name="テキスト ボックス 270">
          <a:extLst>
            <a:ext uri="{FF2B5EF4-FFF2-40B4-BE49-F238E27FC236}">
              <a16:creationId xmlns:a16="http://schemas.microsoft.com/office/drawing/2014/main" id="{8A27CF83-8845-4E32-5E8A-976B790DA6B1}"/>
            </a:ext>
          </a:extLst>
        </xdr:cNvPr>
        <xdr:cNvSpPr txBox="1"/>
      </xdr:nvSpPr>
      <xdr:spPr>
        <a:xfrm rot="16200000">
          <a:off x="13350592" y="6534827"/>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59</xdr:col>
      <xdr:colOff>131444</xdr:colOff>
      <xdr:row>32</xdr:row>
      <xdr:rowOff>69417</xdr:rowOff>
    </xdr:from>
    <xdr:ext cx="233205" cy="444352"/>
    <xdr:sp macro="" textlink="'1条'!$R$9">
      <xdr:nvSpPr>
        <xdr:cNvPr id="272" name="テキスト ボックス 271">
          <a:extLst>
            <a:ext uri="{FF2B5EF4-FFF2-40B4-BE49-F238E27FC236}">
              <a16:creationId xmlns:a16="http://schemas.microsoft.com/office/drawing/2014/main" id="{E75A599F-EDBF-2279-69A0-8734C470B2D2}"/>
            </a:ext>
          </a:extLst>
        </xdr:cNvPr>
        <xdr:cNvSpPr txBox="1"/>
      </xdr:nvSpPr>
      <xdr:spPr>
        <a:xfrm rot="16200000">
          <a:off x="13513271" y="749019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27B6D9-0450-4AEB-BCA8-C0CEC7AD9EF5}" type="TxLink">
            <a:rPr kumimoji="1" lang="en-US" altLang="en-US" sz="900" b="0" i="0" u="none" strike="noStrike">
              <a:solidFill>
                <a:srgbClr val="000000"/>
              </a:solidFill>
              <a:latin typeface="Times New Roman"/>
              <a:cs typeface="Times New Roman"/>
            </a:rPr>
            <a:pPr/>
            <a:t>0.700</a:t>
          </a:fld>
          <a:endParaRPr kumimoji="1" lang="ja-JP" altLang="en-US" sz="900"/>
        </a:p>
      </xdr:txBody>
    </xdr:sp>
    <xdr:clientData/>
  </xdr:oneCellAnchor>
  <xdr:twoCellAnchor editAs="oneCell">
    <xdr:from>
      <xdr:col>62</xdr:col>
      <xdr:colOff>190304</xdr:colOff>
      <xdr:row>21</xdr:row>
      <xdr:rowOff>219001</xdr:rowOff>
    </xdr:from>
    <xdr:to>
      <xdr:col>62</xdr:col>
      <xdr:colOff>190304</xdr:colOff>
      <xdr:row>22</xdr:row>
      <xdr:rowOff>126333</xdr:rowOff>
    </xdr:to>
    <xdr:cxnSp macro="">
      <xdr:nvCxnSpPr>
        <xdr:cNvPr id="273" name="直線コネクタ 272">
          <a:extLst>
            <a:ext uri="{FF2B5EF4-FFF2-40B4-BE49-F238E27FC236}">
              <a16:creationId xmlns:a16="http://schemas.microsoft.com/office/drawing/2014/main" id="{A5017008-1003-5530-846A-DD8AC5C9BFEF}"/>
            </a:ext>
          </a:extLst>
        </xdr:cNvPr>
        <xdr:cNvCxnSpPr/>
      </xdr:nvCxnSpPr>
      <xdr:spPr>
        <a:xfrm>
          <a:off x="14363504" y="5019601"/>
          <a:ext cx="0" cy="13593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193070</xdr:colOff>
      <xdr:row>21</xdr:row>
      <xdr:rowOff>222025</xdr:rowOff>
    </xdr:from>
    <xdr:to>
      <xdr:col>63</xdr:col>
      <xdr:colOff>193070</xdr:colOff>
      <xdr:row>22</xdr:row>
      <xdr:rowOff>126333</xdr:rowOff>
    </xdr:to>
    <xdr:cxnSp macro="">
      <xdr:nvCxnSpPr>
        <xdr:cNvPr id="274" name="直線コネクタ 273">
          <a:extLst>
            <a:ext uri="{FF2B5EF4-FFF2-40B4-BE49-F238E27FC236}">
              <a16:creationId xmlns:a16="http://schemas.microsoft.com/office/drawing/2014/main" id="{61E55B03-3011-116A-61AB-AC32B1EC57EF}"/>
            </a:ext>
          </a:extLst>
        </xdr:cNvPr>
        <xdr:cNvCxnSpPr/>
      </xdr:nvCxnSpPr>
      <xdr:spPr>
        <a:xfrm>
          <a:off x="14594870" y="5022625"/>
          <a:ext cx="0" cy="1329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187212</xdr:colOff>
      <xdr:row>22</xdr:row>
      <xdr:rowOff>42401</xdr:rowOff>
    </xdr:from>
    <xdr:to>
      <xdr:col>63</xdr:col>
      <xdr:colOff>192612</xdr:colOff>
      <xdr:row>22</xdr:row>
      <xdr:rowOff>42401</xdr:rowOff>
    </xdr:to>
    <xdr:cxnSp macro="">
      <xdr:nvCxnSpPr>
        <xdr:cNvPr id="275" name="直線コネクタ 274">
          <a:extLst>
            <a:ext uri="{FF2B5EF4-FFF2-40B4-BE49-F238E27FC236}">
              <a16:creationId xmlns:a16="http://schemas.microsoft.com/office/drawing/2014/main" id="{33362F6E-2E3F-0BF3-4B10-4EFB4B8794B4}"/>
            </a:ext>
          </a:extLst>
        </xdr:cNvPr>
        <xdr:cNvCxnSpPr/>
      </xdr:nvCxnSpPr>
      <xdr:spPr>
        <a:xfrm>
          <a:off x="14360412" y="5071601"/>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75646</xdr:colOff>
      <xdr:row>21</xdr:row>
      <xdr:rowOff>43543</xdr:rowOff>
    </xdr:from>
    <xdr:ext cx="444352" cy="233205"/>
    <xdr:sp macro="" textlink="'1条'!$R$7">
      <xdr:nvSpPr>
        <xdr:cNvPr id="276" name="テキスト ボックス 275">
          <a:extLst>
            <a:ext uri="{FF2B5EF4-FFF2-40B4-BE49-F238E27FC236}">
              <a16:creationId xmlns:a16="http://schemas.microsoft.com/office/drawing/2014/main" id="{4AE81E80-177D-8C6A-2BC5-1733CDF0D84C}"/>
            </a:ext>
          </a:extLst>
        </xdr:cNvPr>
        <xdr:cNvSpPr txBox="1"/>
      </xdr:nvSpPr>
      <xdr:spPr>
        <a:xfrm>
          <a:off x="14248846" y="484414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8E00EBC-1382-4150-9A13-6466146C625B}" type="TxLink">
            <a:rPr kumimoji="1" lang="en-US" altLang="en-US" sz="900" b="0" i="0" u="none" strike="noStrike">
              <a:solidFill>
                <a:srgbClr val="000000"/>
              </a:solidFill>
              <a:latin typeface="Times New Roman"/>
              <a:cs typeface="Times New Roman"/>
            </a:rPr>
            <a:pPr/>
            <a:t>0.650</a:t>
          </a:fld>
          <a:endParaRPr kumimoji="1" lang="ja-JP" altLang="en-US" sz="900"/>
        </a:p>
      </xdr:txBody>
    </xdr:sp>
    <xdr:clientData/>
  </xdr:oneCellAnchor>
  <xdr:twoCellAnchor editAs="oneCell">
    <xdr:from>
      <xdr:col>61</xdr:col>
      <xdr:colOff>91968</xdr:colOff>
      <xdr:row>35</xdr:row>
      <xdr:rowOff>147080</xdr:rowOff>
    </xdr:from>
    <xdr:to>
      <xdr:col>61</xdr:col>
      <xdr:colOff>91968</xdr:colOff>
      <xdr:row>36</xdr:row>
      <xdr:rowOff>98480</xdr:rowOff>
    </xdr:to>
    <xdr:cxnSp macro="">
      <xdr:nvCxnSpPr>
        <xdr:cNvPr id="277" name="直線コネクタ 276">
          <a:extLst>
            <a:ext uri="{FF2B5EF4-FFF2-40B4-BE49-F238E27FC236}">
              <a16:creationId xmlns:a16="http://schemas.microsoft.com/office/drawing/2014/main" id="{8CCF1EE7-7258-3E10-CA5A-7CDA42348059}"/>
            </a:ext>
          </a:extLst>
        </xdr:cNvPr>
        <xdr:cNvCxnSpPr/>
      </xdr:nvCxnSpPr>
      <xdr:spPr>
        <a:xfrm>
          <a:off x="14036568" y="8148080"/>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205081</xdr:colOff>
      <xdr:row>35</xdr:row>
      <xdr:rowOff>153934</xdr:rowOff>
    </xdr:from>
    <xdr:to>
      <xdr:col>68</xdr:col>
      <xdr:colOff>205081</xdr:colOff>
      <xdr:row>36</xdr:row>
      <xdr:rowOff>105334</xdr:rowOff>
    </xdr:to>
    <xdr:cxnSp macro="">
      <xdr:nvCxnSpPr>
        <xdr:cNvPr id="278" name="直線コネクタ 277">
          <a:extLst>
            <a:ext uri="{FF2B5EF4-FFF2-40B4-BE49-F238E27FC236}">
              <a16:creationId xmlns:a16="http://schemas.microsoft.com/office/drawing/2014/main" id="{CEC1F044-3C89-32CC-0C2C-E6F650FF3DA9}"/>
            </a:ext>
          </a:extLst>
        </xdr:cNvPr>
        <xdr:cNvCxnSpPr/>
      </xdr:nvCxnSpPr>
      <xdr:spPr>
        <a:xfrm>
          <a:off x="15749881" y="8154934"/>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92818</xdr:colOff>
      <xdr:row>36</xdr:row>
      <xdr:rowOff>54024</xdr:rowOff>
    </xdr:from>
    <xdr:to>
      <xdr:col>68</xdr:col>
      <xdr:colOff>202618</xdr:colOff>
      <xdr:row>36</xdr:row>
      <xdr:rowOff>54024</xdr:rowOff>
    </xdr:to>
    <xdr:cxnSp macro="">
      <xdr:nvCxnSpPr>
        <xdr:cNvPr id="279" name="直線コネクタ 278">
          <a:extLst>
            <a:ext uri="{FF2B5EF4-FFF2-40B4-BE49-F238E27FC236}">
              <a16:creationId xmlns:a16="http://schemas.microsoft.com/office/drawing/2014/main" id="{87BEAB89-D659-1477-66D1-9B62B4C78968}"/>
            </a:ext>
          </a:extLst>
        </xdr:cNvPr>
        <xdr:cNvCxnSpPr/>
      </xdr:nvCxnSpPr>
      <xdr:spPr>
        <a:xfrm>
          <a:off x="14037418" y="828362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125907</xdr:colOff>
      <xdr:row>36</xdr:row>
      <xdr:rowOff>28278</xdr:rowOff>
    </xdr:from>
    <xdr:ext cx="444352" cy="233205"/>
    <xdr:sp macro="" textlink="'1条'!$R$8">
      <xdr:nvSpPr>
        <xdr:cNvPr id="280" name="テキスト ボックス 279">
          <a:extLst>
            <a:ext uri="{FF2B5EF4-FFF2-40B4-BE49-F238E27FC236}">
              <a16:creationId xmlns:a16="http://schemas.microsoft.com/office/drawing/2014/main" id="{AD778DB5-1BAB-92F8-6705-AA66A410BA1E}"/>
            </a:ext>
          </a:extLst>
        </xdr:cNvPr>
        <xdr:cNvSpPr txBox="1"/>
      </xdr:nvSpPr>
      <xdr:spPr>
        <a:xfrm>
          <a:off x="14756307" y="82578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2BEBAE7-8DE2-49F4-824B-287643A8EAA0}" type="TxLink">
            <a:rPr kumimoji="1" lang="en-US" altLang="en-US" sz="900" b="0" i="0" u="none" strike="noStrike">
              <a:solidFill>
                <a:srgbClr val="000000"/>
              </a:solidFill>
              <a:latin typeface="Times New Roman"/>
              <a:cs typeface="Times New Roman"/>
            </a:rPr>
            <a:pPr/>
            <a:t>4.750</a:t>
          </a:fld>
          <a:endParaRPr kumimoji="1" lang="ja-JP" altLang="en-US" sz="900"/>
        </a:p>
      </xdr:txBody>
    </xdr:sp>
    <xdr:clientData/>
  </xdr:oneCellAnchor>
  <xdr:twoCellAnchor editAs="oneCell">
    <xdr:from>
      <xdr:col>61</xdr:col>
      <xdr:colOff>91311</xdr:colOff>
      <xdr:row>29</xdr:row>
      <xdr:rowOff>150033</xdr:rowOff>
    </xdr:from>
    <xdr:to>
      <xdr:col>61</xdr:col>
      <xdr:colOff>91311</xdr:colOff>
      <xdr:row>32</xdr:row>
      <xdr:rowOff>5080</xdr:rowOff>
    </xdr:to>
    <xdr:cxnSp macro="">
      <xdr:nvCxnSpPr>
        <xdr:cNvPr id="281" name="直線コネクタ 280">
          <a:extLst>
            <a:ext uri="{FF2B5EF4-FFF2-40B4-BE49-F238E27FC236}">
              <a16:creationId xmlns:a16="http://schemas.microsoft.com/office/drawing/2014/main" id="{881D90C2-2238-F383-392C-128649763D8F}"/>
            </a:ext>
          </a:extLst>
        </xdr:cNvPr>
        <xdr:cNvCxnSpPr/>
      </xdr:nvCxnSpPr>
      <xdr:spPr>
        <a:xfrm>
          <a:off x="14035911" y="6779433"/>
          <a:ext cx="0" cy="54084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90418</xdr:colOff>
      <xdr:row>29</xdr:row>
      <xdr:rowOff>175940</xdr:rowOff>
    </xdr:from>
    <xdr:to>
      <xdr:col>62</xdr:col>
      <xdr:colOff>185818</xdr:colOff>
      <xdr:row>29</xdr:row>
      <xdr:rowOff>175940</xdr:rowOff>
    </xdr:to>
    <xdr:cxnSp macro="">
      <xdr:nvCxnSpPr>
        <xdr:cNvPr id="282" name="直線コネクタ 281">
          <a:extLst>
            <a:ext uri="{FF2B5EF4-FFF2-40B4-BE49-F238E27FC236}">
              <a16:creationId xmlns:a16="http://schemas.microsoft.com/office/drawing/2014/main" id="{CFFC6FEB-1ADC-F43D-C74D-D415FCE441BE}"/>
            </a:ext>
          </a:extLst>
        </xdr:cNvPr>
        <xdr:cNvCxnSpPr/>
      </xdr:nvCxnSpPr>
      <xdr:spPr>
        <a:xfrm>
          <a:off x="14035018" y="6805340"/>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38171</xdr:colOff>
      <xdr:row>28</xdr:row>
      <xdr:rowOff>206947</xdr:rowOff>
    </xdr:from>
    <xdr:ext cx="444352" cy="233205"/>
    <xdr:sp macro="" textlink="'1条'!$R$10">
      <xdr:nvSpPr>
        <xdr:cNvPr id="283" name="テキスト ボックス 282">
          <a:extLst>
            <a:ext uri="{FF2B5EF4-FFF2-40B4-BE49-F238E27FC236}">
              <a16:creationId xmlns:a16="http://schemas.microsoft.com/office/drawing/2014/main" id="{F5125B35-612D-CC12-262A-0E9F8BA83883}"/>
            </a:ext>
          </a:extLst>
        </xdr:cNvPr>
        <xdr:cNvSpPr txBox="1"/>
      </xdr:nvSpPr>
      <xdr:spPr>
        <a:xfrm>
          <a:off x="13982771" y="66077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B5DC5CD-DE78-42E2-BFBC-9A5241EB66DF}" type="TxLink">
            <a:rPr kumimoji="1" lang="en-US" altLang="en-US" sz="900" b="0" i="0" u="none" strike="noStrike">
              <a:solidFill>
                <a:srgbClr val="000000"/>
              </a:solidFill>
              <a:latin typeface="Times New Roman"/>
              <a:cs typeface="Times New Roman"/>
            </a:rPr>
            <a:pPr/>
            <a:t>0.900</a:t>
          </a:fld>
          <a:endParaRPr kumimoji="1" lang="ja-JP" altLang="en-US" sz="900"/>
        </a:p>
      </xdr:txBody>
    </xdr:sp>
    <xdr:clientData/>
  </xdr:oneCellAnchor>
  <xdr:oneCellAnchor>
    <xdr:from>
      <xdr:col>65</xdr:col>
      <xdr:colOff>78908</xdr:colOff>
      <xdr:row>28</xdr:row>
      <xdr:rowOff>201862</xdr:rowOff>
    </xdr:from>
    <xdr:ext cx="444352" cy="233205"/>
    <xdr:sp macro="" textlink="'1条'!$R$11">
      <xdr:nvSpPr>
        <xdr:cNvPr id="284" name="テキスト ボックス 283">
          <a:extLst>
            <a:ext uri="{FF2B5EF4-FFF2-40B4-BE49-F238E27FC236}">
              <a16:creationId xmlns:a16="http://schemas.microsoft.com/office/drawing/2014/main" id="{47096E3C-5349-090C-EFED-9A787FA15A31}"/>
            </a:ext>
          </a:extLst>
        </xdr:cNvPr>
        <xdr:cNvSpPr txBox="1"/>
      </xdr:nvSpPr>
      <xdr:spPr>
        <a:xfrm>
          <a:off x="14937908" y="660266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1E9E53-677A-4FDB-82D9-B7B267E3BFAE}" type="TxLink">
            <a:rPr kumimoji="1" lang="en-US" altLang="en-US" sz="900" b="0" i="0" u="none" strike="noStrike">
              <a:solidFill>
                <a:srgbClr val="000000"/>
              </a:solidFill>
              <a:latin typeface="Times New Roman"/>
              <a:cs typeface="Times New Roman"/>
            </a:rPr>
            <a:pPr/>
            <a:t>3.200</a:t>
          </a:fld>
          <a:endParaRPr kumimoji="1" lang="ja-JP" altLang="en-US" sz="900"/>
        </a:p>
      </xdr:txBody>
    </xdr:sp>
    <xdr:clientData/>
  </xdr:oneCellAnchor>
  <xdr:twoCellAnchor editAs="oneCell">
    <xdr:from>
      <xdr:col>63</xdr:col>
      <xdr:colOff>192145</xdr:colOff>
      <xdr:row>29</xdr:row>
      <xdr:rowOff>171915</xdr:rowOff>
    </xdr:from>
    <xdr:to>
      <xdr:col>68</xdr:col>
      <xdr:colOff>201145</xdr:colOff>
      <xdr:row>29</xdr:row>
      <xdr:rowOff>171915</xdr:rowOff>
    </xdr:to>
    <xdr:cxnSp macro="">
      <xdr:nvCxnSpPr>
        <xdr:cNvPr id="285" name="直線コネクタ 284">
          <a:extLst>
            <a:ext uri="{FF2B5EF4-FFF2-40B4-BE49-F238E27FC236}">
              <a16:creationId xmlns:a16="http://schemas.microsoft.com/office/drawing/2014/main" id="{B3D34F8F-9BA7-5D0A-4D69-A730F05F323F}"/>
            </a:ext>
          </a:extLst>
        </xdr:cNvPr>
        <xdr:cNvCxnSpPr/>
      </xdr:nvCxnSpPr>
      <xdr:spPr>
        <a:xfrm>
          <a:off x="14593945" y="6801315"/>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201973</xdr:colOff>
      <xdr:row>29</xdr:row>
      <xdr:rowOff>142198</xdr:rowOff>
    </xdr:from>
    <xdr:to>
      <xdr:col>68</xdr:col>
      <xdr:colOff>201973</xdr:colOff>
      <xdr:row>32</xdr:row>
      <xdr:rowOff>50800</xdr:rowOff>
    </xdr:to>
    <xdr:cxnSp macro="">
      <xdr:nvCxnSpPr>
        <xdr:cNvPr id="286" name="直線コネクタ 285">
          <a:extLst>
            <a:ext uri="{FF2B5EF4-FFF2-40B4-BE49-F238E27FC236}">
              <a16:creationId xmlns:a16="http://schemas.microsoft.com/office/drawing/2014/main" id="{87876B1D-C9D0-E879-C748-E5533AFE1010}"/>
            </a:ext>
          </a:extLst>
        </xdr:cNvPr>
        <xdr:cNvCxnSpPr/>
      </xdr:nvCxnSpPr>
      <xdr:spPr>
        <a:xfrm>
          <a:off x="15746773" y="6771598"/>
          <a:ext cx="0" cy="59440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193942</xdr:colOff>
      <xdr:row>22</xdr:row>
      <xdr:rowOff>221136</xdr:rowOff>
    </xdr:from>
    <xdr:to>
      <xdr:col>67</xdr:col>
      <xdr:colOff>124326</xdr:colOff>
      <xdr:row>22</xdr:row>
      <xdr:rowOff>224247</xdr:rowOff>
    </xdr:to>
    <xdr:cxnSp macro="">
      <xdr:nvCxnSpPr>
        <xdr:cNvPr id="287" name="直線コネクタ 286">
          <a:extLst>
            <a:ext uri="{FF2B5EF4-FFF2-40B4-BE49-F238E27FC236}">
              <a16:creationId xmlns:a16="http://schemas.microsoft.com/office/drawing/2014/main" id="{D1A4772A-1255-2A04-1440-FE6FE2D6783E}"/>
            </a:ext>
          </a:extLst>
        </xdr:cNvPr>
        <xdr:cNvCxnSpPr/>
      </xdr:nvCxnSpPr>
      <xdr:spPr>
        <a:xfrm>
          <a:off x="14595742" y="5250336"/>
          <a:ext cx="844784" cy="3111"/>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67</xdr:col>
      <xdr:colOff>92266</xdr:colOff>
      <xdr:row>21</xdr:row>
      <xdr:rowOff>153905</xdr:rowOff>
    </xdr:from>
    <xdr:ext cx="233205" cy="444352"/>
    <xdr:sp macro="" textlink="'1条'!R14">
      <xdr:nvSpPr>
        <xdr:cNvPr id="288" name="テキスト ボックス 287">
          <a:extLst>
            <a:ext uri="{FF2B5EF4-FFF2-40B4-BE49-F238E27FC236}">
              <a16:creationId xmlns:a16="http://schemas.microsoft.com/office/drawing/2014/main" id="{DD0C97C3-AD52-364B-62C8-44E378426FA3}"/>
            </a:ext>
          </a:extLst>
        </xdr:cNvPr>
        <xdr:cNvSpPr txBox="1"/>
      </xdr:nvSpPr>
      <xdr:spPr>
        <a:xfrm rot="16200000">
          <a:off x="15302893" y="506007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66</xdr:col>
      <xdr:colOff>161383</xdr:colOff>
      <xdr:row>22</xdr:row>
      <xdr:rowOff>188967</xdr:rowOff>
    </xdr:from>
    <xdr:to>
      <xdr:col>67</xdr:col>
      <xdr:colOff>106480</xdr:colOff>
      <xdr:row>22</xdr:row>
      <xdr:rowOff>188967</xdr:rowOff>
    </xdr:to>
    <xdr:cxnSp macro="">
      <xdr:nvCxnSpPr>
        <xdr:cNvPr id="289" name="直線コネクタ 288">
          <a:extLst>
            <a:ext uri="{FF2B5EF4-FFF2-40B4-BE49-F238E27FC236}">
              <a16:creationId xmlns:a16="http://schemas.microsoft.com/office/drawing/2014/main" id="{29C9064D-73DD-A9D3-570C-442DD332E7EF}"/>
            </a:ext>
          </a:extLst>
        </xdr:cNvPr>
        <xdr:cNvCxnSpPr/>
      </xdr:nvCxnSpPr>
      <xdr:spPr>
        <a:xfrm>
          <a:off x="15248983" y="5218167"/>
          <a:ext cx="17369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71506</xdr:colOff>
      <xdr:row>22</xdr:row>
      <xdr:rowOff>203618</xdr:rowOff>
    </xdr:from>
    <xdr:to>
      <xdr:col>66</xdr:col>
      <xdr:colOff>71506</xdr:colOff>
      <xdr:row>23</xdr:row>
      <xdr:rowOff>119018</xdr:rowOff>
    </xdr:to>
    <xdr:cxnSp macro="">
      <xdr:nvCxnSpPr>
        <xdr:cNvPr id="290" name="直線コネクタ 289">
          <a:extLst>
            <a:ext uri="{FF2B5EF4-FFF2-40B4-BE49-F238E27FC236}">
              <a16:creationId xmlns:a16="http://schemas.microsoft.com/office/drawing/2014/main" id="{E084D8DD-817C-1917-1C71-F14809CD24CD}"/>
            </a:ext>
          </a:extLst>
        </xdr:cNvPr>
        <xdr:cNvCxnSpPr/>
      </xdr:nvCxnSpPr>
      <xdr:spPr>
        <a:xfrm rot="2700000">
          <a:off x="15087106" y="5304818"/>
          <a:ext cx="14400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99370</xdr:colOff>
      <xdr:row>22</xdr:row>
      <xdr:rowOff>224706</xdr:rowOff>
    </xdr:from>
    <xdr:to>
      <xdr:col>66</xdr:col>
      <xdr:colOff>165542</xdr:colOff>
      <xdr:row>23</xdr:row>
      <xdr:rowOff>62070</xdr:rowOff>
    </xdr:to>
    <xdr:cxnSp macro="">
      <xdr:nvCxnSpPr>
        <xdr:cNvPr id="291" name="直線コネクタ 290">
          <a:extLst>
            <a:ext uri="{FF2B5EF4-FFF2-40B4-BE49-F238E27FC236}">
              <a16:creationId xmlns:a16="http://schemas.microsoft.com/office/drawing/2014/main" id="{DD2189AE-C682-65D5-6A4D-F635F3BF3854}"/>
            </a:ext>
          </a:extLst>
        </xdr:cNvPr>
        <xdr:cNvCxnSpPr/>
      </xdr:nvCxnSpPr>
      <xdr:spPr>
        <a:xfrm>
          <a:off x="15186970" y="5253906"/>
          <a:ext cx="66172" cy="6596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177897</xdr:colOff>
      <xdr:row>22</xdr:row>
      <xdr:rowOff>224706</xdr:rowOff>
    </xdr:from>
    <xdr:to>
      <xdr:col>66</xdr:col>
      <xdr:colOff>195855</xdr:colOff>
      <xdr:row>23</xdr:row>
      <xdr:rowOff>20898</xdr:rowOff>
    </xdr:to>
    <xdr:cxnSp macro="">
      <xdr:nvCxnSpPr>
        <xdr:cNvPr id="292" name="直線コネクタ 291">
          <a:extLst>
            <a:ext uri="{FF2B5EF4-FFF2-40B4-BE49-F238E27FC236}">
              <a16:creationId xmlns:a16="http://schemas.microsoft.com/office/drawing/2014/main" id="{F80E10CB-B51F-0EE6-A744-31DA3791C5A2}"/>
            </a:ext>
          </a:extLst>
        </xdr:cNvPr>
        <xdr:cNvCxnSpPr/>
      </xdr:nvCxnSpPr>
      <xdr:spPr>
        <a:xfrm>
          <a:off x="15265497" y="5253906"/>
          <a:ext cx="17958"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102895</xdr:colOff>
      <xdr:row>23</xdr:row>
      <xdr:rowOff>47998</xdr:rowOff>
    </xdr:from>
    <xdr:to>
      <xdr:col>67</xdr:col>
      <xdr:colOff>13111</xdr:colOff>
      <xdr:row>23</xdr:row>
      <xdr:rowOff>47998</xdr:rowOff>
    </xdr:to>
    <xdr:cxnSp macro="">
      <xdr:nvCxnSpPr>
        <xdr:cNvPr id="293" name="直線コネクタ 292">
          <a:extLst>
            <a:ext uri="{FF2B5EF4-FFF2-40B4-BE49-F238E27FC236}">
              <a16:creationId xmlns:a16="http://schemas.microsoft.com/office/drawing/2014/main" id="{FCB0CDDF-1666-28B1-798B-ED12DBCE834C}"/>
            </a:ext>
          </a:extLst>
        </xdr:cNvPr>
        <xdr:cNvCxnSpPr/>
      </xdr:nvCxnSpPr>
      <xdr:spPr>
        <a:xfrm rot="18900000">
          <a:off x="15190495" y="5305798"/>
          <a:ext cx="13881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125755</xdr:colOff>
      <xdr:row>22</xdr:row>
      <xdr:rowOff>224706</xdr:rowOff>
    </xdr:from>
    <xdr:to>
      <xdr:col>65</xdr:col>
      <xdr:colOff>184133</xdr:colOff>
      <xdr:row>23</xdr:row>
      <xdr:rowOff>62070</xdr:rowOff>
    </xdr:to>
    <xdr:cxnSp macro="">
      <xdr:nvCxnSpPr>
        <xdr:cNvPr id="294" name="直線コネクタ 293">
          <a:extLst>
            <a:ext uri="{FF2B5EF4-FFF2-40B4-BE49-F238E27FC236}">
              <a16:creationId xmlns:a16="http://schemas.microsoft.com/office/drawing/2014/main" id="{E499D41F-757A-0FB4-CB36-8935F1174821}"/>
            </a:ext>
          </a:extLst>
        </xdr:cNvPr>
        <xdr:cNvCxnSpPr/>
      </xdr:nvCxnSpPr>
      <xdr:spPr>
        <a:xfrm>
          <a:off x="14984755" y="5253906"/>
          <a:ext cx="58378" cy="6596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196488</xdr:colOff>
      <xdr:row>22</xdr:row>
      <xdr:rowOff>224706</xdr:rowOff>
    </xdr:from>
    <xdr:to>
      <xdr:col>65</xdr:col>
      <xdr:colOff>219659</xdr:colOff>
      <xdr:row>23</xdr:row>
      <xdr:rowOff>20898</xdr:rowOff>
    </xdr:to>
    <xdr:cxnSp macro="">
      <xdr:nvCxnSpPr>
        <xdr:cNvPr id="295" name="直線コネクタ 294">
          <a:extLst>
            <a:ext uri="{FF2B5EF4-FFF2-40B4-BE49-F238E27FC236}">
              <a16:creationId xmlns:a16="http://schemas.microsoft.com/office/drawing/2014/main" id="{4909C1CE-F7B4-518D-5FB3-CBC155467EF2}"/>
            </a:ext>
          </a:extLst>
        </xdr:cNvPr>
        <xdr:cNvCxnSpPr/>
      </xdr:nvCxnSpPr>
      <xdr:spPr>
        <a:xfrm>
          <a:off x="15055488" y="5253906"/>
          <a:ext cx="23171" cy="24792"/>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119755</xdr:colOff>
      <xdr:row>23</xdr:row>
      <xdr:rowOff>47999</xdr:rowOff>
    </xdr:from>
    <xdr:to>
      <xdr:col>66</xdr:col>
      <xdr:colOff>25740</xdr:colOff>
      <xdr:row>23</xdr:row>
      <xdr:rowOff>47999</xdr:rowOff>
    </xdr:to>
    <xdr:cxnSp macro="">
      <xdr:nvCxnSpPr>
        <xdr:cNvPr id="296" name="直線コネクタ 295">
          <a:extLst>
            <a:ext uri="{FF2B5EF4-FFF2-40B4-BE49-F238E27FC236}">
              <a16:creationId xmlns:a16="http://schemas.microsoft.com/office/drawing/2014/main" id="{60C1B860-1631-E49B-995A-FEFC69EEA89C}"/>
            </a:ext>
          </a:extLst>
        </xdr:cNvPr>
        <xdr:cNvCxnSpPr/>
      </xdr:nvCxnSpPr>
      <xdr:spPr>
        <a:xfrm rot="18900000">
          <a:off x="14978755" y="5305799"/>
          <a:ext cx="134585"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217576</xdr:colOff>
      <xdr:row>23</xdr:row>
      <xdr:rowOff>32457</xdr:rowOff>
    </xdr:from>
    <xdr:to>
      <xdr:col>66</xdr:col>
      <xdr:colOff>54510</xdr:colOff>
      <xdr:row>23</xdr:row>
      <xdr:rowOff>98911</xdr:rowOff>
    </xdr:to>
    <xdr:cxnSp macro="">
      <xdr:nvCxnSpPr>
        <xdr:cNvPr id="297" name="直線コネクタ 296">
          <a:extLst>
            <a:ext uri="{FF2B5EF4-FFF2-40B4-BE49-F238E27FC236}">
              <a16:creationId xmlns:a16="http://schemas.microsoft.com/office/drawing/2014/main" id="{292B5A8E-CEEF-B751-BF60-FE07CE478524}"/>
            </a:ext>
          </a:extLst>
        </xdr:cNvPr>
        <xdr:cNvCxnSpPr/>
      </xdr:nvCxnSpPr>
      <xdr:spPr>
        <a:xfrm flipV="1">
          <a:off x="15076576" y="5290257"/>
          <a:ext cx="65534" cy="66454"/>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68066</xdr:colOff>
      <xdr:row>23</xdr:row>
      <xdr:rowOff>75454</xdr:rowOff>
    </xdr:from>
    <xdr:to>
      <xdr:col>66</xdr:col>
      <xdr:colOff>91523</xdr:colOff>
      <xdr:row>23</xdr:row>
      <xdr:rowOff>98911</xdr:rowOff>
    </xdr:to>
    <xdr:cxnSp macro="">
      <xdr:nvCxnSpPr>
        <xdr:cNvPr id="298" name="直線コネクタ 297">
          <a:extLst>
            <a:ext uri="{FF2B5EF4-FFF2-40B4-BE49-F238E27FC236}">
              <a16:creationId xmlns:a16="http://schemas.microsoft.com/office/drawing/2014/main" id="{594587BC-C44A-BE16-E3EC-00C9A4DBF961}"/>
            </a:ext>
          </a:extLst>
        </xdr:cNvPr>
        <xdr:cNvCxnSpPr/>
      </xdr:nvCxnSpPr>
      <xdr:spPr>
        <a:xfrm flipV="1">
          <a:off x="15155666" y="5333254"/>
          <a:ext cx="23457" cy="23457"/>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54953</xdr:colOff>
      <xdr:row>22</xdr:row>
      <xdr:rowOff>222158</xdr:rowOff>
    </xdr:from>
    <xdr:to>
      <xdr:col>67</xdr:col>
      <xdr:colOff>54953</xdr:colOff>
      <xdr:row>23</xdr:row>
      <xdr:rowOff>74824</xdr:rowOff>
    </xdr:to>
    <xdr:cxnSp macro="">
      <xdr:nvCxnSpPr>
        <xdr:cNvPr id="299" name="直線コネクタ 298">
          <a:extLst>
            <a:ext uri="{FF2B5EF4-FFF2-40B4-BE49-F238E27FC236}">
              <a16:creationId xmlns:a16="http://schemas.microsoft.com/office/drawing/2014/main" id="{18B20B69-82BD-E662-4D18-5DA574A78EA3}"/>
            </a:ext>
          </a:extLst>
        </xdr:cNvPr>
        <xdr:cNvCxnSpPr/>
      </xdr:nvCxnSpPr>
      <xdr:spPr>
        <a:xfrm>
          <a:off x="15371153" y="5251358"/>
          <a:ext cx="0" cy="81266"/>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104612</xdr:colOff>
      <xdr:row>22</xdr:row>
      <xdr:rowOff>187810</xdr:rowOff>
    </xdr:from>
    <xdr:to>
      <xdr:col>60</xdr:col>
      <xdr:colOff>104612</xdr:colOff>
      <xdr:row>32</xdr:row>
      <xdr:rowOff>169810</xdr:rowOff>
    </xdr:to>
    <xdr:cxnSp macro="">
      <xdr:nvCxnSpPr>
        <xdr:cNvPr id="300" name="直線コネクタ 299">
          <a:extLst>
            <a:ext uri="{FF2B5EF4-FFF2-40B4-BE49-F238E27FC236}">
              <a16:creationId xmlns:a16="http://schemas.microsoft.com/office/drawing/2014/main" id="{BB0EC185-DBE6-7BDB-DCD2-6BBDACECA827}"/>
            </a:ext>
          </a:extLst>
        </xdr:cNvPr>
        <xdr:cNvCxnSpPr/>
      </xdr:nvCxnSpPr>
      <xdr:spPr>
        <a:xfrm>
          <a:off x="13820612" y="5217010"/>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214347</xdr:colOff>
      <xdr:row>33</xdr:row>
      <xdr:rowOff>57784</xdr:rowOff>
    </xdr:from>
    <xdr:to>
      <xdr:col>26</xdr:col>
      <xdr:colOff>214347</xdr:colOff>
      <xdr:row>34</xdr:row>
      <xdr:rowOff>148945</xdr:rowOff>
    </xdr:to>
    <xdr:cxnSp macro="">
      <xdr:nvCxnSpPr>
        <xdr:cNvPr id="2" name="直線コネクタ 1">
          <a:extLst>
            <a:ext uri="{FF2B5EF4-FFF2-40B4-BE49-F238E27FC236}">
              <a16:creationId xmlns:a16="http://schemas.microsoft.com/office/drawing/2014/main" id="{7CA617AD-BCBC-454F-A8B1-9E08F9170828}"/>
            </a:ext>
          </a:extLst>
        </xdr:cNvPr>
        <xdr:cNvCxnSpPr/>
      </xdr:nvCxnSpPr>
      <xdr:spPr>
        <a:xfrm>
          <a:off x="6157947" y="7601584"/>
          <a:ext cx="0" cy="319761"/>
        </a:xfrm>
        <a:prstGeom prst="line">
          <a:avLst/>
        </a:prstGeom>
        <a:ln w="381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4190</xdr:colOff>
      <xdr:row>34</xdr:row>
      <xdr:rowOff>149269</xdr:rowOff>
    </xdr:from>
    <xdr:to>
      <xdr:col>27</xdr:col>
      <xdr:colOff>192521</xdr:colOff>
      <xdr:row>34</xdr:row>
      <xdr:rowOff>149269</xdr:rowOff>
    </xdr:to>
    <xdr:cxnSp macro="">
      <xdr:nvCxnSpPr>
        <xdr:cNvPr id="3" name="直線コネクタ 2">
          <a:extLst>
            <a:ext uri="{FF2B5EF4-FFF2-40B4-BE49-F238E27FC236}">
              <a16:creationId xmlns:a16="http://schemas.microsoft.com/office/drawing/2014/main" id="{7091322E-B16F-4D69-AC66-D1C16FF13413}"/>
            </a:ext>
          </a:extLst>
        </xdr:cNvPr>
        <xdr:cNvCxnSpPr/>
      </xdr:nvCxnSpPr>
      <xdr:spPr>
        <a:xfrm>
          <a:off x="6176390" y="7921669"/>
          <a:ext cx="188331" cy="0"/>
        </a:xfrm>
        <a:prstGeom prst="line">
          <a:avLst/>
        </a:prstGeom>
        <a:ln w="381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110234</xdr:colOff>
      <xdr:row>30</xdr:row>
      <xdr:rowOff>114056</xdr:rowOff>
    </xdr:from>
    <xdr:ext cx="381130" cy="224998"/>
    <xdr:sp macro="" textlink="">
      <xdr:nvSpPr>
        <xdr:cNvPr id="4" name="テキスト ボックス 3">
          <a:extLst>
            <a:ext uri="{FF2B5EF4-FFF2-40B4-BE49-F238E27FC236}">
              <a16:creationId xmlns:a16="http://schemas.microsoft.com/office/drawing/2014/main" id="{E8E05E83-B35A-CE36-E33F-C46251BBDCE9}"/>
            </a:ext>
          </a:extLst>
        </xdr:cNvPr>
        <xdr:cNvSpPr txBox="1"/>
      </xdr:nvSpPr>
      <xdr:spPr>
        <a:xfrm>
          <a:off x="14283434" y="6972056"/>
          <a:ext cx="38113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x</a:t>
          </a:r>
          <a:r>
            <a:rPr kumimoji="1" lang="en-US" altLang="en-US" sz="900" b="0" i="1" u="none" strike="noStrike" baseline="-25000">
              <a:solidFill>
                <a:srgbClr val="FF0000"/>
              </a:solidFill>
              <a:latin typeface="Times New Roman"/>
              <a:cs typeface="Times New Roman"/>
            </a:rPr>
            <a:t>d</a:t>
          </a:r>
          <a:r>
            <a:rPr kumimoji="1" lang="en-US" altLang="en-US" sz="900" b="0" i="1" u="none" strike="noStrike">
              <a:solidFill>
                <a:srgbClr val="FF0000"/>
              </a:solidFill>
              <a:latin typeface="Times New Roman"/>
              <a:cs typeface="Times New Roman"/>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62</xdr:col>
      <xdr:colOff>3523</xdr:colOff>
      <xdr:row>23</xdr:row>
      <xdr:rowOff>201706</xdr:rowOff>
    </xdr:from>
    <xdr:to>
      <xdr:col>68</xdr:col>
      <xdr:colOff>138914</xdr:colOff>
      <xdr:row>33</xdr:row>
      <xdr:rowOff>147212</xdr:rowOff>
    </xdr:to>
    <xdr:cxnSp macro="">
      <xdr:nvCxnSpPr>
        <xdr:cNvPr id="429" name="直線コネクタ 428">
          <a:extLst>
            <a:ext uri="{FF2B5EF4-FFF2-40B4-BE49-F238E27FC236}">
              <a16:creationId xmlns:a16="http://schemas.microsoft.com/office/drawing/2014/main" id="{E7E1F6F8-1779-B605-FB42-1789F2C54A37}"/>
            </a:ext>
          </a:extLst>
        </xdr:cNvPr>
        <xdr:cNvCxnSpPr/>
      </xdr:nvCxnSpPr>
      <xdr:spPr>
        <a:xfrm flipH="1">
          <a:off x="14176723" y="5459506"/>
          <a:ext cx="1506991" cy="2231506"/>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3907</xdr:colOff>
      <xdr:row>23</xdr:row>
      <xdr:rowOff>166485</xdr:rowOff>
    </xdr:from>
    <xdr:to>
      <xdr:col>62</xdr:col>
      <xdr:colOff>3907</xdr:colOff>
      <xdr:row>33</xdr:row>
      <xdr:rowOff>148485</xdr:rowOff>
    </xdr:to>
    <xdr:cxnSp macro="">
      <xdr:nvCxnSpPr>
        <xdr:cNvPr id="468" name="直線コネクタ 467">
          <a:extLst>
            <a:ext uri="{FF2B5EF4-FFF2-40B4-BE49-F238E27FC236}">
              <a16:creationId xmlns:a16="http://schemas.microsoft.com/office/drawing/2014/main" id="{B601B10D-62B7-E5C0-7C8F-912809FE2F1E}"/>
            </a:ext>
          </a:extLst>
        </xdr:cNvPr>
        <xdr:cNvCxnSpPr/>
      </xdr:nvCxnSpPr>
      <xdr:spPr>
        <a:xfrm>
          <a:off x="14177107" y="542428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120986</xdr:colOff>
      <xdr:row>23</xdr:row>
      <xdr:rowOff>21503</xdr:rowOff>
    </xdr:from>
    <xdr:to>
      <xdr:col>61</xdr:col>
      <xdr:colOff>120986</xdr:colOff>
      <xdr:row>34</xdr:row>
      <xdr:rowOff>165705</xdr:rowOff>
    </xdr:to>
    <xdr:cxnSp macro="">
      <xdr:nvCxnSpPr>
        <xdr:cNvPr id="36" name="直線コネクタ 35">
          <a:extLst>
            <a:ext uri="{FF2B5EF4-FFF2-40B4-BE49-F238E27FC236}">
              <a16:creationId xmlns:a16="http://schemas.microsoft.com/office/drawing/2014/main" id="{C5C99443-20A6-4A71-BCF5-258F2B24C186}"/>
            </a:ext>
          </a:extLst>
        </xdr:cNvPr>
        <xdr:cNvCxnSpPr/>
      </xdr:nvCxnSpPr>
      <xdr:spPr>
        <a:xfrm>
          <a:off x="14065586" y="5279303"/>
          <a:ext cx="0" cy="2658802"/>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11994</xdr:colOff>
      <xdr:row>11</xdr:row>
      <xdr:rowOff>34203</xdr:rowOff>
    </xdr:from>
    <xdr:ext cx="300082" cy="285527"/>
    <xdr:sp macro="" textlink="">
      <xdr:nvSpPr>
        <xdr:cNvPr id="34" name="テキスト ボックス 33">
          <a:extLst>
            <a:ext uri="{FF2B5EF4-FFF2-40B4-BE49-F238E27FC236}">
              <a16:creationId xmlns:a16="http://schemas.microsoft.com/office/drawing/2014/main" id="{A8F60AED-2C1A-48D5-9099-5720549CB6B3}"/>
            </a:ext>
          </a:extLst>
        </xdr:cNvPr>
        <xdr:cNvSpPr txBox="1"/>
      </xdr:nvSpPr>
      <xdr:spPr>
        <a:xfrm>
          <a:off x="6412794" y="2548803"/>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28</xdr:col>
      <xdr:colOff>141528</xdr:colOff>
      <xdr:row>12</xdr:row>
      <xdr:rowOff>35299</xdr:rowOff>
    </xdr:from>
    <xdr:to>
      <xdr:col>28</xdr:col>
      <xdr:colOff>185857</xdr:colOff>
      <xdr:row>12</xdr:row>
      <xdr:rowOff>81249</xdr:rowOff>
    </xdr:to>
    <xdr:sp macro="" textlink="">
      <xdr:nvSpPr>
        <xdr:cNvPr id="42" name="楕円 41">
          <a:extLst>
            <a:ext uri="{FF2B5EF4-FFF2-40B4-BE49-F238E27FC236}">
              <a16:creationId xmlns:a16="http://schemas.microsoft.com/office/drawing/2014/main" id="{74FB51D8-2726-4731-B3FB-9207E8953B1B}"/>
            </a:ext>
          </a:extLst>
        </xdr:cNvPr>
        <xdr:cNvSpPr/>
      </xdr:nvSpPr>
      <xdr:spPr>
        <a:xfrm>
          <a:off x="6542328" y="2778499"/>
          <a:ext cx="44329"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166084</xdr:colOff>
      <xdr:row>12</xdr:row>
      <xdr:rowOff>55687</xdr:rowOff>
    </xdr:from>
    <xdr:to>
      <xdr:col>25</xdr:col>
      <xdr:colOff>166084</xdr:colOff>
      <xdr:row>17</xdr:row>
      <xdr:rowOff>46687</xdr:rowOff>
    </xdr:to>
    <xdr:cxnSp macro="">
      <xdr:nvCxnSpPr>
        <xdr:cNvPr id="44" name="直線コネクタ 43">
          <a:extLst>
            <a:ext uri="{FF2B5EF4-FFF2-40B4-BE49-F238E27FC236}">
              <a16:creationId xmlns:a16="http://schemas.microsoft.com/office/drawing/2014/main" id="{05AD50B5-B7C5-40EE-9306-9FA8A6231E32}"/>
            </a:ext>
          </a:extLst>
        </xdr:cNvPr>
        <xdr:cNvCxnSpPr/>
      </xdr:nvCxnSpPr>
      <xdr:spPr>
        <a:xfrm>
          <a:off x="5881084" y="2798887"/>
          <a:ext cx="0" cy="1134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147062</xdr:colOff>
      <xdr:row>12</xdr:row>
      <xdr:rowOff>57330</xdr:rowOff>
    </xdr:from>
    <xdr:to>
      <xdr:col>26</xdr:col>
      <xdr:colOff>62462</xdr:colOff>
      <xdr:row>12</xdr:row>
      <xdr:rowOff>57330</xdr:rowOff>
    </xdr:to>
    <xdr:cxnSp macro="">
      <xdr:nvCxnSpPr>
        <xdr:cNvPr id="45" name="直線コネクタ 44">
          <a:extLst>
            <a:ext uri="{FF2B5EF4-FFF2-40B4-BE49-F238E27FC236}">
              <a16:creationId xmlns:a16="http://schemas.microsoft.com/office/drawing/2014/main" id="{C905C8BD-5585-43F6-B8E7-BCF354747917}"/>
            </a:ext>
          </a:extLst>
        </xdr:cNvPr>
        <xdr:cNvCxnSpPr/>
      </xdr:nvCxnSpPr>
      <xdr:spPr>
        <a:xfrm>
          <a:off x="5862062" y="2800530"/>
          <a:ext cx="144000"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218672</xdr:colOff>
      <xdr:row>13</xdr:row>
      <xdr:rowOff>134569</xdr:rowOff>
    </xdr:from>
    <xdr:ext cx="233205" cy="444352"/>
    <xdr:sp macro="" textlink="$S$8">
      <xdr:nvSpPr>
        <xdr:cNvPr id="46" name="テキスト ボックス 45">
          <a:extLst>
            <a:ext uri="{FF2B5EF4-FFF2-40B4-BE49-F238E27FC236}">
              <a16:creationId xmlns:a16="http://schemas.microsoft.com/office/drawing/2014/main" id="{C6ABF9D9-821F-4115-B561-4BE8454807D4}"/>
            </a:ext>
          </a:extLst>
        </xdr:cNvPr>
        <xdr:cNvSpPr txBox="1"/>
      </xdr:nvSpPr>
      <xdr:spPr>
        <a:xfrm rot="16200000">
          <a:off x="5599499" y="321194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2C2B595-D4CF-41B7-95ED-39E527E28917}" type="TxLink">
            <a:rPr kumimoji="1" lang="en-US" altLang="en-US" sz="900" b="0" i="0" u="none" strike="noStrike">
              <a:solidFill>
                <a:srgbClr val="FF0000"/>
              </a:solidFill>
              <a:latin typeface="Times New Roman"/>
              <a:ea typeface="Yu Gothic"/>
              <a:cs typeface="Times New Roman"/>
            </a:rPr>
            <a:pPr/>
            <a:t>3.150</a:t>
          </a:fld>
          <a:endParaRPr kumimoji="1" lang="ja-JP" altLang="en-US" sz="900">
            <a:solidFill>
              <a:srgbClr val="FF0000"/>
            </a:solidFill>
          </a:endParaRPr>
        </a:p>
      </xdr:txBody>
    </xdr:sp>
    <xdr:clientData/>
  </xdr:oneCellAnchor>
  <xdr:twoCellAnchor editAs="oneCell">
    <xdr:from>
      <xdr:col>24</xdr:col>
      <xdr:colOff>172720</xdr:colOff>
      <xdr:row>17</xdr:row>
      <xdr:rowOff>46814</xdr:rowOff>
    </xdr:from>
    <xdr:to>
      <xdr:col>26</xdr:col>
      <xdr:colOff>62462</xdr:colOff>
      <xdr:row>17</xdr:row>
      <xdr:rowOff>46814</xdr:rowOff>
    </xdr:to>
    <xdr:cxnSp macro="">
      <xdr:nvCxnSpPr>
        <xdr:cNvPr id="62" name="直線コネクタ 61">
          <a:extLst>
            <a:ext uri="{FF2B5EF4-FFF2-40B4-BE49-F238E27FC236}">
              <a16:creationId xmlns:a16="http://schemas.microsoft.com/office/drawing/2014/main" id="{8342DA3E-E144-1151-1819-E24E00F9248E}"/>
            </a:ext>
          </a:extLst>
        </xdr:cNvPr>
        <xdr:cNvCxnSpPr/>
      </xdr:nvCxnSpPr>
      <xdr:spPr>
        <a:xfrm>
          <a:off x="5659120" y="3933014"/>
          <a:ext cx="346942"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80087</xdr:colOff>
      <xdr:row>24</xdr:row>
      <xdr:rowOff>155348</xdr:rowOff>
    </xdr:from>
    <xdr:to>
      <xdr:col>34</xdr:col>
      <xdr:colOff>140534</xdr:colOff>
      <xdr:row>24</xdr:row>
      <xdr:rowOff>155348</xdr:rowOff>
    </xdr:to>
    <xdr:cxnSp macro="">
      <xdr:nvCxnSpPr>
        <xdr:cNvPr id="227" name="直線コネクタ 226">
          <a:extLst>
            <a:ext uri="{FF2B5EF4-FFF2-40B4-BE49-F238E27FC236}">
              <a16:creationId xmlns:a16="http://schemas.microsoft.com/office/drawing/2014/main" id="{0132C12B-60C3-47AB-947A-6D88D23ECFF6}"/>
            </a:ext>
          </a:extLst>
        </xdr:cNvPr>
        <xdr:cNvCxnSpPr/>
      </xdr:nvCxnSpPr>
      <xdr:spPr>
        <a:xfrm>
          <a:off x="6252287" y="5641748"/>
          <a:ext cx="1660647"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79723</xdr:colOff>
      <xdr:row>24</xdr:row>
      <xdr:rowOff>172720</xdr:rowOff>
    </xdr:from>
    <xdr:to>
      <xdr:col>33</xdr:col>
      <xdr:colOff>206487</xdr:colOff>
      <xdr:row>34</xdr:row>
      <xdr:rowOff>105453</xdr:rowOff>
    </xdr:to>
    <xdr:cxnSp macro="">
      <xdr:nvCxnSpPr>
        <xdr:cNvPr id="231" name="直線コネクタ 230">
          <a:extLst>
            <a:ext uri="{FF2B5EF4-FFF2-40B4-BE49-F238E27FC236}">
              <a16:creationId xmlns:a16="http://schemas.microsoft.com/office/drawing/2014/main" id="{46383061-6B74-4374-B54D-C3AE5F268E35}"/>
            </a:ext>
          </a:extLst>
        </xdr:cNvPr>
        <xdr:cNvCxnSpPr/>
      </xdr:nvCxnSpPr>
      <xdr:spPr>
        <a:xfrm flipH="1">
          <a:off x="6251923" y="5659120"/>
          <a:ext cx="1498364" cy="2218733"/>
        </a:xfrm>
        <a:prstGeom prst="line">
          <a:avLst/>
        </a:prstGeom>
        <a:ln w="12700">
          <a:solidFill>
            <a:schemeClr val="bg1">
              <a:lumMod val="7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217155</xdr:colOff>
      <xdr:row>22</xdr:row>
      <xdr:rowOff>220636</xdr:rowOff>
    </xdr:from>
    <xdr:ext cx="336311" cy="233205"/>
    <xdr:sp macro="" textlink="'1条'!R7">
      <xdr:nvSpPr>
        <xdr:cNvPr id="233" name="テキスト ボックス 232">
          <a:extLst>
            <a:ext uri="{FF2B5EF4-FFF2-40B4-BE49-F238E27FC236}">
              <a16:creationId xmlns:a16="http://schemas.microsoft.com/office/drawing/2014/main" id="{46ADA615-A18C-4073-923B-34F424B613FE}"/>
            </a:ext>
          </a:extLst>
        </xdr:cNvPr>
        <xdr:cNvSpPr txBox="1"/>
      </xdr:nvSpPr>
      <xdr:spPr>
        <a:xfrm>
          <a:off x="6654741" y="5278739"/>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29</xdr:col>
      <xdr:colOff>180453</xdr:colOff>
      <xdr:row>22</xdr:row>
      <xdr:rowOff>228181</xdr:rowOff>
    </xdr:from>
    <xdr:ext cx="300082" cy="233205"/>
    <xdr:sp macro="" textlink="'1条'!X37">
      <xdr:nvSpPr>
        <xdr:cNvPr id="234" name="テキスト ボックス 233">
          <a:extLst>
            <a:ext uri="{FF2B5EF4-FFF2-40B4-BE49-F238E27FC236}">
              <a16:creationId xmlns:a16="http://schemas.microsoft.com/office/drawing/2014/main" id="{89806699-FC27-4C19-A1CE-CC307DBA20D5}"/>
            </a:ext>
          </a:extLst>
        </xdr:cNvPr>
        <xdr:cNvSpPr txBox="1"/>
      </xdr:nvSpPr>
      <xdr:spPr>
        <a:xfrm>
          <a:off x="6886053" y="5315188"/>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twoCellAnchor editAs="oneCell">
    <xdr:from>
      <xdr:col>32</xdr:col>
      <xdr:colOff>226200</xdr:colOff>
      <xdr:row>24</xdr:row>
      <xdr:rowOff>8072</xdr:rowOff>
    </xdr:from>
    <xdr:to>
      <xdr:col>32</xdr:col>
      <xdr:colOff>226200</xdr:colOff>
      <xdr:row>24</xdr:row>
      <xdr:rowOff>150670</xdr:rowOff>
    </xdr:to>
    <xdr:cxnSp macro="">
      <xdr:nvCxnSpPr>
        <xdr:cNvPr id="235" name="直線コネクタ 234">
          <a:extLst>
            <a:ext uri="{FF2B5EF4-FFF2-40B4-BE49-F238E27FC236}">
              <a16:creationId xmlns:a16="http://schemas.microsoft.com/office/drawing/2014/main" id="{F6D951E6-AB68-44DE-9172-169A98D5001C}"/>
            </a:ext>
          </a:extLst>
        </xdr:cNvPr>
        <xdr:cNvCxnSpPr/>
      </xdr:nvCxnSpPr>
      <xdr:spPr>
        <a:xfrm>
          <a:off x="7541400"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120421</xdr:colOff>
      <xdr:row>24</xdr:row>
      <xdr:rowOff>8072</xdr:rowOff>
    </xdr:from>
    <xdr:to>
      <xdr:col>32</xdr:col>
      <xdr:colOff>122705</xdr:colOff>
      <xdr:row>24</xdr:row>
      <xdr:rowOff>150670</xdr:rowOff>
    </xdr:to>
    <xdr:cxnSp macro="">
      <xdr:nvCxnSpPr>
        <xdr:cNvPr id="236" name="直線コネクタ 235">
          <a:extLst>
            <a:ext uri="{FF2B5EF4-FFF2-40B4-BE49-F238E27FC236}">
              <a16:creationId xmlns:a16="http://schemas.microsoft.com/office/drawing/2014/main" id="{915A05FD-DC06-48C7-A5FC-018BC582B5C4}"/>
            </a:ext>
          </a:extLst>
        </xdr:cNvPr>
        <xdr:cNvCxnSpPr/>
      </xdr:nvCxnSpPr>
      <xdr:spPr>
        <a:xfrm>
          <a:off x="7435621" y="5494472"/>
          <a:ext cx="2284"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227314</xdr:colOff>
      <xdr:row>24</xdr:row>
      <xdr:rowOff>8072</xdr:rowOff>
    </xdr:from>
    <xdr:to>
      <xdr:col>32</xdr:col>
      <xdr:colOff>774</xdr:colOff>
      <xdr:row>24</xdr:row>
      <xdr:rowOff>150670</xdr:rowOff>
    </xdr:to>
    <xdr:cxnSp macro="">
      <xdr:nvCxnSpPr>
        <xdr:cNvPr id="237" name="直線コネクタ 236">
          <a:extLst>
            <a:ext uri="{FF2B5EF4-FFF2-40B4-BE49-F238E27FC236}">
              <a16:creationId xmlns:a16="http://schemas.microsoft.com/office/drawing/2014/main" id="{A8E43797-233B-489F-A578-148D513B8D09}"/>
            </a:ext>
          </a:extLst>
        </xdr:cNvPr>
        <xdr:cNvCxnSpPr/>
      </xdr:nvCxnSpPr>
      <xdr:spPr>
        <a:xfrm>
          <a:off x="7313914"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116241</xdr:colOff>
      <xdr:row>24</xdr:row>
      <xdr:rowOff>8072</xdr:rowOff>
    </xdr:from>
    <xdr:to>
      <xdr:col>31</xdr:col>
      <xdr:colOff>116241</xdr:colOff>
      <xdr:row>24</xdr:row>
      <xdr:rowOff>150670</xdr:rowOff>
    </xdr:to>
    <xdr:cxnSp macro="">
      <xdr:nvCxnSpPr>
        <xdr:cNvPr id="238" name="直線コネクタ 237">
          <a:extLst>
            <a:ext uri="{FF2B5EF4-FFF2-40B4-BE49-F238E27FC236}">
              <a16:creationId xmlns:a16="http://schemas.microsoft.com/office/drawing/2014/main" id="{2CF650D3-A2C0-4391-9B30-D2E9545CC4EB}"/>
            </a:ext>
          </a:extLst>
        </xdr:cNvPr>
        <xdr:cNvCxnSpPr/>
      </xdr:nvCxnSpPr>
      <xdr:spPr>
        <a:xfrm>
          <a:off x="7202841"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9638</xdr:colOff>
      <xdr:row>24</xdr:row>
      <xdr:rowOff>8072</xdr:rowOff>
    </xdr:from>
    <xdr:to>
      <xdr:col>31</xdr:col>
      <xdr:colOff>9638</xdr:colOff>
      <xdr:row>24</xdr:row>
      <xdr:rowOff>150670</xdr:rowOff>
    </xdr:to>
    <xdr:cxnSp macro="">
      <xdr:nvCxnSpPr>
        <xdr:cNvPr id="239" name="直線コネクタ 238">
          <a:extLst>
            <a:ext uri="{FF2B5EF4-FFF2-40B4-BE49-F238E27FC236}">
              <a16:creationId xmlns:a16="http://schemas.microsoft.com/office/drawing/2014/main" id="{65DF0419-298E-404D-B25F-7D27EDF0DE50}"/>
            </a:ext>
          </a:extLst>
        </xdr:cNvPr>
        <xdr:cNvCxnSpPr/>
      </xdr:nvCxnSpPr>
      <xdr:spPr>
        <a:xfrm>
          <a:off x="7096238"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122645</xdr:colOff>
      <xdr:row>24</xdr:row>
      <xdr:rowOff>8072</xdr:rowOff>
    </xdr:from>
    <xdr:to>
      <xdr:col>30</xdr:col>
      <xdr:colOff>122645</xdr:colOff>
      <xdr:row>24</xdr:row>
      <xdr:rowOff>150670</xdr:rowOff>
    </xdr:to>
    <xdr:cxnSp macro="">
      <xdr:nvCxnSpPr>
        <xdr:cNvPr id="240" name="直線コネクタ 239">
          <a:extLst>
            <a:ext uri="{FF2B5EF4-FFF2-40B4-BE49-F238E27FC236}">
              <a16:creationId xmlns:a16="http://schemas.microsoft.com/office/drawing/2014/main" id="{03427803-D8EA-475D-8D86-D647D4211947}"/>
            </a:ext>
          </a:extLst>
        </xdr:cNvPr>
        <xdr:cNvCxnSpPr/>
      </xdr:nvCxnSpPr>
      <xdr:spPr>
        <a:xfrm>
          <a:off x="6980645"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10750</xdr:colOff>
      <xdr:row>24</xdr:row>
      <xdr:rowOff>8072</xdr:rowOff>
    </xdr:from>
    <xdr:to>
      <xdr:col>30</xdr:col>
      <xdr:colOff>10750</xdr:colOff>
      <xdr:row>24</xdr:row>
      <xdr:rowOff>150670</xdr:rowOff>
    </xdr:to>
    <xdr:cxnSp macro="">
      <xdr:nvCxnSpPr>
        <xdr:cNvPr id="241" name="直線コネクタ 240">
          <a:extLst>
            <a:ext uri="{FF2B5EF4-FFF2-40B4-BE49-F238E27FC236}">
              <a16:creationId xmlns:a16="http://schemas.microsoft.com/office/drawing/2014/main" id="{DDF661CB-1B34-44CB-8ADC-141876510B71}"/>
            </a:ext>
          </a:extLst>
        </xdr:cNvPr>
        <xdr:cNvCxnSpPr/>
      </xdr:nvCxnSpPr>
      <xdr:spPr>
        <a:xfrm>
          <a:off x="6868750"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134339</xdr:colOff>
      <xdr:row>24</xdr:row>
      <xdr:rowOff>8072</xdr:rowOff>
    </xdr:from>
    <xdr:to>
      <xdr:col>29</xdr:col>
      <xdr:colOff>134339</xdr:colOff>
      <xdr:row>24</xdr:row>
      <xdr:rowOff>150670</xdr:rowOff>
    </xdr:to>
    <xdr:cxnSp macro="">
      <xdr:nvCxnSpPr>
        <xdr:cNvPr id="242" name="直線コネクタ 241">
          <a:extLst>
            <a:ext uri="{FF2B5EF4-FFF2-40B4-BE49-F238E27FC236}">
              <a16:creationId xmlns:a16="http://schemas.microsoft.com/office/drawing/2014/main" id="{5ADD2F4F-D734-4211-A90F-E7D48C821FD3}"/>
            </a:ext>
          </a:extLst>
        </xdr:cNvPr>
        <xdr:cNvCxnSpPr/>
      </xdr:nvCxnSpPr>
      <xdr:spPr>
        <a:xfrm>
          <a:off x="6763739"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17155</xdr:colOff>
      <xdr:row>24</xdr:row>
      <xdr:rowOff>8072</xdr:rowOff>
    </xdr:from>
    <xdr:to>
      <xdr:col>29</xdr:col>
      <xdr:colOff>17155</xdr:colOff>
      <xdr:row>24</xdr:row>
      <xdr:rowOff>150670</xdr:rowOff>
    </xdr:to>
    <xdr:cxnSp macro="">
      <xdr:nvCxnSpPr>
        <xdr:cNvPr id="243" name="直線コネクタ 242">
          <a:extLst>
            <a:ext uri="{FF2B5EF4-FFF2-40B4-BE49-F238E27FC236}">
              <a16:creationId xmlns:a16="http://schemas.microsoft.com/office/drawing/2014/main" id="{1E9F3DCD-7BB2-42C5-B551-6DE968B1377A}"/>
            </a:ext>
          </a:extLst>
        </xdr:cNvPr>
        <xdr:cNvCxnSpPr/>
      </xdr:nvCxnSpPr>
      <xdr:spPr>
        <a:xfrm>
          <a:off x="6646555"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135452</xdr:colOff>
      <xdr:row>24</xdr:row>
      <xdr:rowOff>8072</xdr:rowOff>
    </xdr:from>
    <xdr:to>
      <xdr:col>28</xdr:col>
      <xdr:colOff>135452</xdr:colOff>
      <xdr:row>24</xdr:row>
      <xdr:rowOff>150670</xdr:rowOff>
    </xdr:to>
    <xdr:cxnSp macro="">
      <xdr:nvCxnSpPr>
        <xdr:cNvPr id="244" name="直線コネクタ 243">
          <a:extLst>
            <a:ext uri="{FF2B5EF4-FFF2-40B4-BE49-F238E27FC236}">
              <a16:creationId xmlns:a16="http://schemas.microsoft.com/office/drawing/2014/main" id="{52843AE5-67F8-4F4B-9C39-2BDDF9C301C9}"/>
            </a:ext>
          </a:extLst>
        </xdr:cNvPr>
        <xdr:cNvCxnSpPr/>
      </xdr:nvCxnSpPr>
      <xdr:spPr>
        <a:xfrm>
          <a:off x="6536252"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28849</xdr:colOff>
      <xdr:row>24</xdr:row>
      <xdr:rowOff>8072</xdr:rowOff>
    </xdr:from>
    <xdr:to>
      <xdr:col>28</xdr:col>
      <xdr:colOff>28849</xdr:colOff>
      <xdr:row>24</xdr:row>
      <xdr:rowOff>150670</xdr:rowOff>
    </xdr:to>
    <xdr:cxnSp macro="">
      <xdr:nvCxnSpPr>
        <xdr:cNvPr id="245" name="直線コネクタ 244">
          <a:extLst>
            <a:ext uri="{FF2B5EF4-FFF2-40B4-BE49-F238E27FC236}">
              <a16:creationId xmlns:a16="http://schemas.microsoft.com/office/drawing/2014/main" id="{E1D2CCF2-D04C-48C2-8C66-03D68EE46AD7}"/>
            </a:ext>
          </a:extLst>
        </xdr:cNvPr>
        <xdr:cNvCxnSpPr/>
      </xdr:nvCxnSpPr>
      <xdr:spPr>
        <a:xfrm>
          <a:off x="6429649"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134234</xdr:colOff>
      <xdr:row>24</xdr:row>
      <xdr:rowOff>8072</xdr:rowOff>
    </xdr:from>
    <xdr:to>
      <xdr:col>27</xdr:col>
      <xdr:colOff>134234</xdr:colOff>
      <xdr:row>24</xdr:row>
      <xdr:rowOff>150670</xdr:rowOff>
    </xdr:to>
    <xdr:cxnSp macro="">
      <xdr:nvCxnSpPr>
        <xdr:cNvPr id="246" name="直線コネクタ 245">
          <a:extLst>
            <a:ext uri="{FF2B5EF4-FFF2-40B4-BE49-F238E27FC236}">
              <a16:creationId xmlns:a16="http://schemas.microsoft.com/office/drawing/2014/main" id="{93F55262-ED4F-48CA-9A97-A3EBE7FF4B23}"/>
            </a:ext>
          </a:extLst>
        </xdr:cNvPr>
        <xdr:cNvCxnSpPr/>
      </xdr:nvCxnSpPr>
      <xdr:spPr>
        <a:xfrm>
          <a:off x="6306434"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16350</xdr:colOff>
      <xdr:row>33</xdr:row>
      <xdr:rowOff>202249</xdr:rowOff>
    </xdr:from>
    <xdr:to>
      <xdr:col>28</xdr:col>
      <xdr:colOff>24240</xdr:colOff>
      <xdr:row>34</xdr:row>
      <xdr:rowOff>201174</xdr:rowOff>
    </xdr:to>
    <xdr:sp macro="" textlink="">
      <xdr:nvSpPr>
        <xdr:cNvPr id="247" name="円弧 246">
          <a:extLst>
            <a:ext uri="{FF2B5EF4-FFF2-40B4-BE49-F238E27FC236}">
              <a16:creationId xmlns:a16="http://schemas.microsoft.com/office/drawing/2014/main" id="{99F8B0AA-367D-4449-8117-B29B63202ABF}"/>
            </a:ext>
          </a:extLst>
        </xdr:cNvPr>
        <xdr:cNvSpPr/>
      </xdr:nvSpPr>
      <xdr:spPr>
        <a:xfrm rot="1800000">
          <a:off x="6188550" y="7746049"/>
          <a:ext cx="236490" cy="227525"/>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27</xdr:col>
      <xdr:colOff>207828</xdr:colOff>
      <xdr:row>33</xdr:row>
      <xdr:rowOff>122469</xdr:rowOff>
    </xdr:from>
    <xdr:ext cx="300082" cy="242374"/>
    <xdr:sp macro="" textlink="">
      <xdr:nvSpPr>
        <xdr:cNvPr id="249" name="テキスト ボックス 248">
          <a:extLst>
            <a:ext uri="{FF2B5EF4-FFF2-40B4-BE49-F238E27FC236}">
              <a16:creationId xmlns:a16="http://schemas.microsoft.com/office/drawing/2014/main" id="{4F7ABE82-2E84-4C10-8389-ED14E66172C0}"/>
            </a:ext>
          </a:extLst>
        </xdr:cNvPr>
        <xdr:cNvSpPr txBox="1"/>
      </xdr:nvSpPr>
      <xdr:spPr>
        <a:xfrm>
          <a:off x="6380028" y="7666269"/>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30</xdr:col>
      <xdr:colOff>170463</xdr:colOff>
      <xdr:row>29</xdr:row>
      <xdr:rowOff>183222</xdr:rowOff>
    </xdr:from>
    <xdr:to>
      <xdr:col>32</xdr:col>
      <xdr:colOff>163323</xdr:colOff>
      <xdr:row>29</xdr:row>
      <xdr:rowOff>183222</xdr:rowOff>
    </xdr:to>
    <xdr:cxnSp macro="">
      <xdr:nvCxnSpPr>
        <xdr:cNvPr id="250" name="直線コネクタ 249">
          <a:extLst>
            <a:ext uri="{FF2B5EF4-FFF2-40B4-BE49-F238E27FC236}">
              <a16:creationId xmlns:a16="http://schemas.microsoft.com/office/drawing/2014/main" id="{BC5D6789-B8C8-40D5-AEFC-D1B1E801586F}"/>
            </a:ext>
          </a:extLst>
        </xdr:cNvPr>
        <xdr:cNvCxnSpPr/>
      </xdr:nvCxnSpPr>
      <xdr:spPr>
        <a:xfrm rot="1800000">
          <a:off x="7028463" y="6812622"/>
          <a:ext cx="450060"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111223</xdr:colOff>
      <xdr:row>29</xdr:row>
      <xdr:rowOff>37725</xdr:rowOff>
    </xdr:from>
    <xdr:to>
      <xdr:col>31</xdr:col>
      <xdr:colOff>113781</xdr:colOff>
      <xdr:row>31</xdr:row>
      <xdr:rowOff>158233</xdr:rowOff>
    </xdr:to>
    <xdr:cxnSp macro="">
      <xdr:nvCxnSpPr>
        <xdr:cNvPr id="251" name="直線コネクタ 250">
          <a:extLst>
            <a:ext uri="{FF2B5EF4-FFF2-40B4-BE49-F238E27FC236}">
              <a16:creationId xmlns:a16="http://schemas.microsoft.com/office/drawing/2014/main" id="{523D8D7C-DEB7-4F38-88B6-F6EAA56C7675}"/>
            </a:ext>
          </a:extLst>
        </xdr:cNvPr>
        <xdr:cNvCxnSpPr/>
      </xdr:nvCxnSpPr>
      <xdr:spPr>
        <a:xfrm rot="3600000">
          <a:off x="6910248" y="6954700"/>
          <a:ext cx="577708" cy="2558"/>
        </a:xfrm>
        <a:prstGeom prst="line">
          <a:avLst/>
        </a:prstGeom>
        <a:ln w="25400">
          <a:solidFill>
            <a:srgbClr val="FF0000"/>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202556</xdr:colOff>
      <xdr:row>29</xdr:row>
      <xdr:rowOff>89874</xdr:rowOff>
    </xdr:from>
    <xdr:to>
      <xdr:col>31</xdr:col>
      <xdr:colOff>208672</xdr:colOff>
      <xdr:row>30</xdr:row>
      <xdr:rowOff>91609</xdr:rowOff>
    </xdr:to>
    <xdr:sp macro="" textlink="">
      <xdr:nvSpPr>
        <xdr:cNvPr id="252" name="円弧 251">
          <a:extLst>
            <a:ext uri="{FF2B5EF4-FFF2-40B4-BE49-F238E27FC236}">
              <a16:creationId xmlns:a16="http://schemas.microsoft.com/office/drawing/2014/main" id="{280A0F3D-0B44-4661-9880-A96D9ACBD88D}"/>
            </a:ext>
          </a:extLst>
        </xdr:cNvPr>
        <xdr:cNvSpPr/>
      </xdr:nvSpPr>
      <xdr:spPr>
        <a:xfrm rot="5940764">
          <a:off x="7062746" y="6717084"/>
          <a:ext cx="230335" cy="234716"/>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31</xdr:col>
      <xdr:colOff>96064</xdr:colOff>
      <xdr:row>30</xdr:row>
      <xdr:rowOff>300</xdr:rowOff>
    </xdr:from>
    <xdr:ext cx="300082" cy="242374"/>
    <xdr:sp macro="" textlink="">
      <xdr:nvSpPr>
        <xdr:cNvPr id="253" name="テキスト ボックス 252">
          <a:extLst>
            <a:ext uri="{FF2B5EF4-FFF2-40B4-BE49-F238E27FC236}">
              <a16:creationId xmlns:a16="http://schemas.microsoft.com/office/drawing/2014/main" id="{02191986-307C-4E23-9B8C-442D78F90FCE}"/>
            </a:ext>
          </a:extLst>
        </xdr:cNvPr>
        <xdr:cNvSpPr txBox="1"/>
      </xdr:nvSpPr>
      <xdr:spPr>
        <a:xfrm>
          <a:off x="7182664" y="6858300"/>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twoCellAnchor editAs="oneCell">
    <xdr:from>
      <xdr:col>31</xdr:col>
      <xdr:colOff>9333</xdr:colOff>
      <xdr:row>29</xdr:row>
      <xdr:rowOff>11737</xdr:rowOff>
    </xdr:from>
    <xdr:to>
      <xdr:col>31</xdr:col>
      <xdr:colOff>70662</xdr:colOff>
      <xdr:row>29</xdr:row>
      <xdr:rowOff>48495</xdr:rowOff>
    </xdr:to>
    <xdr:cxnSp macro="">
      <xdr:nvCxnSpPr>
        <xdr:cNvPr id="254" name="直線コネクタ 253">
          <a:extLst>
            <a:ext uri="{FF2B5EF4-FFF2-40B4-BE49-F238E27FC236}">
              <a16:creationId xmlns:a16="http://schemas.microsoft.com/office/drawing/2014/main" id="{A00EFBDA-CCFB-4BCA-A6B2-CBD9EA38892E}"/>
            </a:ext>
          </a:extLst>
        </xdr:cNvPr>
        <xdr:cNvCxnSpPr/>
      </xdr:nvCxnSpPr>
      <xdr:spPr>
        <a:xfrm>
          <a:off x="7095933" y="6641137"/>
          <a:ext cx="61329" cy="36758"/>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34098</xdr:colOff>
      <xdr:row>29</xdr:row>
      <xdr:rowOff>47880</xdr:rowOff>
    </xdr:from>
    <xdr:to>
      <xdr:col>31</xdr:col>
      <xdr:colOff>67730</xdr:colOff>
      <xdr:row>29</xdr:row>
      <xdr:rowOff>95505</xdr:rowOff>
    </xdr:to>
    <xdr:cxnSp macro="">
      <xdr:nvCxnSpPr>
        <xdr:cNvPr id="255" name="直線コネクタ 254">
          <a:extLst>
            <a:ext uri="{FF2B5EF4-FFF2-40B4-BE49-F238E27FC236}">
              <a16:creationId xmlns:a16="http://schemas.microsoft.com/office/drawing/2014/main" id="{44C7068E-C582-4727-9843-0807833D8668}"/>
            </a:ext>
          </a:extLst>
        </xdr:cNvPr>
        <xdr:cNvCxnSpPr/>
      </xdr:nvCxnSpPr>
      <xdr:spPr>
        <a:xfrm flipH="1">
          <a:off x="7120698" y="6677280"/>
          <a:ext cx="33632" cy="47625"/>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127748</xdr:colOff>
      <xdr:row>26</xdr:row>
      <xdr:rowOff>59672</xdr:rowOff>
    </xdr:from>
    <xdr:to>
      <xdr:col>29</xdr:col>
      <xdr:colOff>127748</xdr:colOff>
      <xdr:row>28</xdr:row>
      <xdr:rowOff>193152</xdr:rowOff>
    </xdr:to>
    <xdr:cxnSp macro="">
      <xdr:nvCxnSpPr>
        <xdr:cNvPr id="256" name="直線コネクタ 255">
          <a:extLst>
            <a:ext uri="{FF2B5EF4-FFF2-40B4-BE49-F238E27FC236}">
              <a16:creationId xmlns:a16="http://schemas.microsoft.com/office/drawing/2014/main" id="{E5035CD2-2E53-4132-A1AB-457C02479240}"/>
            </a:ext>
          </a:extLst>
        </xdr:cNvPr>
        <xdr:cNvCxnSpPr/>
      </xdr:nvCxnSpPr>
      <xdr:spPr>
        <a:xfrm>
          <a:off x="6833348" y="6071589"/>
          <a:ext cx="0" cy="595935"/>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224424</xdr:colOff>
      <xdr:row>25</xdr:row>
      <xdr:rowOff>101551</xdr:rowOff>
    </xdr:from>
    <xdr:ext cx="309637" cy="224998"/>
    <xdr:sp macro="" textlink="">
      <xdr:nvSpPr>
        <xdr:cNvPr id="257" name="テキスト ボックス 256">
          <a:extLst>
            <a:ext uri="{FF2B5EF4-FFF2-40B4-BE49-F238E27FC236}">
              <a16:creationId xmlns:a16="http://schemas.microsoft.com/office/drawing/2014/main" id="{8D342105-072E-4018-9C9D-31FF246FD3D2}"/>
            </a:ext>
          </a:extLst>
        </xdr:cNvPr>
        <xdr:cNvSpPr txBox="1"/>
      </xdr:nvSpPr>
      <xdr:spPr>
        <a:xfrm>
          <a:off x="6698796" y="5882241"/>
          <a:ext cx="3096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26</xdr:col>
      <xdr:colOff>33406</xdr:colOff>
      <xdr:row>30</xdr:row>
      <xdr:rowOff>215491</xdr:rowOff>
    </xdr:from>
    <xdr:to>
      <xdr:col>27</xdr:col>
      <xdr:colOff>81947</xdr:colOff>
      <xdr:row>31</xdr:row>
      <xdr:rowOff>86364</xdr:rowOff>
    </xdr:to>
    <xdr:cxnSp macro="">
      <xdr:nvCxnSpPr>
        <xdr:cNvPr id="258" name="直線コネクタ 257">
          <a:extLst>
            <a:ext uri="{FF2B5EF4-FFF2-40B4-BE49-F238E27FC236}">
              <a16:creationId xmlns:a16="http://schemas.microsoft.com/office/drawing/2014/main" id="{EBEBAABA-B331-485A-A201-65C77B693279}"/>
            </a:ext>
          </a:extLst>
        </xdr:cNvPr>
        <xdr:cNvCxnSpPr/>
      </xdr:nvCxnSpPr>
      <xdr:spPr>
        <a:xfrm flipV="1">
          <a:off x="5977006" y="7073491"/>
          <a:ext cx="277141" cy="99473"/>
        </a:xfrm>
        <a:prstGeom prst="line">
          <a:avLst/>
        </a:prstGeom>
        <a:ln w="25400">
          <a:solidFill>
            <a:srgbClr val="FF0000"/>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72541</xdr:colOff>
      <xdr:row>31</xdr:row>
      <xdr:rowOff>50116</xdr:rowOff>
    </xdr:from>
    <xdr:ext cx="284052" cy="224998"/>
    <xdr:sp macro="" textlink="">
      <xdr:nvSpPr>
        <xdr:cNvPr id="259" name="テキスト ボックス 258">
          <a:extLst>
            <a:ext uri="{FF2B5EF4-FFF2-40B4-BE49-F238E27FC236}">
              <a16:creationId xmlns:a16="http://schemas.microsoft.com/office/drawing/2014/main" id="{2435E2E1-563D-4D5B-B3EE-D42F289C86F1}"/>
            </a:ext>
          </a:extLst>
        </xdr:cNvPr>
        <xdr:cNvSpPr txBox="1"/>
      </xdr:nvSpPr>
      <xdr:spPr>
        <a:xfrm>
          <a:off x="5758006" y="7100093"/>
          <a:ext cx="2840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27</xdr:col>
      <xdr:colOff>63209</xdr:colOff>
      <xdr:row>22</xdr:row>
      <xdr:rowOff>203078</xdr:rowOff>
    </xdr:from>
    <xdr:to>
      <xdr:col>33</xdr:col>
      <xdr:colOff>196409</xdr:colOff>
      <xdr:row>22</xdr:row>
      <xdr:rowOff>203078</xdr:rowOff>
    </xdr:to>
    <xdr:cxnSp macro="">
      <xdr:nvCxnSpPr>
        <xdr:cNvPr id="261" name="直線コネクタ 260">
          <a:extLst>
            <a:ext uri="{FF2B5EF4-FFF2-40B4-BE49-F238E27FC236}">
              <a16:creationId xmlns:a16="http://schemas.microsoft.com/office/drawing/2014/main" id="{C2CAF3C2-B797-4AB1-A062-B88970389AB1}"/>
            </a:ext>
          </a:extLst>
        </xdr:cNvPr>
        <xdr:cNvCxnSpPr/>
      </xdr:nvCxnSpPr>
      <xdr:spPr>
        <a:xfrm>
          <a:off x="6235409" y="5232278"/>
          <a:ext cx="1504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192941</xdr:colOff>
      <xdr:row>22</xdr:row>
      <xdr:rowOff>169619</xdr:rowOff>
    </xdr:from>
    <xdr:to>
      <xdr:col>33</xdr:col>
      <xdr:colOff>192941</xdr:colOff>
      <xdr:row>23</xdr:row>
      <xdr:rowOff>80527</xdr:rowOff>
    </xdr:to>
    <xdr:cxnSp macro="">
      <xdr:nvCxnSpPr>
        <xdr:cNvPr id="262" name="直線コネクタ 261">
          <a:extLst>
            <a:ext uri="{FF2B5EF4-FFF2-40B4-BE49-F238E27FC236}">
              <a16:creationId xmlns:a16="http://schemas.microsoft.com/office/drawing/2014/main" id="{4DE9FC29-E3EB-42C4-8BBB-DEE95770F524}"/>
            </a:ext>
          </a:extLst>
        </xdr:cNvPr>
        <xdr:cNvCxnSpPr/>
      </xdr:nvCxnSpPr>
      <xdr:spPr>
        <a:xfrm>
          <a:off x="7736741" y="5198819"/>
          <a:ext cx="0" cy="13950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189768</xdr:colOff>
      <xdr:row>21</xdr:row>
      <xdr:rowOff>208683</xdr:rowOff>
    </xdr:from>
    <xdr:ext cx="309700" cy="224998"/>
    <xdr:sp macro="" textlink="">
      <xdr:nvSpPr>
        <xdr:cNvPr id="263" name="テキスト ボックス 262">
          <a:extLst>
            <a:ext uri="{FF2B5EF4-FFF2-40B4-BE49-F238E27FC236}">
              <a16:creationId xmlns:a16="http://schemas.microsoft.com/office/drawing/2014/main" id="{327CF81A-D825-42BA-9041-3F3818DAF7B8}"/>
            </a:ext>
          </a:extLst>
        </xdr:cNvPr>
        <xdr:cNvSpPr txBox="1"/>
      </xdr:nvSpPr>
      <xdr:spPr>
        <a:xfrm>
          <a:off x="6819168" y="5009283"/>
          <a:ext cx="30970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b</a:t>
          </a:r>
          <a:r>
            <a:rPr kumimoji="1" lang="en-US" altLang="ja-JP" sz="900" i="1" baseline="-25000">
              <a:solidFill>
                <a:srgbClr val="FF0000"/>
              </a:solidFill>
              <a:latin typeface="Times New Roman" panose="02020603050405020304" pitchFamily="18" charset="0"/>
              <a:cs typeface="Times New Roman" panose="02020603050405020304" pitchFamily="18" charset="0"/>
            </a:rPr>
            <a:t>u</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34</xdr:col>
      <xdr:colOff>15481</xdr:colOff>
      <xdr:row>28</xdr:row>
      <xdr:rowOff>190179</xdr:rowOff>
    </xdr:from>
    <xdr:ext cx="224998" cy="390813"/>
    <xdr:sp macro="" textlink="">
      <xdr:nvSpPr>
        <xdr:cNvPr id="266" name="テキスト ボックス 265">
          <a:extLst>
            <a:ext uri="{FF2B5EF4-FFF2-40B4-BE49-F238E27FC236}">
              <a16:creationId xmlns:a16="http://schemas.microsoft.com/office/drawing/2014/main" id="{0CDB7BE1-104C-41C9-AC18-628D463E9BDE}"/>
            </a:ext>
          </a:extLst>
        </xdr:cNvPr>
        <xdr:cNvSpPr txBox="1"/>
      </xdr:nvSpPr>
      <xdr:spPr>
        <a:xfrm rot="16200000">
          <a:off x="7704973" y="6673887"/>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twoCellAnchor editAs="oneCell">
    <xdr:from>
      <xdr:col>34</xdr:col>
      <xdr:colOff>52135</xdr:colOff>
      <xdr:row>24</xdr:row>
      <xdr:rowOff>164612</xdr:rowOff>
    </xdr:from>
    <xdr:to>
      <xdr:col>34</xdr:col>
      <xdr:colOff>52135</xdr:colOff>
      <xdr:row>34</xdr:row>
      <xdr:rowOff>110612</xdr:rowOff>
    </xdr:to>
    <xdr:cxnSp macro="">
      <xdr:nvCxnSpPr>
        <xdr:cNvPr id="35" name="直線コネクタ 34">
          <a:extLst>
            <a:ext uri="{FF2B5EF4-FFF2-40B4-BE49-F238E27FC236}">
              <a16:creationId xmlns:a16="http://schemas.microsoft.com/office/drawing/2014/main" id="{614B1A98-9D7F-6E82-BC17-9E0EF6B799C1}"/>
            </a:ext>
          </a:extLst>
        </xdr:cNvPr>
        <xdr:cNvCxnSpPr/>
      </xdr:nvCxnSpPr>
      <xdr:spPr>
        <a:xfrm>
          <a:off x="7824535" y="5651012"/>
          <a:ext cx="0" cy="223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108032</xdr:colOff>
      <xdr:row>34</xdr:row>
      <xdr:rowOff>106207</xdr:rowOff>
    </xdr:from>
    <xdr:to>
      <xdr:col>34</xdr:col>
      <xdr:colOff>96092</xdr:colOff>
      <xdr:row>34</xdr:row>
      <xdr:rowOff>106207</xdr:rowOff>
    </xdr:to>
    <xdr:cxnSp macro="">
      <xdr:nvCxnSpPr>
        <xdr:cNvPr id="37" name="直線コネクタ 36">
          <a:extLst>
            <a:ext uri="{FF2B5EF4-FFF2-40B4-BE49-F238E27FC236}">
              <a16:creationId xmlns:a16="http://schemas.microsoft.com/office/drawing/2014/main" id="{CFAE12AD-D2D9-F1D7-CEE7-62767C8CA982}"/>
            </a:ext>
          </a:extLst>
        </xdr:cNvPr>
        <xdr:cNvCxnSpPr/>
      </xdr:nvCxnSpPr>
      <xdr:spPr>
        <a:xfrm>
          <a:off x="7651832" y="7878607"/>
          <a:ext cx="216660"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19558</xdr:colOff>
      <xdr:row>27</xdr:row>
      <xdr:rowOff>112881</xdr:rowOff>
    </xdr:from>
    <xdr:ext cx="233205" cy="444352"/>
    <xdr:sp macro="" textlink="$BF$7">
      <xdr:nvSpPr>
        <xdr:cNvPr id="47" name="テキスト ボックス 46">
          <a:extLst>
            <a:ext uri="{FF2B5EF4-FFF2-40B4-BE49-F238E27FC236}">
              <a16:creationId xmlns:a16="http://schemas.microsoft.com/office/drawing/2014/main" id="{B70DC068-2937-B489-AD24-9F0E999DCCC3}"/>
            </a:ext>
          </a:extLst>
        </xdr:cNvPr>
        <xdr:cNvSpPr txBox="1"/>
      </xdr:nvSpPr>
      <xdr:spPr>
        <a:xfrm rot="16200000">
          <a:off x="7686385" y="639065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D2695E-0B84-44AA-9EBD-4AA5FDDF40C1}" type="TxLink">
            <a:rPr kumimoji="1" lang="en-US" altLang="en-US" sz="900" b="0" i="0" u="none" strike="noStrike">
              <a:solidFill>
                <a:srgbClr val="000000"/>
              </a:solidFill>
              <a:latin typeface="Times New Roman"/>
              <a:cs typeface="Times New Roman"/>
            </a:rPr>
            <a:pPr/>
            <a:t>6.200</a:t>
          </a:fld>
          <a:endParaRPr kumimoji="1" lang="ja-JP" altLang="en-US" sz="900"/>
        </a:p>
      </xdr:txBody>
    </xdr:sp>
    <xdr:clientData/>
  </xdr:oneCellAnchor>
  <xdr:oneCellAnchor>
    <xdr:from>
      <xdr:col>62</xdr:col>
      <xdr:colOff>123326</xdr:colOff>
      <xdr:row>32</xdr:row>
      <xdr:rowOff>173037</xdr:rowOff>
    </xdr:from>
    <xdr:ext cx="355097" cy="242374"/>
    <xdr:sp macro="" textlink="">
      <xdr:nvSpPr>
        <xdr:cNvPr id="296" name="テキスト ボックス 295">
          <a:extLst>
            <a:ext uri="{FF2B5EF4-FFF2-40B4-BE49-F238E27FC236}">
              <a16:creationId xmlns:a16="http://schemas.microsoft.com/office/drawing/2014/main" id="{452C49BB-8B75-4C39-8B7E-7F8DCB9AF987}"/>
            </a:ext>
          </a:extLst>
        </xdr:cNvPr>
        <xdr:cNvSpPr txBox="1"/>
      </xdr:nvSpPr>
      <xdr:spPr>
        <a:xfrm>
          <a:off x="14296526" y="7488237"/>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ω=</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65</xdr:col>
      <xdr:colOff>222466</xdr:colOff>
      <xdr:row>29</xdr:row>
      <xdr:rowOff>97410</xdr:rowOff>
    </xdr:from>
    <xdr:ext cx="355097" cy="242374"/>
    <xdr:sp macro="" textlink="">
      <xdr:nvSpPr>
        <xdr:cNvPr id="300" name="テキスト ボックス 299">
          <a:extLst>
            <a:ext uri="{FF2B5EF4-FFF2-40B4-BE49-F238E27FC236}">
              <a16:creationId xmlns:a16="http://schemas.microsoft.com/office/drawing/2014/main" id="{3CEB04D1-77FA-45BA-B0F4-E3137C47FBFC}"/>
            </a:ext>
          </a:extLst>
        </xdr:cNvPr>
        <xdr:cNvSpPr txBox="1"/>
      </xdr:nvSpPr>
      <xdr:spPr>
        <a:xfrm>
          <a:off x="15081466" y="6726810"/>
          <a:ext cx="35509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HGP明朝B" panose="02020800000000000000" pitchFamily="18" charset="-128"/>
              <a:ea typeface="HGP明朝B" panose="02020800000000000000" pitchFamily="18" charset="-128"/>
              <a:cs typeface="Times New Roman" panose="02020603050405020304" pitchFamily="18" charset="0"/>
            </a:rPr>
            <a:t>φ=</a:t>
          </a:r>
          <a:endParaRPr kumimoji="1" lang="ja-JP" altLang="en-US" sz="900">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oneCellAnchor>
    <xdr:from>
      <xdr:col>58</xdr:col>
      <xdr:colOff>191706</xdr:colOff>
      <xdr:row>30</xdr:row>
      <xdr:rowOff>25557</xdr:rowOff>
    </xdr:from>
    <xdr:ext cx="349135" cy="224998"/>
    <xdr:sp macro="" textlink="">
      <xdr:nvSpPr>
        <xdr:cNvPr id="306" name="テキスト ボックス 305">
          <a:extLst>
            <a:ext uri="{FF2B5EF4-FFF2-40B4-BE49-F238E27FC236}">
              <a16:creationId xmlns:a16="http://schemas.microsoft.com/office/drawing/2014/main" id="{9E9D6152-16E5-4BA0-A5E6-3E2689533CD7}"/>
            </a:ext>
          </a:extLst>
        </xdr:cNvPr>
        <xdr:cNvSpPr txBox="1"/>
      </xdr:nvSpPr>
      <xdr:spPr>
        <a:xfrm>
          <a:off x="13450506" y="6883557"/>
          <a:ext cx="34913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P</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59</xdr:col>
      <xdr:colOff>162446</xdr:colOff>
      <xdr:row>21</xdr:row>
      <xdr:rowOff>11845</xdr:rowOff>
    </xdr:from>
    <xdr:ext cx="336311" cy="224998"/>
    <xdr:sp macro="" textlink="">
      <xdr:nvSpPr>
        <xdr:cNvPr id="310" name="テキスト ボックス 309">
          <a:extLst>
            <a:ext uri="{FF2B5EF4-FFF2-40B4-BE49-F238E27FC236}">
              <a16:creationId xmlns:a16="http://schemas.microsoft.com/office/drawing/2014/main" id="{AB1DF7BE-0BFF-46B0-803D-E22D8C51C35B}"/>
            </a:ext>
          </a:extLst>
        </xdr:cNvPr>
        <xdr:cNvSpPr txBox="1"/>
      </xdr:nvSpPr>
      <xdr:spPr>
        <a:xfrm>
          <a:off x="13711432" y="4834366"/>
          <a:ext cx="33631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b</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66</xdr:col>
      <xdr:colOff>178734</xdr:colOff>
      <xdr:row>29</xdr:row>
      <xdr:rowOff>105855</xdr:rowOff>
    </xdr:from>
    <xdr:ext cx="300082" cy="233205"/>
    <xdr:sp macro="" textlink="$R$38">
      <xdr:nvSpPr>
        <xdr:cNvPr id="315" name="テキスト ボックス 314">
          <a:extLst>
            <a:ext uri="{FF2B5EF4-FFF2-40B4-BE49-F238E27FC236}">
              <a16:creationId xmlns:a16="http://schemas.microsoft.com/office/drawing/2014/main" id="{1651F4C6-32B6-47FE-9A88-423898FA9BC7}"/>
            </a:ext>
          </a:extLst>
        </xdr:cNvPr>
        <xdr:cNvSpPr txBox="1"/>
      </xdr:nvSpPr>
      <xdr:spPr>
        <a:xfrm>
          <a:off x="15130410" y="6675531"/>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D9B2AD8-294A-4FB8-B5F3-07AAA166C38A}" type="TxLink">
            <a:rPr kumimoji="1" lang="en-US" altLang="en-US" sz="900" b="0" i="0" u="none" strike="noStrike">
              <a:solidFill>
                <a:srgbClr val="000000"/>
              </a:solidFill>
              <a:latin typeface="Times New Roman"/>
              <a:ea typeface="Yu Gothic"/>
              <a:cs typeface="Times New Roman"/>
            </a:rPr>
            <a:pPr/>
            <a:t>30</a:t>
          </a:fld>
          <a:endParaRPr kumimoji="1" lang="ja-JP" altLang="en-US" sz="900">
            <a:solidFill>
              <a:sysClr val="windowText" lastClr="000000"/>
            </a:solidFill>
          </a:endParaRPr>
        </a:p>
      </xdr:txBody>
    </xdr:sp>
    <xdr:clientData/>
  </xdr:oneCellAnchor>
  <xdr:oneCellAnchor>
    <xdr:from>
      <xdr:col>58</xdr:col>
      <xdr:colOff>214377</xdr:colOff>
      <xdr:row>30</xdr:row>
      <xdr:rowOff>150728</xdr:rowOff>
    </xdr:from>
    <xdr:ext cx="559769" cy="233205"/>
    <xdr:sp macro="" textlink="$BN$18">
      <xdr:nvSpPr>
        <xdr:cNvPr id="316" name="テキスト ボックス 315">
          <a:extLst>
            <a:ext uri="{FF2B5EF4-FFF2-40B4-BE49-F238E27FC236}">
              <a16:creationId xmlns:a16="http://schemas.microsoft.com/office/drawing/2014/main" id="{F5FAF2B8-03A3-4D16-90E3-8F8767544A63}"/>
            </a:ext>
          </a:extLst>
        </xdr:cNvPr>
        <xdr:cNvSpPr txBox="1"/>
      </xdr:nvSpPr>
      <xdr:spPr>
        <a:xfrm>
          <a:off x="13473177" y="7008728"/>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4B4E5B1-9621-42B3-84B9-AA5C0104252C}" type="TxLink">
            <a:rPr kumimoji="1" lang="en-US" altLang="en-US" sz="900" b="0" i="0" u="none" strike="noStrike">
              <a:solidFill>
                <a:srgbClr val="000000"/>
              </a:solidFill>
              <a:latin typeface="Times New Roman"/>
              <a:ea typeface="Yu Gothic"/>
              <a:cs typeface="Times New Roman"/>
            </a:rPr>
            <a:pPr/>
            <a:t>127.007</a:t>
          </a:fld>
          <a:endParaRPr kumimoji="1" lang="ja-JP" altLang="en-US" sz="900">
            <a:solidFill>
              <a:sysClr val="windowText" lastClr="000000"/>
            </a:solidFill>
          </a:endParaRPr>
        </a:p>
      </xdr:txBody>
    </xdr:sp>
    <xdr:clientData/>
  </xdr:oneCellAnchor>
  <xdr:twoCellAnchor editAs="oneCell">
    <xdr:from>
      <xdr:col>62</xdr:col>
      <xdr:colOff>5954</xdr:colOff>
      <xdr:row>30</xdr:row>
      <xdr:rowOff>84838</xdr:rowOff>
    </xdr:from>
    <xdr:to>
      <xdr:col>62</xdr:col>
      <xdr:colOff>215169</xdr:colOff>
      <xdr:row>30</xdr:row>
      <xdr:rowOff>84838</xdr:rowOff>
    </xdr:to>
    <xdr:cxnSp macro="">
      <xdr:nvCxnSpPr>
        <xdr:cNvPr id="317" name="直線コネクタ 316">
          <a:extLst>
            <a:ext uri="{FF2B5EF4-FFF2-40B4-BE49-F238E27FC236}">
              <a16:creationId xmlns:a16="http://schemas.microsoft.com/office/drawing/2014/main" id="{FC01B2C8-47EC-46C7-B970-06FB0821B4FD}"/>
            </a:ext>
          </a:extLst>
        </xdr:cNvPr>
        <xdr:cNvCxnSpPr/>
      </xdr:nvCxnSpPr>
      <xdr:spPr>
        <a:xfrm>
          <a:off x="14179154" y="6942838"/>
          <a:ext cx="209215" cy="0"/>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11017</xdr:colOff>
      <xdr:row>30</xdr:row>
      <xdr:rowOff>87486</xdr:rowOff>
    </xdr:from>
    <xdr:ext cx="404726" cy="224998"/>
    <xdr:sp macro="" textlink="">
      <xdr:nvSpPr>
        <xdr:cNvPr id="318" name="テキスト ボックス 317">
          <a:extLst>
            <a:ext uri="{FF2B5EF4-FFF2-40B4-BE49-F238E27FC236}">
              <a16:creationId xmlns:a16="http://schemas.microsoft.com/office/drawing/2014/main" id="{EEDD2FB7-BBC4-4314-BFB2-F5AAEBB6C718}"/>
            </a:ext>
          </a:extLst>
        </xdr:cNvPr>
        <xdr:cNvSpPr txBox="1"/>
      </xdr:nvSpPr>
      <xdr:spPr>
        <a:xfrm>
          <a:off x="14184217" y="6945486"/>
          <a:ext cx="40472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1" baseline="-25000">
              <a:solidFill>
                <a:srgbClr val="FF0000"/>
              </a:solidFill>
              <a:latin typeface="Times New Roman" panose="02020603050405020304" pitchFamily="18" charset="0"/>
              <a:cs typeface="Times New Roman" panose="02020603050405020304" pitchFamily="18" charset="0"/>
            </a:rPr>
            <a:t>H</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62</xdr:col>
      <xdr:colOff>13697</xdr:colOff>
      <xdr:row>30</xdr:row>
      <xdr:rowOff>216086</xdr:rowOff>
    </xdr:from>
    <xdr:ext cx="559769" cy="233205"/>
    <xdr:sp macro="" textlink="$AQ$25">
      <xdr:nvSpPr>
        <xdr:cNvPr id="319" name="テキスト ボックス 318">
          <a:extLst>
            <a:ext uri="{FF2B5EF4-FFF2-40B4-BE49-F238E27FC236}">
              <a16:creationId xmlns:a16="http://schemas.microsoft.com/office/drawing/2014/main" id="{179087CA-B729-4150-B771-620153CE5AE0}"/>
            </a:ext>
          </a:extLst>
        </xdr:cNvPr>
        <xdr:cNvSpPr txBox="1"/>
      </xdr:nvSpPr>
      <xdr:spPr>
        <a:xfrm>
          <a:off x="14186897" y="707408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A595541-A58F-4B62-8AEB-A4FADD606E1B}" type="TxLink">
            <a:rPr kumimoji="1" lang="en-US" altLang="en-US" sz="900" b="0" i="0" u="none" strike="noStrike">
              <a:solidFill>
                <a:srgbClr val="FF0000"/>
              </a:solidFill>
              <a:latin typeface="Times New Roman"/>
              <a:ea typeface="Yu Gothic"/>
              <a:cs typeface="Times New Roman"/>
            </a:rPr>
            <a:pPr/>
            <a:t>119.347</a:t>
          </a:fld>
          <a:endParaRPr kumimoji="1" lang="ja-JP" altLang="en-US" sz="900">
            <a:solidFill>
              <a:srgbClr val="FF0000"/>
            </a:solidFill>
          </a:endParaRPr>
        </a:p>
      </xdr:txBody>
    </xdr:sp>
    <xdr:clientData/>
  </xdr:oneCellAnchor>
  <xdr:oneCellAnchor>
    <xdr:from>
      <xdr:col>63</xdr:col>
      <xdr:colOff>88972</xdr:colOff>
      <xdr:row>32</xdr:row>
      <xdr:rowOff>176292</xdr:rowOff>
    </xdr:from>
    <xdr:ext cx="300082" cy="233205"/>
    <xdr:sp macro="" textlink="$BN$15">
      <xdr:nvSpPr>
        <xdr:cNvPr id="320" name="テキスト ボックス 319">
          <a:extLst>
            <a:ext uri="{FF2B5EF4-FFF2-40B4-BE49-F238E27FC236}">
              <a16:creationId xmlns:a16="http://schemas.microsoft.com/office/drawing/2014/main" id="{CEA61EE2-A05D-453D-8594-9007280B4486}"/>
            </a:ext>
          </a:extLst>
        </xdr:cNvPr>
        <xdr:cNvSpPr txBox="1"/>
      </xdr:nvSpPr>
      <xdr:spPr>
        <a:xfrm>
          <a:off x="14490772" y="7491492"/>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AF61C99-1810-46BF-AA04-2F3ED6E68372}" type="TxLink">
            <a:rPr kumimoji="1" lang="en-US" altLang="en-US" sz="900" b="0" i="0" u="none" strike="noStrike">
              <a:solidFill>
                <a:srgbClr val="000000"/>
              </a:solidFill>
              <a:latin typeface="Times New Roman"/>
              <a:ea typeface="Yu Gothic"/>
              <a:cs typeface="Times New Roman"/>
            </a:rPr>
            <a:pPr/>
            <a:t>56</a:t>
          </a:fld>
          <a:endParaRPr kumimoji="1" lang="ja-JP" altLang="en-US" sz="900">
            <a:solidFill>
              <a:sysClr val="windowText" lastClr="000000"/>
            </a:solidFill>
          </a:endParaRPr>
        </a:p>
      </xdr:txBody>
    </xdr:sp>
    <xdr:clientData/>
  </xdr:oneCellAnchor>
  <xdr:twoCellAnchor editAs="oneCell">
    <xdr:from>
      <xdr:col>61</xdr:col>
      <xdr:colOff>115614</xdr:colOff>
      <xdr:row>34</xdr:row>
      <xdr:rowOff>198783</xdr:rowOff>
    </xdr:from>
    <xdr:to>
      <xdr:col>61</xdr:col>
      <xdr:colOff>115614</xdr:colOff>
      <xdr:row>35</xdr:row>
      <xdr:rowOff>97246</xdr:rowOff>
    </xdr:to>
    <xdr:cxnSp macro="">
      <xdr:nvCxnSpPr>
        <xdr:cNvPr id="321" name="直線コネクタ 320">
          <a:extLst>
            <a:ext uri="{FF2B5EF4-FFF2-40B4-BE49-F238E27FC236}">
              <a16:creationId xmlns:a16="http://schemas.microsoft.com/office/drawing/2014/main" id="{85771F76-F5DA-4145-815C-AAB7DF335ACE}"/>
            </a:ext>
          </a:extLst>
        </xdr:cNvPr>
        <xdr:cNvCxnSpPr/>
      </xdr:nvCxnSpPr>
      <xdr:spPr>
        <a:xfrm>
          <a:off x="14060214" y="7971183"/>
          <a:ext cx="0" cy="12706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7507</xdr:colOff>
      <xdr:row>34</xdr:row>
      <xdr:rowOff>198783</xdr:rowOff>
    </xdr:from>
    <xdr:to>
      <xdr:col>62</xdr:col>
      <xdr:colOff>7507</xdr:colOff>
      <xdr:row>35</xdr:row>
      <xdr:rowOff>97246</xdr:rowOff>
    </xdr:to>
    <xdr:cxnSp macro="">
      <xdr:nvCxnSpPr>
        <xdr:cNvPr id="322" name="直線コネクタ 321">
          <a:extLst>
            <a:ext uri="{FF2B5EF4-FFF2-40B4-BE49-F238E27FC236}">
              <a16:creationId xmlns:a16="http://schemas.microsoft.com/office/drawing/2014/main" id="{57A71DAD-9AA1-403A-9629-B5BC91DEB777}"/>
            </a:ext>
          </a:extLst>
        </xdr:cNvPr>
        <xdr:cNvCxnSpPr/>
      </xdr:nvCxnSpPr>
      <xdr:spPr>
        <a:xfrm>
          <a:off x="14180707" y="7971183"/>
          <a:ext cx="0" cy="12706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116620</xdr:colOff>
      <xdr:row>35</xdr:row>
      <xdr:rowOff>60938</xdr:rowOff>
    </xdr:from>
    <xdr:to>
      <xdr:col>62</xdr:col>
      <xdr:colOff>6820</xdr:colOff>
      <xdr:row>35</xdr:row>
      <xdr:rowOff>60938</xdr:rowOff>
    </xdr:to>
    <xdr:cxnSp macro="">
      <xdr:nvCxnSpPr>
        <xdr:cNvPr id="323" name="直線コネクタ 322">
          <a:extLst>
            <a:ext uri="{FF2B5EF4-FFF2-40B4-BE49-F238E27FC236}">
              <a16:creationId xmlns:a16="http://schemas.microsoft.com/office/drawing/2014/main" id="{8DDF950A-E6A3-4332-9678-DAFF1DDB824B}"/>
            </a:ext>
          </a:extLst>
        </xdr:cNvPr>
        <xdr:cNvCxnSpPr/>
      </xdr:nvCxnSpPr>
      <xdr:spPr>
        <a:xfrm>
          <a:off x="14061220" y="8061938"/>
          <a:ext cx="118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207014</xdr:colOff>
      <xdr:row>35</xdr:row>
      <xdr:rowOff>74883</xdr:rowOff>
    </xdr:from>
    <xdr:ext cx="444352" cy="233205"/>
    <xdr:sp macro="" textlink="$AQ$34">
      <xdr:nvSpPr>
        <xdr:cNvPr id="324" name="テキスト ボックス 323">
          <a:extLst>
            <a:ext uri="{FF2B5EF4-FFF2-40B4-BE49-F238E27FC236}">
              <a16:creationId xmlns:a16="http://schemas.microsoft.com/office/drawing/2014/main" id="{0DC54E7C-CF1F-4104-8671-A16926402069}"/>
            </a:ext>
          </a:extLst>
        </xdr:cNvPr>
        <xdr:cNvSpPr txBox="1"/>
      </xdr:nvSpPr>
      <xdr:spPr>
        <a:xfrm>
          <a:off x="13923014" y="807588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C4BF457-D3DA-48F5-872B-7CB60A93708A}" type="TxLink">
            <a:rPr kumimoji="1" lang="en-US" altLang="en-US" sz="900" b="0" i="0" u="none" strike="noStrike">
              <a:solidFill>
                <a:srgbClr val="FF0000"/>
              </a:solidFill>
              <a:latin typeface="Times New Roman"/>
              <a:ea typeface="Yu Gothic"/>
              <a:cs typeface="Times New Roman"/>
            </a:rPr>
            <a:pPr/>
            <a:t>0.325</a:t>
          </a:fld>
          <a:endParaRPr kumimoji="1" lang="ja-JP" altLang="en-US" sz="900">
            <a:solidFill>
              <a:srgbClr val="FF0000"/>
            </a:solidFill>
          </a:endParaRPr>
        </a:p>
      </xdr:txBody>
    </xdr:sp>
    <xdr:clientData/>
  </xdr:oneCellAnchor>
  <xdr:oneCellAnchor>
    <xdr:from>
      <xdr:col>59</xdr:col>
      <xdr:colOff>144113</xdr:colOff>
      <xdr:row>35</xdr:row>
      <xdr:rowOff>64452</xdr:rowOff>
    </xdr:from>
    <xdr:ext cx="376834" cy="224998"/>
    <xdr:sp macro="" textlink="">
      <xdr:nvSpPr>
        <xdr:cNvPr id="325" name="テキスト ボックス 324">
          <a:extLst>
            <a:ext uri="{FF2B5EF4-FFF2-40B4-BE49-F238E27FC236}">
              <a16:creationId xmlns:a16="http://schemas.microsoft.com/office/drawing/2014/main" id="{2CAEA696-2955-40A8-B4A7-8E9F0FEB795D}"/>
            </a:ext>
          </a:extLst>
        </xdr:cNvPr>
        <xdr:cNvSpPr txBox="1"/>
      </xdr:nvSpPr>
      <xdr:spPr>
        <a:xfrm>
          <a:off x="13631513" y="8065452"/>
          <a:ext cx="3768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x</a:t>
          </a:r>
          <a:r>
            <a:rPr kumimoji="1" lang="en-US" altLang="ja-JP" sz="900" i="1" baseline="-25000">
              <a:solidFill>
                <a:srgbClr val="FF0000"/>
              </a:solidFill>
              <a:latin typeface="Times New Roman" panose="02020603050405020304" pitchFamily="18" charset="0"/>
              <a:cs typeface="Times New Roman" panose="02020603050405020304" pitchFamily="18" charset="0"/>
            </a:rPr>
            <a:t>A</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64</xdr:col>
      <xdr:colOff>226448</xdr:colOff>
      <xdr:row>30</xdr:row>
      <xdr:rowOff>85236</xdr:rowOff>
    </xdr:from>
    <xdr:to>
      <xdr:col>64</xdr:col>
      <xdr:colOff>226448</xdr:colOff>
      <xdr:row>33</xdr:row>
      <xdr:rowOff>144636</xdr:rowOff>
    </xdr:to>
    <xdr:cxnSp macro="">
      <xdr:nvCxnSpPr>
        <xdr:cNvPr id="326" name="直線コネクタ 325">
          <a:extLst>
            <a:ext uri="{FF2B5EF4-FFF2-40B4-BE49-F238E27FC236}">
              <a16:creationId xmlns:a16="http://schemas.microsoft.com/office/drawing/2014/main" id="{225DABAD-AC20-4227-B06C-88A6FC6D7C4B}"/>
            </a:ext>
          </a:extLst>
        </xdr:cNvPr>
        <xdr:cNvCxnSpPr/>
      </xdr:nvCxnSpPr>
      <xdr:spPr>
        <a:xfrm>
          <a:off x="14856848" y="6943236"/>
          <a:ext cx="0" cy="7452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149601</xdr:colOff>
      <xdr:row>30</xdr:row>
      <xdr:rowOff>85250</xdr:rowOff>
    </xdr:from>
    <xdr:to>
      <xdr:col>65</xdr:col>
      <xdr:colOff>48535</xdr:colOff>
      <xdr:row>30</xdr:row>
      <xdr:rowOff>85250</xdr:rowOff>
    </xdr:to>
    <xdr:cxnSp macro="">
      <xdr:nvCxnSpPr>
        <xdr:cNvPr id="327" name="直線コネクタ 326">
          <a:extLst>
            <a:ext uri="{FF2B5EF4-FFF2-40B4-BE49-F238E27FC236}">
              <a16:creationId xmlns:a16="http://schemas.microsoft.com/office/drawing/2014/main" id="{D26AC291-6A2F-41E6-86D0-FFA5C6D9E35C}"/>
            </a:ext>
          </a:extLst>
        </xdr:cNvPr>
        <xdr:cNvCxnSpPr/>
      </xdr:nvCxnSpPr>
      <xdr:spPr>
        <a:xfrm>
          <a:off x="14780001" y="6943250"/>
          <a:ext cx="127534"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194969</xdr:colOff>
      <xdr:row>32</xdr:row>
      <xdr:rowOff>16678</xdr:rowOff>
    </xdr:from>
    <xdr:ext cx="224998" cy="360804"/>
    <xdr:sp macro="" textlink="">
      <xdr:nvSpPr>
        <xdr:cNvPr id="328" name="テキスト ボックス 327">
          <a:extLst>
            <a:ext uri="{FF2B5EF4-FFF2-40B4-BE49-F238E27FC236}">
              <a16:creationId xmlns:a16="http://schemas.microsoft.com/office/drawing/2014/main" id="{2021E3A2-4E6A-4C07-AF89-A34369199B91}"/>
            </a:ext>
          </a:extLst>
        </xdr:cNvPr>
        <xdr:cNvSpPr txBox="1"/>
      </xdr:nvSpPr>
      <xdr:spPr>
        <a:xfrm rot="16200000">
          <a:off x="14757466" y="7399781"/>
          <a:ext cx="360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y</a:t>
          </a:r>
          <a:r>
            <a:rPr kumimoji="1" lang="en-US" altLang="en-US" sz="900" b="0" i="1" u="none" strike="noStrike" baseline="-25000">
              <a:solidFill>
                <a:srgbClr val="FF0000"/>
              </a:solidFill>
              <a:latin typeface="Times New Roman"/>
              <a:cs typeface="Times New Roman"/>
            </a:rPr>
            <a:t>A</a:t>
          </a:r>
          <a:r>
            <a:rPr kumimoji="1" lang="en-US" altLang="en-US" sz="900" b="0" i="1" u="none" strike="noStrike">
              <a:solidFill>
                <a:srgbClr val="FF0000"/>
              </a:solidFill>
              <a:latin typeface="Times New Roman"/>
              <a:cs typeface="Times New Roman"/>
            </a:rPr>
            <a:t>=</a:t>
          </a:r>
        </a:p>
      </xdr:txBody>
    </xdr:sp>
    <xdr:clientData/>
  </xdr:oneCellAnchor>
  <xdr:oneCellAnchor>
    <xdr:from>
      <xdr:col>64</xdr:col>
      <xdr:colOff>193902</xdr:colOff>
      <xdr:row>30</xdr:row>
      <xdr:rowOff>159694</xdr:rowOff>
    </xdr:from>
    <xdr:ext cx="233205" cy="444352"/>
    <xdr:sp macro="" textlink="$AQ$37">
      <xdr:nvSpPr>
        <xdr:cNvPr id="329" name="テキスト ボックス 328">
          <a:extLst>
            <a:ext uri="{FF2B5EF4-FFF2-40B4-BE49-F238E27FC236}">
              <a16:creationId xmlns:a16="http://schemas.microsoft.com/office/drawing/2014/main" id="{1BC4C1F6-93C8-4F54-8745-F8122C83CEF3}"/>
            </a:ext>
          </a:extLst>
        </xdr:cNvPr>
        <xdr:cNvSpPr txBox="1"/>
      </xdr:nvSpPr>
      <xdr:spPr>
        <a:xfrm rot="16200000">
          <a:off x="14718729" y="712326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555F9CD-E792-4A98-AE02-16DFC69D2715}" type="TxLink">
            <a:rPr kumimoji="1" lang="en-US" altLang="en-US" sz="900" b="0" i="0" u="none" strike="noStrike">
              <a:solidFill>
                <a:srgbClr val="FF0000"/>
              </a:solidFill>
              <a:latin typeface="Times New Roman"/>
              <a:ea typeface="Yu Gothic"/>
              <a:cs typeface="Times New Roman"/>
            </a:rPr>
            <a:pPr/>
            <a:t>2.067</a:t>
          </a:fld>
          <a:endParaRPr kumimoji="1" lang="ja-JP" altLang="en-US" sz="900">
            <a:solidFill>
              <a:srgbClr val="FF0000"/>
            </a:solidFill>
          </a:endParaRPr>
        </a:p>
      </xdr:txBody>
    </xdr:sp>
    <xdr:clientData/>
  </xdr:oneCellAnchor>
  <xdr:oneCellAnchor>
    <xdr:from>
      <xdr:col>64</xdr:col>
      <xdr:colOff>125543</xdr:colOff>
      <xdr:row>21</xdr:row>
      <xdr:rowOff>40108</xdr:rowOff>
    </xdr:from>
    <xdr:ext cx="444352" cy="233205"/>
    <xdr:sp macro="" textlink="$BN$16">
      <xdr:nvSpPr>
        <xdr:cNvPr id="330" name="テキスト ボックス 329">
          <a:extLst>
            <a:ext uri="{FF2B5EF4-FFF2-40B4-BE49-F238E27FC236}">
              <a16:creationId xmlns:a16="http://schemas.microsoft.com/office/drawing/2014/main" id="{F8D03247-245E-4D56-8E4A-7C9BE5E01B66}"/>
            </a:ext>
          </a:extLst>
        </xdr:cNvPr>
        <xdr:cNvSpPr txBox="1"/>
      </xdr:nvSpPr>
      <xdr:spPr>
        <a:xfrm>
          <a:off x="14822748" y="486262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8B4270F-7E5F-4F10-9D60-27E2B9206F3E}" type="TxLink">
            <a:rPr kumimoji="1" lang="en-US" altLang="en-US" sz="900" b="0" i="0" u="none" strike="noStrike">
              <a:solidFill>
                <a:srgbClr val="000000"/>
              </a:solidFill>
              <a:latin typeface="Times New Roman"/>
              <a:ea typeface="Yu Gothic"/>
              <a:cs typeface="Times New Roman"/>
            </a:rPr>
            <a:pPr/>
            <a:t>4.182</a:t>
          </a:fld>
          <a:endParaRPr kumimoji="1" lang="ja-JP" altLang="en-US" sz="900">
            <a:solidFill>
              <a:sysClr val="windowText" lastClr="000000"/>
            </a:solidFill>
          </a:endParaRPr>
        </a:p>
      </xdr:txBody>
    </xdr:sp>
    <xdr:clientData/>
  </xdr:oneCellAnchor>
  <xdr:oneCellAnchor>
    <xdr:from>
      <xdr:col>61</xdr:col>
      <xdr:colOff>167546</xdr:colOff>
      <xdr:row>28</xdr:row>
      <xdr:rowOff>191530</xdr:rowOff>
    </xdr:from>
    <xdr:ext cx="396134" cy="224998"/>
    <xdr:sp macro="" textlink="">
      <xdr:nvSpPr>
        <xdr:cNvPr id="332" name="テキスト ボックス 331">
          <a:extLst>
            <a:ext uri="{FF2B5EF4-FFF2-40B4-BE49-F238E27FC236}">
              <a16:creationId xmlns:a16="http://schemas.microsoft.com/office/drawing/2014/main" id="{E66CF0BE-439E-20F5-A148-F2E0BB479201}"/>
            </a:ext>
          </a:extLst>
        </xdr:cNvPr>
        <xdr:cNvSpPr txBox="1"/>
      </xdr:nvSpPr>
      <xdr:spPr>
        <a:xfrm>
          <a:off x="14112146" y="6592330"/>
          <a:ext cx="39613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P</a:t>
          </a:r>
          <a:r>
            <a:rPr kumimoji="1" lang="en-US" altLang="ja-JP" sz="900" i="1" baseline="-25000">
              <a:solidFill>
                <a:srgbClr val="FF0000"/>
              </a:solidFill>
              <a:latin typeface="Times New Roman" panose="02020603050405020304" pitchFamily="18" charset="0"/>
              <a:cs typeface="Times New Roman" panose="02020603050405020304" pitchFamily="18" charset="0"/>
            </a:rPr>
            <a:t>V</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62</xdr:col>
      <xdr:colOff>58417</xdr:colOff>
      <xdr:row>29</xdr:row>
      <xdr:rowOff>55935</xdr:rowOff>
    </xdr:from>
    <xdr:ext cx="502061" cy="233205"/>
    <xdr:sp macro="" textlink="$AQ$29">
      <xdr:nvSpPr>
        <xdr:cNvPr id="333" name="テキスト ボックス 332">
          <a:extLst>
            <a:ext uri="{FF2B5EF4-FFF2-40B4-BE49-F238E27FC236}">
              <a16:creationId xmlns:a16="http://schemas.microsoft.com/office/drawing/2014/main" id="{16DBF82F-1358-8C04-7E67-67DD93D7CE61}"/>
            </a:ext>
          </a:extLst>
        </xdr:cNvPr>
        <xdr:cNvSpPr txBox="1"/>
      </xdr:nvSpPr>
      <xdr:spPr>
        <a:xfrm>
          <a:off x="14231617" y="6685335"/>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719DEEB-022F-40ED-8276-5E161E2146F9}" type="TxLink">
            <a:rPr kumimoji="1" lang="en-US" altLang="en-US" sz="900" b="0" i="0" u="none" strike="noStrike">
              <a:solidFill>
                <a:srgbClr val="FF0000"/>
              </a:solidFill>
              <a:latin typeface="Times New Roman"/>
              <a:ea typeface="Yu Gothic"/>
              <a:cs typeface="Times New Roman"/>
            </a:rPr>
            <a:pPr/>
            <a:t>43.439</a:t>
          </a:fld>
          <a:endParaRPr kumimoji="1" lang="ja-JP" altLang="en-US" sz="900">
            <a:solidFill>
              <a:srgbClr val="FF0000"/>
            </a:solidFill>
          </a:endParaRPr>
        </a:p>
      </xdr:txBody>
    </xdr:sp>
    <xdr:clientData/>
  </xdr:oneCellAnchor>
  <xdr:twoCellAnchor editAs="oneCell">
    <xdr:from>
      <xdr:col>62</xdr:col>
      <xdr:colOff>6053</xdr:colOff>
      <xdr:row>29</xdr:row>
      <xdr:rowOff>162149</xdr:rowOff>
    </xdr:from>
    <xdr:to>
      <xdr:col>62</xdr:col>
      <xdr:colOff>6053</xdr:colOff>
      <xdr:row>30</xdr:row>
      <xdr:rowOff>80027</xdr:rowOff>
    </xdr:to>
    <xdr:cxnSp macro="">
      <xdr:nvCxnSpPr>
        <xdr:cNvPr id="334" name="直線コネクタ 333">
          <a:extLst>
            <a:ext uri="{FF2B5EF4-FFF2-40B4-BE49-F238E27FC236}">
              <a16:creationId xmlns:a16="http://schemas.microsoft.com/office/drawing/2014/main" id="{41E58098-9733-9CC8-5A81-9A0F7E32F6B6}"/>
            </a:ext>
          </a:extLst>
        </xdr:cNvPr>
        <xdr:cNvCxnSpPr/>
      </xdr:nvCxnSpPr>
      <xdr:spPr>
        <a:xfrm flipV="1">
          <a:off x="14179253" y="6791549"/>
          <a:ext cx="0" cy="146478"/>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84930</xdr:colOff>
      <xdr:row>21</xdr:row>
      <xdr:rowOff>39059</xdr:rowOff>
    </xdr:from>
    <xdr:ext cx="374783" cy="224998"/>
    <xdr:sp macro="" textlink="">
      <xdr:nvSpPr>
        <xdr:cNvPr id="340" name="テキスト ボックス 339">
          <a:extLst>
            <a:ext uri="{FF2B5EF4-FFF2-40B4-BE49-F238E27FC236}">
              <a16:creationId xmlns:a16="http://schemas.microsoft.com/office/drawing/2014/main" id="{1127EF49-AFC6-52B2-4322-5F26B528A914}"/>
            </a:ext>
          </a:extLst>
        </xdr:cNvPr>
        <xdr:cNvSpPr txBox="1"/>
      </xdr:nvSpPr>
      <xdr:spPr>
        <a:xfrm>
          <a:off x="14552492" y="4861580"/>
          <a:ext cx="37478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b</a:t>
          </a:r>
          <a:r>
            <a:rPr kumimoji="1" lang="en-US" altLang="ja-JP" sz="900" i="1" baseline="-25000">
              <a:latin typeface="Times New Roman" panose="02020603050405020304" pitchFamily="18" charset="0"/>
              <a:cs typeface="Times New Roman" panose="02020603050405020304" pitchFamily="18" charset="0"/>
            </a:rPr>
            <a:t>u</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twoCellAnchor editAs="oneCell">
    <xdr:from>
      <xdr:col>28</xdr:col>
      <xdr:colOff>160886</xdr:colOff>
      <xdr:row>12</xdr:row>
      <xdr:rowOff>101504</xdr:rowOff>
    </xdr:from>
    <xdr:to>
      <xdr:col>28</xdr:col>
      <xdr:colOff>160886</xdr:colOff>
      <xdr:row>13</xdr:row>
      <xdr:rowOff>144313</xdr:rowOff>
    </xdr:to>
    <xdr:cxnSp macro="">
      <xdr:nvCxnSpPr>
        <xdr:cNvPr id="39" name="直線コネクタ 38">
          <a:extLst>
            <a:ext uri="{FF2B5EF4-FFF2-40B4-BE49-F238E27FC236}">
              <a16:creationId xmlns:a16="http://schemas.microsoft.com/office/drawing/2014/main" id="{5E321A0E-3F76-4D06-B2DB-ACD448DA6728}"/>
            </a:ext>
          </a:extLst>
        </xdr:cNvPr>
        <xdr:cNvCxnSpPr/>
      </xdr:nvCxnSpPr>
      <xdr:spPr>
        <a:xfrm flipV="1">
          <a:off x="6561686" y="2844704"/>
          <a:ext cx="0" cy="271409"/>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192113</xdr:colOff>
      <xdr:row>12</xdr:row>
      <xdr:rowOff>28142</xdr:rowOff>
    </xdr:from>
    <xdr:ext cx="408894" cy="224998"/>
    <xdr:sp macro="" textlink="">
      <xdr:nvSpPr>
        <xdr:cNvPr id="40" name="テキスト ボックス 39">
          <a:extLst>
            <a:ext uri="{FF2B5EF4-FFF2-40B4-BE49-F238E27FC236}">
              <a16:creationId xmlns:a16="http://schemas.microsoft.com/office/drawing/2014/main" id="{0A65A8F5-E87E-4511-868F-A4870E313A99}"/>
            </a:ext>
          </a:extLst>
        </xdr:cNvPr>
        <xdr:cNvSpPr txBox="1"/>
      </xdr:nvSpPr>
      <xdr:spPr>
        <a:xfrm>
          <a:off x="6592913" y="2771342"/>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30</xdr:col>
      <xdr:colOff>25358</xdr:colOff>
      <xdr:row>12</xdr:row>
      <xdr:rowOff>24249</xdr:rowOff>
    </xdr:from>
    <xdr:ext cx="559769" cy="233205"/>
    <xdr:sp macro="" textlink="$Q$13">
      <xdr:nvSpPr>
        <xdr:cNvPr id="41" name="テキスト ボックス 40">
          <a:extLst>
            <a:ext uri="{FF2B5EF4-FFF2-40B4-BE49-F238E27FC236}">
              <a16:creationId xmlns:a16="http://schemas.microsoft.com/office/drawing/2014/main" id="{8D04B438-E4E9-4C60-A892-10F01F15000B}"/>
            </a:ext>
          </a:extLst>
        </xdr:cNvPr>
        <xdr:cNvSpPr txBox="1"/>
      </xdr:nvSpPr>
      <xdr:spPr>
        <a:xfrm>
          <a:off x="7017829" y="2821237"/>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6A8DC39-829F-4143-9CA1-22AA839B9B8B}" type="TxLink">
            <a:rPr kumimoji="1" lang="en-US" altLang="en-US" sz="900" b="0" i="0" u="none" strike="noStrike">
              <a:solidFill>
                <a:srgbClr val="FF0000"/>
              </a:solidFill>
              <a:latin typeface="Times New Roman"/>
              <a:ea typeface="Yu Gothic"/>
              <a:cs typeface="Times New Roman"/>
            </a:rPr>
            <a:pPr/>
            <a:t>100.328</a:t>
          </a:fld>
          <a:endParaRPr kumimoji="1" lang="ja-JP" altLang="en-US" sz="900">
            <a:solidFill>
              <a:srgbClr val="FF0000"/>
            </a:solidFill>
          </a:endParaRPr>
        </a:p>
      </xdr:txBody>
    </xdr:sp>
    <xdr:clientData/>
  </xdr:oneCellAnchor>
  <xdr:twoCellAnchor editAs="oneCell">
    <xdr:from>
      <xdr:col>28</xdr:col>
      <xdr:colOff>43994</xdr:colOff>
      <xdr:row>7</xdr:row>
      <xdr:rowOff>61291</xdr:rowOff>
    </xdr:from>
    <xdr:to>
      <xdr:col>28</xdr:col>
      <xdr:colOff>43994</xdr:colOff>
      <xdr:row>17</xdr:row>
      <xdr:rowOff>43291</xdr:rowOff>
    </xdr:to>
    <xdr:cxnSp macro="">
      <xdr:nvCxnSpPr>
        <xdr:cNvPr id="43" name="直線コネクタ 42">
          <a:extLst>
            <a:ext uri="{FF2B5EF4-FFF2-40B4-BE49-F238E27FC236}">
              <a16:creationId xmlns:a16="http://schemas.microsoft.com/office/drawing/2014/main" id="{CBE57F5D-3F52-4661-8C7D-214E76134FE8}"/>
            </a:ext>
          </a:extLst>
        </xdr:cNvPr>
        <xdr:cNvCxnSpPr/>
      </xdr:nvCxnSpPr>
      <xdr:spPr>
        <a:xfrm>
          <a:off x="6444794" y="166149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181348</xdr:colOff>
      <xdr:row>18</xdr:row>
      <xdr:rowOff>71939</xdr:rowOff>
    </xdr:from>
    <xdr:to>
      <xdr:col>34</xdr:col>
      <xdr:colOff>62548</xdr:colOff>
      <xdr:row>18</xdr:row>
      <xdr:rowOff>71939</xdr:rowOff>
    </xdr:to>
    <xdr:cxnSp macro="">
      <xdr:nvCxnSpPr>
        <xdr:cNvPr id="270" name="直線コネクタ 269">
          <a:extLst>
            <a:ext uri="{FF2B5EF4-FFF2-40B4-BE49-F238E27FC236}">
              <a16:creationId xmlns:a16="http://schemas.microsoft.com/office/drawing/2014/main" id="{871DDC54-A1E8-483B-AEAF-29F6E4EA34B5}"/>
            </a:ext>
          </a:extLst>
        </xdr:cNvPr>
        <xdr:cNvCxnSpPr/>
      </xdr:nvCxnSpPr>
      <xdr:spPr>
        <a:xfrm>
          <a:off x="6124948" y="4186739"/>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180444</xdr:colOff>
      <xdr:row>17</xdr:row>
      <xdr:rowOff>45431</xdr:rowOff>
    </xdr:from>
    <xdr:to>
      <xdr:col>28</xdr:col>
      <xdr:colOff>47244</xdr:colOff>
      <xdr:row>17</xdr:row>
      <xdr:rowOff>45431</xdr:rowOff>
    </xdr:to>
    <xdr:cxnSp macro="">
      <xdr:nvCxnSpPr>
        <xdr:cNvPr id="271" name="直線コネクタ 270">
          <a:extLst>
            <a:ext uri="{FF2B5EF4-FFF2-40B4-BE49-F238E27FC236}">
              <a16:creationId xmlns:a16="http://schemas.microsoft.com/office/drawing/2014/main" id="{AD967E27-828A-4057-AECB-C6B839281A56}"/>
            </a:ext>
          </a:extLst>
        </xdr:cNvPr>
        <xdr:cNvCxnSpPr/>
      </xdr:nvCxnSpPr>
      <xdr:spPr>
        <a:xfrm>
          <a:off x="6124044" y="3931631"/>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183971</xdr:colOff>
      <xdr:row>17</xdr:row>
      <xdr:rowOff>47088</xdr:rowOff>
    </xdr:from>
    <xdr:to>
      <xdr:col>26</xdr:col>
      <xdr:colOff>183971</xdr:colOff>
      <xdr:row>18</xdr:row>
      <xdr:rowOff>70488</xdr:rowOff>
    </xdr:to>
    <xdr:cxnSp macro="">
      <xdr:nvCxnSpPr>
        <xdr:cNvPr id="272" name="直線コネクタ 271">
          <a:extLst>
            <a:ext uri="{FF2B5EF4-FFF2-40B4-BE49-F238E27FC236}">
              <a16:creationId xmlns:a16="http://schemas.microsoft.com/office/drawing/2014/main" id="{A8DD2B2B-3630-4039-B4D0-59B606ABF5BC}"/>
            </a:ext>
          </a:extLst>
        </xdr:cNvPr>
        <xdr:cNvCxnSpPr/>
      </xdr:nvCxnSpPr>
      <xdr:spPr>
        <a:xfrm>
          <a:off x="6127571" y="393328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43201</xdr:colOff>
      <xdr:row>7</xdr:row>
      <xdr:rowOff>63403</xdr:rowOff>
    </xdr:from>
    <xdr:to>
      <xdr:col>29</xdr:col>
      <xdr:colOff>48601</xdr:colOff>
      <xdr:row>7</xdr:row>
      <xdr:rowOff>63403</xdr:rowOff>
    </xdr:to>
    <xdr:cxnSp macro="">
      <xdr:nvCxnSpPr>
        <xdr:cNvPr id="273" name="直線コネクタ 272">
          <a:extLst>
            <a:ext uri="{FF2B5EF4-FFF2-40B4-BE49-F238E27FC236}">
              <a16:creationId xmlns:a16="http://schemas.microsoft.com/office/drawing/2014/main" id="{65E3943F-31DE-4974-B94F-8BCC2ED89002}"/>
            </a:ext>
          </a:extLst>
        </xdr:cNvPr>
        <xdr:cNvCxnSpPr/>
      </xdr:nvCxnSpPr>
      <xdr:spPr>
        <a:xfrm>
          <a:off x="6444001" y="1663603"/>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49336</xdr:colOff>
      <xdr:row>7</xdr:row>
      <xdr:rowOff>61291</xdr:rowOff>
    </xdr:from>
    <xdr:to>
      <xdr:col>29</xdr:col>
      <xdr:colOff>49336</xdr:colOff>
      <xdr:row>17</xdr:row>
      <xdr:rowOff>43291</xdr:rowOff>
    </xdr:to>
    <xdr:cxnSp macro="">
      <xdr:nvCxnSpPr>
        <xdr:cNvPr id="279" name="直線コネクタ 278">
          <a:extLst>
            <a:ext uri="{FF2B5EF4-FFF2-40B4-BE49-F238E27FC236}">
              <a16:creationId xmlns:a16="http://schemas.microsoft.com/office/drawing/2014/main" id="{74A90AB4-C248-439E-81E8-3372F7295573}"/>
            </a:ext>
          </a:extLst>
        </xdr:cNvPr>
        <xdr:cNvCxnSpPr/>
      </xdr:nvCxnSpPr>
      <xdr:spPr>
        <a:xfrm>
          <a:off x="6678736" y="166149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52508</xdr:colOff>
      <xdr:row>17</xdr:row>
      <xdr:rowOff>47552</xdr:rowOff>
    </xdr:from>
    <xdr:to>
      <xdr:col>34</xdr:col>
      <xdr:colOff>61508</xdr:colOff>
      <xdr:row>17</xdr:row>
      <xdr:rowOff>47552</xdr:rowOff>
    </xdr:to>
    <xdr:cxnSp macro="">
      <xdr:nvCxnSpPr>
        <xdr:cNvPr id="307" name="直線コネクタ 306">
          <a:extLst>
            <a:ext uri="{FF2B5EF4-FFF2-40B4-BE49-F238E27FC236}">
              <a16:creationId xmlns:a16="http://schemas.microsoft.com/office/drawing/2014/main" id="{0027745D-A062-4140-98AF-04A2A8F61CC8}"/>
            </a:ext>
          </a:extLst>
        </xdr:cNvPr>
        <xdr:cNvCxnSpPr/>
      </xdr:nvCxnSpPr>
      <xdr:spPr>
        <a:xfrm>
          <a:off x="6681908" y="3933752"/>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34</xdr:col>
      <xdr:colOff>61784</xdr:colOff>
      <xdr:row>17</xdr:row>
      <xdr:rowOff>45789</xdr:rowOff>
    </xdr:from>
    <xdr:to>
      <xdr:col>34</xdr:col>
      <xdr:colOff>61784</xdr:colOff>
      <xdr:row>18</xdr:row>
      <xdr:rowOff>69189</xdr:rowOff>
    </xdr:to>
    <xdr:cxnSp macro="">
      <xdr:nvCxnSpPr>
        <xdr:cNvPr id="331" name="直線コネクタ 330">
          <a:extLst>
            <a:ext uri="{FF2B5EF4-FFF2-40B4-BE49-F238E27FC236}">
              <a16:creationId xmlns:a16="http://schemas.microsoft.com/office/drawing/2014/main" id="{B58CF089-D98F-4367-9702-87AD47A81571}"/>
            </a:ext>
          </a:extLst>
        </xdr:cNvPr>
        <xdr:cNvCxnSpPr/>
      </xdr:nvCxnSpPr>
      <xdr:spPr>
        <a:xfrm>
          <a:off x="7834184" y="393198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178203</xdr:colOff>
      <xdr:row>7</xdr:row>
      <xdr:rowOff>63328</xdr:rowOff>
    </xdr:from>
    <xdr:to>
      <xdr:col>26</xdr:col>
      <xdr:colOff>198080</xdr:colOff>
      <xdr:row>7</xdr:row>
      <xdr:rowOff>63328</xdr:rowOff>
    </xdr:to>
    <xdr:cxnSp macro="">
      <xdr:nvCxnSpPr>
        <xdr:cNvPr id="335" name="直線コネクタ 334">
          <a:extLst>
            <a:ext uri="{FF2B5EF4-FFF2-40B4-BE49-F238E27FC236}">
              <a16:creationId xmlns:a16="http://schemas.microsoft.com/office/drawing/2014/main" id="{DE06C734-B688-4F7F-AE1C-96795D005C02}"/>
            </a:ext>
          </a:extLst>
        </xdr:cNvPr>
        <xdr:cNvCxnSpPr/>
      </xdr:nvCxnSpPr>
      <xdr:spPr>
        <a:xfrm>
          <a:off x="5436003" y="1663528"/>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213086</xdr:colOff>
      <xdr:row>7</xdr:row>
      <xdr:rowOff>61862</xdr:rowOff>
    </xdr:from>
    <xdr:to>
      <xdr:col>24</xdr:col>
      <xdr:colOff>213086</xdr:colOff>
      <xdr:row>17</xdr:row>
      <xdr:rowOff>43862</xdr:rowOff>
    </xdr:to>
    <xdr:cxnSp macro="">
      <xdr:nvCxnSpPr>
        <xdr:cNvPr id="337" name="直線コネクタ 336">
          <a:extLst>
            <a:ext uri="{FF2B5EF4-FFF2-40B4-BE49-F238E27FC236}">
              <a16:creationId xmlns:a16="http://schemas.microsoft.com/office/drawing/2014/main" id="{2BF12F46-FB0C-428A-9837-CB156ADA9F89}"/>
            </a:ext>
          </a:extLst>
        </xdr:cNvPr>
        <xdr:cNvCxnSpPr/>
      </xdr:nvCxnSpPr>
      <xdr:spPr>
        <a:xfrm>
          <a:off x="5699486" y="1662062"/>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28466</xdr:colOff>
      <xdr:row>11</xdr:row>
      <xdr:rowOff>44104</xdr:rowOff>
    </xdr:from>
    <xdr:ext cx="233205" cy="444352"/>
    <xdr:sp macro="" textlink="'1条'!$R$6">
      <xdr:nvSpPr>
        <xdr:cNvPr id="338" name="テキスト ボックス 337">
          <a:extLst>
            <a:ext uri="{FF2B5EF4-FFF2-40B4-BE49-F238E27FC236}">
              <a16:creationId xmlns:a16="http://schemas.microsoft.com/office/drawing/2014/main" id="{887A0588-3EC8-43E0-A75E-F88FC235ECEE}"/>
            </a:ext>
          </a:extLst>
        </xdr:cNvPr>
        <xdr:cNvSpPr txBox="1"/>
      </xdr:nvSpPr>
      <xdr:spPr>
        <a:xfrm rot="16200000">
          <a:off x="5409293" y="266427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164531</xdr:colOff>
      <xdr:row>18</xdr:row>
      <xdr:rowOff>70586</xdr:rowOff>
    </xdr:from>
    <xdr:to>
      <xdr:col>26</xdr:col>
      <xdr:colOff>66040</xdr:colOff>
      <xdr:row>18</xdr:row>
      <xdr:rowOff>70586</xdr:rowOff>
    </xdr:to>
    <xdr:cxnSp macro="">
      <xdr:nvCxnSpPr>
        <xdr:cNvPr id="339" name="直線コネクタ 338">
          <a:extLst>
            <a:ext uri="{FF2B5EF4-FFF2-40B4-BE49-F238E27FC236}">
              <a16:creationId xmlns:a16="http://schemas.microsoft.com/office/drawing/2014/main" id="{05E4C8F9-0412-463C-842D-E820C2830296}"/>
            </a:ext>
          </a:extLst>
        </xdr:cNvPr>
        <xdr:cNvCxnSpPr/>
      </xdr:nvCxnSpPr>
      <xdr:spPr>
        <a:xfrm>
          <a:off x="5422331" y="4185386"/>
          <a:ext cx="58730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31538</xdr:colOff>
      <xdr:row>11</xdr:row>
      <xdr:rowOff>95839</xdr:rowOff>
    </xdr:from>
    <xdr:ext cx="233205" cy="444352"/>
    <xdr:sp macro="" textlink="'1条'!R5">
      <xdr:nvSpPr>
        <xdr:cNvPr id="341" name="テキスト ボックス 340">
          <a:extLst>
            <a:ext uri="{FF2B5EF4-FFF2-40B4-BE49-F238E27FC236}">
              <a16:creationId xmlns:a16="http://schemas.microsoft.com/office/drawing/2014/main" id="{BFD75199-5091-4439-A6BA-5D46FF870E55}"/>
            </a:ext>
          </a:extLst>
        </xdr:cNvPr>
        <xdr:cNvSpPr txBox="1"/>
      </xdr:nvSpPr>
      <xdr:spPr>
        <a:xfrm rot="16200000">
          <a:off x="5183765" y="271601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225654</xdr:colOff>
      <xdr:row>7</xdr:row>
      <xdr:rowOff>67724</xdr:rowOff>
    </xdr:from>
    <xdr:to>
      <xdr:col>23</xdr:col>
      <xdr:colOff>225654</xdr:colOff>
      <xdr:row>18</xdr:row>
      <xdr:rowOff>73124</xdr:rowOff>
    </xdr:to>
    <xdr:cxnSp macro="">
      <xdr:nvCxnSpPr>
        <xdr:cNvPr id="342" name="直線コネクタ 341">
          <a:extLst>
            <a:ext uri="{FF2B5EF4-FFF2-40B4-BE49-F238E27FC236}">
              <a16:creationId xmlns:a16="http://schemas.microsoft.com/office/drawing/2014/main" id="{124AD0BD-92F3-442F-BDCC-414CB381ABD9}"/>
            </a:ext>
          </a:extLst>
        </xdr:cNvPr>
        <xdr:cNvCxnSpPr/>
      </xdr:nvCxnSpPr>
      <xdr:spPr>
        <a:xfrm>
          <a:off x="5483454" y="1667924"/>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215617</xdr:colOff>
      <xdr:row>17</xdr:row>
      <xdr:rowOff>48196</xdr:rowOff>
    </xdr:from>
    <xdr:to>
      <xdr:col>24</xdr:col>
      <xdr:colOff>215617</xdr:colOff>
      <xdr:row>18</xdr:row>
      <xdr:rowOff>71596</xdr:rowOff>
    </xdr:to>
    <xdr:cxnSp macro="">
      <xdr:nvCxnSpPr>
        <xdr:cNvPr id="343" name="直線コネクタ 342">
          <a:extLst>
            <a:ext uri="{FF2B5EF4-FFF2-40B4-BE49-F238E27FC236}">
              <a16:creationId xmlns:a16="http://schemas.microsoft.com/office/drawing/2014/main" id="{D1C570A2-8F35-4F62-8CA1-A29C9025643E}"/>
            </a:ext>
          </a:extLst>
        </xdr:cNvPr>
        <xdr:cNvCxnSpPr/>
      </xdr:nvCxnSpPr>
      <xdr:spPr>
        <a:xfrm>
          <a:off x="5702017" y="3934396"/>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42270</xdr:colOff>
      <xdr:row>12</xdr:row>
      <xdr:rowOff>173744</xdr:rowOff>
    </xdr:from>
    <xdr:ext cx="224998" cy="345929"/>
    <xdr:sp macro="" textlink="">
      <xdr:nvSpPr>
        <xdr:cNvPr id="344" name="テキスト ボックス 343">
          <a:extLst>
            <a:ext uri="{FF2B5EF4-FFF2-40B4-BE49-F238E27FC236}">
              <a16:creationId xmlns:a16="http://schemas.microsoft.com/office/drawing/2014/main" id="{00866843-F2DA-40DA-905C-4B56968DE5B2}"/>
            </a:ext>
          </a:extLst>
        </xdr:cNvPr>
        <xdr:cNvSpPr txBox="1"/>
      </xdr:nvSpPr>
      <xdr:spPr>
        <a:xfrm rot="16200000">
          <a:off x="5239604" y="2977410"/>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9640</xdr:colOff>
      <xdr:row>16</xdr:row>
      <xdr:rowOff>142578</xdr:rowOff>
    </xdr:from>
    <xdr:ext cx="233205" cy="444352"/>
    <xdr:sp macro="" textlink="'1条'!$R$9">
      <xdr:nvSpPr>
        <xdr:cNvPr id="345" name="テキスト ボックス 344">
          <a:extLst>
            <a:ext uri="{FF2B5EF4-FFF2-40B4-BE49-F238E27FC236}">
              <a16:creationId xmlns:a16="http://schemas.microsoft.com/office/drawing/2014/main" id="{DA6D71BC-481A-4469-9840-49E883286B8A}"/>
            </a:ext>
          </a:extLst>
        </xdr:cNvPr>
        <xdr:cNvSpPr txBox="1"/>
      </xdr:nvSpPr>
      <xdr:spPr>
        <a:xfrm rot="16200000">
          <a:off x="5390467" y="390575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28</xdr:col>
      <xdr:colOff>45043</xdr:colOff>
      <xdr:row>6</xdr:row>
      <xdr:rowOff>3573</xdr:rowOff>
    </xdr:from>
    <xdr:to>
      <xdr:col>28</xdr:col>
      <xdr:colOff>45043</xdr:colOff>
      <xdr:row>6</xdr:row>
      <xdr:rowOff>139097</xdr:rowOff>
    </xdr:to>
    <xdr:cxnSp macro="">
      <xdr:nvCxnSpPr>
        <xdr:cNvPr id="346" name="直線コネクタ 345">
          <a:extLst>
            <a:ext uri="{FF2B5EF4-FFF2-40B4-BE49-F238E27FC236}">
              <a16:creationId xmlns:a16="http://schemas.microsoft.com/office/drawing/2014/main" id="{0C6FF62D-1CA3-4E29-AE2A-A23BDE5A6F95}"/>
            </a:ext>
          </a:extLst>
        </xdr:cNvPr>
        <xdr:cNvCxnSpPr/>
      </xdr:nvCxnSpPr>
      <xdr:spPr>
        <a:xfrm>
          <a:off x="6445843" y="1375173"/>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46667</xdr:colOff>
      <xdr:row>6</xdr:row>
      <xdr:rowOff>735</xdr:rowOff>
    </xdr:from>
    <xdr:to>
      <xdr:col>29</xdr:col>
      <xdr:colOff>46667</xdr:colOff>
      <xdr:row>6</xdr:row>
      <xdr:rowOff>133235</xdr:rowOff>
    </xdr:to>
    <xdr:cxnSp macro="">
      <xdr:nvCxnSpPr>
        <xdr:cNvPr id="347" name="直線コネクタ 346">
          <a:extLst>
            <a:ext uri="{FF2B5EF4-FFF2-40B4-BE49-F238E27FC236}">
              <a16:creationId xmlns:a16="http://schemas.microsoft.com/office/drawing/2014/main" id="{A13F9645-8083-4D5C-B0BB-5EB83FC85D43}"/>
            </a:ext>
          </a:extLst>
        </xdr:cNvPr>
        <xdr:cNvCxnSpPr/>
      </xdr:nvCxnSpPr>
      <xdr:spPr>
        <a:xfrm>
          <a:off x="6676067" y="1372335"/>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47613</xdr:colOff>
      <xdr:row>6</xdr:row>
      <xdr:rowOff>48756</xdr:rowOff>
    </xdr:from>
    <xdr:to>
      <xdr:col>29</xdr:col>
      <xdr:colOff>53013</xdr:colOff>
      <xdr:row>6</xdr:row>
      <xdr:rowOff>48756</xdr:rowOff>
    </xdr:to>
    <xdr:cxnSp macro="">
      <xdr:nvCxnSpPr>
        <xdr:cNvPr id="348" name="直線コネクタ 347">
          <a:extLst>
            <a:ext uri="{FF2B5EF4-FFF2-40B4-BE49-F238E27FC236}">
              <a16:creationId xmlns:a16="http://schemas.microsoft.com/office/drawing/2014/main" id="{AD22F561-FF46-482E-AC56-701429245A85}"/>
            </a:ext>
          </a:extLst>
        </xdr:cNvPr>
        <xdr:cNvCxnSpPr/>
      </xdr:nvCxnSpPr>
      <xdr:spPr>
        <a:xfrm>
          <a:off x="6448413" y="1420356"/>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186262</xdr:colOff>
      <xdr:row>5</xdr:row>
      <xdr:rowOff>43542</xdr:rowOff>
    </xdr:from>
    <xdr:ext cx="444352" cy="233205"/>
    <xdr:sp macro="" textlink="'1条'!R7">
      <xdr:nvSpPr>
        <xdr:cNvPr id="349" name="テキスト ボックス 348">
          <a:extLst>
            <a:ext uri="{FF2B5EF4-FFF2-40B4-BE49-F238E27FC236}">
              <a16:creationId xmlns:a16="http://schemas.microsoft.com/office/drawing/2014/main" id="{D60BBA1D-2A58-42D1-853C-14A631524DB6}"/>
            </a:ext>
          </a:extLst>
        </xdr:cNvPr>
        <xdr:cNvSpPr txBox="1"/>
      </xdr:nvSpPr>
      <xdr:spPr>
        <a:xfrm>
          <a:off x="6358462" y="118654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185225</xdr:colOff>
      <xdr:row>18</xdr:row>
      <xdr:rowOff>139485</xdr:rowOff>
    </xdr:from>
    <xdr:to>
      <xdr:col>26</xdr:col>
      <xdr:colOff>185225</xdr:colOff>
      <xdr:row>19</xdr:row>
      <xdr:rowOff>37947</xdr:rowOff>
    </xdr:to>
    <xdr:cxnSp macro="">
      <xdr:nvCxnSpPr>
        <xdr:cNvPr id="350" name="直線コネクタ 349">
          <a:extLst>
            <a:ext uri="{FF2B5EF4-FFF2-40B4-BE49-F238E27FC236}">
              <a16:creationId xmlns:a16="http://schemas.microsoft.com/office/drawing/2014/main" id="{4406462F-55B5-471D-A2A3-5B6944294E32}"/>
            </a:ext>
          </a:extLst>
        </xdr:cNvPr>
        <xdr:cNvCxnSpPr/>
      </xdr:nvCxnSpPr>
      <xdr:spPr>
        <a:xfrm>
          <a:off x="6128825" y="4254285"/>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34</xdr:col>
      <xdr:colOff>58045</xdr:colOff>
      <xdr:row>18</xdr:row>
      <xdr:rowOff>139485</xdr:rowOff>
    </xdr:from>
    <xdr:to>
      <xdr:col>34</xdr:col>
      <xdr:colOff>58045</xdr:colOff>
      <xdr:row>19</xdr:row>
      <xdr:rowOff>37947</xdr:rowOff>
    </xdr:to>
    <xdr:cxnSp macro="">
      <xdr:nvCxnSpPr>
        <xdr:cNvPr id="351" name="直線コネクタ 350">
          <a:extLst>
            <a:ext uri="{FF2B5EF4-FFF2-40B4-BE49-F238E27FC236}">
              <a16:creationId xmlns:a16="http://schemas.microsoft.com/office/drawing/2014/main" id="{8FF68376-2767-4659-B3A2-4CDB18912461}"/>
            </a:ext>
          </a:extLst>
        </xdr:cNvPr>
        <xdr:cNvCxnSpPr/>
      </xdr:nvCxnSpPr>
      <xdr:spPr>
        <a:xfrm>
          <a:off x="7830445" y="4254285"/>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185294</xdr:colOff>
      <xdr:row>18</xdr:row>
      <xdr:rowOff>219519</xdr:rowOff>
    </xdr:from>
    <xdr:to>
      <xdr:col>34</xdr:col>
      <xdr:colOff>66494</xdr:colOff>
      <xdr:row>18</xdr:row>
      <xdr:rowOff>219519</xdr:rowOff>
    </xdr:to>
    <xdr:cxnSp macro="">
      <xdr:nvCxnSpPr>
        <xdr:cNvPr id="352" name="直線コネクタ 351">
          <a:extLst>
            <a:ext uri="{FF2B5EF4-FFF2-40B4-BE49-F238E27FC236}">
              <a16:creationId xmlns:a16="http://schemas.microsoft.com/office/drawing/2014/main" id="{14C24B91-31B8-46B8-93AE-34920EBC2D40}"/>
            </a:ext>
          </a:extLst>
        </xdr:cNvPr>
        <xdr:cNvCxnSpPr/>
      </xdr:nvCxnSpPr>
      <xdr:spPr>
        <a:xfrm>
          <a:off x="6128894" y="4334319"/>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99385</xdr:colOff>
      <xdr:row>18</xdr:row>
      <xdr:rowOff>205857</xdr:rowOff>
    </xdr:from>
    <xdr:ext cx="444352" cy="233205"/>
    <xdr:sp macro="" textlink="'1条'!R8">
      <xdr:nvSpPr>
        <xdr:cNvPr id="353" name="テキスト ボックス 352">
          <a:extLst>
            <a:ext uri="{FF2B5EF4-FFF2-40B4-BE49-F238E27FC236}">
              <a16:creationId xmlns:a16="http://schemas.microsoft.com/office/drawing/2014/main" id="{823A0C84-B5E2-4B02-B1F6-DAEFD44DFDDF}"/>
            </a:ext>
          </a:extLst>
        </xdr:cNvPr>
        <xdr:cNvSpPr txBox="1"/>
      </xdr:nvSpPr>
      <xdr:spPr>
        <a:xfrm>
          <a:off x="6728785" y="432065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181751</xdr:colOff>
      <xdr:row>15</xdr:row>
      <xdr:rowOff>133654</xdr:rowOff>
    </xdr:from>
    <xdr:to>
      <xdr:col>26</xdr:col>
      <xdr:colOff>181751</xdr:colOff>
      <xdr:row>16</xdr:row>
      <xdr:rowOff>90392</xdr:rowOff>
    </xdr:to>
    <xdr:cxnSp macro="">
      <xdr:nvCxnSpPr>
        <xdr:cNvPr id="354" name="直線コネクタ 353">
          <a:extLst>
            <a:ext uri="{FF2B5EF4-FFF2-40B4-BE49-F238E27FC236}">
              <a16:creationId xmlns:a16="http://schemas.microsoft.com/office/drawing/2014/main" id="{2DFB1509-3649-4F4B-A2BE-16DF50BED969}"/>
            </a:ext>
          </a:extLst>
        </xdr:cNvPr>
        <xdr:cNvCxnSpPr/>
      </xdr:nvCxnSpPr>
      <xdr:spPr>
        <a:xfrm>
          <a:off x="6125351" y="3562654"/>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183886</xdr:colOff>
      <xdr:row>15</xdr:row>
      <xdr:rowOff>209468</xdr:rowOff>
    </xdr:from>
    <xdr:to>
      <xdr:col>28</xdr:col>
      <xdr:colOff>50686</xdr:colOff>
      <xdr:row>15</xdr:row>
      <xdr:rowOff>209468</xdr:rowOff>
    </xdr:to>
    <xdr:cxnSp macro="">
      <xdr:nvCxnSpPr>
        <xdr:cNvPr id="355" name="直線コネクタ 354">
          <a:extLst>
            <a:ext uri="{FF2B5EF4-FFF2-40B4-BE49-F238E27FC236}">
              <a16:creationId xmlns:a16="http://schemas.microsoft.com/office/drawing/2014/main" id="{9E7E7773-4A8C-4063-8E91-4BFD0397256F}"/>
            </a:ext>
          </a:extLst>
        </xdr:cNvPr>
        <xdr:cNvCxnSpPr/>
      </xdr:nvCxnSpPr>
      <xdr:spPr>
        <a:xfrm>
          <a:off x="6127486" y="3638468"/>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133629</xdr:colOff>
      <xdr:row>15</xdr:row>
      <xdr:rowOff>1148</xdr:rowOff>
    </xdr:from>
    <xdr:ext cx="444352" cy="233205"/>
    <xdr:sp macro="" textlink="'1条'!R10">
      <xdr:nvSpPr>
        <xdr:cNvPr id="356" name="テキスト ボックス 355">
          <a:extLst>
            <a:ext uri="{FF2B5EF4-FFF2-40B4-BE49-F238E27FC236}">
              <a16:creationId xmlns:a16="http://schemas.microsoft.com/office/drawing/2014/main" id="{51D1C1DD-47F6-4C05-9C11-DA46AEC76725}"/>
            </a:ext>
          </a:extLst>
        </xdr:cNvPr>
        <xdr:cNvSpPr txBox="1"/>
      </xdr:nvSpPr>
      <xdr:spPr>
        <a:xfrm>
          <a:off x="6077229" y="343014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171555</xdr:colOff>
      <xdr:row>15</xdr:row>
      <xdr:rowOff>6028</xdr:rowOff>
    </xdr:from>
    <xdr:ext cx="444352" cy="233205"/>
    <xdr:sp macro="" textlink="'1条'!R11">
      <xdr:nvSpPr>
        <xdr:cNvPr id="357" name="テキスト ボックス 356">
          <a:extLst>
            <a:ext uri="{FF2B5EF4-FFF2-40B4-BE49-F238E27FC236}">
              <a16:creationId xmlns:a16="http://schemas.microsoft.com/office/drawing/2014/main" id="{AAFBD5D8-E49C-415F-903B-7E52E25A5E9F}"/>
            </a:ext>
          </a:extLst>
        </xdr:cNvPr>
        <xdr:cNvSpPr txBox="1"/>
      </xdr:nvSpPr>
      <xdr:spPr>
        <a:xfrm>
          <a:off x="7029555" y="343502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29</xdr:col>
      <xdr:colOff>49277</xdr:colOff>
      <xdr:row>15</xdr:row>
      <xdr:rowOff>209468</xdr:rowOff>
    </xdr:from>
    <xdr:to>
      <xdr:col>34</xdr:col>
      <xdr:colOff>58277</xdr:colOff>
      <xdr:row>15</xdr:row>
      <xdr:rowOff>209468</xdr:rowOff>
    </xdr:to>
    <xdr:cxnSp macro="">
      <xdr:nvCxnSpPr>
        <xdr:cNvPr id="358" name="直線コネクタ 357">
          <a:extLst>
            <a:ext uri="{FF2B5EF4-FFF2-40B4-BE49-F238E27FC236}">
              <a16:creationId xmlns:a16="http://schemas.microsoft.com/office/drawing/2014/main" id="{066E6979-2675-471F-BD2E-664F4D779A09}"/>
            </a:ext>
          </a:extLst>
        </xdr:cNvPr>
        <xdr:cNvCxnSpPr/>
      </xdr:nvCxnSpPr>
      <xdr:spPr>
        <a:xfrm>
          <a:off x="6678677" y="3638468"/>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34</xdr:col>
      <xdr:colOff>63125</xdr:colOff>
      <xdr:row>15</xdr:row>
      <xdr:rowOff>144740</xdr:rowOff>
    </xdr:from>
    <xdr:to>
      <xdr:col>34</xdr:col>
      <xdr:colOff>63125</xdr:colOff>
      <xdr:row>16</xdr:row>
      <xdr:rowOff>96140</xdr:rowOff>
    </xdr:to>
    <xdr:cxnSp macro="">
      <xdr:nvCxnSpPr>
        <xdr:cNvPr id="369" name="直線コネクタ 368">
          <a:extLst>
            <a:ext uri="{FF2B5EF4-FFF2-40B4-BE49-F238E27FC236}">
              <a16:creationId xmlns:a16="http://schemas.microsoft.com/office/drawing/2014/main" id="{036457B9-DBDE-0492-3CAF-ED0257B692B1}"/>
            </a:ext>
          </a:extLst>
        </xdr:cNvPr>
        <xdr:cNvCxnSpPr/>
      </xdr:nvCxnSpPr>
      <xdr:spPr>
        <a:xfrm>
          <a:off x="7835525" y="3573740"/>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44918</xdr:colOff>
      <xdr:row>17</xdr:row>
      <xdr:rowOff>46814</xdr:rowOff>
    </xdr:from>
    <xdr:to>
      <xdr:col>29</xdr:col>
      <xdr:colOff>32318</xdr:colOff>
      <xdr:row>17</xdr:row>
      <xdr:rowOff>46814</xdr:rowOff>
    </xdr:to>
    <xdr:cxnSp macro="">
      <xdr:nvCxnSpPr>
        <xdr:cNvPr id="370" name="直線コネクタ 369">
          <a:extLst>
            <a:ext uri="{FF2B5EF4-FFF2-40B4-BE49-F238E27FC236}">
              <a16:creationId xmlns:a16="http://schemas.microsoft.com/office/drawing/2014/main" id="{839703EB-12B8-7512-9FBC-8A52E08741E9}"/>
            </a:ext>
          </a:extLst>
        </xdr:cNvPr>
        <xdr:cNvCxnSpPr/>
      </xdr:nvCxnSpPr>
      <xdr:spPr>
        <a:xfrm>
          <a:off x="6445718" y="3933014"/>
          <a:ext cx="216000" cy="0"/>
        </a:xfrm>
        <a:prstGeom prst="line">
          <a:avLst/>
        </a:prstGeom>
        <a:ln w="12700">
          <a:solidFill>
            <a:srgbClr val="FF0000"/>
          </a:solidFill>
          <a:prstDash val="sysDot"/>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74766</xdr:colOff>
      <xdr:row>24</xdr:row>
      <xdr:rowOff>124727</xdr:rowOff>
    </xdr:from>
    <xdr:to>
      <xdr:col>26</xdr:col>
      <xdr:colOff>74766</xdr:colOff>
      <xdr:row>34</xdr:row>
      <xdr:rowOff>106727</xdr:rowOff>
    </xdr:to>
    <xdr:cxnSp macro="">
      <xdr:nvCxnSpPr>
        <xdr:cNvPr id="380" name="直線コネクタ 379">
          <a:extLst>
            <a:ext uri="{FF2B5EF4-FFF2-40B4-BE49-F238E27FC236}">
              <a16:creationId xmlns:a16="http://schemas.microsoft.com/office/drawing/2014/main" id="{968908F2-8804-4A84-B934-9ED85B3AB81A}"/>
            </a:ext>
          </a:extLst>
        </xdr:cNvPr>
        <xdr:cNvCxnSpPr/>
      </xdr:nvCxnSpPr>
      <xdr:spPr>
        <a:xfrm>
          <a:off x="6018366" y="561112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212119</xdr:colOff>
      <xdr:row>35</xdr:row>
      <xdr:rowOff>130295</xdr:rowOff>
    </xdr:from>
    <xdr:to>
      <xdr:col>32</xdr:col>
      <xdr:colOff>93319</xdr:colOff>
      <xdr:row>35</xdr:row>
      <xdr:rowOff>130295</xdr:rowOff>
    </xdr:to>
    <xdr:cxnSp macro="">
      <xdr:nvCxnSpPr>
        <xdr:cNvPr id="381" name="直線コネクタ 380">
          <a:extLst>
            <a:ext uri="{FF2B5EF4-FFF2-40B4-BE49-F238E27FC236}">
              <a16:creationId xmlns:a16="http://schemas.microsoft.com/office/drawing/2014/main" id="{EC902702-7241-45A1-975A-C3B696532183}"/>
            </a:ext>
          </a:extLst>
        </xdr:cNvPr>
        <xdr:cNvCxnSpPr/>
      </xdr:nvCxnSpPr>
      <xdr:spPr>
        <a:xfrm>
          <a:off x="5698519" y="813129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211215</xdr:colOff>
      <xdr:row>34</xdr:row>
      <xdr:rowOff>106239</xdr:rowOff>
    </xdr:from>
    <xdr:to>
      <xdr:col>26</xdr:col>
      <xdr:colOff>78015</xdr:colOff>
      <xdr:row>34</xdr:row>
      <xdr:rowOff>106239</xdr:rowOff>
    </xdr:to>
    <xdr:cxnSp macro="">
      <xdr:nvCxnSpPr>
        <xdr:cNvPr id="382" name="直線コネクタ 381">
          <a:extLst>
            <a:ext uri="{FF2B5EF4-FFF2-40B4-BE49-F238E27FC236}">
              <a16:creationId xmlns:a16="http://schemas.microsoft.com/office/drawing/2014/main" id="{FCF0CEA8-3A58-44F5-A284-BDDA648A6309}"/>
            </a:ext>
          </a:extLst>
        </xdr:cNvPr>
        <xdr:cNvCxnSpPr/>
      </xdr:nvCxnSpPr>
      <xdr:spPr>
        <a:xfrm>
          <a:off x="5697615" y="7878639"/>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214742</xdr:colOff>
      <xdr:row>34</xdr:row>
      <xdr:rowOff>107896</xdr:rowOff>
    </xdr:from>
    <xdr:to>
      <xdr:col>24</xdr:col>
      <xdr:colOff>214742</xdr:colOff>
      <xdr:row>35</xdr:row>
      <xdr:rowOff>131296</xdr:rowOff>
    </xdr:to>
    <xdr:cxnSp macro="">
      <xdr:nvCxnSpPr>
        <xdr:cNvPr id="383" name="直線コネクタ 382">
          <a:extLst>
            <a:ext uri="{FF2B5EF4-FFF2-40B4-BE49-F238E27FC236}">
              <a16:creationId xmlns:a16="http://schemas.microsoft.com/office/drawing/2014/main" id="{6D1F0E1C-0E32-466D-B47F-80B82809C38C}"/>
            </a:ext>
          </a:extLst>
        </xdr:cNvPr>
        <xdr:cNvCxnSpPr/>
      </xdr:nvCxnSpPr>
      <xdr:spPr>
        <a:xfrm>
          <a:off x="5701142" y="788029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73974</xdr:colOff>
      <xdr:row>24</xdr:row>
      <xdr:rowOff>126839</xdr:rowOff>
    </xdr:from>
    <xdr:to>
      <xdr:col>27</xdr:col>
      <xdr:colOff>79374</xdr:colOff>
      <xdr:row>24</xdr:row>
      <xdr:rowOff>126839</xdr:rowOff>
    </xdr:to>
    <xdr:cxnSp macro="">
      <xdr:nvCxnSpPr>
        <xdr:cNvPr id="384" name="直線コネクタ 383">
          <a:extLst>
            <a:ext uri="{FF2B5EF4-FFF2-40B4-BE49-F238E27FC236}">
              <a16:creationId xmlns:a16="http://schemas.microsoft.com/office/drawing/2014/main" id="{43A27327-D345-453B-853E-589E9B4E9D68}"/>
            </a:ext>
          </a:extLst>
        </xdr:cNvPr>
        <xdr:cNvCxnSpPr/>
      </xdr:nvCxnSpPr>
      <xdr:spPr>
        <a:xfrm>
          <a:off x="6017574" y="561323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80107</xdr:colOff>
      <xdr:row>24</xdr:row>
      <xdr:rowOff>124727</xdr:rowOff>
    </xdr:from>
    <xdr:to>
      <xdr:col>27</xdr:col>
      <xdr:colOff>80107</xdr:colOff>
      <xdr:row>34</xdr:row>
      <xdr:rowOff>106727</xdr:rowOff>
    </xdr:to>
    <xdr:cxnSp macro="">
      <xdr:nvCxnSpPr>
        <xdr:cNvPr id="385" name="直線コネクタ 384">
          <a:extLst>
            <a:ext uri="{FF2B5EF4-FFF2-40B4-BE49-F238E27FC236}">
              <a16:creationId xmlns:a16="http://schemas.microsoft.com/office/drawing/2014/main" id="{E688A2B4-31AF-4B6B-B0D4-085ECFB60DC6}"/>
            </a:ext>
          </a:extLst>
        </xdr:cNvPr>
        <xdr:cNvCxnSpPr/>
      </xdr:nvCxnSpPr>
      <xdr:spPr>
        <a:xfrm>
          <a:off x="6252307" y="5611127"/>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83279</xdr:colOff>
      <xdr:row>34</xdr:row>
      <xdr:rowOff>108360</xdr:rowOff>
    </xdr:from>
    <xdr:to>
      <xdr:col>32</xdr:col>
      <xdr:colOff>92279</xdr:colOff>
      <xdr:row>34</xdr:row>
      <xdr:rowOff>108360</xdr:rowOff>
    </xdr:to>
    <xdr:cxnSp macro="">
      <xdr:nvCxnSpPr>
        <xdr:cNvPr id="386" name="直線コネクタ 385">
          <a:extLst>
            <a:ext uri="{FF2B5EF4-FFF2-40B4-BE49-F238E27FC236}">
              <a16:creationId xmlns:a16="http://schemas.microsoft.com/office/drawing/2014/main" id="{D469BDEC-651F-4881-B419-EAAAEAFF9067}"/>
            </a:ext>
          </a:extLst>
        </xdr:cNvPr>
        <xdr:cNvCxnSpPr/>
      </xdr:nvCxnSpPr>
      <xdr:spPr>
        <a:xfrm>
          <a:off x="6255479" y="7880760"/>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92555</xdr:colOff>
      <xdr:row>34</xdr:row>
      <xdr:rowOff>106597</xdr:rowOff>
    </xdr:from>
    <xdr:to>
      <xdr:col>32</xdr:col>
      <xdr:colOff>92555</xdr:colOff>
      <xdr:row>35</xdr:row>
      <xdr:rowOff>129997</xdr:rowOff>
    </xdr:to>
    <xdr:cxnSp macro="">
      <xdr:nvCxnSpPr>
        <xdr:cNvPr id="387" name="直線コネクタ 386">
          <a:extLst>
            <a:ext uri="{FF2B5EF4-FFF2-40B4-BE49-F238E27FC236}">
              <a16:creationId xmlns:a16="http://schemas.microsoft.com/office/drawing/2014/main" id="{5A028326-BFFE-44CC-9618-758730CC0E9A}"/>
            </a:ext>
          </a:extLst>
        </xdr:cNvPr>
        <xdr:cNvCxnSpPr/>
      </xdr:nvCxnSpPr>
      <xdr:spPr>
        <a:xfrm>
          <a:off x="7407755" y="787899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130142</xdr:colOff>
      <xdr:row>24</xdr:row>
      <xdr:rowOff>126764</xdr:rowOff>
    </xdr:from>
    <xdr:to>
      <xdr:col>25</xdr:col>
      <xdr:colOff>150018</xdr:colOff>
      <xdr:row>24</xdr:row>
      <xdr:rowOff>126764</xdr:rowOff>
    </xdr:to>
    <xdr:cxnSp macro="">
      <xdr:nvCxnSpPr>
        <xdr:cNvPr id="388" name="直線コネクタ 387">
          <a:extLst>
            <a:ext uri="{FF2B5EF4-FFF2-40B4-BE49-F238E27FC236}">
              <a16:creationId xmlns:a16="http://schemas.microsoft.com/office/drawing/2014/main" id="{5086B19F-B458-486E-8862-8C2CCDDDD1EF}"/>
            </a:ext>
          </a:extLst>
        </xdr:cNvPr>
        <xdr:cNvCxnSpPr/>
      </xdr:nvCxnSpPr>
      <xdr:spPr>
        <a:xfrm>
          <a:off x="5159342" y="5613164"/>
          <a:ext cx="7056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111617</xdr:colOff>
      <xdr:row>34</xdr:row>
      <xdr:rowOff>112183</xdr:rowOff>
    </xdr:from>
    <xdr:to>
      <xdr:col>24</xdr:col>
      <xdr:colOff>45469</xdr:colOff>
      <xdr:row>34</xdr:row>
      <xdr:rowOff>112183</xdr:rowOff>
    </xdr:to>
    <xdr:cxnSp macro="">
      <xdr:nvCxnSpPr>
        <xdr:cNvPr id="389" name="直線コネクタ 388">
          <a:extLst>
            <a:ext uri="{FF2B5EF4-FFF2-40B4-BE49-F238E27FC236}">
              <a16:creationId xmlns:a16="http://schemas.microsoft.com/office/drawing/2014/main" id="{8003713F-506D-4357-A48A-9848096202E1}"/>
            </a:ext>
          </a:extLst>
        </xdr:cNvPr>
        <xdr:cNvCxnSpPr/>
      </xdr:nvCxnSpPr>
      <xdr:spPr>
        <a:xfrm>
          <a:off x="5369417" y="7884583"/>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165025</xdr:colOff>
      <xdr:row>24</xdr:row>
      <xdr:rowOff>125298</xdr:rowOff>
    </xdr:from>
    <xdr:to>
      <xdr:col>23</xdr:col>
      <xdr:colOff>165025</xdr:colOff>
      <xdr:row>34</xdr:row>
      <xdr:rowOff>107298</xdr:rowOff>
    </xdr:to>
    <xdr:cxnSp macro="">
      <xdr:nvCxnSpPr>
        <xdr:cNvPr id="390" name="直線コネクタ 389">
          <a:extLst>
            <a:ext uri="{FF2B5EF4-FFF2-40B4-BE49-F238E27FC236}">
              <a16:creationId xmlns:a16="http://schemas.microsoft.com/office/drawing/2014/main" id="{560994E3-0750-4A19-98DE-04EA695D96FF}"/>
            </a:ext>
          </a:extLst>
        </xdr:cNvPr>
        <xdr:cNvCxnSpPr/>
      </xdr:nvCxnSpPr>
      <xdr:spPr>
        <a:xfrm>
          <a:off x="5422825" y="5611698"/>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211632</xdr:colOff>
      <xdr:row>28</xdr:row>
      <xdr:rowOff>107540</xdr:rowOff>
    </xdr:from>
    <xdr:ext cx="233205" cy="444352"/>
    <xdr:sp macro="" textlink="'1条'!$R$6">
      <xdr:nvSpPr>
        <xdr:cNvPr id="391" name="テキスト ボックス 390">
          <a:extLst>
            <a:ext uri="{FF2B5EF4-FFF2-40B4-BE49-F238E27FC236}">
              <a16:creationId xmlns:a16="http://schemas.microsoft.com/office/drawing/2014/main" id="{9E87E4F6-0B83-498D-BC8F-86B329D36E9C}"/>
            </a:ext>
          </a:extLst>
        </xdr:cNvPr>
        <xdr:cNvSpPr txBox="1"/>
      </xdr:nvSpPr>
      <xdr:spPr>
        <a:xfrm rot="16200000">
          <a:off x="5193066" y="668748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22</xdr:col>
      <xdr:colOff>116470</xdr:colOff>
      <xdr:row>35</xdr:row>
      <xdr:rowOff>134022</xdr:rowOff>
    </xdr:from>
    <xdr:to>
      <xdr:col>24</xdr:col>
      <xdr:colOff>33745</xdr:colOff>
      <xdr:row>35</xdr:row>
      <xdr:rowOff>134022</xdr:rowOff>
    </xdr:to>
    <xdr:cxnSp macro="">
      <xdr:nvCxnSpPr>
        <xdr:cNvPr id="392" name="直線コネクタ 391">
          <a:extLst>
            <a:ext uri="{FF2B5EF4-FFF2-40B4-BE49-F238E27FC236}">
              <a16:creationId xmlns:a16="http://schemas.microsoft.com/office/drawing/2014/main" id="{7B10ADB6-64B1-453E-ADD9-5DF583D166AC}"/>
            </a:ext>
          </a:extLst>
        </xdr:cNvPr>
        <xdr:cNvCxnSpPr/>
      </xdr:nvCxnSpPr>
      <xdr:spPr>
        <a:xfrm>
          <a:off x="5145670" y="8135022"/>
          <a:ext cx="37447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214705</xdr:colOff>
      <xdr:row>28</xdr:row>
      <xdr:rowOff>159275</xdr:rowOff>
    </xdr:from>
    <xdr:ext cx="233205" cy="444352"/>
    <xdr:sp macro="" textlink="'1条'!R5">
      <xdr:nvSpPr>
        <xdr:cNvPr id="393" name="テキスト ボックス 392">
          <a:extLst>
            <a:ext uri="{FF2B5EF4-FFF2-40B4-BE49-F238E27FC236}">
              <a16:creationId xmlns:a16="http://schemas.microsoft.com/office/drawing/2014/main" id="{E82F9CBB-CC52-4ADF-B8F1-4BB5519FBF29}"/>
            </a:ext>
          </a:extLst>
        </xdr:cNvPr>
        <xdr:cNvSpPr txBox="1"/>
      </xdr:nvSpPr>
      <xdr:spPr>
        <a:xfrm rot="16200000">
          <a:off x="4964911" y="673922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22</xdr:col>
      <xdr:colOff>177593</xdr:colOff>
      <xdr:row>24</xdr:row>
      <xdr:rowOff>126080</xdr:rowOff>
    </xdr:from>
    <xdr:to>
      <xdr:col>22</xdr:col>
      <xdr:colOff>177593</xdr:colOff>
      <xdr:row>35</xdr:row>
      <xdr:rowOff>131480</xdr:rowOff>
    </xdr:to>
    <xdr:cxnSp macro="">
      <xdr:nvCxnSpPr>
        <xdr:cNvPr id="394" name="直線コネクタ 393">
          <a:extLst>
            <a:ext uri="{FF2B5EF4-FFF2-40B4-BE49-F238E27FC236}">
              <a16:creationId xmlns:a16="http://schemas.microsoft.com/office/drawing/2014/main" id="{C3ED7F26-D5D9-4F6C-BABE-F928598A094F}"/>
            </a:ext>
          </a:extLst>
        </xdr:cNvPr>
        <xdr:cNvCxnSpPr/>
      </xdr:nvCxnSpPr>
      <xdr:spPr>
        <a:xfrm>
          <a:off x="5264600" y="5675542"/>
          <a:ext cx="0" cy="2548904"/>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162476</xdr:colOff>
      <xdr:row>34</xdr:row>
      <xdr:rowOff>114084</xdr:rowOff>
    </xdr:from>
    <xdr:to>
      <xdr:col>23</xdr:col>
      <xdr:colOff>162476</xdr:colOff>
      <xdr:row>35</xdr:row>
      <xdr:rowOff>137484</xdr:rowOff>
    </xdr:to>
    <xdr:cxnSp macro="">
      <xdr:nvCxnSpPr>
        <xdr:cNvPr id="395" name="直線コネクタ 394">
          <a:extLst>
            <a:ext uri="{FF2B5EF4-FFF2-40B4-BE49-F238E27FC236}">
              <a16:creationId xmlns:a16="http://schemas.microsoft.com/office/drawing/2014/main" id="{7B5E42B4-31F0-4A48-BFAE-3C473158BA51}"/>
            </a:ext>
          </a:extLst>
        </xdr:cNvPr>
        <xdr:cNvCxnSpPr/>
      </xdr:nvCxnSpPr>
      <xdr:spPr>
        <a:xfrm>
          <a:off x="5420276" y="7886484"/>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225437</xdr:colOff>
      <xdr:row>30</xdr:row>
      <xdr:rowOff>5952</xdr:rowOff>
    </xdr:from>
    <xdr:ext cx="224998" cy="345929"/>
    <xdr:sp macro="" textlink="">
      <xdr:nvSpPr>
        <xdr:cNvPr id="396" name="テキスト ボックス 395">
          <a:extLst>
            <a:ext uri="{FF2B5EF4-FFF2-40B4-BE49-F238E27FC236}">
              <a16:creationId xmlns:a16="http://schemas.microsoft.com/office/drawing/2014/main" id="{FC39C4F9-B9B4-47A5-B27E-1B6588B8E62D}"/>
            </a:ext>
          </a:extLst>
        </xdr:cNvPr>
        <xdr:cNvSpPr txBox="1"/>
      </xdr:nvSpPr>
      <xdr:spPr>
        <a:xfrm rot="16200000">
          <a:off x="5020750" y="7003246"/>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22</xdr:col>
      <xdr:colOff>190179</xdr:colOff>
      <xdr:row>33</xdr:row>
      <xdr:rowOff>221254</xdr:rowOff>
    </xdr:from>
    <xdr:ext cx="233205" cy="444352"/>
    <xdr:sp macro="" textlink="'1条'!$R$9">
      <xdr:nvSpPr>
        <xdr:cNvPr id="397" name="テキスト ボックス 396">
          <a:extLst>
            <a:ext uri="{FF2B5EF4-FFF2-40B4-BE49-F238E27FC236}">
              <a16:creationId xmlns:a16="http://schemas.microsoft.com/office/drawing/2014/main" id="{ACC8ABFD-D509-4992-8CAA-C99FB7A0BF4D}"/>
            </a:ext>
          </a:extLst>
        </xdr:cNvPr>
        <xdr:cNvSpPr txBox="1"/>
      </xdr:nvSpPr>
      <xdr:spPr>
        <a:xfrm rot="16200000">
          <a:off x="5113806" y="787062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26</xdr:col>
      <xdr:colOff>75815</xdr:colOff>
      <xdr:row>22</xdr:row>
      <xdr:rowOff>153843</xdr:rowOff>
    </xdr:from>
    <xdr:to>
      <xdr:col>26</xdr:col>
      <xdr:colOff>75815</xdr:colOff>
      <xdr:row>23</xdr:row>
      <xdr:rowOff>59329</xdr:rowOff>
    </xdr:to>
    <xdr:cxnSp macro="">
      <xdr:nvCxnSpPr>
        <xdr:cNvPr id="398" name="直線コネクタ 397">
          <a:extLst>
            <a:ext uri="{FF2B5EF4-FFF2-40B4-BE49-F238E27FC236}">
              <a16:creationId xmlns:a16="http://schemas.microsoft.com/office/drawing/2014/main" id="{9424A1AD-E1D7-4A03-90E1-FA37B5E3493E}"/>
            </a:ext>
          </a:extLst>
        </xdr:cNvPr>
        <xdr:cNvCxnSpPr/>
      </xdr:nvCxnSpPr>
      <xdr:spPr>
        <a:xfrm>
          <a:off x="6087732" y="5240850"/>
          <a:ext cx="0" cy="13671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62198</xdr:colOff>
      <xdr:row>22</xdr:row>
      <xdr:rowOff>151005</xdr:rowOff>
    </xdr:from>
    <xdr:to>
      <xdr:col>27</xdr:col>
      <xdr:colOff>62198</xdr:colOff>
      <xdr:row>23</xdr:row>
      <xdr:rowOff>53467</xdr:rowOff>
    </xdr:to>
    <xdr:cxnSp macro="">
      <xdr:nvCxnSpPr>
        <xdr:cNvPr id="399" name="直線コネクタ 398">
          <a:extLst>
            <a:ext uri="{FF2B5EF4-FFF2-40B4-BE49-F238E27FC236}">
              <a16:creationId xmlns:a16="http://schemas.microsoft.com/office/drawing/2014/main" id="{E41EE2BF-CF60-4C56-B915-E6454624FE52}"/>
            </a:ext>
          </a:extLst>
        </xdr:cNvPr>
        <xdr:cNvCxnSpPr/>
      </xdr:nvCxnSpPr>
      <xdr:spPr>
        <a:xfrm>
          <a:off x="6305343" y="5238012"/>
          <a:ext cx="0" cy="13368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78385</xdr:colOff>
      <xdr:row>22</xdr:row>
      <xdr:rowOff>199026</xdr:rowOff>
    </xdr:from>
    <xdr:to>
      <xdr:col>27</xdr:col>
      <xdr:colOff>65784</xdr:colOff>
      <xdr:row>22</xdr:row>
      <xdr:rowOff>199026</xdr:rowOff>
    </xdr:to>
    <xdr:cxnSp macro="">
      <xdr:nvCxnSpPr>
        <xdr:cNvPr id="400" name="直線コネクタ 399">
          <a:extLst>
            <a:ext uri="{FF2B5EF4-FFF2-40B4-BE49-F238E27FC236}">
              <a16:creationId xmlns:a16="http://schemas.microsoft.com/office/drawing/2014/main" id="{93B5A9A4-DF15-4CB1-91C2-B82C19BF79C9}"/>
            </a:ext>
          </a:extLst>
        </xdr:cNvPr>
        <xdr:cNvCxnSpPr/>
      </xdr:nvCxnSpPr>
      <xdr:spPr>
        <a:xfrm>
          <a:off x="6090302" y="5286033"/>
          <a:ext cx="218627"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191633</xdr:colOff>
      <xdr:row>21</xdr:row>
      <xdr:rowOff>193812</xdr:rowOff>
    </xdr:from>
    <xdr:ext cx="444352" cy="233205"/>
    <xdr:sp macro="" textlink="'1条'!R7">
      <xdr:nvSpPr>
        <xdr:cNvPr id="401" name="テキスト ボックス 400">
          <a:extLst>
            <a:ext uri="{FF2B5EF4-FFF2-40B4-BE49-F238E27FC236}">
              <a16:creationId xmlns:a16="http://schemas.microsoft.com/office/drawing/2014/main" id="{6CC4CDA4-4505-4E2D-B7FB-3741555B256F}"/>
            </a:ext>
          </a:extLst>
        </xdr:cNvPr>
        <xdr:cNvSpPr txBox="1"/>
      </xdr:nvSpPr>
      <xdr:spPr>
        <a:xfrm>
          <a:off x="5972323" y="504959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24</xdr:col>
      <xdr:colOff>210916</xdr:colOff>
      <xdr:row>35</xdr:row>
      <xdr:rowOff>202921</xdr:rowOff>
    </xdr:from>
    <xdr:to>
      <xdr:col>24</xdr:col>
      <xdr:colOff>210916</xdr:colOff>
      <xdr:row>36</xdr:row>
      <xdr:rowOff>101383</xdr:rowOff>
    </xdr:to>
    <xdr:cxnSp macro="">
      <xdr:nvCxnSpPr>
        <xdr:cNvPr id="402" name="直線コネクタ 401">
          <a:extLst>
            <a:ext uri="{FF2B5EF4-FFF2-40B4-BE49-F238E27FC236}">
              <a16:creationId xmlns:a16="http://schemas.microsoft.com/office/drawing/2014/main" id="{04890848-2DDC-434C-8825-5FC564600241}"/>
            </a:ext>
          </a:extLst>
        </xdr:cNvPr>
        <xdr:cNvCxnSpPr/>
      </xdr:nvCxnSpPr>
      <xdr:spPr>
        <a:xfrm>
          <a:off x="5697316" y="8203921"/>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93896</xdr:colOff>
      <xdr:row>35</xdr:row>
      <xdr:rowOff>202921</xdr:rowOff>
    </xdr:from>
    <xdr:to>
      <xdr:col>32</xdr:col>
      <xdr:colOff>93896</xdr:colOff>
      <xdr:row>36</xdr:row>
      <xdr:rowOff>101383</xdr:rowOff>
    </xdr:to>
    <xdr:cxnSp macro="">
      <xdr:nvCxnSpPr>
        <xdr:cNvPr id="403" name="直線コネクタ 402">
          <a:extLst>
            <a:ext uri="{FF2B5EF4-FFF2-40B4-BE49-F238E27FC236}">
              <a16:creationId xmlns:a16="http://schemas.microsoft.com/office/drawing/2014/main" id="{206FACCB-2654-498F-BC87-2019A8B2B54E}"/>
            </a:ext>
          </a:extLst>
        </xdr:cNvPr>
        <xdr:cNvCxnSpPr/>
      </xdr:nvCxnSpPr>
      <xdr:spPr>
        <a:xfrm>
          <a:off x="7409096" y="8203921"/>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210985</xdr:colOff>
      <xdr:row>36</xdr:row>
      <xdr:rowOff>54355</xdr:rowOff>
    </xdr:from>
    <xdr:to>
      <xdr:col>32</xdr:col>
      <xdr:colOff>92185</xdr:colOff>
      <xdr:row>36</xdr:row>
      <xdr:rowOff>54355</xdr:rowOff>
    </xdr:to>
    <xdr:cxnSp macro="">
      <xdr:nvCxnSpPr>
        <xdr:cNvPr id="404" name="直線コネクタ 403">
          <a:extLst>
            <a:ext uri="{FF2B5EF4-FFF2-40B4-BE49-F238E27FC236}">
              <a16:creationId xmlns:a16="http://schemas.microsoft.com/office/drawing/2014/main" id="{715BAD25-0941-4388-A7C7-B18B0F42B461}"/>
            </a:ext>
          </a:extLst>
        </xdr:cNvPr>
        <xdr:cNvCxnSpPr/>
      </xdr:nvCxnSpPr>
      <xdr:spPr>
        <a:xfrm>
          <a:off x="5697385" y="8283955"/>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130156</xdr:colOff>
      <xdr:row>36</xdr:row>
      <xdr:rowOff>38066</xdr:rowOff>
    </xdr:from>
    <xdr:ext cx="444352" cy="233205"/>
    <xdr:sp macro="" textlink="'1条'!R8">
      <xdr:nvSpPr>
        <xdr:cNvPr id="405" name="テキスト ボックス 404">
          <a:extLst>
            <a:ext uri="{FF2B5EF4-FFF2-40B4-BE49-F238E27FC236}">
              <a16:creationId xmlns:a16="http://schemas.microsoft.com/office/drawing/2014/main" id="{49BA9ABD-4884-4411-A5B8-61554D6ACF45}"/>
            </a:ext>
          </a:extLst>
        </xdr:cNvPr>
        <xdr:cNvSpPr txBox="1"/>
      </xdr:nvSpPr>
      <xdr:spPr>
        <a:xfrm>
          <a:off x="6373301" y="836225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24</xdr:col>
      <xdr:colOff>212522</xdr:colOff>
      <xdr:row>32</xdr:row>
      <xdr:rowOff>197090</xdr:rowOff>
    </xdr:from>
    <xdr:to>
      <xdr:col>24</xdr:col>
      <xdr:colOff>212522</xdr:colOff>
      <xdr:row>33</xdr:row>
      <xdr:rowOff>153828</xdr:rowOff>
    </xdr:to>
    <xdr:cxnSp macro="">
      <xdr:nvCxnSpPr>
        <xdr:cNvPr id="406" name="直線コネクタ 405">
          <a:extLst>
            <a:ext uri="{FF2B5EF4-FFF2-40B4-BE49-F238E27FC236}">
              <a16:creationId xmlns:a16="http://schemas.microsoft.com/office/drawing/2014/main" id="{0C9FD574-DEEE-442A-BE41-AA286441BE73}"/>
            </a:ext>
          </a:extLst>
        </xdr:cNvPr>
        <xdr:cNvCxnSpPr/>
      </xdr:nvCxnSpPr>
      <xdr:spPr>
        <a:xfrm>
          <a:off x="5698922" y="7512290"/>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209577</xdr:colOff>
      <xdr:row>33</xdr:row>
      <xdr:rowOff>41677</xdr:rowOff>
    </xdr:from>
    <xdr:to>
      <xdr:col>26</xdr:col>
      <xdr:colOff>76377</xdr:colOff>
      <xdr:row>33</xdr:row>
      <xdr:rowOff>41677</xdr:rowOff>
    </xdr:to>
    <xdr:cxnSp macro="">
      <xdr:nvCxnSpPr>
        <xdr:cNvPr id="407" name="直線コネクタ 406">
          <a:extLst>
            <a:ext uri="{FF2B5EF4-FFF2-40B4-BE49-F238E27FC236}">
              <a16:creationId xmlns:a16="http://schemas.microsoft.com/office/drawing/2014/main" id="{C302F73D-7A32-455C-94D3-AFC66F3922A7}"/>
            </a:ext>
          </a:extLst>
        </xdr:cNvPr>
        <xdr:cNvCxnSpPr/>
      </xdr:nvCxnSpPr>
      <xdr:spPr>
        <a:xfrm>
          <a:off x="5695977" y="7585477"/>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164400</xdr:colOff>
      <xdr:row>32</xdr:row>
      <xdr:rowOff>79824</xdr:rowOff>
    </xdr:from>
    <xdr:ext cx="444352" cy="233205"/>
    <xdr:sp macro="" textlink="'1条'!R10">
      <xdr:nvSpPr>
        <xdr:cNvPr id="408" name="テキスト ボックス 407">
          <a:extLst>
            <a:ext uri="{FF2B5EF4-FFF2-40B4-BE49-F238E27FC236}">
              <a16:creationId xmlns:a16="http://schemas.microsoft.com/office/drawing/2014/main" id="{CAA4CE3D-CFCA-4567-8B13-DEF321C3A0CF}"/>
            </a:ext>
          </a:extLst>
        </xdr:cNvPr>
        <xdr:cNvSpPr txBox="1"/>
      </xdr:nvSpPr>
      <xdr:spPr>
        <a:xfrm>
          <a:off x="5650800" y="739502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28</xdr:col>
      <xdr:colOff>202327</xdr:colOff>
      <xdr:row>32</xdr:row>
      <xdr:rowOff>69464</xdr:rowOff>
    </xdr:from>
    <xdr:ext cx="444352" cy="233205"/>
    <xdr:sp macro="" textlink="'1条'!R11">
      <xdr:nvSpPr>
        <xdr:cNvPr id="409" name="テキスト ボックス 408">
          <a:extLst>
            <a:ext uri="{FF2B5EF4-FFF2-40B4-BE49-F238E27FC236}">
              <a16:creationId xmlns:a16="http://schemas.microsoft.com/office/drawing/2014/main" id="{21ACAD86-CD19-4E1E-B5F8-AAF799D7C41E}"/>
            </a:ext>
          </a:extLst>
        </xdr:cNvPr>
        <xdr:cNvSpPr txBox="1"/>
      </xdr:nvSpPr>
      <xdr:spPr>
        <a:xfrm>
          <a:off x="6676699" y="746874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27</xdr:col>
      <xdr:colOff>80048</xdr:colOff>
      <xdr:row>33</xdr:row>
      <xdr:rowOff>41677</xdr:rowOff>
    </xdr:from>
    <xdr:to>
      <xdr:col>32</xdr:col>
      <xdr:colOff>89048</xdr:colOff>
      <xdr:row>33</xdr:row>
      <xdr:rowOff>41677</xdr:rowOff>
    </xdr:to>
    <xdr:cxnSp macro="">
      <xdr:nvCxnSpPr>
        <xdr:cNvPr id="410" name="直線コネクタ 409">
          <a:extLst>
            <a:ext uri="{FF2B5EF4-FFF2-40B4-BE49-F238E27FC236}">
              <a16:creationId xmlns:a16="http://schemas.microsoft.com/office/drawing/2014/main" id="{2F59A891-014C-484E-82C5-BF3A3B74A37F}"/>
            </a:ext>
          </a:extLst>
        </xdr:cNvPr>
        <xdr:cNvCxnSpPr/>
      </xdr:nvCxnSpPr>
      <xdr:spPr>
        <a:xfrm>
          <a:off x="6252248" y="7585477"/>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87085</xdr:colOff>
      <xdr:row>22</xdr:row>
      <xdr:rowOff>195743</xdr:rowOff>
    </xdr:from>
    <xdr:ext cx="233205" cy="444352"/>
    <xdr:sp macro="" textlink="'1条'!R14">
      <xdr:nvSpPr>
        <xdr:cNvPr id="411" name="テキスト ボックス 410">
          <a:extLst>
            <a:ext uri="{FF2B5EF4-FFF2-40B4-BE49-F238E27FC236}">
              <a16:creationId xmlns:a16="http://schemas.microsoft.com/office/drawing/2014/main" id="{69054226-9BA7-4E80-8D81-C4FA303FAFFB}"/>
            </a:ext>
          </a:extLst>
        </xdr:cNvPr>
        <xdr:cNvSpPr txBox="1"/>
      </xdr:nvSpPr>
      <xdr:spPr>
        <a:xfrm rot="16200000">
          <a:off x="5530974" y="538832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25</xdr:col>
      <xdr:colOff>234</xdr:colOff>
      <xdr:row>24</xdr:row>
      <xdr:rowOff>154996</xdr:rowOff>
    </xdr:from>
    <xdr:to>
      <xdr:col>25</xdr:col>
      <xdr:colOff>150007</xdr:colOff>
      <xdr:row>24</xdr:row>
      <xdr:rowOff>154996</xdr:rowOff>
    </xdr:to>
    <xdr:cxnSp macro="">
      <xdr:nvCxnSpPr>
        <xdr:cNvPr id="412" name="直線コネクタ 411">
          <a:extLst>
            <a:ext uri="{FF2B5EF4-FFF2-40B4-BE49-F238E27FC236}">
              <a16:creationId xmlns:a16="http://schemas.microsoft.com/office/drawing/2014/main" id="{C53223EE-DF44-46EB-9650-DE1C5880B77E}"/>
            </a:ext>
          </a:extLst>
        </xdr:cNvPr>
        <xdr:cNvCxnSpPr/>
      </xdr:nvCxnSpPr>
      <xdr:spPr>
        <a:xfrm flipH="1">
          <a:off x="5715234" y="5641396"/>
          <a:ext cx="149773"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45763</xdr:colOff>
      <xdr:row>23</xdr:row>
      <xdr:rowOff>197200</xdr:rowOff>
    </xdr:from>
    <xdr:to>
      <xdr:col>25</xdr:col>
      <xdr:colOff>45763</xdr:colOff>
      <xdr:row>24</xdr:row>
      <xdr:rowOff>109202</xdr:rowOff>
    </xdr:to>
    <xdr:cxnSp macro="">
      <xdr:nvCxnSpPr>
        <xdr:cNvPr id="413" name="直線コネクタ 412">
          <a:extLst>
            <a:ext uri="{FF2B5EF4-FFF2-40B4-BE49-F238E27FC236}">
              <a16:creationId xmlns:a16="http://schemas.microsoft.com/office/drawing/2014/main" id="{25320EAF-3B46-447E-AE60-F9D5037E2C84}"/>
            </a:ext>
          </a:extLst>
        </xdr:cNvPr>
        <xdr:cNvCxnSpPr/>
      </xdr:nvCxnSpPr>
      <xdr:spPr>
        <a:xfrm>
          <a:off x="5826453" y="5515434"/>
          <a:ext cx="0" cy="143230"/>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45763</xdr:colOff>
      <xdr:row>24</xdr:row>
      <xdr:rowOff>167892</xdr:rowOff>
    </xdr:from>
    <xdr:to>
      <xdr:col>25</xdr:col>
      <xdr:colOff>45763</xdr:colOff>
      <xdr:row>25</xdr:row>
      <xdr:rowOff>79894</xdr:rowOff>
    </xdr:to>
    <xdr:cxnSp macro="">
      <xdr:nvCxnSpPr>
        <xdr:cNvPr id="414" name="直線コネクタ 413">
          <a:extLst>
            <a:ext uri="{FF2B5EF4-FFF2-40B4-BE49-F238E27FC236}">
              <a16:creationId xmlns:a16="http://schemas.microsoft.com/office/drawing/2014/main" id="{59A4AE84-4AE7-4C9D-A218-F4ACADE9D370}"/>
            </a:ext>
          </a:extLst>
        </xdr:cNvPr>
        <xdr:cNvCxnSpPr/>
      </xdr:nvCxnSpPr>
      <xdr:spPr>
        <a:xfrm>
          <a:off x="5826453" y="5717354"/>
          <a:ext cx="0" cy="143230"/>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88816</xdr:colOff>
      <xdr:row>32</xdr:row>
      <xdr:rowOff>208176</xdr:rowOff>
    </xdr:from>
    <xdr:to>
      <xdr:col>32</xdr:col>
      <xdr:colOff>88816</xdr:colOff>
      <xdr:row>33</xdr:row>
      <xdr:rowOff>159576</xdr:rowOff>
    </xdr:to>
    <xdr:cxnSp macro="">
      <xdr:nvCxnSpPr>
        <xdr:cNvPr id="415" name="直線コネクタ 414">
          <a:extLst>
            <a:ext uri="{FF2B5EF4-FFF2-40B4-BE49-F238E27FC236}">
              <a16:creationId xmlns:a16="http://schemas.microsoft.com/office/drawing/2014/main" id="{1847CAEF-017D-4091-9D9B-47AEEA405C1F}"/>
            </a:ext>
          </a:extLst>
        </xdr:cNvPr>
        <xdr:cNvCxnSpPr/>
      </xdr:nvCxnSpPr>
      <xdr:spPr>
        <a:xfrm>
          <a:off x="7404016" y="7523376"/>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99819</xdr:colOff>
      <xdr:row>24</xdr:row>
      <xdr:rowOff>8072</xdr:rowOff>
    </xdr:from>
    <xdr:to>
      <xdr:col>33</xdr:col>
      <xdr:colOff>99819</xdr:colOff>
      <xdr:row>24</xdr:row>
      <xdr:rowOff>150670</xdr:rowOff>
    </xdr:to>
    <xdr:cxnSp macro="">
      <xdr:nvCxnSpPr>
        <xdr:cNvPr id="426" name="直線コネクタ 425">
          <a:extLst>
            <a:ext uri="{FF2B5EF4-FFF2-40B4-BE49-F238E27FC236}">
              <a16:creationId xmlns:a16="http://schemas.microsoft.com/office/drawing/2014/main" id="{B8D1000F-4909-AB6B-B570-9BB39964CB4C}"/>
            </a:ext>
          </a:extLst>
        </xdr:cNvPr>
        <xdr:cNvCxnSpPr/>
      </xdr:nvCxnSpPr>
      <xdr:spPr>
        <a:xfrm>
          <a:off x="7643619"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196463</xdr:colOff>
      <xdr:row>24</xdr:row>
      <xdr:rowOff>8072</xdr:rowOff>
    </xdr:from>
    <xdr:to>
      <xdr:col>33</xdr:col>
      <xdr:colOff>196463</xdr:colOff>
      <xdr:row>24</xdr:row>
      <xdr:rowOff>150670</xdr:rowOff>
    </xdr:to>
    <xdr:cxnSp macro="">
      <xdr:nvCxnSpPr>
        <xdr:cNvPr id="427" name="直線コネクタ 426">
          <a:extLst>
            <a:ext uri="{FF2B5EF4-FFF2-40B4-BE49-F238E27FC236}">
              <a16:creationId xmlns:a16="http://schemas.microsoft.com/office/drawing/2014/main" id="{B2DE9733-AACE-B38A-9173-7ACBD2BB870E}"/>
            </a:ext>
          </a:extLst>
        </xdr:cNvPr>
        <xdr:cNvCxnSpPr/>
      </xdr:nvCxnSpPr>
      <xdr:spPr>
        <a:xfrm>
          <a:off x="7740263" y="5494472"/>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8967</xdr:colOff>
      <xdr:row>23</xdr:row>
      <xdr:rowOff>197108</xdr:rowOff>
    </xdr:from>
    <xdr:to>
      <xdr:col>69</xdr:col>
      <xdr:colOff>69414</xdr:colOff>
      <xdr:row>23</xdr:row>
      <xdr:rowOff>197108</xdr:rowOff>
    </xdr:to>
    <xdr:cxnSp macro="">
      <xdr:nvCxnSpPr>
        <xdr:cNvPr id="428" name="直線コネクタ 427">
          <a:extLst>
            <a:ext uri="{FF2B5EF4-FFF2-40B4-BE49-F238E27FC236}">
              <a16:creationId xmlns:a16="http://schemas.microsoft.com/office/drawing/2014/main" id="{2BA7AEDA-AB9D-E66C-359C-A2ACFCEBF244}"/>
            </a:ext>
          </a:extLst>
        </xdr:cNvPr>
        <xdr:cNvCxnSpPr/>
      </xdr:nvCxnSpPr>
      <xdr:spPr>
        <a:xfrm>
          <a:off x="14182167" y="5454908"/>
          <a:ext cx="1660647"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140955</xdr:colOff>
      <xdr:row>22</xdr:row>
      <xdr:rowOff>32752</xdr:rowOff>
    </xdr:from>
    <xdr:ext cx="336311" cy="233205"/>
    <xdr:sp macro="" textlink="'1条'!R7">
      <xdr:nvSpPr>
        <xdr:cNvPr id="430" name="テキスト ボックス 429">
          <a:extLst>
            <a:ext uri="{FF2B5EF4-FFF2-40B4-BE49-F238E27FC236}">
              <a16:creationId xmlns:a16="http://schemas.microsoft.com/office/drawing/2014/main" id="{09A86974-2849-1291-BF70-6D738AA01E94}"/>
            </a:ext>
          </a:extLst>
        </xdr:cNvPr>
        <xdr:cNvSpPr txBox="1"/>
      </xdr:nvSpPr>
      <xdr:spPr>
        <a:xfrm>
          <a:off x="14608517" y="5084916"/>
          <a:ext cx="33631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ea typeface="Yu Gothic"/>
              <a:cs typeface="Times New Roman"/>
            </a:rPr>
            <a:t>q </a:t>
          </a:r>
          <a:r>
            <a:rPr kumimoji="1" lang="en-US" altLang="en-US" sz="900" b="0" i="0" u="none" strike="noStrike">
              <a:solidFill>
                <a:sysClr val="windowText" lastClr="000000"/>
              </a:solidFill>
              <a:latin typeface="Times New Roman"/>
              <a:ea typeface="Yu Gothic"/>
              <a:cs typeface="Times New Roman"/>
            </a:rPr>
            <a:t>=</a:t>
          </a:r>
          <a:endParaRPr kumimoji="1" lang="ja-JP" altLang="en-US" sz="900">
            <a:solidFill>
              <a:sysClr val="windowText" lastClr="000000"/>
            </a:solidFill>
          </a:endParaRPr>
        </a:p>
      </xdr:txBody>
    </xdr:sp>
    <xdr:clientData/>
  </xdr:oneCellAnchor>
  <xdr:oneCellAnchor>
    <xdr:from>
      <xdr:col>64</xdr:col>
      <xdr:colOff>104253</xdr:colOff>
      <xdr:row>22</xdr:row>
      <xdr:rowOff>40297</xdr:rowOff>
    </xdr:from>
    <xdr:ext cx="300082" cy="233205"/>
    <xdr:sp macro="" textlink="'1条'!X37">
      <xdr:nvSpPr>
        <xdr:cNvPr id="431" name="テキスト ボックス 430">
          <a:extLst>
            <a:ext uri="{FF2B5EF4-FFF2-40B4-BE49-F238E27FC236}">
              <a16:creationId xmlns:a16="http://schemas.microsoft.com/office/drawing/2014/main" id="{11F4492F-B6F8-5F0A-7029-88AF6D8CE4B0}"/>
            </a:ext>
          </a:extLst>
        </xdr:cNvPr>
        <xdr:cNvSpPr txBox="1"/>
      </xdr:nvSpPr>
      <xdr:spPr>
        <a:xfrm>
          <a:off x="14801458" y="5092461"/>
          <a:ext cx="30008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D18EC82-78AA-411E-9376-A65640425DCA}" type="TxLink">
            <a:rPr kumimoji="1" lang="en-US" altLang="en-US" sz="900" b="0" i="0" u="none" strike="noStrike">
              <a:solidFill>
                <a:sysClr val="windowText" lastClr="000000"/>
              </a:solidFill>
              <a:latin typeface="Times New Roman"/>
              <a:ea typeface="Yu Gothic"/>
              <a:cs typeface="Times New Roman"/>
            </a:rPr>
            <a:pPr/>
            <a:t>10</a:t>
          </a:fld>
          <a:endParaRPr kumimoji="1" lang="ja-JP" altLang="en-US" sz="900">
            <a:solidFill>
              <a:sysClr val="windowText" lastClr="000000"/>
            </a:solidFill>
          </a:endParaRPr>
        </a:p>
      </xdr:txBody>
    </xdr:sp>
    <xdr:clientData/>
  </xdr:oneCellAnchor>
  <xdr:twoCellAnchor editAs="oneCell">
    <xdr:from>
      <xdr:col>67</xdr:col>
      <xdr:colOff>143998</xdr:colOff>
      <xdr:row>23</xdr:row>
      <xdr:rowOff>47985</xdr:rowOff>
    </xdr:from>
    <xdr:to>
      <xdr:col>67</xdr:col>
      <xdr:colOff>143998</xdr:colOff>
      <xdr:row>23</xdr:row>
      <xdr:rowOff>190583</xdr:rowOff>
    </xdr:to>
    <xdr:cxnSp macro="">
      <xdr:nvCxnSpPr>
        <xdr:cNvPr id="432" name="直線コネクタ 431">
          <a:extLst>
            <a:ext uri="{FF2B5EF4-FFF2-40B4-BE49-F238E27FC236}">
              <a16:creationId xmlns:a16="http://schemas.microsoft.com/office/drawing/2014/main" id="{2D799210-B633-B2AA-A1C8-BB48B0FF425F}"/>
            </a:ext>
          </a:extLst>
        </xdr:cNvPr>
        <xdr:cNvCxnSpPr/>
      </xdr:nvCxnSpPr>
      <xdr:spPr>
        <a:xfrm>
          <a:off x="15460198"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38219</xdr:colOff>
      <xdr:row>23</xdr:row>
      <xdr:rowOff>47985</xdr:rowOff>
    </xdr:from>
    <xdr:to>
      <xdr:col>67</xdr:col>
      <xdr:colOff>40503</xdr:colOff>
      <xdr:row>23</xdr:row>
      <xdr:rowOff>190583</xdr:rowOff>
    </xdr:to>
    <xdr:cxnSp macro="">
      <xdr:nvCxnSpPr>
        <xdr:cNvPr id="433" name="直線コネクタ 432">
          <a:extLst>
            <a:ext uri="{FF2B5EF4-FFF2-40B4-BE49-F238E27FC236}">
              <a16:creationId xmlns:a16="http://schemas.microsoft.com/office/drawing/2014/main" id="{EE20FCD7-2029-4DF5-331C-16E30AF2A6B7}"/>
            </a:ext>
          </a:extLst>
        </xdr:cNvPr>
        <xdr:cNvCxnSpPr/>
      </xdr:nvCxnSpPr>
      <xdr:spPr>
        <a:xfrm>
          <a:off x="15354419" y="5305785"/>
          <a:ext cx="2284"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145112</xdr:colOff>
      <xdr:row>23</xdr:row>
      <xdr:rowOff>47985</xdr:rowOff>
    </xdr:from>
    <xdr:to>
      <xdr:col>66</xdr:col>
      <xdr:colOff>145112</xdr:colOff>
      <xdr:row>23</xdr:row>
      <xdr:rowOff>190583</xdr:rowOff>
    </xdr:to>
    <xdr:cxnSp macro="">
      <xdr:nvCxnSpPr>
        <xdr:cNvPr id="434" name="直線コネクタ 433">
          <a:extLst>
            <a:ext uri="{FF2B5EF4-FFF2-40B4-BE49-F238E27FC236}">
              <a16:creationId xmlns:a16="http://schemas.microsoft.com/office/drawing/2014/main" id="{095E1896-B809-8CC9-40E5-BB7298D455EE}"/>
            </a:ext>
          </a:extLst>
        </xdr:cNvPr>
        <xdr:cNvCxnSpPr/>
      </xdr:nvCxnSpPr>
      <xdr:spPr>
        <a:xfrm>
          <a:off x="15232712"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34039</xdr:colOff>
      <xdr:row>23</xdr:row>
      <xdr:rowOff>47985</xdr:rowOff>
    </xdr:from>
    <xdr:to>
      <xdr:col>66</xdr:col>
      <xdr:colOff>36248</xdr:colOff>
      <xdr:row>23</xdr:row>
      <xdr:rowOff>190583</xdr:rowOff>
    </xdr:to>
    <xdr:cxnSp macro="">
      <xdr:nvCxnSpPr>
        <xdr:cNvPr id="435" name="直線コネクタ 434">
          <a:extLst>
            <a:ext uri="{FF2B5EF4-FFF2-40B4-BE49-F238E27FC236}">
              <a16:creationId xmlns:a16="http://schemas.microsoft.com/office/drawing/2014/main" id="{298ED8F8-0618-3159-095C-407970561EF1}"/>
            </a:ext>
          </a:extLst>
        </xdr:cNvPr>
        <xdr:cNvCxnSpPr/>
      </xdr:nvCxnSpPr>
      <xdr:spPr>
        <a:xfrm>
          <a:off x="15121639" y="5305785"/>
          <a:ext cx="2209"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156036</xdr:colOff>
      <xdr:row>23</xdr:row>
      <xdr:rowOff>47985</xdr:rowOff>
    </xdr:from>
    <xdr:to>
      <xdr:col>65</xdr:col>
      <xdr:colOff>156036</xdr:colOff>
      <xdr:row>23</xdr:row>
      <xdr:rowOff>190583</xdr:rowOff>
    </xdr:to>
    <xdr:cxnSp macro="">
      <xdr:nvCxnSpPr>
        <xdr:cNvPr id="436" name="直線コネクタ 435">
          <a:extLst>
            <a:ext uri="{FF2B5EF4-FFF2-40B4-BE49-F238E27FC236}">
              <a16:creationId xmlns:a16="http://schemas.microsoft.com/office/drawing/2014/main" id="{2321CD5B-26F3-83EF-62F9-B40031F2ADDB}"/>
            </a:ext>
          </a:extLst>
        </xdr:cNvPr>
        <xdr:cNvCxnSpPr/>
      </xdr:nvCxnSpPr>
      <xdr:spPr>
        <a:xfrm>
          <a:off x="15015036"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40443</xdr:colOff>
      <xdr:row>23</xdr:row>
      <xdr:rowOff>47985</xdr:rowOff>
    </xdr:from>
    <xdr:to>
      <xdr:col>65</xdr:col>
      <xdr:colOff>40443</xdr:colOff>
      <xdr:row>23</xdr:row>
      <xdr:rowOff>190583</xdr:rowOff>
    </xdr:to>
    <xdr:cxnSp macro="">
      <xdr:nvCxnSpPr>
        <xdr:cNvPr id="437" name="直線コネクタ 436">
          <a:extLst>
            <a:ext uri="{FF2B5EF4-FFF2-40B4-BE49-F238E27FC236}">
              <a16:creationId xmlns:a16="http://schemas.microsoft.com/office/drawing/2014/main" id="{0F02ACD8-604D-20B1-9099-CD60F910E168}"/>
            </a:ext>
          </a:extLst>
        </xdr:cNvPr>
        <xdr:cNvCxnSpPr/>
      </xdr:nvCxnSpPr>
      <xdr:spPr>
        <a:xfrm>
          <a:off x="14899443"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157148</xdr:colOff>
      <xdr:row>23</xdr:row>
      <xdr:rowOff>47985</xdr:rowOff>
    </xdr:from>
    <xdr:to>
      <xdr:col>64</xdr:col>
      <xdr:colOff>157148</xdr:colOff>
      <xdr:row>23</xdr:row>
      <xdr:rowOff>190583</xdr:rowOff>
    </xdr:to>
    <xdr:cxnSp macro="">
      <xdr:nvCxnSpPr>
        <xdr:cNvPr id="438" name="直線コネクタ 437">
          <a:extLst>
            <a:ext uri="{FF2B5EF4-FFF2-40B4-BE49-F238E27FC236}">
              <a16:creationId xmlns:a16="http://schemas.microsoft.com/office/drawing/2014/main" id="{84C602C2-9C18-B26A-D437-65F1E20DC8E8}"/>
            </a:ext>
          </a:extLst>
        </xdr:cNvPr>
        <xdr:cNvCxnSpPr/>
      </xdr:nvCxnSpPr>
      <xdr:spPr>
        <a:xfrm>
          <a:off x="14787548"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52137</xdr:colOff>
      <xdr:row>23</xdr:row>
      <xdr:rowOff>47985</xdr:rowOff>
    </xdr:from>
    <xdr:to>
      <xdr:col>64</xdr:col>
      <xdr:colOff>52137</xdr:colOff>
      <xdr:row>23</xdr:row>
      <xdr:rowOff>190583</xdr:rowOff>
    </xdr:to>
    <xdr:cxnSp macro="">
      <xdr:nvCxnSpPr>
        <xdr:cNvPr id="439" name="直線コネクタ 438">
          <a:extLst>
            <a:ext uri="{FF2B5EF4-FFF2-40B4-BE49-F238E27FC236}">
              <a16:creationId xmlns:a16="http://schemas.microsoft.com/office/drawing/2014/main" id="{CF1CBA30-07F4-643A-E9CB-B790BE38933D}"/>
            </a:ext>
          </a:extLst>
        </xdr:cNvPr>
        <xdr:cNvCxnSpPr/>
      </xdr:nvCxnSpPr>
      <xdr:spPr>
        <a:xfrm>
          <a:off x="14682537"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163553</xdr:colOff>
      <xdr:row>23</xdr:row>
      <xdr:rowOff>47985</xdr:rowOff>
    </xdr:from>
    <xdr:to>
      <xdr:col>63</xdr:col>
      <xdr:colOff>163553</xdr:colOff>
      <xdr:row>23</xdr:row>
      <xdr:rowOff>190583</xdr:rowOff>
    </xdr:to>
    <xdr:cxnSp macro="">
      <xdr:nvCxnSpPr>
        <xdr:cNvPr id="440" name="直線コネクタ 439">
          <a:extLst>
            <a:ext uri="{FF2B5EF4-FFF2-40B4-BE49-F238E27FC236}">
              <a16:creationId xmlns:a16="http://schemas.microsoft.com/office/drawing/2014/main" id="{AAFBE6F5-9D77-9909-B0A6-0525F4883FCC}"/>
            </a:ext>
          </a:extLst>
        </xdr:cNvPr>
        <xdr:cNvCxnSpPr/>
      </xdr:nvCxnSpPr>
      <xdr:spPr>
        <a:xfrm>
          <a:off x="14565353"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53250</xdr:colOff>
      <xdr:row>23</xdr:row>
      <xdr:rowOff>47985</xdr:rowOff>
    </xdr:from>
    <xdr:to>
      <xdr:col>63</xdr:col>
      <xdr:colOff>53250</xdr:colOff>
      <xdr:row>23</xdr:row>
      <xdr:rowOff>190583</xdr:rowOff>
    </xdr:to>
    <xdr:cxnSp macro="">
      <xdr:nvCxnSpPr>
        <xdr:cNvPr id="441" name="直線コネクタ 440">
          <a:extLst>
            <a:ext uri="{FF2B5EF4-FFF2-40B4-BE49-F238E27FC236}">
              <a16:creationId xmlns:a16="http://schemas.microsoft.com/office/drawing/2014/main" id="{51634BFC-2C21-BA22-9A5D-7B08DF83EA80}"/>
            </a:ext>
          </a:extLst>
        </xdr:cNvPr>
        <xdr:cNvCxnSpPr/>
      </xdr:nvCxnSpPr>
      <xdr:spPr>
        <a:xfrm>
          <a:off x="14455050"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175247</xdr:colOff>
      <xdr:row>23</xdr:row>
      <xdr:rowOff>47985</xdr:rowOff>
    </xdr:from>
    <xdr:to>
      <xdr:col>62</xdr:col>
      <xdr:colOff>175247</xdr:colOff>
      <xdr:row>23</xdr:row>
      <xdr:rowOff>190583</xdr:rowOff>
    </xdr:to>
    <xdr:cxnSp macro="">
      <xdr:nvCxnSpPr>
        <xdr:cNvPr id="442" name="直線コネクタ 441">
          <a:extLst>
            <a:ext uri="{FF2B5EF4-FFF2-40B4-BE49-F238E27FC236}">
              <a16:creationId xmlns:a16="http://schemas.microsoft.com/office/drawing/2014/main" id="{A46EAC66-06AF-7B53-8C9D-3E017E4604BD}"/>
            </a:ext>
          </a:extLst>
        </xdr:cNvPr>
        <xdr:cNvCxnSpPr/>
      </xdr:nvCxnSpPr>
      <xdr:spPr>
        <a:xfrm>
          <a:off x="14348447"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52032</xdr:colOff>
      <xdr:row>23</xdr:row>
      <xdr:rowOff>47985</xdr:rowOff>
    </xdr:from>
    <xdr:to>
      <xdr:col>62</xdr:col>
      <xdr:colOff>52032</xdr:colOff>
      <xdr:row>23</xdr:row>
      <xdr:rowOff>190583</xdr:rowOff>
    </xdr:to>
    <xdr:cxnSp macro="">
      <xdr:nvCxnSpPr>
        <xdr:cNvPr id="443" name="直線コネクタ 442">
          <a:extLst>
            <a:ext uri="{FF2B5EF4-FFF2-40B4-BE49-F238E27FC236}">
              <a16:creationId xmlns:a16="http://schemas.microsoft.com/office/drawing/2014/main" id="{CFE28E52-3002-9704-DBE2-EFE44DD1EC8E}"/>
            </a:ext>
          </a:extLst>
        </xdr:cNvPr>
        <xdr:cNvCxnSpPr/>
      </xdr:nvCxnSpPr>
      <xdr:spPr>
        <a:xfrm>
          <a:off x="14225232"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164594</xdr:colOff>
      <xdr:row>33</xdr:row>
      <xdr:rowOff>9872</xdr:rowOff>
    </xdr:from>
    <xdr:to>
      <xdr:col>62</xdr:col>
      <xdr:colOff>172484</xdr:colOff>
      <xdr:row>34</xdr:row>
      <xdr:rowOff>8796</xdr:rowOff>
    </xdr:to>
    <xdr:sp macro="" textlink="">
      <xdr:nvSpPr>
        <xdr:cNvPr id="444" name="円弧 443">
          <a:extLst>
            <a:ext uri="{FF2B5EF4-FFF2-40B4-BE49-F238E27FC236}">
              <a16:creationId xmlns:a16="http://schemas.microsoft.com/office/drawing/2014/main" id="{C60988D4-39F2-A54C-A1C0-39466ED9039C}"/>
            </a:ext>
          </a:extLst>
        </xdr:cNvPr>
        <xdr:cNvSpPr/>
      </xdr:nvSpPr>
      <xdr:spPr>
        <a:xfrm rot="1800000">
          <a:off x="14109194" y="7553672"/>
          <a:ext cx="236490" cy="227524"/>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65</xdr:col>
      <xdr:colOff>54087</xdr:colOff>
      <xdr:row>29</xdr:row>
      <xdr:rowOff>45799</xdr:rowOff>
    </xdr:from>
    <xdr:to>
      <xdr:col>67</xdr:col>
      <xdr:colOff>46947</xdr:colOff>
      <xdr:row>29</xdr:row>
      <xdr:rowOff>45799</xdr:rowOff>
    </xdr:to>
    <xdr:cxnSp macro="">
      <xdr:nvCxnSpPr>
        <xdr:cNvPr id="446" name="直線コネクタ 445">
          <a:extLst>
            <a:ext uri="{FF2B5EF4-FFF2-40B4-BE49-F238E27FC236}">
              <a16:creationId xmlns:a16="http://schemas.microsoft.com/office/drawing/2014/main" id="{72E6B72B-2F56-50B4-DF30-BDA079A2EE9F}"/>
            </a:ext>
          </a:extLst>
        </xdr:cNvPr>
        <xdr:cNvCxnSpPr/>
      </xdr:nvCxnSpPr>
      <xdr:spPr>
        <a:xfrm rot="1800000">
          <a:off x="14913087" y="6675199"/>
          <a:ext cx="450060"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223447</xdr:colOff>
      <xdr:row>28</xdr:row>
      <xdr:rowOff>127858</xdr:rowOff>
    </xdr:from>
    <xdr:to>
      <xdr:col>65</xdr:col>
      <xdr:colOff>226005</xdr:colOff>
      <xdr:row>31</xdr:row>
      <xdr:rowOff>20810</xdr:rowOff>
    </xdr:to>
    <xdr:cxnSp macro="">
      <xdr:nvCxnSpPr>
        <xdr:cNvPr id="447" name="直線コネクタ 446">
          <a:extLst>
            <a:ext uri="{FF2B5EF4-FFF2-40B4-BE49-F238E27FC236}">
              <a16:creationId xmlns:a16="http://schemas.microsoft.com/office/drawing/2014/main" id="{E0B27DB5-DBAE-0272-3AFA-66BD81506AA5}"/>
            </a:ext>
          </a:extLst>
        </xdr:cNvPr>
        <xdr:cNvCxnSpPr/>
      </xdr:nvCxnSpPr>
      <xdr:spPr>
        <a:xfrm rot="3600000">
          <a:off x="14794350" y="6816755"/>
          <a:ext cx="578752" cy="2558"/>
        </a:xfrm>
        <a:prstGeom prst="line">
          <a:avLst/>
        </a:prstGeom>
        <a:ln w="25400">
          <a:solidFill>
            <a:schemeClr val="tx1"/>
          </a:solidFill>
          <a:prstDash val="solid"/>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89990</xdr:colOff>
      <xdr:row>28</xdr:row>
      <xdr:rowOff>184861</xdr:rowOff>
    </xdr:from>
    <xdr:to>
      <xdr:col>66</xdr:col>
      <xdr:colOff>96106</xdr:colOff>
      <xdr:row>29</xdr:row>
      <xdr:rowOff>186596</xdr:rowOff>
    </xdr:to>
    <xdr:sp macro="" textlink="">
      <xdr:nvSpPr>
        <xdr:cNvPr id="448" name="円弧 447">
          <a:extLst>
            <a:ext uri="{FF2B5EF4-FFF2-40B4-BE49-F238E27FC236}">
              <a16:creationId xmlns:a16="http://schemas.microsoft.com/office/drawing/2014/main" id="{8C793891-8FFF-900B-B5E4-265D1EA25D78}"/>
            </a:ext>
          </a:extLst>
        </xdr:cNvPr>
        <xdr:cNvSpPr/>
      </xdr:nvSpPr>
      <xdr:spPr>
        <a:xfrm rot="5940764">
          <a:off x="14951180" y="6583471"/>
          <a:ext cx="230335" cy="234716"/>
        </a:xfrm>
        <a:prstGeom prst="arc">
          <a:avLst>
            <a:gd name="adj1" fmla="val 15939320"/>
            <a:gd name="adj2" fmla="val 20343566"/>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65</xdr:col>
      <xdr:colOff>121557</xdr:colOff>
      <xdr:row>28</xdr:row>
      <xdr:rowOff>101870</xdr:rowOff>
    </xdr:from>
    <xdr:to>
      <xdr:col>65</xdr:col>
      <xdr:colOff>182886</xdr:colOff>
      <xdr:row>28</xdr:row>
      <xdr:rowOff>139672</xdr:rowOff>
    </xdr:to>
    <xdr:cxnSp macro="">
      <xdr:nvCxnSpPr>
        <xdr:cNvPr id="450" name="直線コネクタ 449">
          <a:extLst>
            <a:ext uri="{FF2B5EF4-FFF2-40B4-BE49-F238E27FC236}">
              <a16:creationId xmlns:a16="http://schemas.microsoft.com/office/drawing/2014/main" id="{3B3A626C-AB3D-6550-EA7A-E3A99A67E0E0}"/>
            </a:ext>
          </a:extLst>
        </xdr:cNvPr>
        <xdr:cNvCxnSpPr/>
      </xdr:nvCxnSpPr>
      <xdr:spPr>
        <a:xfrm>
          <a:off x="14980557" y="6502670"/>
          <a:ext cx="61329" cy="37802"/>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65</xdr:col>
      <xdr:colOff>146322</xdr:colOff>
      <xdr:row>28</xdr:row>
      <xdr:rowOff>139057</xdr:rowOff>
    </xdr:from>
    <xdr:to>
      <xdr:col>65</xdr:col>
      <xdr:colOff>179954</xdr:colOff>
      <xdr:row>28</xdr:row>
      <xdr:rowOff>186682</xdr:rowOff>
    </xdr:to>
    <xdr:cxnSp macro="">
      <xdr:nvCxnSpPr>
        <xdr:cNvPr id="451" name="直線コネクタ 450">
          <a:extLst>
            <a:ext uri="{FF2B5EF4-FFF2-40B4-BE49-F238E27FC236}">
              <a16:creationId xmlns:a16="http://schemas.microsoft.com/office/drawing/2014/main" id="{15DA7062-79FE-99C4-DF2B-B3B13242FEA5}"/>
            </a:ext>
          </a:extLst>
        </xdr:cNvPr>
        <xdr:cNvCxnSpPr/>
      </xdr:nvCxnSpPr>
      <xdr:spPr>
        <a:xfrm flipH="1">
          <a:off x="15005322" y="6539857"/>
          <a:ext cx="33632" cy="47625"/>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51548</xdr:colOff>
      <xdr:row>25</xdr:row>
      <xdr:rowOff>101432</xdr:rowOff>
    </xdr:from>
    <xdr:to>
      <xdr:col>64</xdr:col>
      <xdr:colOff>51548</xdr:colOff>
      <xdr:row>28</xdr:row>
      <xdr:rowOff>5268</xdr:rowOff>
    </xdr:to>
    <xdr:cxnSp macro="">
      <xdr:nvCxnSpPr>
        <xdr:cNvPr id="452" name="直線コネクタ 451">
          <a:extLst>
            <a:ext uri="{FF2B5EF4-FFF2-40B4-BE49-F238E27FC236}">
              <a16:creationId xmlns:a16="http://schemas.microsoft.com/office/drawing/2014/main" id="{828D31D8-4CC7-4063-F43D-52A451A20DF5}"/>
            </a:ext>
          </a:extLst>
        </xdr:cNvPr>
        <xdr:cNvCxnSpPr/>
      </xdr:nvCxnSpPr>
      <xdr:spPr>
        <a:xfrm>
          <a:off x="14748753" y="5842528"/>
          <a:ext cx="0" cy="592767"/>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185345</xdr:colOff>
      <xdr:row>30</xdr:row>
      <xdr:rowOff>88567</xdr:rowOff>
    </xdr:from>
    <xdr:to>
      <xdr:col>62</xdr:col>
      <xdr:colOff>5286</xdr:colOff>
      <xdr:row>30</xdr:row>
      <xdr:rowOff>189084</xdr:rowOff>
    </xdr:to>
    <xdr:cxnSp macro="">
      <xdr:nvCxnSpPr>
        <xdr:cNvPr id="454" name="直線コネクタ 453">
          <a:extLst>
            <a:ext uri="{FF2B5EF4-FFF2-40B4-BE49-F238E27FC236}">
              <a16:creationId xmlns:a16="http://schemas.microsoft.com/office/drawing/2014/main" id="{F47496A8-5CB8-504B-2EF4-9DEADE66DD02}"/>
            </a:ext>
          </a:extLst>
        </xdr:cNvPr>
        <xdr:cNvCxnSpPr/>
      </xdr:nvCxnSpPr>
      <xdr:spPr>
        <a:xfrm flipV="1">
          <a:off x="13901345" y="6946567"/>
          <a:ext cx="277141" cy="100517"/>
        </a:xfrm>
        <a:prstGeom prst="line">
          <a:avLst/>
        </a:prstGeom>
        <a:ln w="25400">
          <a:solidFill>
            <a:schemeClr val="tx1"/>
          </a:solidFill>
          <a:prstDash val="solid"/>
          <a:headEnd type="none" w="sm" len="sm"/>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7329</xdr:colOff>
      <xdr:row>22</xdr:row>
      <xdr:rowOff>10114</xdr:rowOff>
    </xdr:from>
    <xdr:to>
      <xdr:col>68</xdr:col>
      <xdr:colOff>140529</xdr:colOff>
      <xdr:row>22</xdr:row>
      <xdr:rowOff>10114</xdr:rowOff>
    </xdr:to>
    <xdr:cxnSp macro="">
      <xdr:nvCxnSpPr>
        <xdr:cNvPr id="456" name="直線コネクタ 455">
          <a:extLst>
            <a:ext uri="{FF2B5EF4-FFF2-40B4-BE49-F238E27FC236}">
              <a16:creationId xmlns:a16="http://schemas.microsoft.com/office/drawing/2014/main" id="{67EF1E4F-9E55-74B4-CA5C-D9B42E33E4F7}"/>
            </a:ext>
          </a:extLst>
        </xdr:cNvPr>
        <xdr:cNvCxnSpPr/>
      </xdr:nvCxnSpPr>
      <xdr:spPr>
        <a:xfrm>
          <a:off x="14180529" y="5039314"/>
          <a:ext cx="1504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152765</xdr:colOff>
      <xdr:row>21</xdr:row>
      <xdr:rowOff>211378</xdr:rowOff>
    </xdr:from>
    <xdr:to>
      <xdr:col>68</xdr:col>
      <xdr:colOff>152765</xdr:colOff>
      <xdr:row>22</xdr:row>
      <xdr:rowOff>122287</xdr:rowOff>
    </xdr:to>
    <xdr:cxnSp macro="">
      <xdr:nvCxnSpPr>
        <xdr:cNvPr id="457" name="直線コネクタ 456">
          <a:extLst>
            <a:ext uri="{FF2B5EF4-FFF2-40B4-BE49-F238E27FC236}">
              <a16:creationId xmlns:a16="http://schemas.microsoft.com/office/drawing/2014/main" id="{0EB1F39A-EAEC-445D-5EF7-AB5DA563D46D}"/>
            </a:ext>
          </a:extLst>
        </xdr:cNvPr>
        <xdr:cNvCxnSpPr/>
      </xdr:nvCxnSpPr>
      <xdr:spPr>
        <a:xfrm>
          <a:off x="15697565" y="5011978"/>
          <a:ext cx="0" cy="13950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178042</xdr:colOff>
      <xdr:row>28</xdr:row>
      <xdr:rowOff>93735</xdr:rowOff>
    </xdr:from>
    <xdr:ext cx="224998" cy="390813"/>
    <xdr:sp macro="" textlink="">
      <xdr:nvSpPr>
        <xdr:cNvPr id="459" name="テキスト ボックス 458">
          <a:extLst>
            <a:ext uri="{FF2B5EF4-FFF2-40B4-BE49-F238E27FC236}">
              <a16:creationId xmlns:a16="http://schemas.microsoft.com/office/drawing/2014/main" id="{998A08E5-52C4-6A8B-107A-8DBE48413816}"/>
            </a:ext>
          </a:extLst>
        </xdr:cNvPr>
        <xdr:cNvSpPr txBox="1"/>
      </xdr:nvSpPr>
      <xdr:spPr>
        <a:xfrm rot="16200000">
          <a:off x="15639934" y="6577443"/>
          <a:ext cx="39081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r>
            <a:rPr kumimoji="1" lang="en-US" altLang="en-US" sz="900" b="0" i="1" u="none" strike="noStrike" baseline="-25000">
              <a:solidFill>
                <a:srgbClr val="000000"/>
              </a:solidFill>
              <a:latin typeface="Times New Roman"/>
              <a:cs typeface="Times New Roman"/>
            </a:rPr>
            <a:t>s</a:t>
          </a:r>
          <a:r>
            <a:rPr kumimoji="1" lang="en-US" altLang="en-US" sz="900" b="0" i="1" u="none" strike="noStrike">
              <a:solidFill>
                <a:srgbClr val="000000"/>
              </a:solidFill>
              <a:latin typeface="Times New Roman"/>
              <a:cs typeface="Times New Roman"/>
            </a:rPr>
            <a:t>=</a:t>
          </a:r>
        </a:p>
      </xdr:txBody>
    </xdr:sp>
    <xdr:clientData/>
  </xdr:oneCellAnchor>
  <xdr:twoCellAnchor editAs="oneCell">
    <xdr:from>
      <xdr:col>68</xdr:col>
      <xdr:colOff>209615</xdr:colOff>
      <xdr:row>23</xdr:row>
      <xdr:rowOff>196211</xdr:rowOff>
    </xdr:from>
    <xdr:to>
      <xdr:col>68</xdr:col>
      <xdr:colOff>209615</xdr:colOff>
      <xdr:row>33</xdr:row>
      <xdr:rowOff>142211</xdr:rowOff>
    </xdr:to>
    <xdr:cxnSp macro="">
      <xdr:nvCxnSpPr>
        <xdr:cNvPr id="460" name="直線コネクタ 459">
          <a:extLst>
            <a:ext uri="{FF2B5EF4-FFF2-40B4-BE49-F238E27FC236}">
              <a16:creationId xmlns:a16="http://schemas.microsoft.com/office/drawing/2014/main" id="{6DD661AE-1784-D3D2-D6A2-A88711876349}"/>
            </a:ext>
          </a:extLst>
        </xdr:cNvPr>
        <xdr:cNvCxnSpPr/>
      </xdr:nvCxnSpPr>
      <xdr:spPr>
        <a:xfrm>
          <a:off x="15754415" y="5454011"/>
          <a:ext cx="0" cy="223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36912</xdr:colOff>
      <xdr:row>33</xdr:row>
      <xdr:rowOff>147966</xdr:rowOff>
    </xdr:from>
    <xdr:to>
      <xdr:col>69</xdr:col>
      <xdr:colOff>25528</xdr:colOff>
      <xdr:row>33</xdr:row>
      <xdr:rowOff>147966</xdr:rowOff>
    </xdr:to>
    <xdr:cxnSp macro="">
      <xdr:nvCxnSpPr>
        <xdr:cNvPr id="461" name="直線コネクタ 460">
          <a:extLst>
            <a:ext uri="{FF2B5EF4-FFF2-40B4-BE49-F238E27FC236}">
              <a16:creationId xmlns:a16="http://schemas.microsoft.com/office/drawing/2014/main" id="{2C1B192D-7B11-E55C-584F-F27EB67465C3}"/>
            </a:ext>
          </a:extLst>
        </xdr:cNvPr>
        <xdr:cNvCxnSpPr/>
      </xdr:nvCxnSpPr>
      <xdr:spPr>
        <a:xfrm>
          <a:off x="15581712" y="7691766"/>
          <a:ext cx="21721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177039</xdr:colOff>
      <xdr:row>27</xdr:row>
      <xdr:rowOff>17481</xdr:rowOff>
    </xdr:from>
    <xdr:ext cx="233205" cy="444352"/>
    <xdr:sp macro="" textlink="$BF$7">
      <xdr:nvSpPr>
        <xdr:cNvPr id="462" name="テキスト ボックス 461">
          <a:extLst>
            <a:ext uri="{FF2B5EF4-FFF2-40B4-BE49-F238E27FC236}">
              <a16:creationId xmlns:a16="http://schemas.microsoft.com/office/drawing/2014/main" id="{1E2B1075-3F7E-E72F-F96D-4923A936C9B6}"/>
            </a:ext>
          </a:extLst>
        </xdr:cNvPr>
        <xdr:cNvSpPr txBox="1"/>
      </xdr:nvSpPr>
      <xdr:spPr>
        <a:xfrm rot="16200000">
          <a:off x="15616266" y="629525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D2695E-0B84-44AA-9EBD-4AA5FDDF40C1}" type="TxLink">
            <a:rPr kumimoji="1" lang="en-US" altLang="en-US" sz="900" b="0" i="0" u="none" strike="noStrike">
              <a:solidFill>
                <a:srgbClr val="000000"/>
              </a:solidFill>
              <a:latin typeface="Times New Roman"/>
              <a:cs typeface="Times New Roman"/>
            </a:rPr>
            <a:pPr/>
            <a:t>6.200</a:t>
          </a:fld>
          <a:endParaRPr kumimoji="1" lang="ja-JP" altLang="en-US" sz="900"/>
        </a:p>
      </xdr:txBody>
    </xdr:sp>
    <xdr:clientData/>
  </xdr:oneCellAnchor>
  <xdr:twoCellAnchor editAs="oneCell">
    <xdr:from>
      <xdr:col>60</xdr:col>
      <xdr:colOff>227166</xdr:colOff>
      <xdr:row>23</xdr:row>
      <xdr:rowOff>166486</xdr:rowOff>
    </xdr:from>
    <xdr:to>
      <xdr:col>61</xdr:col>
      <xdr:colOff>625</xdr:colOff>
      <xdr:row>33</xdr:row>
      <xdr:rowOff>148486</xdr:rowOff>
    </xdr:to>
    <xdr:cxnSp macro="">
      <xdr:nvCxnSpPr>
        <xdr:cNvPr id="463" name="直線コネクタ 462">
          <a:extLst>
            <a:ext uri="{FF2B5EF4-FFF2-40B4-BE49-F238E27FC236}">
              <a16:creationId xmlns:a16="http://schemas.microsoft.com/office/drawing/2014/main" id="{B3010C6A-4845-C272-398E-4E218440A85B}"/>
            </a:ext>
          </a:extLst>
        </xdr:cNvPr>
        <xdr:cNvCxnSpPr/>
      </xdr:nvCxnSpPr>
      <xdr:spPr>
        <a:xfrm>
          <a:off x="13943166" y="5424286"/>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135919</xdr:colOff>
      <xdr:row>34</xdr:row>
      <xdr:rowOff>172055</xdr:rowOff>
    </xdr:from>
    <xdr:to>
      <xdr:col>67</xdr:col>
      <xdr:colOff>17119</xdr:colOff>
      <xdr:row>34</xdr:row>
      <xdr:rowOff>172055</xdr:rowOff>
    </xdr:to>
    <xdr:cxnSp macro="">
      <xdr:nvCxnSpPr>
        <xdr:cNvPr id="464" name="直線コネクタ 463">
          <a:extLst>
            <a:ext uri="{FF2B5EF4-FFF2-40B4-BE49-F238E27FC236}">
              <a16:creationId xmlns:a16="http://schemas.microsoft.com/office/drawing/2014/main" id="{010C3C71-B927-69FC-8A8E-6ECFF1ACFAB9}"/>
            </a:ext>
          </a:extLst>
        </xdr:cNvPr>
        <xdr:cNvCxnSpPr/>
      </xdr:nvCxnSpPr>
      <xdr:spPr>
        <a:xfrm>
          <a:off x="13623319" y="7944455"/>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135015</xdr:colOff>
      <xdr:row>33</xdr:row>
      <xdr:rowOff>147998</xdr:rowOff>
    </xdr:from>
    <xdr:to>
      <xdr:col>61</xdr:col>
      <xdr:colOff>1815</xdr:colOff>
      <xdr:row>33</xdr:row>
      <xdr:rowOff>147998</xdr:rowOff>
    </xdr:to>
    <xdr:cxnSp macro="">
      <xdr:nvCxnSpPr>
        <xdr:cNvPr id="465" name="直線コネクタ 464">
          <a:extLst>
            <a:ext uri="{FF2B5EF4-FFF2-40B4-BE49-F238E27FC236}">
              <a16:creationId xmlns:a16="http://schemas.microsoft.com/office/drawing/2014/main" id="{49781807-EB5B-4052-EE87-2EE65DFF5663}"/>
            </a:ext>
          </a:extLst>
        </xdr:cNvPr>
        <xdr:cNvCxnSpPr/>
      </xdr:nvCxnSpPr>
      <xdr:spPr>
        <a:xfrm>
          <a:off x="13622415" y="7691798"/>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138542</xdr:colOff>
      <xdr:row>33</xdr:row>
      <xdr:rowOff>149655</xdr:rowOff>
    </xdr:from>
    <xdr:to>
      <xdr:col>59</xdr:col>
      <xdr:colOff>138542</xdr:colOff>
      <xdr:row>34</xdr:row>
      <xdr:rowOff>173055</xdr:rowOff>
    </xdr:to>
    <xdr:cxnSp macro="">
      <xdr:nvCxnSpPr>
        <xdr:cNvPr id="466" name="直線コネクタ 465">
          <a:extLst>
            <a:ext uri="{FF2B5EF4-FFF2-40B4-BE49-F238E27FC236}">
              <a16:creationId xmlns:a16="http://schemas.microsoft.com/office/drawing/2014/main" id="{49CE7A23-73A2-1E5E-D9B4-D03A77A6F5CA}"/>
            </a:ext>
          </a:extLst>
        </xdr:cNvPr>
        <xdr:cNvCxnSpPr/>
      </xdr:nvCxnSpPr>
      <xdr:spPr>
        <a:xfrm>
          <a:off x="13625942" y="7693455"/>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60</xdr:col>
      <xdr:colOff>226374</xdr:colOff>
      <xdr:row>23</xdr:row>
      <xdr:rowOff>168599</xdr:rowOff>
    </xdr:from>
    <xdr:to>
      <xdr:col>62</xdr:col>
      <xdr:colOff>3174</xdr:colOff>
      <xdr:row>23</xdr:row>
      <xdr:rowOff>168599</xdr:rowOff>
    </xdr:to>
    <xdr:cxnSp macro="">
      <xdr:nvCxnSpPr>
        <xdr:cNvPr id="467" name="直線コネクタ 466">
          <a:extLst>
            <a:ext uri="{FF2B5EF4-FFF2-40B4-BE49-F238E27FC236}">
              <a16:creationId xmlns:a16="http://schemas.microsoft.com/office/drawing/2014/main" id="{CBD8E5A6-4598-35BD-07D1-9A2C35D1D131}"/>
            </a:ext>
          </a:extLst>
        </xdr:cNvPr>
        <xdr:cNvCxnSpPr/>
      </xdr:nvCxnSpPr>
      <xdr:spPr>
        <a:xfrm>
          <a:off x="13942374" y="5426399"/>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7077</xdr:colOff>
      <xdr:row>33</xdr:row>
      <xdr:rowOff>145039</xdr:rowOff>
    </xdr:from>
    <xdr:to>
      <xdr:col>67</xdr:col>
      <xdr:colOff>16077</xdr:colOff>
      <xdr:row>33</xdr:row>
      <xdr:rowOff>145039</xdr:rowOff>
    </xdr:to>
    <xdr:cxnSp macro="">
      <xdr:nvCxnSpPr>
        <xdr:cNvPr id="469" name="直線コネクタ 468">
          <a:extLst>
            <a:ext uri="{FF2B5EF4-FFF2-40B4-BE49-F238E27FC236}">
              <a16:creationId xmlns:a16="http://schemas.microsoft.com/office/drawing/2014/main" id="{6143E7E1-E3EB-78B0-D90F-83A018DF6E6A}"/>
            </a:ext>
          </a:extLst>
        </xdr:cNvPr>
        <xdr:cNvCxnSpPr/>
      </xdr:nvCxnSpPr>
      <xdr:spPr>
        <a:xfrm>
          <a:off x="14180277" y="7688839"/>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16355</xdr:colOff>
      <xdr:row>33</xdr:row>
      <xdr:rowOff>148354</xdr:rowOff>
    </xdr:from>
    <xdr:to>
      <xdr:col>67</xdr:col>
      <xdr:colOff>16355</xdr:colOff>
      <xdr:row>34</xdr:row>
      <xdr:rowOff>171754</xdr:rowOff>
    </xdr:to>
    <xdr:cxnSp macro="">
      <xdr:nvCxnSpPr>
        <xdr:cNvPr id="470" name="直線コネクタ 469">
          <a:extLst>
            <a:ext uri="{FF2B5EF4-FFF2-40B4-BE49-F238E27FC236}">
              <a16:creationId xmlns:a16="http://schemas.microsoft.com/office/drawing/2014/main" id="{A98D0F35-85A0-EF17-1846-39291C72D2A2}"/>
            </a:ext>
          </a:extLst>
        </xdr:cNvPr>
        <xdr:cNvCxnSpPr/>
      </xdr:nvCxnSpPr>
      <xdr:spPr>
        <a:xfrm>
          <a:off x="15332555" y="769215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53942</xdr:colOff>
      <xdr:row>23</xdr:row>
      <xdr:rowOff>163444</xdr:rowOff>
    </xdr:from>
    <xdr:to>
      <xdr:col>60</xdr:col>
      <xdr:colOff>73818</xdr:colOff>
      <xdr:row>23</xdr:row>
      <xdr:rowOff>163444</xdr:rowOff>
    </xdr:to>
    <xdr:cxnSp macro="">
      <xdr:nvCxnSpPr>
        <xdr:cNvPr id="471" name="直線コネクタ 470">
          <a:extLst>
            <a:ext uri="{FF2B5EF4-FFF2-40B4-BE49-F238E27FC236}">
              <a16:creationId xmlns:a16="http://schemas.microsoft.com/office/drawing/2014/main" id="{848BF30D-D87E-DEB2-40CE-E386759F9E10}"/>
            </a:ext>
          </a:extLst>
        </xdr:cNvPr>
        <xdr:cNvCxnSpPr/>
      </xdr:nvCxnSpPr>
      <xdr:spPr>
        <a:xfrm>
          <a:off x="13143641" y="5445252"/>
          <a:ext cx="70880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35417</xdr:colOff>
      <xdr:row>33</xdr:row>
      <xdr:rowOff>148862</xdr:rowOff>
    </xdr:from>
    <xdr:to>
      <xdr:col>58</xdr:col>
      <xdr:colOff>197869</xdr:colOff>
      <xdr:row>33</xdr:row>
      <xdr:rowOff>148862</xdr:rowOff>
    </xdr:to>
    <xdr:cxnSp macro="">
      <xdr:nvCxnSpPr>
        <xdr:cNvPr id="472" name="直線コネクタ 471">
          <a:extLst>
            <a:ext uri="{FF2B5EF4-FFF2-40B4-BE49-F238E27FC236}">
              <a16:creationId xmlns:a16="http://schemas.microsoft.com/office/drawing/2014/main" id="{6ED70038-04A9-8261-636E-3568AC1DF913}"/>
            </a:ext>
          </a:extLst>
        </xdr:cNvPr>
        <xdr:cNvCxnSpPr/>
      </xdr:nvCxnSpPr>
      <xdr:spPr>
        <a:xfrm>
          <a:off x="13294217" y="7692662"/>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88825</xdr:colOff>
      <xdr:row>23</xdr:row>
      <xdr:rowOff>161977</xdr:rowOff>
    </xdr:from>
    <xdr:to>
      <xdr:col>58</xdr:col>
      <xdr:colOff>88825</xdr:colOff>
      <xdr:row>33</xdr:row>
      <xdr:rowOff>143977</xdr:rowOff>
    </xdr:to>
    <xdr:cxnSp macro="">
      <xdr:nvCxnSpPr>
        <xdr:cNvPr id="473" name="直線コネクタ 472">
          <a:extLst>
            <a:ext uri="{FF2B5EF4-FFF2-40B4-BE49-F238E27FC236}">
              <a16:creationId xmlns:a16="http://schemas.microsoft.com/office/drawing/2014/main" id="{95CA6F36-5D5D-9F20-343F-0E948289503C}"/>
            </a:ext>
          </a:extLst>
        </xdr:cNvPr>
        <xdr:cNvCxnSpPr/>
      </xdr:nvCxnSpPr>
      <xdr:spPr>
        <a:xfrm>
          <a:off x="13347625" y="5419777"/>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135432</xdr:colOff>
      <xdr:row>27</xdr:row>
      <xdr:rowOff>149299</xdr:rowOff>
    </xdr:from>
    <xdr:ext cx="233205" cy="444352"/>
    <xdr:sp macro="" textlink="'1条'!$R$6">
      <xdr:nvSpPr>
        <xdr:cNvPr id="474" name="テキスト ボックス 473">
          <a:extLst>
            <a:ext uri="{FF2B5EF4-FFF2-40B4-BE49-F238E27FC236}">
              <a16:creationId xmlns:a16="http://schemas.microsoft.com/office/drawing/2014/main" id="{32AF0CB1-DFEA-4522-2964-3749A0787332}"/>
            </a:ext>
          </a:extLst>
        </xdr:cNvPr>
        <xdr:cNvSpPr txBox="1"/>
      </xdr:nvSpPr>
      <xdr:spPr>
        <a:xfrm rot="16200000">
          <a:off x="13119558" y="645525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57</xdr:col>
      <xdr:colOff>40270</xdr:colOff>
      <xdr:row>34</xdr:row>
      <xdr:rowOff>170702</xdr:rowOff>
    </xdr:from>
    <xdr:to>
      <xdr:col>58</xdr:col>
      <xdr:colOff>186145</xdr:colOff>
      <xdr:row>34</xdr:row>
      <xdr:rowOff>170702</xdr:rowOff>
    </xdr:to>
    <xdr:cxnSp macro="">
      <xdr:nvCxnSpPr>
        <xdr:cNvPr id="475" name="直線コネクタ 474">
          <a:extLst>
            <a:ext uri="{FF2B5EF4-FFF2-40B4-BE49-F238E27FC236}">
              <a16:creationId xmlns:a16="http://schemas.microsoft.com/office/drawing/2014/main" id="{33750406-9951-103D-B9BE-74007842F0AA}"/>
            </a:ext>
          </a:extLst>
        </xdr:cNvPr>
        <xdr:cNvCxnSpPr/>
      </xdr:nvCxnSpPr>
      <xdr:spPr>
        <a:xfrm>
          <a:off x="13129969" y="7978592"/>
          <a:ext cx="375518"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56</xdr:col>
      <xdr:colOff>138505</xdr:colOff>
      <xdr:row>27</xdr:row>
      <xdr:rowOff>201034</xdr:rowOff>
    </xdr:from>
    <xdr:ext cx="233205" cy="444352"/>
    <xdr:sp macro="" textlink="'1条'!R5">
      <xdr:nvSpPr>
        <xdr:cNvPr id="476" name="テキスト ボックス 475">
          <a:extLst>
            <a:ext uri="{FF2B5EF4-FFF2-40B4-BE49-F238E27FC236}">
              <a16:creationId xmlns:a16="http://schemas.microsoft.com/office/drawing/2014/main" id="{0EFD2A8E-0DBD-F25F-C0DE-1091C52B8FD1}"/>
            </a:ext>
          </a:extLst>
        </xdr:cNvPr>
        <xdr:cNvSpPr txBox="1"/>
      </xdr:nvSpPr>
      <xdr:spPr>
        <a:xfrm rot="16200000">
          <a:off x="12892987" y="650699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57</xdr:col>
      <xdr:colOff>101393</xdr:colOff>
      <xdr:row>23</xdr:row>
      <xdr:rowOff>162760</xdr:rowOff>
    </xdr:from>
    <xdr:to>
      <xdr:col>57</xdr:col>
      <xdr:colOff>101393</xdr:colOff>
      <xdr:row>34</xdr:row>
      <xdr:rowOff>168160</xdr:rowOff>
    </xdr:to>
    <xdr:cxnSp macro="">
      <xdr:nvCxnSpPr>
        <xdr:cNvPr id="477" name="直線コネクタ 476">
          <a:extLst>
            <a:ext uri="{FF2B5EF4-FFF2-40B4-BE49-F238E27FC236}">
              <a16:creationId xmlns:a16="http://schemas.microsoft.com/office/drawing/2014/main" id="{CA712464-7AC0-E18F-AD8D-C8D1E2858D35}"/>
            </a:ext>
          </a:extLst>
        </xdr:cNvPr>
        <xdr:cNvCxnSpPr/>
      </xdr:nvCxnSpPr>
      <xdr:spPr>
        <a:xfrm>
          <a:off x="13131593" y="5420560"/>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86276</xdr:colOff>
      <xdr:row>33</xdr:row>
      <xdr:rowOff>145683</xdr:rowOff>
    </xdr:from>
    <xdr:to>
      <xdr:col>58</xdr:col>
      <xdr:colOff>86276</xdr:colOff>
      <xdr:row>34</xdr:row>
      <xdr:rowOff>169083</xdr:rowOff>
    </xdr:to>
    <xdr:cxnSp macro="">
      <xdr:nvCxnSpPr>
        <xdr:cNvPr id="478" name="直線コネクタ 477">
          <a:extLst>
            <a:ext uri="{FF2B5EF4-FFF2-40B4-BE49-F238E27FC236}">
              <a16:creationId xmlns:a16="http://schemas.microsoft.com/office/drawing/2014/main" id="{A307DA7B-CC1C-C4A1-68FA-9A9AD5840053}"/>
            </a:ext>
          </a:extLst>
        </xdr:cNvPr>
        <xdr:cNvCxnSpPr/>
      </xdr:nvCxnSpPr>
      <xdr:spPr>
        <a:xfrm>
          <a:off x="13345076" y="7689483"/>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56</xdr:col>
      <xdr:colOff>149237</xdr:colOff>
      <xdr:row>29</xdr:row>
      <xdr:rowOff>47712</xdr:rowOff>
    </xdr:from>
    <xdr:ext cx="224998" cy="345929"/>
    <xdr:sp macro="" textlink="">
      <xdr:nvSpPr>
        <xdr:cNvPr id="479" name="テキスト ボックス 478">
          <a:extLst>
            <a:ext uri="{FF2B5EF4-FFF2-40B4-BE49-F238E27FC236}">
              <a16:creationId xmlns:a16="http://schemas.microsoft.com/office/drawing/2014/main" id="{84FE7D11-04E6-9A06-CAC0-9480D93CA1AC}"/>
            </a:ext>
          </a:extLst>
        </xdr:cNvPr>
        <xdr:cNvSpPr txBox="1"/>
      </xdr:nvSpPr>
      <xdr:spPr>
        <a:xfrm rot="16200000">
          <a:off x="12948826" y="6767849"/>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57</xdr:col>
      <xdr:colOff>119058</xdr:colOff>
      <xdr:row>33</xdr:row>
      <xdr:rowOff>33370</xdr:rowOff>
    </xdr:from>
    <xdr:ext cx="233205" cy="444352"/>
    <xdr:sp macro="" textlink="'1条'!$R$9">
      <xdr:nvSpPr>
        <xdr:cNvPr id="480" name="テキスト ボックス 479">
          <a:extLst>
            <a:ext uri="{FF2B5EF4-FFF2-40B4-BE49-F238E27FC236}">
              <a16:creationId xmlns:a16="http://schemas.microsoft.com/office/drawing/2014/main" id="{F65FD487-3E1E-AEA1-6CF9-5C38F188AAA9}"/>
            </a:ext>
          </a:extLst>
        </xdr:cNvPr>
        <xdr:cNvSpPr txBox="1"/>
      </xdr:nvSpPr>
      <xdr:spPr>
        <a:xfrm rot="16200000">
          <a:off x="13043685" y="768274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60</xdr:col>
      <xdr:colOff>228215</xdr:colOff>
      <xdr:row>21</xdr:row>
      <xdr:rowOff>195602</xdr:rowOff>
    </xdr:from>
    <xdr:to>
      <xdr:col>61</xdr:col>
      <xdr:colOff>2496</xdr:colOff>
      <xdr:row>22</xdr:row>
      <xdr:rowOff>101089</xdr:rowOff>
    </xdr:to>
    <xdr:cxnSp macro="">
      <xdr:nvCxnSpPr>
        <xdr:cNvPr id="481" name="直線コネクタ 480">
          <a:extLst>
            <a:ext uri="{FF2B5EF4-FFF2-40B4-BE49-F238E27FC236}">
              <a16:creationId xmlns:a16="http://schemas.microsoft.com/office/drawing/2014/main" id="{45B744A4-4293-A1C0-96E8-C9BFFCE9B378}"/>
            </a:ext>
          </a:extLst>
        </xdr:cNvPr>
        <xdr:cNvCxnSpPr/>
      </xdr:nvCxnSpPr>
      <xdr:spPr>
        <a:xfrm>
          <a:off x="13944215" y="4996202"/>
          <a:ext cx="0" cy="134087"/>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6318</xdr:colOff>
      <xdr:row>21</xdr:row>
      <xdr:rowOff>192764</xdr:rowOff>
    </xdr:from>
    <xdr:to>
      <xdr:col>62</xdr:col>
      <xdr:colOff>6318</xdr:colOff>
      <xdr:row>22</xdr:row>
      <xdr:rowOff>95227</xdr:rowOff>
    </xdr:to>
    <xdr:cxnSp macro="">
      <xdr:nvCxnSpPr>
        <xdr:cNvPr id="482" name="直線コネクタ 481">
          <a:extLst>
            <a:ext uri="{FF2B5EF4-FFF2-40B4-BE49-F238E27FC236}">
              <a16:creationId xmlns:a16="http://schemas.microsoft.com/office/drawing/2014/main" id="{1F2FBBA5-FF92-EFE9-F674-EE57A40A9403}"/>
            </a:ext>
          </a:extLst>
        </xdr:cNvPr>
        <xdr:cNvCxnSpPr/>
      </xdr:nvCxnSpPr>
      <xdr:spPr>
        <a:xfrm>
          <a:off x="14179518" y="4993364"/>
          <a:ext cx="0" cy="131063"/>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2184</xdr:colOff>
      <xdr:row>22</xdr:row>
      <xdr:rowOff>11142</xdr:rowOff>
    </xdr:from>
    <xdr:to>
      <xdr:col>62</xdr:col>
      <xdr:colOff>7584</xdr:colOff>
      <xdr:row>22</xdr:row>
      <xdr:rowOff>11142</xdr:rowOff>
    </xdr:to>
    <xdr:cxnSp macro="">
      <xdr:nvCxnSpPr>
        <xdr:cNvPr id="483" name="直線コネクタ 482">
          <a:extLst>
            <a:ext uri="{FF2B5EF4-FFF2-40B4-BE49-F238E27FC236}">
              <a16:creationId xmlns:a16="http://schemas.microsoft.com/office/drawing/2014/main" id="{D97916BA-A65B-9C98-E1FB-ABD5195945A7}"/>
            </a:ext>
          </a:extLst>
        </xdr:cNvPr>
        <xdr:cNvCxnSpPr/>
      </xdr:nvCxnSpPr>
      <xdr:spPr>
        <a:xfrm>
          <a:off x="13946784" y="5040342"/>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110353</xdr:colOff>
      <xdr:row>21</xdr:row>
      <xdr:rowOff>5928</xdr:rowOff>
    </xdr:from>
    <xdr:ext cx="444352" cy="233205"/>
    <xdr:sp macro="" textlink="'1条'!R7">
      <xdr:nvSpPr>
        <xdr:cNvPr id="484" name="テキスト ボックス 483">
          <a:extLst>
            <a:ext uri="{FF2B5EF4-FFF2-40B4-BE49-F238E27FC236}">
              <a16:creationId xmlns:a16="http://schemas.microsoft.com/office/drawing/2014/main" id="{D95BF3F5-D572-9D3C-10EF-01A27DA7C6B8}"/>
            </a:ext>
          </a:extLst>
        </xdr:cNvPr>
        <xdr:cNvSpPr txBox="1"/>
      </xdr:nvSpPr>
      <xdr:spPr>
        <a:xfrm>
          <a:off x="13826353" y="480652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59</xdr:col>
      <xdr:colOff>134716</xdr:colOff>
      <xdr:row>35</xdr:row>
      <xdr:rowOff>182045</xdr:rowOff>
    </xdr:from>
    <xdr:to>
      <xdr:col>59</xdr:col>
      <xdr:colOff>134716</xdr:colOff>
      <xdr:row>36</xdr:row>
      <xdr:rowOff>80507</xdr:rowOff>
    </xdr:to>
    <xdr:cxnSp macro="">
      <xdr:nvCxnSpPr>
        <xdr:cNvPr id="485" name="直線コネクタ 484">
          <a:extLst>
            <a:ext uri="{FF2B5EF4-FFF2-40B4-BE49-F238E27FC236}">
              <a16:creationId xmlns:a16="http://schemas.microsoft.com/office/drawing/2014/main" id="{507903BD-5A29-6906-4AF6-522ED5A396B7}"/>
            </a:ext>
          </a:extLst>
        </xdr:cNvPr>
        <xdr:cNvCxnSpPr/>
      </xdr:nvCxnSpPr>
      <xdr:spPr>
        <a:xfrm>
          <a:off x="13622116" y="8183045"/>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17696</xdr:colOff>
      <xdr:row>35</xdr:row>
      <xdr:rowOff>182045</xdr:rowOff>
    </xdr:from>
    <xdr:to>
      <xdr:col>67</xdr:col>
      <xdr:colOff>17696</xdr:colOff>
      <xdr:row>36</xdr:row>
      <xdr:rowOff>80507</xdr:rowOff>
    </xdr:to>
    <xdr:cxnSp macro="">
      <xdr:nvCxnSpPr>
        <xdr:cNvPr id="486" name="直線コネクタ 485">
          <a:extLst>
            <a:ext uri="{FF2B5EF4-FFF2-40B4-BE49-F238E27FC236}">
              <a16:creationId xmlns:a16="http://schemas.microsoft.com/office/drawing/2014/main" id="{4DC98BB9-0416-72FC-4C62-132B7037DCFB}"/>
            </a:ext>
          </a:extLst>
        </xdr:cNvPr>
        <xdr:cNvCxnSpPr/>
      </xdr:nvCxnSpPr>
      <xdr:spPr>
        <a:xfrm>
          <a:off x="15333896" y="8183045"/>
          <a:ext cx="0" cy="1270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134785</xdr:colOff>
      <xdr:row>36</xdr:row>
      <xdr:rowOff>33479</xdr:rowOff>
    </xdr:from>
    <xdr:to>
      <xdr:col>67</xdr:col>
      <xdr:colOff>15985</xdr:colOff>
      <xdr:row>36</xdr:row>
      <xdr:rowOff>33479</xdr:rowOff>
    </xdr:to>
    <xdr:cxnSp macro="">
      <xdr:nvCxnSpPr>
        <xdr:cNvPr id="487" name="直線コネクタ 486">
          <a:extLst>
            <a:ext uri="{FF2B5EF4-FFF2-40B4-BE49-F238E27FC236}">
              <a16:creationId xmlns:a16="http://schemas.microsoft.com/office/drawing/2014/main" id="{FE1F1853-7423-C571-79CF-3023664F8A23}"/>
            </a:ext>
          </a:extLst>
        </xdr:cNvPr>
        <xdr:cNvCxnSpPr/>
      </xdr:nvCxnSpPr>
      <xdr:spPr>
        <a:xfrm>
          <a:off x="13622185" y="8263079"/>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53956</xdr:colOff>
      <xdr:row>36</xdr:row>
      <xdr:rowOff>17190</xdr:rowOff>
    </xdr:from>
    <xdr:ext cx="444352" cy="233205"/>
    <xdr:sp macro="" textlink="'1条'!R8">
      <xdr:nvSpPr>
        <xdr:cNvPr id="488" name="テキスト ボックス 487">
          <a:extLst>
            <a:ext uri="{FF2B5EF4-FFF2-40B4-BE49-F238E27FC236}">
              <a16:creationId xmlns:a16="http://schemas.microsoft.com/office/drawing/2014/main" id="{06DD9F6A-8E4B-1B04-B74D-9C1E43040180}"/>
            </a:ext>
          </a:extLst>
        </xdr:cNvPr>
        <xdr:cNvSpPr txBox="1"/>
      </xdr:nvSpPr>
      <xdr:spPr>
        <a:xfrm>
          <a:off x="14291874" y="828436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59</xdr:col>
      <xdr:colOff>136322</xdr:colOff>
      <xdr:row>32</xdr:row>
      <xdr:rowOff>65086</xdr:rowOff>
    </xdr:from>
    <xdr:to>
      <xdr:col>59</xdr:col>
      <xdr:colOff>136322</xdr:colOff>
      <xdr:row>33</xdr:row>
      <xdr:rowOff>22868</xdr:rowOff>
    </xdr:to>
    <xdr:cxnSp macro="">
      <xdr:nvCxnSpPr>
        <xdr:cNvPr id="489" name="直線コネクタ 488">
          <a:extLst>
            <a:ext uri="{FF2B5EF4-FFF2-40B4-BE49-F238E27FC236}">
              <a16:creationId xmlns:a16="http://schemas.microsoft.com/office/drawing/2014/main" id="{F0D117E7-E4E8-6CD3-744C-649E5A1DDA19}"/>
            </a:ext>
          </a:extLst>
        </xdr:cNvPr>
        <xdr:cNvCxnSpPr/>
      </xdr:nvCxnSpPr>
      <xdr:spPr>
        <a:xfrm>
          <a:off x="13623722" y="7380286"/>
          <a:ext cx="0" cy="18638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133376</xdr:colOff>
      <xdr:row>32</xdr:row>
      <xdr:rowOff>139317</xdr:rowOff>
    </xdr:from>
    <xdr:to>
      <xdr:col>61</xdr:col>
      <xdr:colOff>176</xdr:colOff>
      <xdr:row>32</xdr:row>
      <xdr:rowOff>139317</xdr:rowOff>
    </xdr:to>
    <xdr:cxnSp macro="">
      <xdr:nvCxnSpPr>
        <xdr:cNvPr id="490" name="直線コネクタ 489">
          <a:extLst>
            <a:ext uri="{FF2B5EF4-FFF2-40B4-BE49-F238E27FC236}">
              <a16:creationId xmlns:a16="http://schemas.microsoft.com/office/drawing/2014/main" id="{97715914-C514-3630-15DE-66F975407E3B}"/>
            </a:ext>
          </a:extLst>
        </xdr:cNvPr>
        <xdr:cNvCxnSpPr/>
      </xdr:nvCxnSpPr>
      <xdr:spPr>
        <a:xfrm>
          <a:off x="13620776" y="7454517"/>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78039</xdr:colOff>
      <xdr:row>31</xdr:row>
      <xdr:rowOff>177464</xdr:rowOff>
    </xdr:from>
    <xdr:ext cx="444352" cy="233205"/>
    <xdr:sp macro="" textlink="'1条'!R10">
      <xdr:nvSpPr>
        <xdr:cNvPr id="491" name="テキスト ボックス 490">
          <a:extLst>
            <a:ext uri="{FF2B5EF4-FFF2-40B4-BE49-F238E27FC236}">
              <a16:creationId xmlns:a16="http://schemas.microsoft.com/office/drawing/2014/main" id="{509801D8-B837-4CF7-FA12-4C47E4B8D428}"/>
            </a:ext>
          </a:extLst>
        </xdr:cNvPr>
        <xdr:cNvSpPr txBox="1"/>
      </xdr:nvSpPr>
      <xdr:spPr>
        <a:xfrm>
          <a:off x="13565439" y="726406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59</xdr:col>
      <xdr:colOff>10885</xdr:colOff>
      <xdr:row>22</xdr:row>
      <xdr:rowOff>7859</xdr:rowOff>
    </xdr:from>
    <xdr:ext cx="233205" cy="444352"/>
    <xdr:sp macro="" textlink="'1条'!R14">
      <xdr:nvSpPr>
        <xdr:cNvPr id="494" name="テキスト ボックス 493">
          <a:extLst>
            <a:ext uri="{FF2B5EF4-FFF2-40B4-BE49-F238E27FC236}">
              <a16:creationId xmlns:a16="http://schemas.microsoft.com/office/drawing/2014/main" id="{1388B255-C1C8-FA3B-8BEA-D075130E03C1}"/>
            </a:ext>
          </a:extLst>
        </xdr:cNvPr>
        <xdr:cNvSpPr txBox="1"/>
      </xdr:nvSpPr>
      <xdr:spPr>
        <a:xfrm rot="16200000">
          <a:off x="13454298" y="516559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54681E-F034-40A6-8DC1-0A82D45C5D8D}" type="TxLink">
            <a:rPr kumimoji="1" lang="en-US" altLang="en-US" sz="900" b="0" i="0" u="none" strike="noStrike">
              <a:solidFill>
                <a:srgbClr val="000000"/>
              </a:solidFill>
              <a:latin typeface="Times New Roman"/>
              <a:cs typeface="Times New Roman"/>
            </a:rPr>
            <a:pPr/>
            <a:t>0.100</a:t>
          </a:fld>
          <a:endParaRPr kumimoji="1" lang="ja-JP" altLang="en-US" sz="900"/>
        </a:p>
      </xdr:txBody>
    </xdr:sp>
    <xdr:clientData/>
  </xdr:oneCellAnchor>
  <xdr:twoCellAnchor editAs="oneCell">
    <xdr:from>
      <xdr:col>59</xdr:col>
      <xdr:colOff>152634</xdr:colOff>
      <xdr:row>23</xdr:row>
      <xdr:rowOff>196756</xdr:rowOff>
    </xdr:from>
    <xdr:to>
      <xdr:col>60</xdr:col>
      <xdr:colOff>73807</xdr:colOff>
      <xdr:row>23</xdr:row>
      <xdr:rowOff>196756</xdr:rowOff>
    </xdr:to>
    <xdr:cxnSp macro="">
      <xdr:nvCxnSpPr>
        <xdr:cNvPr id="495" name="直線コネクタ 494">
          <a:extLst>
            <a:ext uri="{FF2B5EF4-FFF2-40B4-BE49-F238E27FC236}">
              <a16:creationId xmlns:a16="http://schemas.microsoft.com/office/drawing/2014/main" id="{B484AD15-9A51-6839-DA99-39D5DAA314DD}"/>
            </a:ext>
          </a:extLst>
        </xdr:cNvPr>
        <xdr:cNvCxnSpPr/>
      </xdr:nvCxnSpPr>
      <xdr:spPr>
        <a:xfrm flipH="1">
          <a:off x="13701620" y="5478564"/>
          <a:ext cx="15081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198163</xdr:colOff>
      <xdr:row>23</xdr:row>
      <xdr:rowOff>9316</xdr:rowOff>
    </xdr:from>
    <xdr:to>
      <xdr:col>59</xdr:col>
      <xdr:colOff>198163</xdr:colOff>
      <xdr:row>23</xdr:row>
      <xdr:rowOff>150962</xdr:rowOff>
    </xdr:to>
    <xdr:cxnSp macro="">
      <xdr:nvCxnSpPr>
        <xdr:cNvPr id="496" name="直線コネクタ 495">
          <a:extLst>
            <a:ext uri="{FF2B5EF4-FFF2-40B4-BE49-F238E27FC236}">
              <a16:creationId xmlns:a16="http://schemas.microsoft.com/office/drawing/2014/main" id="{6856570A-1867-816B-7090-130BE600C459}"/>
            </a:ext>
          </a:extLst>
        </xdr:cNvPr>
        <xdr:cNvCxnSpPr/>
      </xdr:nvCxnSpPr>
      <xdr:spPr>
        <a:xfrm>
          <a:off x="13747149" y="5291124"/>
          <a:ext cx="0" cy="141646"/>
        </a:xfrm>
        <a:prstGeom prst="line">
          <a:avLst/>
        </a:prstGeom>
        <a:ln w="3175">
          <a:solidFill>
            <a:schemeClr val="accent1"/>
          </a:solidFill>
          <a:headEnd type="none"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198163</xdr:colOff>
      <xdr:row>23</xdr:row>
      <xdr:rowOff>209652</xdr:rowOff>
    </xdr:from>
    <xdr:to>
      <xdr:col>59</xdr:col>
      <xdr:colOff>198163</xdr:colOff>
      <xdr:row>24</xdr:row>
      <xdr:rowOff>121654</xdr:rowOff>
    </xdr:to>
    <xdr:cxnSp macro="">
      <xdr:nvCxnSpPr>
        <xdr:cNvPr id="497" name="直線コネクタ 496">
          <a:extLst>
            <a:ext uri="{FF2B5EF4-FFF2-40B4-BE49-F238E27FC236}">
              <a16:creationId xmlns:a16="http://schemas.microsoft.com/office/drawing/2014/main" id="{E2819F5F-0A10-D42C-7DBB-7601367C6EE6}"/>
            </a:ext>
          </a:extLst>
        </xdr:cNvPr>
        <xdr:cNvCxnSpPr/>
      </xdr:nvCxnSpPr>
      <xdr:spPr>
        <a:xfrm>
          <a:off x="13747149" y="5491460"/>
          <a:ext cx="0" cy="141646"/>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17617</xdr:colOff>
      <xdr:row>23</xdr:row>
      <xdr:rowOff>47985</xdr:rowOff>
    </xdr:from>
    <xdr:to>
      <xdr:col>68</xdr:col>
      <xdr:colOff>17617</xdr:colOff>
      <xdr:row>23</xdr:row>
      <xdr:rowOff>190583</xdr:rowOff>
    </xdr:to>
    <xdr:cxnSp macro="">
      <xdr:nvCxnSpPr>
        <xdr:cNvPr id="499" name="直線コネクタ 498">
          <a:extLst>
            <a:ext uri="{FF2B5EF4-FFF2-40B4-BE49-F238E27FC236}">
              <a16:creationId xmlns:a16="http://schemas.microsoft.com/office/drawing/2014/main" id="{9BD144EB-97D8-5628-17EF-5A5706AA5AF7}"/>
            </a:ext>
          </a:extLst>
        </xdr:cNvPr>
        <xdr:cNvCxnSpPr/>
      </xdr:nvCxnSpPr>
      <xdr:spPr>
        <a:xfrm>
          <a:off x="15562417"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114261</xdr:colOff>
      <xdr:row>23</xdr:row>
      <xdr:rowOff>47985</xdr:rowOff>
    </xdr:from>
    <xdr:to>
      <xdr:col>68</xdr:col>
      <xdr:colOff>114261</xdr:colOff>
      <xdr:row>23</xdr:row>
      <xdr:rowOff>190583</xdr:rowOff>
    </xdr:to>
    <xdr:cxnSp macro="">
      <xdr:nvCxnSpPr>
        <xdr:cNvPr id="500" name="直線コネクタ 499">
          <a:extLst>
            <a:ext uri="{FF2B5EF4-FFF2-40B4-BE49-F238E27FC236}">
              <a16:creationId xmlns:a16="http://schemas.microsoft.com/office/drawing/2014/main" id="{ACDC2AC8-DEED-3693-5FAA-1E176C65399C}"/>
            </a:ext>
          </a:extLst>
        </xdr:cNvPr>
        <xdr:cNvCxnSpPr/>
      </xdr:nvCxnSpPr>
      <xdr:spPr>
        <a:xfrm>
          <a:off x="15659061" y="5305785"/>
          <a:ext cx="0" cy="142598"/>
        </a:xfrm>
        <a:prstGeom prst="line">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136782</xdr:colOff>
      <xdr:row>24</xdr:row>
      <xdr:rowOff>136768</xdr:rowOff>
    </xdr:from>
    <xdr:ext cx="387542" cy="224998"/>
    <xdr:sp macro="" textlink="">
      <xdr:nvSpPr>
        <xdr:cNvPr id="501" name="テキスト ボックス 500">
          <a:extLst>
            <a:ext uri="{FF2B5EF4-FFF2-40B4-BE49-F238E27FC236}">
              <a16:creationId xmlns:a16="http://schemas.microsoft.com/office/drawing/2014/main" id="{146BEAE7-41FB-AE46-5C12-D06D8675B8AF}"/>
            </a:ext>
          </a:extLst>
        </xdr:cNvPr>
        <xdr:cNvSpPr txBox="1"/>
      </xdr:nvSpPr>
      <xdr:spPr>
        <a:xfrm>
          <a:off x="14604344" y="5648220"/>
          <a:ext cx="3875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latin typeface="Times New Roman" panose="02020603050405020304" pitchFamily="18" charset="0"/>
              <a:cs typeface="Times New Roman" panose="02020603050405020304" pitchFamily="18" charset="0"/>
            </a:rPr>
            <a:t>W=</a:t>
          </a:r>
          <a:r>
            <a:rPr kumimoji="1" lang="en-US" altLang="ja-JP" sz="900" i="0" baseline="0">
              <a:latin typeface="Times New Roman" panose="02020603050405020304" pitchFamily="18" charset="0"/>
              <a:cs typeface="Times New Roman" panose="02020603050405020304" pitchFamily="18" charset="0"/>
            </a:rPr>
            <a:t> </a:t>
          </a:r>
          <a:endParaRPr kumimoji="1" lang="ja-JP" altLang="en-US" sz="900">
            <a:latin typeface="Times New Roman" panose="02020603050405020304" pitchFamily="18" charset="0"/>
            <a:cs typeface="Times New Roman" panose="02020603050405020304" pitchFamily="18" charset="0"/>
          </a:endParaRPr>
        </a:p>
      </xdr:txBody>
    </xdr:sp>
    <xdr:clientData/>
  </xdr:oneCellAnchor>
  <xdr:oneCellAnchor>
    <xdr:from>
      <xdr:col>64</xdr:col>
      <xdr:colOff>99212</xdr:colOff>
      <xdr:row>24</xdr:row>
      <xdr:rowOff>130534</xdr:rowOff>
    </xdr:from>
    <xdr:ext cx="559769" cy="233205"/>
    <xdr:sp macro="" textlink="$BN$17">
      <xdr:nvSpPr>
        <xdr:cNvPr id="502" name="テキスト ボックス 501">
          <a:extLst>
            <a:ext uri="{FF2B5EF4-FFF2-40B4-BE49-F238E27FC236}">
              <a16:creationId xmlns:a16="http://schemas.microsoft.com/office/drawing/2014/main" id="{46F6C951-0708-F54D-5DE8-A3CDFAB3D04C}"/>
            </a:ext>
          </a:extLst>
        </xdr:cNvPr>
        <xdr:cNvSpPr txBox="1"/>
      </xdr:nvSpPr>
      <xdr:spPr>
        <a:xfrm>
          <a:off x="14796417" y="5641986"/>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F619AEC-D105-426A-93E4-81738AB6BB86}" type="TxLink">
            <a:rPr kumimoji="1" lang="en-US" altLang="en-US" sz="900" b="0" i="0" u="none" strike="noStrike">
              <a:solidFill>
                <a:srgbClr val="000000"/>
              </a:solidFill>
              <a:latin typeface="Times New Roman"/>
              <a:ea typeface="Yu Gothic"/>
              <a:cs typeface="Times New Roman"/>
            </a:rPr>
            <a:pPr/>
            <a:t>288.137</a:t>
          </a:fld>
          <a:endParaRPr kumimoji="1" lang="ja-JP" altLang="en-US" sz="900">
            <a:solidFill>
              <a:sysClr val="windowText" lastClr="000000"/>
            </a:solidFill>
          </a:endParaRPr>
        </a:p>
      </xdr:txBody>
    </xdr:sp>
    <xdr:clientData/>
  </xdr:oneCellAnchor>
  <xdr:oneCellAnchor>
    <xdr:from>
      <xdr:col>31</xdr:col>
      <xdr:colOff>176789</xdr:colOff>
      <xdr:row>31</xdr:row>
      <xdr:rowOff>87414</xdr:rowOff>
    </xdr:from>
    <xdr:ext cx="284052" cy="224998"/>
    <xdr:sp macro="" textlink="">
      <xdr:nvSpPr>
        <xdr:cNvPr id="2" name="テキスト ボックス 1">
          <a:extLst>
            <a:ext uri="{FF2B5EF4-FFF2-40B4-BE49-F238E27FC236}">
              <a16:creationId xmlns:a16="http://schemas.microsoft.com/office/drawing/2014/main" id="{328CDC0B-AA12-65B7-E0B6-5A75DF01915A}"/>
            </a:ext>
          </a:extLst>
        </xdr:cNvPr>
        <xdr:cNvSpPr txBox="1"/>
      </xdr:nvSpPr>
      <xdr:spPr>
        <a:xfrm>
          <a:off x="7263389" y="7174014"/>
          <a:ext cx="2840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R</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25</xdr:col>
      <xdr:colOff>224571</xdr:colOff>
      <xdr:row>30</xdr:row>
      <xdr:rowOff>214730</xdr:rowOff>
    </xdr:from>
    <xdr:to>
      <xdr:col>27</xdr:col>
      <xdr:colOff>85758</xdr:colOff>
      <xdr:row>30</xdr:row>
      <xdr:rowOff>214730</xdr:rowOff>
    </xdr:to>
    <xdr:cxnSp macro="">
      <xdr:nvCxnSpPr>
        <xdr:cNvPr id="3" name="直線コネクタ 2">
          <a:extLst>
            <a:ext uri="{FF2B5EF4-FFF2-40B4-BE49-F238E27FC236}">
              <a16:creationId xmlns:a16="http://schemas.microsoft.com/office/drawing/2014/main" id="{F711D40D-0089-D7DD-1FCB-F2E114D0789F}"/>
            </a:ext>
          </a:extLst>
        </xdr:cNvPr>
        <xdr:cNvCxnSpPr/>
      </xdr:nvCxnSpPr>
      <xdr:spPr>
        <a:xfrm>
          <a:off x="5939571" y="7072730"/>
          <a:ext cx="318387"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25392</xdr:colOff>
      <xdr:row>30</xdr:row>
      <xdr:rowOff>78147</xdr:rowOff>
    </xdr:from>
    <xdr:to>
      <xdr:col>27</xdr:col>
      <xdr:colOff>27127</xdr:colOff>
      <xdr:row>31</xdr:row>
      <xdr:rowOff>84263</xdr:rowOff>
    </xdr:to>
    <xdr:sp macro="" textlink="">
      <xdr:nvSpPr>
        <xdr:cNvPr id="7" name="円弧 6">
          <a:extLst>
            <a:ext uri="{FF2B5EF4-FFF2-40B4-BE49-F238E27FC236}">
              <a16:creationId xmlns:a16="http://schemas.microsoft.com/office/drawing/2014/main" id="{83F7DCAF-5DCF-76D3-1E8F-F2F26DF8BE2D}"/>
            </a:ext>
          </a:extLst>
        </xdr:cNvPr>
        <xdr:cNvSpPr/>
      </xdr:nvSpPr>
      <xdr:spPr>
        <a:xfrm rot="12144191">
          <a:off x="5968992" y="6936147"/>
          <a:ext cx="230335" cy="234716"/>
        </a:xfrm>
        <a:prstGeom prst="arc">
          <a:avLst>
            <a:gd name="adj1" fmla="val 16842797"/>
            <a:gd name="adj2" fmla="val 19728691"/>
          </a:avLst>
        </a:prstGeom>
        <a:ln w="3175">
          <a:solidFill>
            <a:schemeClr val="accent1"/>
          </a:solidFill>
          <a:headEnd type="stealth" w="sm" len="sm"/>
          <a:tailEnd type="stealth" w="sm" len="s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25</xdr:col>
      <xdr:colOff>58476</xdr:colOff>
      <xdr:row>30</xdr:row>
      <xdr:rowOff>42158</xdr:rowOff>
    </xdr:from>
    <xdr:ext cx="300082" cy="242374"/>
    <xdr:sp macro="" textlink="">
      <xdr:nvSpPr>
        <xdr:cNvPr id="8" name="テキスト ボックス 7">
          <a:extLst>
            <a:ext uri="{FF2B5EF4-FFF2-40B4-BE49-F238E27FC236}">
              <a16:creationId xmlns:a16="http://schemas.microsoft.com/office/drawing/2014/main" id="{5DA6C2F5-600E-6311-025E-4BC8C836B403}"/>
            </a:ext>
          </a:extLst>
        </xdr:cNvPr>
        <xdr:cNvSpPr txBox="1"/>
      </xdr:nvSpPr>
      <xdr:spPr>
        <a:xfrm>
          <a:off x="5773476" y="6900158"/>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rPr>
            <a:t>δ</a:t>
          </a:r>
          <a:endParaRPr kumimoji="1" lang="ja-JP" altLang="en-US" sz="900">
            <a:solidFill>
              <a:srgbClr val="FF0000"/>
            </a:solidFill>
            <a:latin typeface="HGP明朝B" panose="02020800000000000000" pitchFamily="18" charset="-128"/>
            <a:ea typeface="HGP明朝B" panose="02020800000000000000" pitchFamily="18" charset="-128"/>
            <a:cs typeface="Times New Roman" panose="02020603050405020304" pitchFamily="18"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28</xdr:col>
      <xdr:colOff>7733</xdr:colOff>
      <xdr:row>14</xdr:row>
      <xdr:rowOff>132638</xdr:rowOff>
    </xdr:from>
    <xdr:to>
      <xdr:col>28</xdr:col>
      <xdr:colOff>7733</xdr:colOff>
      <xdr:row>25</xdr:row>
      <xdr:rowOff>35442</xdr:rowOff>
    </xdr:to>
    <xdr:cxnSp macro="">
      <xdr:nvCxnSpPr>
        <xdr:cNvPr id="92" name="直線コネクタ 91">
          <a:extLst>
            <a:ext uri="{FF2B5EF4-FFF2-40B4-BE49-F238E27FC236}">
              <a16:creationId xmlns:a16="http://schemas.microsoft.com/office/drawing/2014/main" id="{0374868C-2A73-483B-83C1-520FFDEB63E6}"/>
            </a:ext>
          </a:extLst>
        </xdr:cNvPr>
        <xdr:cNvCxnSpPr/>
      </xdr:nvCxnSpPr>
      <xdr:spPr>
        <a:xfrm>
          <a:off x="6458152" y="3357847"/>
          <a:ext cx="0" cy="2436897"/>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4573</xdr:colOff>
      <xdr:row>13</xdr:row>
      <xdr:rowOff>31344</xdr:rowOff>
    </xdr:from>
    <xdr:to>
      <xdr:col>28</xdr:col>
      <xdr:colOff>4573</xdr:colOff>
      <xdr:row>14</xdr:row>
      <xdr:rowOff>12406</xdr:rowOff>
    </xdr:to>
    <xdr:cxnSp macro="">
      <xdr:nvCxnSpPr>
        <xdr:cNvPr id="112" name="直線コネクタ 111">
          <a:extLst>
            <a:ext uri="{FF2B5EF4-FFF2-40B4-BE49-F238E27FC236}">
              <a16:creationId xmlns:a16="http://schemas.microsoft.com/office/drawing/2014/main" id="{35E55522-84EF-45CD-9F46-425B16034C96}"/>
            </a:ext>
          </a:extLst>
        </xdr:cNvPr>
        <xdr:cNvCxnSpPr/>
      </xdr:nvCxnSpPr>
      <xdr:spPr>
        <a:xfrm>
          <a:off x="6405373" y="3003144"/>
          <a:ext cx="0" cy="209662"/>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44149</xdr:colOff>
      <xdr:row>13</xdr:row>
      <xdr:rowOff>74043</xdr:rowOff>
    </xdr:from>
    <xdr:to>
      <xdr:col>28</xdr:col>
      <xdr:colOff>130469</xdr:colOff>
      <xdr:row>13</xdr:row>
      <xdr:rowOff>74043</xdr:rowOff>
    </xdr:to>
    <xdr:cxnSp macro="">
      <xdr:nvCxnSpPr>
        <xdr:cNvPr id="192" name="直線コネクタ 191">
          <a:extLst>
            <a:ext uri="{FF2B5EF4-FFF2-40B4-BE49-F238E27FC236}">
              <a16:creationId xmlns:a16="http://schemas.microsoft.com/office/drawing/2014/main" id="{A387CFF7-0877-2D24-B890-347407434334}"/>
            </a:ext>
          </a:extLst>
        </xdr:cNvPr>
        <xdr:cNvCxnSpPr/>
      </xdr:nvCxnSpPr>
      <xdr:spPr>
        <a:xfrm>
          <a:off x="6444949" y="3045843"/>
          <a:ext cx="86320" cy="0"/>
        </a:xfrm>
        <a:prstGeom prst="line">
          <a:avLst/>
        </a:prstGeom>
        <a:ln w="3175">
          <a:solidFill>
            <a:schemeClr val="accent1"/>
          </a:solidFill>
          <a:headEnd type="stealth"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6114</xdr:colOff>
      <xdr:row>12</xdr:row>
      <xdr:rowOff>108287</xdr:rowOff>
    </xdr:from>
    <xdr:ext cx="444352" cy="233205"/>
    <xdr:sp macro="" textlink="$W$23">
      <xdr:nvSpPr>
        <xdr:cNvPr id="193" name="テキスト ボックス 192">
          <a:extLst>
            <a:ext uri="{FF2B5EF4-FFF2-40B4-BE49-F238E27FC236}">
              <a16:creationId xmlns:a16="http://schemas.microsoft.com/office/drawing/2014/main" id="{75E96770-BE1A-85CD-7086-107A2761DA57}"/>
            </a:ext>
          </a:extLst>
        </xdr:cNvPr>
        <xdr:cNvSpPr txBox="1"/>
      </xdr:nvSpPr>
      <xdr:spPr>
        <a:xfrm>
          <a:off x="6406914" y="285148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75F4A69-94BD-4845-8F1A-EC06B73B9379}" type="TxLink">
            <a:rPr kumimoji="1" lang="en-US" altLang="en-US" sz="900" b="0" i="0" u="none" strike="noStrike">
              <a:solidFill>
                <a:srgbClr val="FF0000"/>
              </a:solidFill>
              <a:latin typeface="Times New Roman"/>
              <a:ea typeface="Yu Gothic"/>
              <a:cs typeface="Times New Roman"/>
            </a:rPr>
            <a:pPr/>
            <a:t>0.120</a:t>
          </a:fld>
          <a:endParaRPr kumimoji="1" lang="ja-JP" altLang="en-US" sz="900">
            <a:solidFill>
              <a:srgbClr val="FF0000"/>
            </a:solidFill>
          </a:endParaRPr>
        </a:p>
      </xdr:txBody>
    </xdr:sp>
    <xdr:clientData/>
  </xdr:oneCellAnchor>
  <xdr:twoCellAnchor editAs="oneCell">
    <xdr:from>
      <xdr:col>23</xdr:col>
      <xdr:colOff>108858</xdr:colOff>
      <xdr:row>30</xdr:row>
      <xdr:rowOff>37494</xdr:rowOff>
    </xdr:from>
    <xdr:to>
      <xdr:col>28</xdr:col>
      <xdr:colOff>45858</xdr:colOff>
      <xdr:row>33</xdr:row>
      <xdr:rowOff>6181</xdr:rowOff>
    </xdr:to>
    <xdr:sp macro="" textlink="">
      <xdr:nvSpPr>
        <xdr:cNvPr id="2" name="正方形/長方形 1">
          <a:extLst>
            <a:ext uri="{FF2B5EF4-FFF2-40B4-BE49-F238E27FC236}">
              <a16:creationId xmlns:a16="http://schemas.microsoft.com/office/drawing/2014/main" id="{09A32822-B8E6-4368-987B-1D57189C8121}"/>
            </a:ext>
          </a:extLst>
        </xdr:cNvPr>
        <xdr:cNvSpPr/>
      </xdr:nvSpPr>
      <xdr:spPr>
        <a:xfrm>
          <a:off x="5366658" y="6895494"/>
          <a:ext cx="1080000" cy="65448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29086</xdr:colOff>
      <xdr:row>32</xdr:row>
      <xdr:rowOff>112672</xdr:rowOff>
    </xdr:from>
    <xdr:to>
      <xdr:col>24</xdr:col>
      <xdr:colOff>74805</xdr:colOff>
      <xdr:row>32</xdr:row>
      <xdr:rowOff>158391</xdr:rowOff>
    </xdr:to>
    <xdr:sp macro="" textlink="">
      <xdr:nvSpPr>
        <xdr:cNvPr id="3" name="楕円 2">
          <a:extLst>
            <a:ext uri="{FF2B5EF4-FFF2-40B4-BE49-F238E27FC236}">
              <a16:creationId xmlns:a16="http://schemas.microsoft.com/office/drawing/2014/main" id="{1B527B06-D17A-4E82-BD95-3DD5421D7C06}"/>
            </a:ext>
          </a:extLst>
        </xdr:cNvPr>
        <xdr:cNvSpPr/>
      </xdr:nvSpPr>
      <xdr:spPr>
        <a:xfrm>
          <a:off x="5515486"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51779</xdr:colOff>
      <xdr:row>32</xdr:row>
      <xdr:rowOff>112672</xdr:rowOff>
    </xdr:from>
    <xdr:to>
      <xdr:col>25</xdr:col>
      <xdr:colOff>97498</xdr:colOff>
      <xdr:row>32</xdr:row>
      <xdr:rowOff>158391</xdr:rowOff>
    </xdr:to>
    <xdr:sp macro="" textlink="">
      <xdr:nvSpPr>
        <xdr:cNvPr id="4" name="楕円 3">
          <a:extLst>
            <a:ext uri="{FF2B5EF4-FFF2-40B4-BE49-F238E27FC236}">
              <a16:creationId xmlns:a16="http://schemas.microsoft.com/office/drawing/2014/main" id="{716C9550-2C98-4C90-9868-7E49B4199748}"/>
            </a:ext>
          </a:extLst>
        </xdr:cNvPr>
        <xdr:cNvSpPr/>
      </xdr:nvSpPr>
      <xdr:spPr>
        <a:xfrm>
          <a:off x="5766779"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74482</xdr:colOff>
      <xdr:row>32</xdr:row>
      <xdr:rowOff>112672</xdr:rowOff>
    </xdr:from>
    <xdr:to>
      <xdr:col>26</xdr:col>
      <xdr:colOff>120201</xdr:colOff>
      <xdr:row>32</xdr:row>
      <xdr:rowOff>158391</xdr:rowOff>
    </xdr:to>
    <xdr:sp macro="" textlink="">
      <xdr:nvSpPr>
        <xdr:cNvPr id="5" name="楕円 4">
          <a:extLst>
            <a:ext uri="{FF2B5EF4-FFF2-40B4-BE49-F238E27FC236}">
              <a16:creationId xmlns:a16="http://schemas.microsoft.com/office/drawing/2014/main" id="{8F8905E0-D3DC-46AA-BF0B-4320BFF0107C}"/>
            </a:ext>
          </a:extLst>
        </xdr:cNvPr>
        <xdr:cNvSpPr/>
      </xdr:nvSpPr>
      <xdr:spPr>
        <a:xfrm>
          <a:off x="6018082"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97175</xdr:colOff>
      <xdr:row>32</xdr:row>
      <xdr:rowOff>112672</xdr:rowOff>
    </xdr:from>
    <xdr:to>
      <xdr:col>27</xdr:col>
      <xdr:colOff>142894</xdr:colOff>
      <xdr:row>32</xdr:row>
      <xdr:rowOff>158391</xdr:rowOff>
    </xdr:to>
    <xdr:sp macro="" textlink="">
      <xdr:nvSpPr>
        <xdr:cNvPr id="6" name="楕円 5">
          <a:extLst>
            <a:ext uri="{FF2B5EF4-FFF2-40B4-BE49-F238E27FC236}">
              <a16:creationId xmlns:a16="http://schemas.microsoft.com/office/drawing/2014/main" id="{D69321DF-1130-4CE8-B79B-62F889BC5E40}"/>
            </a:ext>
          </a:extLst>
        </xdr:cNvPr>
        <xdr:cNvSpPr/>
      </xdr:nvSpPr>
      <xdr:spPr>
        <a:xfrm>
          <a:off x="6269375" y="7427872"/>
          <a:ext cx="45719" cy="45719"/>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144517</xdr:colOff>
      <xdr:row>31</xdr:row>
      <xdr:rowOff>14346</xdr:rowOff>
    </xdr:from>
    <xdr:to>
      <xdr:col>32</xdr:col>
      <xdr:colOff>4380</xdr:colOff>
      <xdr:row>31</xdr:row>
      <xdr:rowOff>14346</xdr:rowOff>
    </xdr:to>
    <xdr:cxnSp macro="">
      <xdr:nvCxnSpPr>
        <xdr:cNvPr id="7" name="直線コネクタ 6">
          <a:extLst>
            <a:ext uri="{FF2B5EF4-FFF2-40B4-BE49-F238E27FC236}">
              <a16:creationId xmlns:a16="http://schemas.microsoft.com/office/drawing/2014/main" id="{70E4A271-752B-41E8-A613-1AD410AEA0A0}"/>
            </a:ext>
          </a:extLst>
        </xdr:cNvPr>
        <xdr:cNvCxnSpPr/>
      </xdr:nvCxnSpPr>
      <xdr:spPr>
        <a:xfrm flipH="1">
          <a:off x="6088117" y="7100946"/>
          <a:ext cx="1231463"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18765</xdr:colOff>
      <xdr:row>30</xdr:row>
      <xdr:rowOff>37063</xdr:rowOff>
    </xdr:from>
    <xdr:to>
      <xdr:col>31</xdr:col>
      <xdr:colOff>18765</xdr:colOff>
      <xdr:row>32</xdr:row>
      <xdr:rowOff>140275</xdr:rowOff>
    </xdr:to>
    <xdr:cxnSp macro="">
      <xdr:nvCxnSpPr>
        <xdr:cNvPr id="8" name="直線コネクタ 7">
          <a:extLst>
            <a:ext uri="{FF2B5EF4-FFF2-40B4-BE49-F238E27FC236}">
              <a16:creationId xmlns:a16="http://schemas.microsoft.com/office/drawing/2014/main" id="{43D74C88-4B0A-4214-BB3E-33379335AD10}"/>
            </a:ext>
          </a:extLst>
        </xdr:cNvPr>
        <xdr:cNvCxnSpPr/>
      </xdr:nvCxnSpPr>
      <xdr:spPr>
        <a:xfrm>
          <a:off x="7105365" y="6895063"/>
          <a:ext cx="0" cy="560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64770</xdr:colOff>
      <xdr:row>30</xdr:row>
      <xdr:rowOff>37957</xdr:rowOff>
    </xdr:from>
    <xdr:to>
      <xdr:col>31</xdr:col>
      <xdr:colOff>5715</xdr:colOff>
      <xdr:row>30</xdr:row>
      <xdr:rowOff>37957</xdr:rowOff>
    </xdr:to>
    <xdr:cxnSp macro="">
      <xdr:nvCxnSpPr>
        <xdr:cNvPr id="9" name="直線コネクタ 8">
          <a:extLst>
            <a:ext uri="{FF2B5EF4-FFF2-40B4-BE49-F238E27FC236}">
              <a16:creationId xmlns:a16="http://schemas.microsoft.com/office/drawing/2014/main" id="{8B796D0D-E7B8-4A50-A2E2-182B5F17E1D7}"/>
            </a:ext>
          </a:extLst>
        </xdr:cNvPr>
        <xdr:cNvCxnSpPr/>
      </xdr:nvCxnSpPr>
      <xdr:spPr>
        <a:xfrm flipH="1">
          <a:off x="6465570" y="6895957"/>
          <a:ext cx="626745"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53340</xdr:colOff>
      <xdr:row>32</xdr:row>
      <xdr:rowOff>136101</xdr:rowOff>
    </xdr:from>
    <xdr:to>
      <xdr:col>31</xdr:col>
      <xdr:colOff>5715</xdr:colOff>
      <xdr:row>32</xdr:row>
      <xdr:rowOff>136101</xdr:rowOff>
    </xdr:to>
    <xdr:cxnSp macro="">
      <xdr:nvCxnSpPr>
        <xdr:cNvPr id="10" name="直線コネクタ 9">
          <a:extLst>
            <a:ext uri="{FF2B5EF4-FFF2-40B4-BE49-F238E27FC236}">
              <a16:creationId xmlns:a16="http://schemas.microsoft.com/office/drawing/2014/main" id="{8AE4C227-9DEE-4970-8E1F-6BEC0F8FDB88}"/>
            </a:ext>
          </a:extLst>
        </xdr:cNvPr>
        <xdr:cNvCxnSpPr/>
      </xdr:nvCxnSpPr>
      <xdr:spPr>
        <a:xfrm flipH="1">
          <a:off x="5311140" y="7451301"/>
          <a:ext cx="1781175"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101424</xdr:colOff>
      <xdr:row>29</xdr:row>
      <xdr:rowOff>114006</xdr:rowOff>
    </xdr:from>
    <xdr:to>
      <xdr:col>28</xdr:col>
      <xdr:colOff>38424</xdr:colOff>
      <xdr:row>29</xdr:row>
      <xdr:rowOff>114006</xdr:rowOff>
    </xdr:to>
    <xdr:cxnSp macro="">
      <xdr:nvCxnSpPr>
        <xdr:cNvPr id="11" name="直線コネクタ 10">
          <a:extLst>
            <a:ext uri="{FF2B5EF4-FFF2-40B4-BE49-F238E27FC236}">
              <a16:creationId xmlns:a16="http://schemas.microsoft.com/office/drawing/2014/main" id="{B99C993C-019D-44BA-9644-DCDA9E5743B7}"/>
            </a:ext>
          </a:extLst>
        </xdr:cNvPr>
        <xdr:cNvCxnSpPr/>
      </xdr:nvCxnSpPr>
      <xdr:spPr>
        <a:xfrm>
          <a:off x="5359224" y="6743406"/>
          <a:ext cx="108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103481</xdr:colOff>
      <xdr:row>29</xdr:row>
      <xdr:rowOff>74371</xdr:rowOff>
    </xdr:from>
    <xdr:to>
      <xdr:col>23</xdr:col>
      <xdr:colOff>103481</xdr:colOff>
      <xdr:row>29</xdr:row>
      <xdr:rowOff>213202</xdr:rowOff>
    </xdr:to>
    <xdr:cxnSp macro="">
      <xdr:nvCxnSpPr>
        <xdr:cNvPr id="12" name="直線コネクタ 11">
          <a:extLst>
            <a:ext uri="{FF2B5EF4-FFF2-40B4-BE49-F238E27FC236}">
              <a16:creationId xmlns:a16="http://schemas.microsoft.com/office/drawing/2014/main" id="{23A7F0B5-8577-43CE-853E-6C30DB31E152}"/>
            </a:ext>
          </a:extLst>
        </xdr:cNvPr>
        <xdr:cNvCxnSpPr/>
      </xdr:nvCxnSpPr>
      <xdr:spPr>
        <a:xfrm>
          <a:off x="5361281" y="6703771"/>
          <a:ext cx="0" cy="13883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42405</xdr:colOff>
      <xdr:row>29</xdr:row>
      <xdr:rowOff>74371</xdr:rowOff>
    </xdr:from>
    <xdr:to>
      <xdr:col>28</xdr:col>
      <xdr:colOff>42405</xdr:colOff>
      <xdr:row>29</xdr:row>
      <xdr:rowOff>213202</xdr:rowOff>
    </xdr:to>
    <xdr:cxnSp macro="">
      <xdr:nvCxnSpPr>
        <xdr:cNvPr id="13" name="直線コネクタ 12">
          <a:extLst>
            <a:ext uri="{FF2B5EF4-FFF2-40B4-BE49-F238E27FC236}">
              <a16:creationId xmlns:a16="http://schemas.microsoft.com/office/drawing/2014/main" id="{EEE47572-9A62-44C2-84CD-B5BA1C712B0F}"/>
            </a:ext>
          </a:extLst>
        </xdr:cNvPr>
        <xdr:cNvCxnSpPr/>
      </xdr:nvCxnSpPr>
      <xdr:spPr>
        <a:xfrm>
          <a:off x="6443205" y="6703771"/>
          <a:ext cx="0" cy="13883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96832</xdr:colOff>
      <xdr:row>28</xdr:row>
      <xdr:rowOff>138087</xdr:rowOff>
    </xdr:from>
    <xdr:ext cx="383759" cy="224998"/>
    <xdr:sp macro="" textlink="">
      <xdr:nvSpPr>
        <xdr:cNvPr id="14" name="テキスト ボックス 13">
          <a:extLst>
            <a:ext uri="{FF2B5EF4-FFF2-40B4-BE49-F238E27FC236}">
              <a16:creationId xmlns:a16="http://schemas.microsoft.com/office/drawing/2014/main" id="{37ABDCFF-91F8-40F0-9123-891FF5DB0C7A}"/>
            </a:ext>
          </a:extLst>
        </xdr:cNvPr>
        <xdr:cNvSpPr txBox="1"/>
      </xdr:nvSpPr>
      <xdr:spPr>
        <a:xfrm>
          <a:off x="5583232" y="6538887"/>
          <a:ext cx="3837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a:t>
          </a:r>
          <a:r>
            <a:rPr kumimoji="1" lang="ja-JP" altLang="en-US" sz="900" b="0" i="1" u="none" strike="noStrike">
              <a:solidFill>
                <a:sysClr val="windowText" lastClr="000000"/>
              </a:solidFill>
              <a:latin typeface="Times New Roman"/>
              <a:cs typeface="Times New Roman"/>
            </a:rPr>
            <a:t>₀</a:t>
          </a:r>
          <a:r>
            <a:rPr kumimoji="1" lang="en-US" altLang="en-US" sz="900" b="0" i="1" u="none" strike="noStrike">
              <a:solidFill>
                <a:sysClr val="windowText" lastClr="000000"/>
              </a:solidFill>
              <a:latin typeface="Times New Roman"/>
              <a:cs typeface="Times New Roman"/>
            </a:rPr>
            <a:t> =</a:t>
          </a:r>
        </a:p>
      </xdr:txBody>
    </xdr:sp>
    <xdr:clientData/>
  </xdr:oneCellAnchor>
  <xdr:oneCellAnchor>
    <xdr:from>
      <xdr:col>25</xdr:col>
      <xdr:colOff>64919</xdr:colOff>
      <xdr:row>28</xdr:row>
      <xdr:rowOff>131059</xdr:rowOff>
    </xdr:from>
    <xdr:ext cx="415498" cy="233205"/>
    <xdr:sp macro="" textlink="$R$26">
      <xdr:nvSpPr>
        <xdr:cNvPr id="15" name="テキスト ボックス 14">
          <a:extLst>
            <a:ext uri="{FF2B5EF4-FFF2-40B4-BE49-F238E27FC236}">
              <a16:creationId xmlns:a16="http://schemas.microsoft.com/office/drawing/2014/main" id="{72DADAEA-DA79-456A-9D4E-C1FE6DEE3020}"/>
            </a:ext>
          </a:extLst>
        </xdr:cNvPr>
        <xdr:cNvSpPr txBox="1"/>
      </xdr:nvSpPr>
      <xdr:spPr>
        <a:xfrm>
          <a:off x="5779919" y="6531859"/>
          <a:ext cx="41549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5967958-5027-4996-846C-79B64692F5B5}" type="TxLink">
            <a:rPr kumimoji="1" lang="en-US" altLang="en-US" sz="900" b="0" i="0" u="none" strike="noStrike">
              <a:solidFill>
                <a:srgbClr val="000000"/>
              </a:solidFill>
              <a:latin typeface="Times New Roman"/>
              <a:ea typeface="Yu Gothic"/>
              <a:cs typeface="Times New Roman"/>
            </a:rPr>
            <a:pPr/>
            <a:t>1000</a:t>
          </a:fld>
          <a:endParaRPr kumimoji="1" lang="ja-JP" altLang="en-US" sz="900"/>
        </a:p>
      </xdr:txBody>
    </xdr:sp>
    <xdr:clientData/>
  </xdr:oneCellAnchor>
  <xdr:twoCellAnchor editAs="oneCell">
    <xdr:from>
      <xdr:col>22</xdr:col>
      <xdr:colOff>94085</xdr:colOff>
      <xdr:row>30</xdr:row>
      <xdr:rowOff>32236</xdr:rowOff>
    </xdr:from>
    <xdr:to>
      <xdr:col>22</xdr:col>
      <xdr:colOff>94085</xdr:colOff>
      <xdr:row>32</xdr:row>
      <xdr:rowOff>143826</xdr:rowOff>
    </xdr:to>
    <xdr:cxnSp macro="">
      <xdr:nvCxnSpPr>
        <xdr:cNvPr id="16" name="直線コネクタ 15">
          <a:extLst>
            <a:ext uri="{FF2B5EF4-FFF2-40B4-BE49-F238E27FC236}">
              <a16:creationId xmlns:a16="http://schemas.microsoft.com/office/drawing/2014/main" id="{01DCD353-A765-4977-A721-3A94D6364F38}"/>
            </a:ext>
          </a:extLst>
        </xdr:cNvPr>
        <xdr:cNvCxnSpPr/>
      </xdr:nvCxnSpPr>
      <xdr:spPr>
        <a:xfrm>
          <a:off x="5123285" y="6890236"/>
          <a:ext cx="0" cy="56879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41817</xdr:colOff>
      <xdr:row>32</xdr:row>
      <xdr:rowOff>143851</xdr:rowOff>
    </xdr:from>
    <xdr:to>
      <xdr:col>23</xdr:col>
      <xdr:colOff>50993</xdr:colOff>
      <xdr:row>32</xdr:row>
      <xdr:rowOff>143851</xdr:rowOff>
    </xdr:to>
    <xdr:cxnSp macro="">
      <xdr:nvCxnSpPr>
        <xdr:cNvPr id="17" name="直線コネクタ 16">
          <a:extLst>
            <a:ext uri="{FF2B5EF4-FFF2-40B4-BE49-F238E27FC236}">
              <a16:creationId xmlns:a16="http://schemas.microsoft.com/office/drawing/2014/main" id="{E876CBAD-3246-432E-8EBB-110F76466FE8}"/>
            </a:ext>
          </a:extLst>
        </xdr:cNvPr>
        <xdr:cNvCxnSpPr/>
      </xdr:nvCxnSpPr>
      <xdr:spPr>
        <a:xfrm>
          <a:off x="5071017" y="7459051"/>
          <a:ext cx="2377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105824</xdr:colOff>
      <xdr:row>30</xdr:row>
      <xdr:rowOff>79103</xdr:rowOff>
    </xdr:from>
    <xdr:ext cx="233205" cy="357790"/>
    <xdr:sp macro="" textlink="$R$25">
      <xdr:nvSpPr>
        <xdr:cNvPr id="18" name="テキスト ボックス 17">
          <a:extLst>
            <a:ext uri="{FF2B5EF4-FFF2-40B4-BE49-F238E27FC236}">
              <a16:creationId xmlns:a16="http://schemas.microsoft.com/office/drawing/2014/main" id="{9B2A7EE3-6149-4C95-B8D1-3630213BD875}"/>
            </a:ext>
          </a:extLst>
        </xdr:cNvPr>
        <xdr:cNvSpPr txBox="1"/>
      </xdr:nvSpPr>
      <xdr:spPr>
        <a:xfrm rot="16200000">
          <a:off x="4844132" y="6999395"/>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527BA22-B99F-4A4A-AEA9-89A7301C8DDF}" type="TxLink">
            <a:rPr kumimoji="1" lang="en-US" altLang="en-US" sz="900" b="0" i="0" u="none" strike="noStrike">
              <a:solidFill>
                <a:srgbClr val="000000"/>
              </a:solidFill>
              <a:latin typeface="Times New Roman"/>
              <a:ea typeface="Yu Gothic"/>
              <a:cs typeface="Times New Roman"/>
            </a:rPr>
            <a:pPr/>
            <a:t>530</a:t>
          </a:fld>
          <a:endParaRPr kumimoji="1" lang="ja-JP" altLang="en-US" sz="900"/>
        </a:p>
      </xdr:txBody>
    </xdr:sp>
    <xdr:clientData/>
  </xdr:oneCellAnchor>
  <xdr:oneCellAnchor>
    <xdr:from>
      <xdr:col>21</xdr:col>
      <xdr:colOff>109934</xdr:colOff>
      <xdr:row>31</xdr:row>
      <xdr:rowOff>66230</xdr:rowOff>
    </xdr:from>
    <xdr:ext cx="224998" cy="320280"/>
    <xdr:sp macro="" textlink="">
      <xdr:nvSpPr>
        <xdr:cNvPr id="19" name="テキスト ボックス 18">
          <a:extLst>
            <a:ext uri="{FF2B5EF4-FFF2-40B4-BE49-F238E27FC236}">
              <a16:creationId xmlns:a16="http://schemas.microsoft.com/office/drawing/2014/main" id="{95DDEC6F-A220-4EEA-AB97-C7BF84B26CAB}"/>
            </a:ext>
          </a:extLst>
        </xdr:cNvPr>
        <xdr:cNvSpPr txBox="1"/>
      </xdr:nvSpPr>
      <xdr:spPr>
        <a:xfrm rot="16200000">
          <a:off x="4862893" y="7200471"/>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d=</a:t>
          </a:r>
        </a:p>
      </xdr:txBody>
    </xdr:sp>
    <xdr:clientData/>
  </xdr:oneCellAnchor>
  <xdr:twoCellAnchor editAs="oneCell">
    <xdr:from>
      <xdr:col>29</xdr:col>
      <xdr:colOff>154899</xdr:colOff>
      <xdr:row>30</xdr:row>
      <xdr:rowOff>50820</xdr:rowOff>
    </xdr:from>
    <xdr:to>
      <xdr:col>31</xdr:col>
      <xdr:colOff>195146</xdr:colOff>
      <xdr:row>32</xdr:row>
      <xdr:rowOff>143929</xdr:rowOff>
    </xdr:to>
    <xdr:cxnSp macro="">
      <xdr:nvCxnSpPr>
        <xdr:cNvPr id="20" name="直線コネクタ 19">
          <a:extLst>
            <a:ext uri="{FF2B5EF4-FFF2-40B4-BE49-F238E27FC236}">
              <a16:creationId xmlns:a16="http://schemas.microsoft.com/office/drawing/2014/main" id="{92FF01FA-854D-4174-8816-A45C46872CF7}"/>
            </a:ext>
          </a:extLst>
        </xdr:cNvPr>
        <xdr:cNvCxnSpPr/>
      </xdr:nvCxnSpPr>
      <xdr:spPr>
        <a:xfrm flipH="1">
          <a:off x="6784299" y="6908820"/>
          <a:ext cx="497447" cy="55030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22437</xdr:colOff>
      <xdr:row>30</xdr:row>
      <xdr:rowOff>40488</xdr:rowOff>
    </xdr:from>
    <xdr:to>
      <xdr:col>31</xdr:col>
      <xdr:colOff>195147</xdr:colOff>
      <xdr:row>30</xdr:row>
      <xdr:rowOff>40488</xdr:rowOff>
    </xdr:to>
    <xdr:cxnSp macro="">
      <xdr:nvCxnSpPr>
        <xdr:cNvPr id="21" name="直線コネクタ 20">
          <a:extLst>
            <a:ext uri="{FF2B5EF4-FFF2-40B4-BE49-F238E27FC236}">
              <a16:creationId xmlns:a16="http://schemas.microsoft.com/office/drawing/2014/main" id="{485CCEF2-A527-4158-BFF0-3B4C91080877}"/>
            </a:ext>
          </a:extLst>
        </xdr:cNvPr>
        <xdr:cNvCxnSpPr/>
      </xdr:nvCxnSpPr>
      <xdr:spPr>
        <a:xfrm>
          <a:off x="7109037" y="6898488"/>
          <a:ext cx="172710" cy="0"/>
        </a:xfrm>
        <a:prstGeom prst="line">
          <a:avLst/>
        </a:prstGeom>
        <a:ln w="25400">
          <a:solidFill>
            <a:schemeClr val="tx1"/>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172387</xdr:colOff>
      <xdr:row>32</xdr:row>
      <xdr:rowOff>134572</xdr:rowOff>
    </xdr:from>
    <xdr:to>
      <xdr:col>31</xdr:col>
      <xdr:colOff>23231</xdr:colOff>
      <xdr:row>32</xdr:row>
      <xdr:rowOff>134572</xdr:rowOff>
    </xdr:to>
    <xdr:cxnSp macro="">
      <xdr:nvCxnSpPr>
        <xdr:cNvPr id="22" name="直線コネクタ 21">
          <a:extLst>
            <a:ext uri="{FF2B5EF4-FFF2-40B4-BE49-F238E27FC236}">
              <a16:creationId xmlns:a16="http://schemas.microsoft.com/office/drawing/2014/main" id="{669E19B7-6A18-4441-AB1B-BDD25AC34539}"/>
            </a:ext>
          </a:extLst>
        </xdr:cNvPr>
        <xdr:cNvCxnSpPr/>
      </xdr:nvCxnSpPr>
      <xdr:spPr>
        <a:xfrm>
          <a:off x="6801787" y="7449772"/>
          <a:ext cx="308044" cy="0"/>
        </a:xfrm>
        <a:prstGeom prst="line">
          <a:avLst/>
        </a:prstGeom>
        <a:ln w="2540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127324</xdr:colOff>
      <xdr:row>30</xdr:row>
      <xdr:rowOff>145524</xdr:rowOff>
    </xdr:from>
    <xdr:ext cx="530915" cy="285527"/>
    <xdr:sp macro="" textlink="">
      <xdr:nvSpPr>
        <xdr:cNvPr id="23" name="テキスト ボックス 22">
          <a:extLst>
            <a:ext uri="{FF2B5EF4-FFF2-40B4-BE49-F238E27FC236}">
              <a16:creationId xmlns:a16="http://schemas.microsoft.com/office/drawing/2014/main" id="{93559971-CEF2-4981-BDD9-EFECD21E0A05}"/>
            </a:ext>
          </a:extLst>
        </xdr:cNvPr>
        <xdr:cNvSpPr txBox="1"/>
      </xdr:nvSpPr>
      <xdr:spPr>
        <a:xfrm>
          <a:off x="5842324" y="7003524"/>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中立軸</a:t>
          </a:r>
        </a:p>
      </xdr:txBody>
    </xdr:sp>
    <xdr:clientData/>
  </xdr:oneCellAnchor>
  <xdr:oneCellAnchor>
    <xdr:from>
      <xdr:col>28</xdr:col>
      <xdr:colOff>142944</xdr:colOff>
      <xdr:row>29</xdr:row>
      <xdr:rowOff>78463</xdr:rowOff>
    </xdr:from>
    <xdr:ext cx="224998" cy="467933"/>
    <xdr:sp macro="" textlink="">
      <xdr:nvSpPr>
        <xdr:cNvPr id="24" name="テキスト ボックス 23">
          <a:extLst>
            <a:ext uri="{FF2B5EF4-FFF2-40B4-BE49-F238E27FC236}">
              <a16:creationId xmlns:a16="http://schemas.microsoft.com/office/drawing/2014/main" id="{4CC2498E-3B7E-4F23-8582-9D78B176B131}"/>
            </a:ext>
          </a:extLst>
        </xdr:cNvPr>
        <xdr:cNvSpPr txBox="1"/>
      </xdr:nvSpPr>
      <xdr:spPr>
        <a:xfrm rot="16200000">
          <a:off x="6422276" y="6829331"/>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x=kd</a:t>
          </a:r>
        </a:p>
      </xdr:txBody>
    </xdr:sp>
    <xdr:clientData/>
  </xdr:oneCellAnchor>
  <xdr:twoCellAnchor editAs="oneCell">
    <xdr:from>
      <xdr:col>28</xdr:col>
      <xdr:colOff>157963</xdr:colOff>
      <xdr:row>30</xdr:row>
      <xdr:rowOff>37122</xdr:rowOff>
    </xdr:from>
    <xdr:to>
      <xdr:col>28</xdr:col>
      <xdr:colOff>157963</xdr:colOff>
      <xdr:row>31</xdr:row>
      <xdr:rowOff>6522</xdr:rowOff>
    </xdr:to>
    <xdr:cxnSp macro="">
      <xdr:nvCxnSpPr>
        <xdr:cNvPr id="25" name="直線コネクタ 24">
          <a:extLst>
            <a:ext uri="{FF2B5EF4-FFF2-40B4-BE49-F238E27FC236}">
              <a16:creationId xmlns:a16="http://schemas.microsoft.com/office/drawing/2014/main" id="{EF8B6778-3F44-4BA4-BD40-3FFE57D92A79}"/>
            </a:ext>
          </a:extLst>
        </xdr:cNvPr>
        <xdr:cNvCxnSpPr/>
      </xdr:nvCxnSpPr>
      <xdr:spPr>
        <a:xfrm>
          <a:off x="6558763" y="6895122"/>
          <a:ext cx="0" cy="19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41817</xdr:colOff>
      <xdr:row>30</xdr:row>
      <xdr:rowOff>33161</xdr:rowOff>
    </xdr:from>
    <xdr:to>
      <xdr:col>23</xdr:col>
      <xdr:colOff>50993</xdr:colOff>
      <xdr:row>30</xdr:row>
      <xdr:rowOff>33161</xdr:rowOff>
    </xdr:to>
    <xdr:cxnSp macro="">
      <xdr:nvCxnSpPr>
        <xdr:cNvPr id="26" name="直線コネクタ 25">
          <a:extLst>
            <a:ext uri="{FF2B5EF4-FFF2-40B4-BE49-F238E27FC236}">
              <a16:creationId xmlns:a16="http://schemas.microsoft.com/office/drawing/2014/main" id="{FA63D171-D15D-40E2-AB0C-D5A6064F3C26}"/>
            </a:ext>
          </a:extLst>
        </xdr:cNvPr>
        <xdr:cNvCxnSpPr/>
      </xdr:nvCxnSpPr>
      <xdr:spPr>
        <a:xfrm>
          <a:off x="5071017" y="6891161"/>
          <a:ext cx="2377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72458</xdr:colOff>
      <xdr:row>30</xdr:row>
      <xdr:rowOff>144904</xdr:rowOff>
    </xdr:from>
    <xdr:to>
      <xdr:col>32</xdr:col>
      <xdr:colOff>72458</xdr:colOff>
      <xdr:row>32</xdr:row>
      <xdr:rowOff>121673</xdr:rowOff>
    </xdr:to>
    <xdr:cxnSp macro="">
      <xdr:nvCxnSpPr>
        <xdr:cNvPr id="27" name="直線コネクタ 26">
          <a:extLst>
            <a:ext uri="{FF2B5EF4-FFF2-40B4-BE49-F238E27FC236}">
              <a16:creationId xmlns:a16="http://schemas.microsoft.com/office/drawing/2014/main" id="{ECF43623-7A01-462F-9F7C-C6F83984DE0B}"/>
            </a:ext>
          </a:extLst>
        </xdr:cNvPr>
        <xdr:cNvCxnSpPr/>
      </xdr:nvCxnSpPr>
      <xdr:spPr>
        <a:xfrm>
          <a:off x="7387658" y="7002904"/>
          <a:ext cx="0" cy="433969"/>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147888</xdr:colOff>
      <xdr:row>30</xdr:row>
      <xdr:rowOff>132591</xdr:rowOff>
    </xdr:from>
    <xdr:to>
      <xdr:col>32</xdr:col>
      <xdr:colOff>199793</xdr:colOff>
      <xdr:row>30</xdr:row>
      <xdr:rowOff>132591</xdr:rowOff>
    </xdr:to>
    <xdr:cxnSp macro="">
      <xdr:nvCxnSpPr>
        <xdr:cNvPr id="28" name="直線コネクタ 27">
          <a:extLst>
            <a:ext uri="{FF2B5EF4-FFF2-40B4-BE49-F238E27FC236}">
              <a16:creationId xmlns:a16="http://schemas.microsoft.com/office/drawing/2014/main" id="{CB05C15A-0F91-456B-9FBD-BBFFDC6F1AFD}"/>
            </a:ext>
          </a:extLst>
        </xdr:cNvPr>
        <xdr:cNvCxnSpPr/>
      </xdr:nvCxnSpPr>
      <xdr:spPr>
        <a:xfrm>
          <a:off x="7234488" y="6990591"/>
          <a:ext cx="280505" cy="0"/>
        </a:xfrm>
        <a:prstGeom prst="line">
          <a:avLst/>
        </a:prstGeom>
        <a:ln w="254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147888</xdr:colOff>
      <xdr:row>32</xdr:row>
      <xdr:rowOff>134344</xdr:rowOff>
    </xdr:from>
    <xdr:to>
      <xdr:col>32</xdr:col>
      <xdr:colOff>199793</xdr:colOff>
      <xdr:row>32</xdr:row>
      <xdr:rowOff>134344</xdr:rowOff>
    </xdr:to>
    <xdr:cxnSp macro="">
      <xdr:nvCxnSpPr>
        <xdr:cNvPr id="29" name="直線コネクタ 28">
          <a:extLst>
            <a:ext uri="{FF2B5EF4-FFF2-40B4-BE49-F238E27FC236}">
              <a16:creationId xmlns:a16="http://schemas.microsoft.com/office/drawing/2014/main" id="{7B206E09-B94C-4544-AB95-DFE65B46DFCE}"/>
            </a:ext>
          </a:extLst>
        </xdr:cNvPr>
        <xdr:cNvCxnSpPr/>
      </xdr:nvCxnSpPr>
      <xdr:spPr>
        <a:xfrm>
          <a:off x="7234488" y="7449544"/>
          <a:ext cx="280505" cy="0"/>
        </a:xfrm>
        <a:prstGeom prst="line">
          <a:avLst/>
        </a:prstGeom>
        <a:ln w="254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74530</xdr:colOff>
      <xdr:row>30</xdr:row>
      <xdr:rowOff>162149</xdr:rowOff>
    </xdr:from>
    <xdr:ext cx="224998" cy="318142"/>
    <xdr:sp macro="" textlink="">
      <xdr:nvSpPr>
        <xdr:cNvPr id="30" name="テキスト ボックス 29">
          <a:extLst>
            <a:ext uri="{FF2B5EF4-FFF2-40B4-BE49-F238E27FC236}">
              <a16:creationId xmlns:a16="http://schemas.microsoft.com/office/drawing/2014/main" id="{8AA7C069-1489-4198-9413-F99E2375E849}"/>
            </a:ext>
          </a:extLst>
        </xdr:cNvPr>
        <xdr:cNvSpPr txBox="1"/>
      </xdr:nvSpPr>
      <xdr:spPr>
        <a:xfrm rot="16200000">
          <a:off x="7343158" y="7066721"/>
          <a:ext cx="3181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jd</a:t>
          </a:r>
        </a:p>
      </xdr:txBody>
    </xdr:sp>
    <xdr:clientData/>
  </xdr:oneCellAnchor>
  <xdr:twoCellAnchor editAs="oneCell">
    <xdr:from>
      <xdr:col>22</xdr:col>
      <xdr:colOff>192690</xdr:colOff>
      <xdr:row>31</xdr:row>
      <xdr:rowOff>14346</xdr:rowOff>
    </xdr:from>
    <xdr:to>
      <xdr:col>24</xdr:col>
      <xdr:colOff>179552</xdr:colOff>
      <xdr:row>31</xdr:row>
      <xdr:rowOff>14346</xdr:rowOff>
    </xdr:to>
    <xdr:cxnSp macro="">
      <xdr:nvCxnSpPr>
        <xdr:cNvPr id="31" name="直線コネクタ 30">
          <a:extLst>
            <a:ext uri="{FF2B5EF4-FFF2-40B4-BE49-F238E27FC236}">
              <a16:creationId xmlns:a16="http://schemas.microsoft.com/office/drawing/2014/main" id="{A59A1668-BD73-4174-A79E-E57FBF8476F2}"/>
            </a:ext>
          </a:extLst>
        </xdr:cNvPr>
        <xdr:cNvCxnSpPr/>
      </xdr:nvCxnSpPr>
      <xdr:spPr>
        <a:xfrm flipH="1">
          <a:off x="5221890" y="7100946"/>
          <a:ext cx="444062"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48661</xdr:colOff>
      <xdr:row>33</xdr:row>
      <xdr:rowOff>151224</xdr:rowOff>
    </xdr:from>
    <xdr:ext cx="285143" cy="224998"/>
    <xdr:sp macro="" textlink="">
      <xdr:nvSpPr>
        <xdr:cNvPr id="32" name="テキスト ボックス 31">
          <a:extLst>
            <a:ext uri="{FF2B5EF4-FFF2-40B4-BE49-F238E27FC236}">
              <a16:creationId xmlns:a16="http://schemas.microsoft.com/office/drawing/2014/main" id="{5ACD5A2D-D44F-4CC2-9E61-68DF568BF66C}"/>
            </a:ext>
          </a:extLst>
        </xdr:cNvPr>
        <xdr:cNvSpPr txBox="1"/>
      </xdr:nvSpPr>
      <xdr:spPr>
        <a:xfrm>
          <a:off x="5763661" y="7695024"/>
          <a:ext cx="28514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A</a:t>
          </a:r>
          <a:r>
            <a:rPr kumimoji="1" lang="en-US" altLang="en-US" sz="900" b="0" i="1" u="none" strike="noStrike" baseline="-25000">
              <a:solidFill>
                <a:sysClr val="windowText" lastClr="000000"/>
              </a:solidFill>
              <a:latin typeface="Times New Roman"/>
              <a:cs typeface="Times New Roman"/>
            </a:rPr>
            <a:t>s</a:t>
          </a:r>
        </a:p>
      </xdr:txBody>
    </xdr:sp>
    <xdr:clientData/>
  </xdr:oneCellAnchor>
  <xdr:twoCellAnchor>
    <xdr:from>
      <xdr:col>23</xdr:col>
      <xdr:colOff>197069</xdr:colOff>
      <xdr:row>33</xdr:row>
      <xdr:rowOff>35762</xdr:rowOff>
    </xdr:from>
    <xdr:to>
      <xdr:col>27</xdr:col>
      <xdr:colOff>188311</xdr:colOff>
      <xdr:row>33</xdr:row>
      <xdr:rowOff>166532</xdr:rowOff>
    </xdr:to>
    <xdr:sp macro="" textlink="">
      <xdr:nvSpPr>
        <xdr:cNvPr id="33" name="右中かっこ 32">
          <a:extLst>
            <a:ext uri="{FF2B5EF4-FFF2-40B4-BE49-F238E27FC236}">
              <a16:creationId xmlns:a16="http://schemas.microsoft.com/office/drawing/2014/main" id="{0C112479-7C53-4C74-A269-65D1AA457526}"/>
            </a:ext>
          </a:extLst>
        </xdr:cNvPr>
        <xdr:cNvSpPr/>
      </xdr:nvSpPr>
      <xdr:spPr>
        <a:xfrm rot="5400000">
          <a:off x="5842305" y="7192126"/>
          <a:ext cx="130770" cy="905642"/>
        </a:xfrm>
        <a:prstGeom prst="rightBrace">
          <a:avLst>
            <a:gd name="adj1" fmla="val 37809"/>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29</xdr:col>
      <xdr:colOff>48489</xdr:colOff>
      <xdr:row>29</xdr:row>
      <xdr:rowOff>47418</xdr:rowOff>
    </xdr:from>
    <xdr:ext cx="224998" cy="467933"/>
    <xdr:sp macro="" textlink="">
      <xdr:nvSpPr>
        <xdr:cNvPr id="34" name="テキスト ボックス 33">
          <a:extLst>
            <a:ext uri="{FF2B5EF4-FFF2-40B4-BE49-F238E27FC236}">
              <a16:creationId xmlns:a16="http://schemas.microsoft.com/office/drawing/2014/main" id="{1E25E31C-E383-4552-A5EB-E52D969681BF}"/>
            </a:ext>
          </a:extLst>
        </xdr:cNvPr>
        <xdr:cNvSpPr txBox="1"/>
      </xdr:nvSpPr>
      <xdr:spPr>
        <a:xfrm rot="16200000">
          <a:off x="6556421" y="6798286"/>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a:t>
          </a:r>
        </a:p>
      </xdr:txBody>
    </xdr:sp>
    <xdr:clientData/>
  </xdr:oneCellAnchor>
  <xdr:oneCellAnchor>
    <xdr:from>
      <xdr:col>29</xdr:col>
      <xdr:colOff>48667</xdr:colOff>
      <xdr:row>29</xdr:row>
      <xdr:rowOff>82462</xdr:rowOff>
    </xdr:from>
    <xdr:ext cx="233205" cy="357790"/>
    <xdr:sp macro="" textlink="$T$38">
      <xdr:nvSpPr>
        <xdr:cNvPr id="35" name="テキスト ボックス 34">
          <a:extLst>
            <a:ext uri="{FF2B5EF4-FFF2-40B4-BE49-F238E27FC236}">
              <a16:creationId xmlns:a16="http://schemas.microsoft.com/office/drawing/2014/main" id="{43562D64-4519-498D-8959-10A9C8FB0089}"/>
            </a:ext>
          </a:extLst>
        </xdr:cNvPr>
        <xdr:cNvSpPr txBox="1"/>
      </xdr:nvSpPr>
      <xdr:spPr>
        <a:xfrm rot="16200000">
          <a:off x="6844375" y="6774154"/>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088A422-789A-4104-BBE8-A345078F2CCE}" type="TxLink">
            <a:rPr kumimoji="1" lang="en-US" altLang="en-US" sz="900" b="0" i="0" u="none" strike="noStrike">
              <a:solidFill>
                <a:srgbClr val="000000"/>
              </a:solidFill>
              <a:latin typeface="Times New Roman"/>
              <a:ea typeface="Yu Gothic"/>
              <a:cs typeface="Times New Roman"/>
            </a:rPr>
            <a:pPr/>
            <a:t>182</a:t>
          </a:fld>
          <a:endParaRPr kumimoji="1" lang="ja-JP" altLang="en-US" sz="900"/>
        </a:p>
      </xdr:txBody>
    </xdr:sp>
    <xdr:clientData/>
  </xdr:oneCellAnchor>
  <xdr:oneCellAnchor>
    <xdr:from>
      <xdr:col>30</xdr:col>
      <xdr:colOff>210978</xdr:colOff>
      <xdr:row>29</xdr:row>
      <xdr:rowOff>45419</xdr:rowOff>
    </xdr:from>
    <xdr:ext cx="275781" cy="224998"/>
    <xdr:sp macro="" textlink="">
      <xdr:nvSpPr>
        <xdr:cNvPr id="36" name="テキスト ボックス 35">
          <a:extLst>
            <a:ext uri="{FF2B5EF4-FFF2-40B4-BE49-F238E27FC236}">
              <a16:creationId xmlns:a16="http://schemas.microsoft.com/office/drawing/2014/main" id="{F2810488-18FA-4818-A476-12E8BDFA3E00}"/>
            </a:ext>
          </a:extLst>
        </xdr:cNvPr>
        <xdr:cNvSpPr txBox="1"/>
      </xdr:nvSpPr>
      <xdr:spPr>
        <a:xfrm>
          <a:off x="7068978" y="6674819"/>
          <a:ext cx="27578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c</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29</xdr:col>
      <xdr:colOff>177043</xdr:colOff>
      <xdr:row>32</xdr:row>
      <xdr:rowOff>104151</xdr:rowOff>
    </xdr:from>
    <xdr:ext cx="271549" cy="224998"/>
    <xdr:sp macro="" textlink="">
      <xdr:nvSpPr>
        <xdr:cNvPr id="37" name="テキスト ボックス 36">
          <a:extLst>
            <a:ext uri="{FF2B5EF4-FFF2-40B4-BE49-F238E27FC236}">
              <a16:creationId xmlns:a16="http://schemas.microsoft.com/office/drawing/2014/main" id="{B489DFEF-ED17-465B-8B5F-A0E2A775D8B6}"/>
            </a:ext>
          </a:extLst>
        </xdr:cNvPr>
        <xdr:cNvSpPr txBox="1"/>
      </xdr:nvSpPr>
      <xdr:spPr>
        <a:xfrm>
          <a:off x="6806443" y="7419351"/>
          <a:ext cx="27154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s</a:t>
          </a:r>
          <a:endParaRPr kumimoji="1" lang="en-US" altLang="en-US" sz="900" b="0" i="1" u="none" strike="noStrike" baseline="-25000">
            <a:solidFill>
              <a:sysClr val="windowText" lastClr="000000"/>
            </a:solidFill>
            <a:latin typeface="Times New Roman"/>
            <a:cs typeface="Times New Roman"/>
          </a:endParaRPr>
        </a:p>
      </xdr:txBody>
    </xdr:sp>
    <xdr:clientData/>
  </xdr:oneCellAnchor>
  <xdr:twoCellAnchor editAs="oneCell">
    <xdr:from>
      <xdr:col>22</xdr:col>
      <xdr:colOff>41817</xdr:colOff>
      <xdr:row>33</xdr:row>
      <xdr:rowOff>10501</xdr:rowOff>
    </xdr:from>
    <xdr:to>
      <xdr:col>23</xdr:col>
      <xdr:colOff>50993</xdr:colOff>
      <xdr:row>33</xdr:row>
      <xdr:rowOff>10501</xdr:rowOff>
    </xdr:to>
    <xdr:cxnSp macro="">
      <xdr:nvCxnSpPr>
        <xdr:cNvPr id="38" name="直線コネクタ 37">
          <a:extLst>
            <a:ext uri="{FF2B5EF4-FFF2-40B4-BE49-F238E27FC236}">
              <a16:creationId xmlns:a16="http://schemas.microsoft.com/office/drawing/2014/main" id="{482359E6-9AD5-43A2-B822-AAE23D535F39}"/>
            </a:ext>
          </a:extLst>
        </xdr:cNvPr>
        <xdr:cNvCxnSpPr/>
      </xdr:nvCxnSpPr>
      <xdr:spPr>
        <a:xfrm>
          <a:off x="5071017" y="7554301"/>
          <a:ext cx="23777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94085</xdr:colOff>
      <xdr:row>32</xdr:row>
      <xdr:rowOff>138916</xdr:rowOff>
    </xdr:from>
    <xdr:to>
      <xdr:col>22</xdr:col>
      <xdr:colOff>94085</xdr:colOff>
      <xdr:row>33</xdr:row>
      <xdr:rowOff>17145</xdr:rowOff>
    </xdr:to>
    <xdr:cxnSp macro="">
      <xdr:nvCxnSpPr>
        <xdr:cNvPr id="39" name="直線コネクタ 38">
          <a:extLst>
            <a:ext uri="{FF2B5EF4-FFF2-40B4-BE49-F238E27FC236}">
              <a16:creationId xmlns:a16="http://schemas.microsoft.com/office/drawing/2014/main" id="{DBEAD560-E521-445D-B009-6E6FB7DB3649}"/>
            </a:ext>
          </a:extLst>
        </xdr:cNvPr>
        <xdr:cNvCxnSpPr/>
      </xdr:nvCxnSpPr>
      <xdr:spPr>
        <a:xfrm>
          <a:off x="5123285" y="7454116"/>
          <a:ext cx="0" cy="106829"/>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200537</xdr:colOff>
      <xdr:row>32</xdr:row>
      <xdr:rowOff>178119</xdr:rowOff>
    </xdr:from>
    <xdr:ext cx="233205" cy="357790"/>
    <xdr:sp macro="" textlink="$R$23">
      <xdr:nvSpPr>
        <xdr:cNvPr id="40" name="テキスト ボックス 39">
          <a:extLst>
            <a:ext uri="{FF2B5EF4-FFF2-40B4-BE49-F238E27FC236}">
              <a16:creationId xmlns:a16="http://schemas.microsoft.com/office/drawing/2014/main" id="{157B7A43-16E1-48A1-B39E-039D269A3729}"/>
            </a:ext>
          </a:extLst>
        </xdr:cNvPr>
        <xdr:cNvSpPr txBox="1"/>
      </xdr:nvSpPr>
      <xdr:spPr>
        <a:xfrm rot="16200000">
          <a:off x="4938845" y="7555611"/>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03ED707-C302-455F-8087-1AB3490B4A18}" type="TxLink">
            <a:rPr kumimoji="1" lang="en-US" altLang="en-US" sz="900" b="0" i="0" u="none" strike="noStrike">
              <a:solidFill>
                <a:srgbClr val="000000"/>
              </a:solidFill>
              <a:latin typeface="Times New Roman"/>
              <a:ea typeface="Yu Gothic"/>
              <a:cs typeface="Times New Roman"/>
            </a:rPr>
            <a:pPr/>
            <a:t>120</a:t>
          </a:fld>
          <a:endParaRPr kumimoji="1" lang="ja-JP" altLang="en-US" sz="900"/>
        </a:p>
      </xdr:txBody>
    </xdr:sp>
    <xdr:clientData/>
  </xdr:oneCellAnchor>
  <xdr:twoCellAnchor editAs="oneCell">
    <xdr:from>
      <xdr:col>27</xdr:col>
      <xdr:colOff>46113</xdr:colOff>
      <xdr:row>14</xdr:row>
      <xdr:rowOff>80584</xdr:rowOff>
    </xdr:from>
    <xdr:to>
      <xdr:col>27</xdr:col>
      <xdr:colOff>46113</xdr:colOff>
      <xdr:row>24</xdr:row>
      <xdr:rowOff>62584</xdr:rowOff>
    </xdr:to>
    <xdr:cxnSp macro="">
      <xdr:nvCxnSpPr>
        <xdr:cNvPr id="50" name="直線コネクタ 49">
          <a:extLst>
            <a:ext uri="{FF2B5EF4-FFF2-40B4-BE49-F238E27FC236}">
              <a16:creationId xmlns:a16="http://schemas.microsoft.com/office/drawing/2014/main" id="{2BCB0FE8-ED93-4431-9722-25DAC6A0A908}"/>
            </a:ext>
          </a:extLst>
        </xdr:cNvPr>
        <xdr:cNvCxnSpPr/>
      </xdr:nvCxnSpPr>
      <xdr:spPr>
        <a:xfrm>
          <a:off x="6218313" y="328098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178387</xdr:colOff>
      <xdr:row>25</xdr:row>
      <xdr:rowOff>81073</xdr:rowOff>
    </xdr:from>
    <xdr:to>
      <xdr:col>33</xdr:col>
      <xdr:colOff>59587</xdr:colOff>
      <xdr:row>25</xdr:row>
      <xdr:rowOff>81073</xdr:rowOff>
    </xdr:to>
    <xdr:cxnSp macro="">
      <xdr:nvCxnSpPr>
        <xdr:cNvPr id="51" name="直線コネクタ 50">
          <a:extLst>
            <a:ext uri="{FF2B5EF4-FFF2-40B4-BE49-F238E27FC236}">
              <a16:creationId xmlns:a16="http://schemas.microsoft.com/office/drawing/2014/main" id="{F17A8A1C-5D80-4AF1-A9F2-D6EC505E9587}"/>
            </a:ext>
          </a:extLst>
        </xdr:cNvPr>
        <xdr:cNvCxnSpPr/>
      </xdr:nvCxnSpPr>
      <xdr:spPr>
        <a:xfrm>
          <a:off x="5893387" y="5796073"/>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177483</xdr:colOff>
      <xdr:row>24</xdr:row>
      <xdr:rowOff>59646</xdr:rowOff>
    </xdr:from>
    <xdr:to>
      <xdr:col>27</xdr:col>
      <xdr:colOff>44283</xdr:colOff>
      <xdr:row>24</xdr:row>
      <xdr:rowOff>59646</xdr:rowOff>
    </xdr:to>
    <xdr:cxnSp macro="">
      <xdr:nvCxnSpPr>
        <xdr:cNvPr id="52" name="直線コネクタ 51">
          <a:extLst>
            <a:ext uri="{FF2B5EF4-FFF2-40B4-BE49-F238E27FC236}">
              <a16:creationId xmlns:a16="http://schemas.microsoft.com/office/drawing/2014/main" id="{3E693AA1-A7D2-4D78-BD02-053E7F99C0E6}"/>
            </a:ext>
          </a:extLst>
        </xdr:cNvPr>
        <xdr:cNvCxnSpPr/>
      </xdr:nvCxnSpPr>
      <xdr:spPr>
        <a:xfrm>
          <a:off x="5892483" y="5546046"/>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175930</xdr:colOff>
      <xdr:row>24</xdr:row>
      <xdr:rowOff>61303</xdr:rowOff>
    </xdr:from>
    <xdr:to>
      <xdr:col>25</xdr:col>
      <xdr:colOff>175930</xdr:colOff>
      <xdr:row>25</xdr:row>
      <xdr:rowOff>84703</xdr:rowOff>
    </xdr:to>
    <xdr:cxnSp macro="">
      <xdr:nvCxnSpPr>
        <xdr:cNvPr id="53" name="直線コネクタ 52">
          <a:extLst>
            <a:ext uri="{FF2B5EF4-FFF2-40B4-BE49-F238E27FC236}">
              <a16:creationId xmlns:a16="http://schemas.microsoft.com/office/drawing/2014/main" id="{60C9D834-5AB7-4E1B-8601-18370377D3CE}"/>
            </a:ext>
          </a:extLst>
        </xdr:cNvPr>
        <xdr:cNvCxnSpPr/>
      </xdr:nvCxnSpPr>
      <xdr:spPr>
        <a:xfrm>
          <a:off x="5890930" y="5547703"/>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45320</xdr:colOff>
      <xdr:row>14</xdr:row>
      <xdr:rowOff>82697</xdr:rowOff>
    </xdr:from>
    <xdr:to>
      <xdr:col>28</xdr:col>
      <xdr:colOff>50720</xdr:colOff>
      <xdr:row>14</xdr:row>
      <xdr:rowOff>82697</xdr:rowOff>
    </xdr:to>
    <xdr:cxnSp macro="">
      <xdr:nvCxnSpPr>
        <xdr:cNvPr id="54" name="直線コネクタ 53">
          <a:extLst>
            <a:ext uri="{FF2B5EF4-FFF2-40B4-BE49-F238E27FC236}">
              <a16:creationId xmlns:a16="http://schemas.microsoft.com/office/drawing/2014/main" id="{C6F67C95-31E6-43EB-A9F8-E2905B6F0AFA}"/>
            </a:ext>
          </a:extLst>
        </xdr:cNvPr>
        <xdr:cNvCxnSpPr/>
      </xdr:nvCxnSpPr>
      <xdr:spPr>
        <a:xfrm>
          <a:off x="6217520" y="328309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51455</xdr:colOff>
      <xdr:row>14</xdr:row>
      <xdr:rowOff>80584</xdr:rowOff>
    </xdr:from>
    <xdr:to>
      <xdr:col>28</xdr:col>
      <xdr:colOff>51455</xdr:colOff>
      <xdr:row>24</xdr:row>
      <xdr:rowOff>62584</xdr:rowOff>
    </xdr:to>
    <xdr:cxnSp macro="">
      <xdr:nvCxnSpPr>
        <xdr:cNvPr id="55" name="直線コネクタ 54">
          <a:extLst>
            <a:ext uri="{FF2B5EF4-FFF2-40B4-BE49-F238E27FC236}">
              <a16:creationId xmlns:a16="http://schemas.microsoft.com/office/drawing/2014/main" id="{E60A3CE9-2B71-4DF1-9CAC-71BD23EAD33D}"/>
            </a:ext>
          </a:extLst>
        </xdr:cNvPr>
        <xdr:cNvCxnSpPr/>
      </xdr:nvCxnSpPr>
      <xdr:spPr>
        <a:xfrm>
          <a:off x="6452255" y="3280984"/>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49547</xdr:colOff>
      <xdr:row>24</xdr:row>
      <xdr:rowOff>61767</xdr:rowOff>
    </xdr:from>
    <xdr:to>
      <xdr:col>33</xdr:col>
      <xdr:colOff>58547</xdr:colOff>
      <xdr:row>24</xdr:row>
      <xdr:rowOff>61767</xdr:rowOff>
    </xdr:to>
    <xdr:cxnSp macro="">
      <xdr:nvCxnSpPr>
        <xdr:cNvPr id="56" name="直線コネクタ 55">
          <a:extLst>
            <a:ext uri="{FF2B5EF4-FFF2-40B4-BE49-F238E27FC236}">
              <a16:creationId xmlns:a16="http://schemas.microsoft.com/office/drawing/2014/main" id="{DF6256FB-24B2-4DB5-BA1B-211A45E8BED4}"/>
            </a:ext>
          </a:extLst>
        </xdr:cNvPr>
        <xdr:cNvCxnSpPr/>
      </xdr:nvCxnSpPr>
      <xdr:spPr>
        <a:xfrm>
          <a:off x="6450347" y="5548167"/>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58823</xdr:colOff>
      <xdr:row>24</xdr:row>
      <xdr:rowOff>60004</xdr:rowOff>
    </xdr:from>
    <xdr:to>
      <xdr:col>33</xdr:col>
      <xdr:colOff>58823</xdr:colOff>
      <xdr:row>25</xdr:row>
      <xdr:rowOff>83404</xdr:rowOff>
    </xdr:to>
    <xdr:cxnSp macro="">
      <xdr:nvCxnSpPr>
        <xdr:cNvPr id="82" name="直線コネクタ 81">
          <a:extLst>
            <a:ext uri="{FF2B5EF4-FFF2-40B4-BE49-F238E27FC236}">
              <a16:creationId xmlns:a16="http://schemas.microsoft.com/office/drawing/2014/main" id="{FB81E6F4-ACB6-49D7-99AE-D554D899BCFF}"/>
            </a:ext>
          </a:extLst>
        </xdr:cNvPr>
        <xdr:cNvCxnSpPr/>
      </xdr:nvCxnSpPr>
      <xdr:spPr>
        <a:xfrm>
          <a:off x="7602623" y="5546404"/>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142222</xdr:colOff>
      <xdr:row>14</xdr:row>
      <xdr:rowOff>82622</xdr:rowOff>
    </xdr:from>
    <xdr:to>
      <xdr:col>26</xdr:col>
      <xdr:colOff>162099</xdr:colOff>
      <xdr:row>14</xdr:row>
      <xdr:rowOff>82622</xdr:rowOff>
    </xdr:to>
    <xdr:cxnSp macro="">
      <xdr:nvCxnSpPr>
        <xdr:cNvPr id="89" name="直線コネクタ 88">
          <a:extLst>
            <a:ext uri="{FF2B5EF4-FFF2-40B4-BE49-F238E27FC236}">
              <a16:creationId xmlns:a16="http://schemas.microsoft.com/office/drawing/2014/main" id="{DB5591D3-841C-4063-BFAE-50D9E3A81B4D}"/>
            </a:ext>
          </a:extLst>
        </xdr:cNvPr>
        <xdr:cNvCxnSpPr/>
      </xdr:nvCxnSpPr>
      <xdr:spPr>
        <a:xfrm>
          <a:off x="5400022" y="3283022"/>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123697</xdr:colOff>
      <xdr:row>24</xdr:row>
      <xdr:rowOff>60510</xdr:rowOff>
    </xdr:from>
    <xdr:to>
      <xdr:col>25</xdr:col>
      <xdr:colOff>57549</xdr:colOff>
      <xdr:row>24</xdr:row>
      <xdr:rowOff>60510</xdr:rowOff>
    </xdr:to>
    <xdr:cxnSp macro="">
      <xdr:nvCxnSpPr>
        <xdr:cNvPr id="90" name="直線コネクタ 89">
          <a:extLst>
            <a:ext uri="{FF2B5EF4-FFF2-40B4-BE49-F238E27FC236}">
              <a16:creationId xmlns:a16="http://schemas.microsoft.com/office/drawing/2014/main" id="{055E27D1-EBBA-4803-827F-34F21B0AE2D3}"/>
            </a:ext>
          </a:extLst>
        </xdr:cNvPr>
        <xdr:cNvCxnSpPr/>
      </xdr:nvCxnSpPr>
      <xdr:spPr>
        <a:xfrm>
          <a:off x="5610097" y="5546910"/>
          <a:ext cx="16245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177105</xdr:colOff>
      <xdr:row>14</xdr:row>
      <xdr:rowOff>81155</xdr:rowOff>
    </xdr:from>
    <xdr:to>
      <xdr:col>24</xdr:col>
      <xdr:colOff>177105</xdr:colOff>
      <xdr:row>24</xdr:row>
      <xdr:rowOff>63155</xdr:rowOff>
    </xdr:to>
    <xdr:cxnSp macro="">
      <xdr:nvCxnSpPr>
        <xdr:cNvPr id="91" name="直線コネクタ 90">
          <a:extLst>
            <a:ext uri="{FF2B5EF4-FFF2-40B4-BE49-F238E27FC236}">
              <a16:creationId xmlns:a16="http://schemas.microsoft.com/office/drawing/2014/main" id="{2922B3A4-7218-4906-9474-336E59D66E55}"/>
            </a:ext>
          </a:extLst>
        </xdr:cNvPr>
        <xdr:cNvCxnSpPr/>
      </xdr:nvCxnSpPr>
      <xdr:spPr>
        <a:xfrm>
          <a:off x="5663505" y="3281555"/>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221085</xdr:colOff>
      <xdr:row>18</xdr:row>
      <xdr:rowOff>63398</xdr:rowOff>
    </xdr:from>
    <xdr:ext cx="233205" cy="444352"/>
    <xdr:sp macro="" textlink="'1条'!$R$6">
      <xdr:nvSpPr>
        <xdr:cNvPr id="93" name="テキスト ボックス 92">
          <a:extLst>
            <a:ext uri="{FF2B5EF4-FFF2-40B4-BE49-F238E27FC236}">
              <a16:creationId xmlns:a16="http://schemas.microsoft.com/office/drawing/2014/main" id="{06523254-EEDB-43E3-9D7A-B11227B47E60}"/>
            </a:ext>
          </a:extLst>
        </xdr:cNvPr>
        <xdr:cNvSpPr txBox="1"/>
      </xdr:nvSpPr>
      <xdr:spPr>
        <a:xfrm rot="16200000">
          <a:off x="5325944" y="424670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128550</xdr:colOff>
      <xdr:row>25</xdr:row>
      <xdr:rowOff>79720</xdr:rowOff>
    </xdr:from>
    <xdr:to>
      <xdr:col>25</xdr:col>
      <xdr:colOff>45825</xdr:colOff>
      <xdr:row>25</xdr:row>
      <xdr:rowOff>79720</xdr:rowOff>
    </xdr:to>
    <xdr:cxnSp macro="">
      <xdr:nvCxnSpPr>
        <xdr:cNvPr id="94" name="直線コネクタ 93">
          <a:extLst>
            <a:ext uri="{FF2B5EF4-FFF2-40B4-BE49-F238E27FC236}">
              <a16:creationId xmlns:a16="http://schemas.microsoft.com/office/drawing/2014/main" id="{D587FC8C-A02B-4548-AA6B-FDD79388F1F3}"/>
            </a:ext>
          </a:extLst>
        </xdr:cNvPr>
        <xdr:cNvCxnSpPr/>
      </xdr:nvCxnSpPr>
      <xdr:spPr>
        <a:xfrm>
          <a:off x="5386350" y="5794720"/>
          <a:ext cx="374475"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224157</xdr:colOff>
      <xdr:row>18</xdr:row>
      <xdr:rowOff>115133</xdr:rowOff>
    </xdr:from>
    <xdr:ext cx="233205" cy="444352"/>
    <xdr:sp macro="" textlink="'1条'!R5">
      <xdr:nvSpPr>
        <xdr:cNvPr id="95" name="テキスト ボックス 94">
          <a:extLst>
            <a:ext uri="{FF2B5EF4-FFF2-40B4-BE49-F238E27FC236}">
              <a16:creationId xmlns:a16="http://schemas.microsoft.com/office/drawing/2014/main" id="{6E5A4D72-83A0-49EB-8E9B-FA20919CCA66}"/>
            </a:ext>
          </a:extLst>
        </xdr:cNvPr>
        <xdr:cNvSpPr txBox="1"/>
      </xdr:nvSpPr>
      <xdr:spPr>
        <a:xfrm rot="16200000">
          <a:off x="5102476" y="429843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23</xdr:col>
      <xdr:colOff>189673</xdr:colOff>
      <xdr:row>14</xdr:row>
      <xdr:rowOff>81938</xdr:rowOff>
    </xdr:from>
    <xdr:to>
      <xdr:col>23</xdr:col>
      <xdr:colOff>189673</xdr:colOff>
      <xdr:row>25</xdr:row>
      <xdr:rowOff>87338</xdr:rowOff>
    </xdr:to>
    <xdr:cxnSp macro="">
      <xdr:nvCxnSpPr>
        <xdr:cNvPr id="96" name="直線コネクタ 95">
          <a:extLst>
            <a:ext uri="{FF2B5EF4-FFF2-40B4-BE49-F238E27FC236}">
              <a16:creationId xmlns:a16="http://schemas.microsoft.com/office/drawing/2014/main" id="{742E7C18-1CBF-4F80-8682-8FFAC4402A36}"/>
            </a:ext>
          </a:extLst>
        </xdr:cNvPr>
        <xdr:cNvCxnSpPr/>
      </xdr:nvCxnSpPr>
      <xdr:spPr>
        <a:xfrm>
          <a:off x="5447473" y="328233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179636</xdr:colOff>
      <xdr:row>24</xdr:row>
      <xdr:rowOff>57331</xdr:rowOff>
    </xdr:from>
    <xdr:to>
      <xdr:col>24</xdr:col>
      <xdr:colOff>179636</xdr:colOff>
      <xdr:row>25</xdr:row>
      <xdr:rowOff>80731</xdr:rowOff>
    </xdr:to>
    <xdr:cxnSp macro="">
      <xdr:nvCxnSpPr>
        <xdr:cNvPr id="97" name="直線コネクタ 96">
          <a:extLst>
            <a:ext uri="{FF2B5EF4-FFF2-40B4-BE49-F238E27FC236}">
              <a16:creationId xmlns:a16="http://schemas.microsoft.com/office/drawing/2014/main" id="{BBB8B92C-D4AE-4B41-BF55-2A0D5D6C5585}"/>
            </a:ext>
          </a:extLst>
        </xdr:cNvPr>
        <xdr:cNvCxnSpPr/>
      </xdr:nvCxnSpPr>
      <xdr:spPr>
        <a:xfrm>
          <a:off x="5666036" y="5543731"/>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6289</xdr:colOff>
      <xdr:row>19</xdr:row>
      <xdr:rowOff>193039</xdr:rowOff>
    </xdr:from>
    <xdr:ext cx="224998" cy="345929"/>
    <xdr:sp macro="" textlink="">
      <xdr:nvSpPr>
        <xdr:cNvPr id="98" name="テキスト ボックス 97">
          <a:extLst>
            <a:ext uri="{FF2B5EF4-FFF2-40B4-BE49-F238E27FC236}">
              <a16:creationId xmlns:a16="http://schemas.microsoft.com/office/drawing/2014/main" id="{CD520FE7-5B22-43C4-B321-430166564675}"/>
            </a:ext>
          </a:extLst>
        </xdr:cNvPr>
        <xdr:cNvSpPr txBox="1"/>
      </xdr:nvSpPr>
      <xdr:spPr>
        <a:xfrm rot="16200000">
          <a:off x="5156255" y="4557775"/>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23</xdr:col>
      <xdr:colOff>192099</xdr:colOff>
      <xdr:row>23</xdr:row>
      <xdr:rowOff>177113</xdr:rowOff>
    </xdr:from>
    <xdr:ext cx="233205" cy="444352"/>
    <xdr:sp macro="" textlink="'1条'!$R$9">
      <xdr:nvSpPr>
        <xdr:cNvPr id="99" name="テキスト ボックス 98">
          <a:extLst>
            <a:ext uri="{FF2B5EF4-FFF2-40B4-BE49-F238E27FC236}">
              <a16:creationId xmlns:a16="http://schemas.microsoft.com/office/drawing/2014/main" id="{F936A671-EEB4-43F0-85AD-5C393872E955}"/>
            </a:ext>
          </a:extLst>
        </xdr:cNvPr>
        <xdr:cNvSpPr txBox="1"/>
      </xdr:nvSpPr>
      <xdr:spPr>
        <a:xfrm rot="16200000">
          <a:off x="5344326" y="55404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47162</xdr:colOff>
      <xdr:row>12</xdr:row>
      <xdr:rowOff>9138</xdr:rowOff>
    </xdr:from>
    <xdr:to>
      <xdr:col>27</xdr:col>
      <xdr:colOff>47162</xdr:colOff>
      <xdr:row>14</xdr:row>
      <xdr:rowOff>7434</xdr:rowOff>
    </xdr:to>
    <xdr:cxnSp macro="">
      <xdr:nvCxnSpPr>
        <xdr:cNvPr id="100" name="直線コネクタ 99">
          <a:extLst>
            <a:ext uri="{FF2B5EF4-FFF2-40B4-BE49-F238E27FC236}">
              <a16:creationId xmlns:a16="http://schemas.microsoft.com/office/drawing/2014/main" id="{04F7B7EB-4E4B-4133-93B2-AC9A1CEE1932}"/>
            </a:ext>
          </a:extLst>
        </xdr:cNvPr>
        <xdr:cNvCxnSpPr/>
      </xdr:nvCxnSpPr>
      <xdr:spPr>
        <a:xfrm>
          <a:off x="6269542" y="2774640"/>
          <a:ext cx="0" cy="45921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48786</xdr:colOff>
      <xdr:row>12</xdr:row>
      <xdr:rowOff>8360</xdr:rowOff>
    </xdr:from>
    <xdr:to>
      <xdr:col>28</xdr:col>
      <xdr:colOff>48786</xdr:colOff>
      <xdr:row>14</xdr:row>
      <xdr:rowOff>11151</xdr:rowOff>
    </xdr:to>
    <xdr:cxnSp macro="">
      <xdr:nvCxnSpPr>
        <xdr:cNvPr id="101" name="直線コネクタ 100">
          <a:extLst>
            <a:ext uri="{FF2B5EF4-FFF2-40B4-BE49-F238E27FC236}">
              <a16:creationId xmlns:a16="http://schemas.microsoft.com/office/drawing/2014/main" id="{A818A2C4-139F-4FC4-9D0B-B4B78E5CCA4B}"/>
            </a:ext>
          </a:extLst>
        </xdr:cNvPr>
        <xdr:cNvCxnSpPr/>
      </xdr:nvCxnSpPr>
      <xdr:spPr>
        <a:xfrm>
          <a:off x="6449586" y="2751560"/>
          <a:ext cx="0" cy="45999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49732</xdr:colOff>
      <xdr:row>12</xdr:row>
      <xdr:rowOff>54321</xdr:rowOff>
    </xdr:from>
    <xdr:to>
      <xdr:col>28</xdr:col>
      <xdr:colOff>55132</xdr:colOff>
      <xdr:row>12</xdr:row>
      <xdr:rowOff>54321</xdr:rowOff>
    </xdr:to>
    <xdr:cxnSp macro="">
      <xdr:nvCxnSpPr>
        <xdr:cNvPr id="102" name="直線コネクタ 101">
          <a:extLst>
            <a:ext uri="{FF2B5EF4-FFF2-40B4-BE49-F238E27FC236}">
              <a16:creationId xmlns:a16="http://schemas.microsoft.com/office/drawing/2014/main" id="{5A549540-5348-46F3-8DA0-2944AF353FC0}"/>
            </a:ext>
          </a:extLst>
        </xdr:cNvPr>
        <xdr:cNvCxnSpPr/>
      </xdr:nvCxnSpPr>
      <xdr:spPr>
        <a:xfrm>
          <a:off x="6221932" y="2797521"/>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171777</xdr:colOff>
      <xdr:row>11</xdr:row>
      <xdr:rowOff>54187</xdr:rowOff>
    </xdr:from>
    <xdr:ext cx="444352" cy="233205"/>
    <xdr:sp macro="" textlink="'1条'!R7">
      <xdr:nvSpPr>
        <xdr:cNvPr id="103" name="テキスト ボックス 102">
          <a:extLst>
            <a:ext uri="{FF2B5EF4-FFF2-40B4-BE49-F238E27FC236}">
              <a16:creationId xmlns:a16="http://schemas.microsoft.com/office/drawing/2014/main" id="{391B6B19-B7C1-4A50-8FEF-8E3F08ED18E9}"/>
            </a:ext>
          </a:extLst>
        </xdr:cNvPr>
        <xdr:cNvSpPr txBox="1"/>
      </xdr:nvSpPr>
      <xdr:spPr>
        <a:xfrm>
          <a:off x="6115377" y="256878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25</xdr:col>
      <xdr:colOff>182264</xdr:colOff>
      <xdr:row>25</xdr:row>
      <xdr:rowOff>170929</xdr:rowOff>
    </xdr:from>
    <xdr:to>
      <xdr:col>25</xdr:col>
      <xdr:colOff>182264</xdr:colOff>
      <xdr:row>26</xdr:row>
      <xdr:rowOff>88389</xdr:rowOff>
    </xdr:to>
    <xdr:cxnSp macro="">
      <xdr:nvCxnSpPr>
        <xdr:cNvPr id="104" name="直線コネクタ 103">
          <a:extLst>
            <a:ext uri="{FF2B5EF4-FFF2-40B4-BE49-F238E27FC236}">
              <a16:creationId xmlns:a16="http://schemas.microsoft.com/office/drawing/2014/main" id="{A6F15075-EB79-4EA7-97B2-F8FC911160F7}"/>
            </a:ext>
          </a:extLst>
        </xdr:cNvPr>
        <xdr:cNvCxnSpPr/>
      </xdr:nvCxnSpPr>
      <xdr:spPr>
        <a:xfrm>
          <a:off x="5897264" y="5885929"/>
          <a:ext cx="0" cy="14606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60164</xdr:colOff>
      <xdr:row>25</xdr:row>
      <xdr:rowOff>170929</xdr:rowOff>
    </xdr:from>
    <xdr:to>
      <xdr:col>33</xdr:col>
      <xdr:colOff>60164</xdr:colOff>
      <xdr:row>26</xdr:row>
      <xdr:rowOff>88389</xdr:rowOff>
    </xdr:to>
    <xdr:cxnSp macro="">
      <xdr:nvCxnSpPr>
        <xdr:cNvPr id="105" name="直線コネクタ 104">
          <a:extLst>
            <a:ext uri="{FF2B5EF4-FFF2-40B4-BE49-F238E27FC236}">
              <a16:creationId xmlns:a16="http://schemas.microsoft.com/office/drawing/2014/main" id="{972B8296-BA12-4E43-A55A-9017DFDCEE1B}"/>
            </a:ext>
          </a:extLst>
        </xdr:cNvPr>
        <xdr:cNvCxnSpPr/>
      </xdr:nvCxnSpPr>
      <xdr:spPr>
        <a:xfrm>
          <a:off x="7603964" y="5885929"/>
          <a:ext cx="0" cy="14606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177253</xdr:colOff>
      <xdr:row>26</xdr:row>
      <xdr:rowOff>47554</xdr:rowOff>
    </xdr:from>
    <xdr:to>
      <xdr:col>33</xdr:col>
      <xdr:colOff>58453</xdr:colOff>
      <xdr:row>26</xdr:row>
      <xdr:rowOff>47554</xdr:rowOff>
    </xdr:to>
    <xdr:cxnSp macro="">
      <xdr:nvCxnSpPr>
        <xdr:cNvPr id="106" name="直線コネクタ 105">
          <a:extLst>
            <a:ext uri="{FF2B5EF4-FFF2-40B4-BE49-F238E27FC236}">
              <a16:creationId xmlns:a16="http://schemas.microsoft.com/office/drawing/2014/main" id="{A8F64836-243A-4351-BA43-1B72F695A70C}"/>
            </a:ext>
          </a:extLst>
        </xdr:cNvPr>
        <xdr:cNvCxnSpPr/>
      </xdr:nvCxnSpPr>
      <xdr:spPr>
        <a:xfrm>
          <a:off x="5892253" y="5991154"/>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101504</xdr:colOff>
      <xdr:row>26</xdr:row>
      <xdr:rowOff>33892</xdr:rowOff>
    </xdr:from>
    <xdr:ext cx="444352" cy="233205"/>
    <xdr:sp macro="" textlink="'1条'!R8">
      <xdr:nvSpPr>
        <xdr:cNvPr id="107" name="テキスト ボックス 106">
          <a:extLst>
            <a:ext uri="{FF2B5EF4-FFF2-40B4-BE49-F238E27FC236}">
              <a16:creationId xmlns:a16="http://schemas.microsoft.com/office/drawing/2014/main" id="{D7070FC2-0FA4-464B-8D28-0B0A13977F42}"/>
            </a:ext>
          </a:extLst>
        </xdr:cNvPr>
        <xdr:cNvSpPr txBox="1"/>
      </xdr:nvSpPr>
      <xdr:spPr>
        <a:xfrm>
          <a:off x="6444639" y="592394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25</xdr:col>
      <xdr:colOff>183870</xdr:colOff>
      <xdr:row>22</xdr:row>
      <xdr:rowOff>152948</xdr:rowOff>
    </xdr:from>
    <xdr:to>
      <xdr:col>25</xdr:col>
      <xdr:colOff>183870</xdr:colOff>
      <xdr:row>23</xdr:row>
      <xdr:rowOff>109687</xdr:rowOff>
    </xdr:to>
    <xdr:cxnSp macro="">
      <xdr:nvCxnSpPr>
        <xdr:cNvPr id="110" name="直線コネクタ 109">
          <a:extLst>
            <a:ext uri="{FF2B5EF4-FFF2-40B4-BE49-F238E27FC236}">
              <a16:creationId xmlns:a16="http://schemas.microsoft.com/office/drawing/2014/main" id="{497A2C42-0279-461E-8584-CD27364ADDE5}"/>
            </a:ext>
          </a:extLst>
        </xdr:cNvPr>
        <xdr:cNvCxnSpPr/>
      </xdr:nvCxnSpPr>
      <xdr:spPr>
        <a:xfrm>
          <a:off x="5898870" y="5182148"/>
          <a:ext cx="0" cy="18533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180925</xdr:colOff>
      <xdr:row>23</xdr:row>
      <xdr:rowOff>2222</xdr:rowOff>
    </xdr:from>
    <xdr:to>
      <xdr:col>27</xdr:col>
      <xdr:colOff>47725</xdr:colOff>
      <xdr:row>23</xdr:row>
      <xdr:rowOff>2222</xdr:rowOff>
    </xdr:to>
    <xdr:cxnSp macro="">
      <xdr:nvCxnSpPr>
        <xdr:cNvPr id="113" name="直線コネクタ 112">
          <a:extLst>
            <a:ext uri="{FF2B5EF4-FFF2-40B4-BE49-F238E27FC236}">
              <a16:creationId xmlns:a16="http://schemas.microsoft.com/office/drawing/2014/main" id="{9745E87F-7A92-4432-B5AA-93224CD9EBEC}"/>
            </a:ext>
          </a:extLst>
        </xdr:cNvPr>
        <xdr:cNvCxnSpPr/>
      </xdr:nvCxnSpPr>
      <xdr:spPr>
        <a:xfrm>
          <a:off x="5895925" y="5260022"/>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130668</xdr:colOff>
      <xdr:row>22</xdr:row>
      <xdr:rowOff>35682</xdr:rowOff>
    </xdr:from>
    <xdr:ext cx="444352" cy="233205"/>
    <xdr:sp macro="" textlink="'1条'!R10">
      <xdr:nvSpPr>
        <xdr:cNvPr id="114" name="テキスト ボックス 113">
          <a:extLst>
            <a:ext uri="{FF2B5EF4-FFF2-40B4-BE49-F238E27FC236}">
              <a16:creationId xmlns:a16="http://schemas.microsoft.com/office/drawing/2014/main" id="{46CCD6FF-C7A3-4CDE-A450-4CC9C5BA4B39}"/>
            </a:ext>
          </a:extLst>
        </xdr:cNvPr>
        <xdr:cNvSpPr txBox="1"/>
      </xdr:nvSpPr>
      <xdr:spPr>
        <a:xfrm>
          <a:off x="5845668" y="506488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29</xdr:col>
      <xdr:colOff>173674</xdr:colOff>
      <xdr:row>22</xdr:row>
      <xdr:rowOff>25322</xdr:rowOff>
    </xdr:from>
    <xdr:ext cx="444352" cy="233205"/>
    <xdr:sp macro="" textlink="'1条'!R11">
      <xdr:nvSpPr>
        <xdr:cNvPr id="116" name="テキスト ボックス 115">
          <a:extLst>
            <a:ext uri="{FF2B5EF4-FFF2-40B4-BE49-F238E27FC236}">
              <a16:creationId xmlns:a16="http://schemas.microsoft.com/office/drawing/2014/main" id="{2D06F35A-7CD5-4CA0-BEAF-E7CF0834D085}"/>
            </a:ext>
          </a:extLst>
        </xdr:cNvPr>
        <xdr:cNvSpPr txBox="1"/>
      </xdr:nvSpPr>
      <xdr:spPr>
        <a:xfrm>
          <a:off x="6743350" y="500921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51396</xdr:colOff>
      <xdr:row>23</xdr:row>
      <xdr:rowOff>2222</xdr:rowOff>
    </xdr:from>
    <xdr:to>
      <xdr:col>33</xdr:col>
      <xdr:colOff>60396</xdr:colOff>
      <xdr:row>23</xdr:row>
      <xdr:rowOff>2222</xdr:rowOff>
    </xdr:to>
    <xdr:cxnSp macro="">
      <xdr:nvCxnSpPr>
        <xdr:cNvPr id="117" name="直線コネクタ 116">
          <a:extLst>
            <a:ext uri="{FF2B5EF4-FFF2-40B4-BE49-F238E27FC236}">
              <a16:creationId xmlns:a16="http://schemas.microsoft.com/office/drawing/2014/main" id="{314C031E-C84B-4054-9BB3-F66C5C6BBA0F}"/>
            </a:ext>
          </a:extLst>
        </xdr:cNvPr>
        <xdr:cNvCxnSpPr/>
      </xdr:nvCxnSpPr>
      <xdr:spPr>
        <a:xfrm>
          <a:off x="6452196" y="5260022"/>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55084</xdr:colOff>
      <xdr:row>22</xdr:row>
      <xdr:rowOff>164034</xdr:rowOff>
    </xdr:from>
    <xdr:to>
      <xdr:col>33</xdr:col>
      <xdr:colOff>55084</xdr:colOff>
      <xdr:row>23</xdr:row>
      <xdr:rowOff>115435</xdr:rowOff>
    </xdr:to>
    <xdr:cxnSp macro="">
      <xdr:nvCxnSpPr>
        <xdr:cNvPr id="122" name="直線コネクタ 121">
          <a:extLst>
            <a:ext uri="{FF2B5EF4-FFF2-40B4-BE49-F238E27FC236}">
              <a16:creationId xmlns:a16="http://schemas.microsoft.com/office/drawing/2014/main" id="{4B8A9363-EAE8-44AF-A538-48111EC29EDC}"/>
            </a:ext>
          </a:extLst>
        </xdr:cNvPr>
        <xdr:cNvCxnSpPr/>
      </xdr:nvCxnSpPr>
      <xdr:spPr>
        <a:xfrm>
          <a:off x="7598884" y="5193234"/>
          <a:ext cx="0" cy="18000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44652</xdr:colOff>
      <xdr:row>13</xdr:row>
      <xdr:rowOff>76623</xdr:rowOff>
    </xdr:from>
    <xdr:to>
      <xdr:col>28</xdr:col>
      <xdr:colOff>6852</xdr:colOff>
      <xdr:row>13</xdr:row>
      <xdr:rowOff>76623</xdr:rowOff>
    </xdr:to>
    <xdr:cxnSp macro="">
      <xdr:nvCxnSpPr>
        <xdr:cNvPr id="44" name="直線コネクタ 43">
          <a:extLst>
            <a:ext uri="{FF2B5EF4-FFF2-40B4-BE49-F238E27FC236}">
              <a16:creationId xmlns:a16="http://schemas.microsoft.com/office/drawing/2014/main" id="{778EE6D9-0FEB-C2AC-A47E-268292D5641D}"/>
            </a:ext>
          </a:extLst>
        </xdr:cNvPr>
        <xdr:cNvCxnSpPr/>
      </xdr:nvCxnSpPr>
      <xdr:spPr>
        <a:xfrm>
          <a:off x="6216852" y="3048423"/>
          <a:ext cx="1908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120166</xdr:colOff>
      <xdr:row>12</xdr:row>
      <xdr:rowOff>108287</xdr:rowOff>
    </xdr:from>
    <xdr:ext cx="444352" cy="233205"/>
    <xdr:sp macro="" textlink="$W$25">
      <xdr:nvSpPr>
        <xdr:cNvPr id="46" name="テキスト ボックス 45">
          <a:extLst>
            <a:ext uri="{FF2B5EF4-FFF2-40B4-BE49-F238E27FC236}">
              <a16:creationId xmlns:a16="http://schemas.microsoft.com/office/drawing/2014/main" id="{C3C8E1CA-A0BE-C1AB-1E09-B9C49D05394C}"/>
            </a:ext>
          </a:extLst>
        </xdr:cNvPr>
        <xdr:cNvSpPr txBox="1"/>
      </xdr:nvSpPr>
      <xdr:spPr>
        <a:xfrm>
          <a:off x="6063766" y="285148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794D52B-821D-4F66-AFCB-C573649CE652}" type="TxLink">
            <a:rPr kumimoji="1" lang="en-US" altLang="en-US" sz="900" b="0" i="0" u="none" strike="noStrike">
              <a:solidFill>
                <a:srgbClr val="FF0000"/>
              </a:solidFill>
              <a:latin typeface="Times New Roman"/>
              <a:ea typeface="Yu Gothic"/>
              <a:cs typeface="Times New Roman"/>
            </a:rPr>
            <a:pPr/>
            <a:t>0.530</a:t>
          </a:fld>
          <a:endParaRPr kumimoji="1" lang="ja-JP" altLang="en-US" sz="900">
            <a:solidFill>
              <a:srgbClr val="FF0000"/>
            </a:solidFill>
          </a:endParaRPr>
        </a:p>
      </xdr:txBody>
    </xdr:sp>
    <xdr:clientData/>
  </xdr:oneCellAnchor>
  <xdr:oneCellAnchor>
    <xdr:from>
      <xdr:col>25</xdr:col>
      <xdr:colOff>166433</xdr:colOff>
      <xdr:row>12</xdr:row>
      <xdr:rowOff>115215</xdr:rowOff>
    </xdr:from>
    <xdr:ext cx="320280" cy="224998"/>
    <xdr:sp macro="" textlink="">
      <xdr:nvSpPr>
        <xdr:cNvPr id="47" name="テキスト ボックス 46">
          <a:extLst>
            <a:ext uri="{FF2B5EF4-FFF2-40B4-BE49-F238E27FC236}">
              <a16:creationId xmlns:a16="http://schemas.microsoft.com/office/drawing/2014/main" id="{A57D45BB-9B19-902E-C15B-D288D24F4E50}"/>
            </a:ext>
          </a:extLst>
        </xdr:cNvPr>
        <xdr:cNvSpPr txBox="1"/>
      </xdr:nvSpPr>
      <xdr:spPr>
        <a:xfrm>
          <a:off x="5881433" y="2858415"/>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26</xdr:col>
      <xdr:colOff>7350</xdr:colOff>
      <xdr:row>16</xdr:row>
      <xdr:rowOff>43687</xdr:rowOff>
    </xdr:from>
    <xdr:to>
      <xdr:col>33</xdr:col>
      <xdr:colOff>117150</xdr:colOff>
      <xdr:row>16</xdr:row>
      <xdr:rowOff>43687</xdr:rowOff>
    </xdr:to>
    <xdr:cxnSp macro="">
      <xdr:nvCxnSpPr>
        <xdr:cNvPr id="247" name="直線コネクタ 246">
          <a:extLst>
            <a:ext uri="{FF2B5EF4-FFF2-40B4-BE49-F238E27FC236}">
              <a16:creationId xmlns:a16="http://schemas.microsoft.com/office/drawing/2014/main" id="{D8D9845B-7D2C-4111-9203-1156FEE7A871}"/>
            </a:ext>
          </a:extLst>
        </xdr:cNvPr>
        <xdr:cNvCxnSpPr/>
      </xdr:nvCxnSpPr>
      <xdr:spPr>
        <a:xfrm>
          <a:off x="5950950" y="3716527"/>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162376</xdr:colOff>
      <xdr:row>14</xdr:row>
      <xdr:rowOff>197030</xdr:rowOff>
    </xdr:from>
    <xdr:ext cx="300082" cy="285527"/>
    <xdr:sp macro="" textlink="">
      <xdr:nvSpPr>
        <xdr:cNvPr id="35" name="テキスト ボックス 34">
          <a:extLst>
            <a:ext uri="{FF2B5EF4-FFF2-40B4-BE49-F238E27FC236}">
              <a16:creationId xmlns:a16="http://schemas.microsoft.com/office/drawing/2014/main" id="{360D9779-F0FA-489E-BEF9-71D935B4CE55}"/>
            </a:ext>
          </a:extLst>
        </xdr:cNvPr>
        <xdr:cNvSpPr txBox="1"/>
      </xdr:nvSpPr>
      <xdr:spPr>
        <a:xfrm>
          <a:off x="5877376" y="3412670"/>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①</a:t>
          </a:r>
        </a:p>
      </xdr:txBody>
    </xdr:sp>
    <xdr:clientData/>
  </xdr:oneCellAnchor>
  <xdr:twoCellAnchor editAs="oneCell">
    <xdr:from>
      <xdr:col>27</xdr:col>
      <xdr:colOff>106252</xdr:colOff>
      <xdr:row>15</xdr:row>
      <xdr:rowOff>23363</xdr:rowOff>
    </xdr:from>
    <xdr:to>
      <xdr:col>27</xdr:col>
      <xdr:colOff>106252</xdr:colOff>
      <xdr:row>16</xdr:row>
      <xdr:rowOff>46763</xdr:rowOff>
    </xdr:to>
    <xdr:cxnSp macro="">
      <xdr:nvCxnSpPr>
        <xdr:cNvPr id="37" name="直線コネクタ 36">
          <a:extLst>
            <a:ext uri="{FF2B5EF4-FFF2-40B4-BE49-F238E27FC236}">
              <a16:creationId xmlns:a16="http://schemas.microsoft.com/office/drawing/2014/main" id="{60F588A8-DAE0-4526-8ADE-55E48A206235}"/>
            </a:ext>
          </a:extLst>
        </xdr:cNvPr>
        <xdr:cNvCxnSpPr/>
      </xdr:nvCxnSpPr>
      <xdr:spPr>
        <a:xfrm>
          <a:off x="6278452" y="3467603"/>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161286</xdr:colOff>
      <xdr:row>15</xdr:row>
      <xdr:rowOff>119769</xdr:rowOff>
    </xdr:from>
    <xdr:to>
      <xdr:col>26</xdr:col>
      <xdr:colOff>208701</xdr:colOff>
      <xdr:row>15</xdr:row>
      <xdr:rowOff>165719</xdr:rowOff>
    </xdr:to>
    <xdr:sp macro="" textlink="">
      <xdr:nvSpPr>
        <xdr:cNvPr id="38" name="楕円 37">
          <a:extLst>
            <a:ext uri="{FF2B5EF4-FFF2-40B4-BE49-F238E27FC236}">
              <a16:creationId xmlns:a16="http://schemas.microsoft.com/office/drawing/2014/main" id="{B1DB2791-4792-4579-B410-FCE01E266017}"/>
            </a:ext>
          </a:extLst>
        </xdr:cNvPr>
        <xdr:cNvSpPr/>
      </xdr:nvSpPr>
      <xdr:spPr>
        <a:xfrm>
          <a:off x="6104886" y="3564009"/>
          <a:ext cx="47415" cy="45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194286</xdr:colOff>
      <xdr:row>12</xdr:row>
      <xdr:rowOff>213791</xdr:rowOff>
    </xdr:from>
    <xdr:ext cx="444352" cy="233205"/>
    <xdr:sp macro="" textlink="$P$6">
      <xdr:nvSpPr>
        <xdr:cNvPr id="41" name="テキスト ボックス 40">
          <a:extLst>
            <a:ext uri="{FF2B5EF4-FFF2-40B4-BE49-F238E27FC236}">
              <a16:creationId xmlns:a16="http://schemas.microsoft.com/office/drawing/2014/main" id="{04F84B0E-4850-4928-95C8-3ECD8FF69763}"/>
            </a:ext>
          </a:extLst>
        </xdr:cNvPr>
        <xdr:cNvSpPr txBox="1"/>
      </xdr:nvSpPr>
      <xdr:spPr>
        <a:xfrm>
          <a:off x="5909286" y="297223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80242E3-7BCF-431E-8FA3-CBFAD359ECC8}" type="TxLink">
            <a:rPr kumimoji="1" lang="en-US" altLang="en-US" sz="900" b="0" i="0" u="none" strike="noStrike">
              <a:solidFill>
                <a:srgbClr val="FF0000"/>
              </a:solidFill>
              <a:latin typeface="Times New Roman"/>
              <a:ea typeface="Yu Gothic"/>
              <a:cs typeface="Times New Roman"/>
            </a:rPr>
            <a:pPr/>
            <a:t>0.450</a:t>
          </a:fld>
          <a:endParaRPr kumimoji="1" lang="ja-JP" altLang="en-US" sz="900">
            <a:solidFill>
              <a:srgbClr val="FF0000"/>
            </a:solidFill>
          </a:endParaRPr>
        </a:p>
      </xdr:txBody>
    </xdr:sp>
    <xdr:clientData/>
  </xdr:oneCellAnchor>
  <xdr:twoCellAnchor editAs="oneCell">
    <xdr:from>
      <xdr:col>26</xdr:col>
      <xdr:colOff>171933</xdr:colOff>
      <xdr:row>13</xdr:row>
      <xdr:rowOff>209451</xdr:rowOff>
    </xdr:from>
    <xdr:to>
      <xdr:col>27</xdr:col>
      <xdr:colOff>105333</xdr:colOff>
      <xdr:row>13</xdr:row>
      <xdr:rowOff>209451</xdr:rowOff>
    </xdr:to>
    <xdr:cxnSp macro="">
      <xdr:nvCxnSpPr>
        <xdr:cNvPr id="42" name="直線コネクタ 41">
          <a:extLst>
            <a:ext uri="{FF2B5EF4-FFF2-40B4-BE49-F238E27FC236}">
              <a16:creationId xmlns:a16="http://schemas.microsoft.com/office/drawing/2014/main" id="{BA2C27C1-D8DF-422D-BFC8-1119F6513C91}"/>
            </a:ext>
          </a:extLst>
        </xdr:cNvPr>
        <xdr:cNvCxnSpPr/>
      </xdr:nvCxnSpPr>
      <xdr:spPr>
        <a:xfrm>
          <a:off x="6115533" y="3196491"/>
          <a:ext cx="16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175869</xdr:colOff>
      <xdr:row>34</xdr:row>
      <xdr:rowOff>86129</xdr:rowOff>
    </xdr:from>
    <xdr:to>
      <xdr:col>26</xdr:col>
      <xdr:colOff>175869</xdr:colOff>
      <xdr:row>35</xdr:row>
      <xdr:rowOff>43385</xdr:rowOff>
    </xdr:to>
    <xdr:cxnSp macro="">
      <xdr:nvCxnSpPr>
        <xdr:cNvPr id="64" name="直線コネクタ 63">
          <a:extLst>
            <a:ext uri="{FF2B5EF4-FFF2-40B4-BE49-F238E27FC236}">
              <a16:creationId xmlns:a16="http://schemas.microsoft.com/office/drawing/2014/main" id="{4FB0AE49-D971-45B4-831A-D109CDF79E42}"/>
            </a:ext>
          </a:extLst>
        </xdr:cNvPr>
        <xdr:cNvCxnSpPr/>
      </xdr:nvCxnSpPr>
      <xdr:spPr>
        <a:xfrm>
          <a:off x="6119469" y="7873769"/>
          <a:ext cx="0" cy="18585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171796</xdr:colOff>
      <xdr:row>35</xdr:row>
      <xdr:rowOff>14267</xdr:rowOff>
    </xdr:from>
    <xdr:to>
      <xdr:col>27</xdr:col>
      <xdr:colOff>108796</xdr:colOff>
      <xdr:row>35</xdr:row>
      <xdr:rowOff>14267</xdr:rowOff>
    </xdr:to>
    <xdr:cxnSp macro="">
      <xdr:nvCxnSpPr>
        <xdr:cNvPr id="65" name="直線コネクタ 64">
          <a:extLst>
            <a:ext uri="{FF2B5EF4-FFF2-40B4-BE49-F238E27FC236}">
              <a16:creationId xmlns:a16="http://schemas.microsoft.com/office/drawing/2014/main" id="{9CAC5559-95CD-4CD5-9A06-7F104A81FBA2}"/>
            </a:ext>
          </a:extLst>
        </xdr:cNvPr>
        <xdr:cNvCxnSpPr/>
      </xdr:nvCxnSpPr>
      <xdr:spPr>
        <a:xfrm>
          <a:off x="6115396" y="8030507"/>
          <a:ext cx="1656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32586</xdr:colOff>
      <xdr:row>35</xdr:row>
      <xdr:rowOff>111276</xdr:rowOff>
    </xdr:from>
    <xdr:ext cx="444352" cy="233205"/>
    <xdr:sp macro="" textlink="$H$25">
      <xdr:nvSpPr>
        <xdr:cNvPr id="66" name="テキスト ボックス 65">
          <a:extLst>
            <a:ext uri="{FF2B5EF4-FFF2-40B4-BE49-F238E27FC236}">
              <a16:creationId xmlns:a16="http://schemas.microsoft.com/office/drawing/2014/main" id="{D624E5C3-2F97-4064-86F6-1726E3EFF85A}"/>
            </a:ext>
          </a:extLst>
        </xdr:cNvPr>
        <xdr:cNvSpPr txBox="1"/>
      </xdr:nvSpPr>
      <xdr:spPr>
        <a:xfrm>
          <a:off x="5976186" y="812497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19EFF92-1086-4D05-9E8D-CA4698762C96}" type="TxLink">
            <a:rPr kumimoji="1" lang="en-US" altLang="en-US" sz="900" b="0" i="0" u="none" strike="noStrike">
              <a:solidFill>
                <a:srgbClr val="FF0000"/>
              </a:solidFill>
              <a:latin typeface="Times New Roman"/>
              <a:ea typeface="Yu Gothic"/>
              <a:cs typeface="Times New Roman"/>
            </a:rPr>
            <a:pPr/>
            <a:t>0.459</a:t>
          </a:fld>
          <a:endParaRPr kumimoji="1" lang="ja-JP" altLang="en-US" sz="900">
            <a:solidFill>
              <a:srgbClr val="FF0000"/>
            </a:solidFill>
          </a:endParaRPr>
        </a:p>
      </xdr:txBody>
    </xdr:sp>
    <xdr:clientData/>
  </xdr:oneCellAnchor>
  <xdr:oneCellAnchor>
    <xdr:from>
      <xdr:col>23</xdr:col>
      <xdr:colOff>103403</xdr:colOff>
      <xdr:row>32</xdr:row>
      <xdr:rowOff>167976</xdr:rowOff>
    </xdr:from>
    <xdr:ext cx="354905" cy="224998"/>
    <xdr:sp macro="" textlink="">
      <xdr:nvSpPr>
        <xdr:cNvPr id="88" name="テキスト ボックス 87">
          <a:extLst>
            <a:ext uri="{FF2B5EF4-FFF2-40B4-BE49-F238E27FC236}">
              <a16:creationId xmlns:a16="http://schemas.microsoft.com/office/drawing/2014/main" id="{5455C296-789A-4C9B-952A-A7BFE14A6788}"/>
            </a:ext>
          </a:extLst>
        </xdr:cNvPr>
        <xdr:cNvSpPr txBox="1"/>
      </xdr:nvSpPr>
      <xdr:spPr>
        <a:xfrm>
          <a:off x="5361203" y="7498416"/>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₁</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26</xdr:col>
      <xdr:colOff>221411</xdr:colOff>
      <xdr:row>32</xdr:row>
      <xdr:rowOff>133532</xdr:rowOff>
    </xdr:from>
    <xdr:ext cx="354905" cy="224998"/>
    <xdr:sp macro="" textlink="">
      <xdr:nvSpPr>
        <xdr:cNvPr id="91" name="テキスト ボックス 90">
          <a:extLst>
            <a:ext uri="{FF2B5EF4-FFF2-40B4-BE49-F238E27FC236}">
              <a16:creationId xmlns:a16="http://schemas.microsoft.com/office/drawing/2014/main" id="{B619755D-CB5D-45AA-9B19-7EBAC1A80BBA}"/>
            </a:ext>
          </a:extLst>
        </xdr:cNvPr>
        <xdr:cNvSpPr txBox="1"/>
      </xdr:nvSpPr>
      <xdr:spPr>
        <a:xfrm>
          <a:off x="6165011" y="7461432"/>
          <a:ext cx="35490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q</a:t>
          </a:r>
          <a:r>
            <a:rPr kumimoji="1" lang="ja-JP" altLang="en-US" sz="900" b="0" i="0" u="none" strike="noStrike">
              <a:solidFill>
                <a:sysClr val="windowText" lastClr="000000"/>
              </a:solidFill>
              <a:latin typeface="Times New Roman"/>
              <a:cs typeface="Times New Roman"/>
            </a:rPr>
            <a:t>₂</a:t>
          </a:r>
          <a:r>
            <a:rPr kumimoji="1" lang="en-US" altLang="en-US" sz="900" b="0" i="1" u="none" strike="noStrike">
              <a:solidFill>
                <a:sysClr val="windowText" lastClr="000000"/>
              </a:solidFill>
              <a:latin typeface="Times New Roman"/>
              <a:cs typeface="Times New Roman"/>
            </a:rPr>
            <a:t>=</a:t>
          </a:r>
        </a:p>
      </xdr:txBody>
    </xdr:sp>
    <xdr:clientData/>
  </xdr:oneCellAnchor>
  <xdr:oneCellAnchor>
    <xdr:from>
      <xdr:col>24</xdr:col>
      <xdr:colOff>59599</xdr:colOff>
      <xdr:row>32</xdr:row>
      <xdr:rowOff>173285</xdr:rowOff>
    </xdr:from>
    <xdr:ext cx="559769" cy="233205"/>
    <xdr:sp macro="" textlink="$S$27">
      <xdr:nvSpPr>
        <xdr:cNvPr id="92" name="テキスト ボックス 91">
          <a:extLst>
            <a:ext uri="{FF2B5EF4-FFF2-40B4-BE49-F238E27FC236}">
              <a16:creationId xmlns:a16="http://schemas.microsoft.com/office/drawing/2014/main" id="{CE15796F-BC4A-4329-9226-B770888831CA}"/>
            </a:ext>
          </a:extLst>
        </xdr:cNvPr>
        <xdr:cNvSpPr txBox="1"/>
      </xdr:nvSpPr>
      <xdr:spPr>
        <a:xfrm>
          <a:off x="5545999" y="7503725"/>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2B82253-C191-421A-8BE4-F020ED490F4F}" type="TxLink">
            <a:rPr kumimoji="1" lang="en-US" altLang="en-US" sz="900" b="0" i="0" u="none" strike="noStrike">
              <a:solidFill>
                <a:sysClr val="windowText" lastClr="000000"/>
              </a:solidFill>
              <a:latin typeface="Times New Roman"/>
              <a:ea typeface="Yu Gothic"/>
              <a:cs typeface="Times New Roman"/>
            </a:rPr>
            <a:pPr/>
            <a:t>177.047</a:t>
          </a:fld>
          <a:endParaRPr kumimoji="1" lang="ja-JP" altLang="en-US" sz="900">
            <a:solidFill>
              <a:sysClr val="windowText" lastClr="000000"/>
            </a:solidFill>
          </a:endParaRPr>
        </a:p>
      </xdr:txBody>
    </xdr:sp>
    <xdr:clientData/>
  </xdr:oneCellAnchor>
  <xdr:twoCellAnchor editAs="oneCell">
    <xdr:from>
      <xdr:col>26</xdr:col>
      <xdr:colOff>24242</xdr:colOff>
      <xdr:row>32</xdr:row>
      <xdr:rowOff>180407</xdr:rowOff>
    </xdr:from>
    <xdr:to>
      <xdr:col>27</xdr:col>
      <xdr:colOff>105023</xdr:colOff>
      <xdr:row>32</xdr:row>
      <xdr:rowOff>198120</xdr:rowOff>
    </xdr:to>
    <xdr:cxnSp macro="">
      <xdr:nvCxnSpPr>
        <xdr:cNvPr id="95" name="直線コネクタ 94">
          <a:extLst>
            <a:ext uri="{FF2B5EF4-FFF2-40B4-BE49-F238E27FC236}">
              <a16:creationId xmlns:a16="http://schemas.microsoft.com/office/drawing/2014/main" id="{0F5C9453-9DD8-49AD-A591-D67BD3D0A731}"/>
            </a:ext>
          </a:extLst>
        </xdr:cNvPr>
        <xdr:cNvCxnSpPr/>
      </xdr:nvCxnSpPr>
      <xdr:spPr>
        <a:xfrm flipH="1">
          <a:off x="5967842" y="7510847"/>
          <a:ext cx="309381" cy="17713"/>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66234</xdr:colOff>
      <xdr:row>32</xdr:row>
      <xdr:rowOff>114032</xdr:rowOff>
    </xdr:from>
    <xdr:ext cx="502061" cy="233205"/>
    <xdr:sp macro="" textlink="'3安常'!BB26">
      <xdr:nvSpPr>
        <xdr:cNvPr id="106" name="テキスト ボックス 105">
          <a:extLst>
            <a:ext uri="{FF2B5EF4-FFF2-40B4-BE49-F238E27FC236}">
              <a16:creationId xmlns:a16="http://schemas.microsoft.com/office/drawing/2014/main" id="{2AB8A802-8831-2872-0F17-C3462E01B58B}"/>
            </a:ext>
          </a:extLst>
        </xdr:cNvPr>
        <xdr:cNvSpPr txBox="1"/>
      </xdr:nvSpPr>
      <xdr:spPr>
        <a:xfrm>
          <a:off x="7381434" y="7444472"/>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43C0E97-E25C-477E-B555-B6F0E47D9802}" type="TxLink">
            <a:rPr kumimoji="1" lang="en-US" altLang="en-US" sz="900" b="0" i="0" u="none" strike="noStrike">
              <a:solidFill>
                <a:srgbClr val="000000"/>
              </a:solidFill>
              <a:latin typeface="Times New Roman"/>
              <a:ea typeface="Yu Gothic"/>
              <a:cs typeface="Times New Roman"/>
            </a:rPr>
            <a:pPr/>
            <a:t>71.690</a:t>
          </a:fld>
          <a:endParaRPr kumimoji="1" lang="ja-JP" altLang="en-US" sz="900">
            <a:solidFill>
              <a:srgbClr val="FF0000"/>
            </a:solidFill>
          </a:endParaRPr>
        </a:p>
      </xdr:txBody>
    </xdr:sp>
    <xdr:clientData/>
  </xdr:oneCellAnchor>
  <xdr:twoCellAnchor editAs="oneCell">
    <xdr:from>
      <xdr:col>27</xdr:col>
      <xdr:colOff>112295</xdr:colOff>
      <xdr:row>32</xdr:row>
      <xdr:rowOff>116840</xdr:rowOff>
    </xdr:from>
    <xdr:to>
      <xdr:col>33</xdr:col>
      <xdr:colOff>109160</xdr:colOff>
      <xdr:row>32</xdr:row>
      <xdr:rowOff>177388</xdr:rowOff>
    </xdr:to>
    <xdr:cxnSp macro="">
      <xdr:nvCxnSpPr>
        <xdr:cNvPr id="109" name="直線コネクタ 108">
          <a:extLst>
            <a:ext uri="{FF2B5EF4-FFF2-40B4-BE49-F238E27FC236}">
              <a16:creationId xmlns:a16="http://schemas.microsoft.com/office/drawing/2014/main" id="{09F61823-D561-B171-CDDD-70B7112DF799}"/>
            </a:ext>
          </a:extLst>
        </xdr:cNvPr>
        <xdr:cNvCxnSpPr/>
      </xdr:nvCxnSpPr>
      <xdr:spPr>
        <a:xfrm flipH="1">
          <a:off x="6284495" y="7447280"/>
          <a:ext cx="1368465" cy="60548"/>
        </a:xfrm>
        <a:prstGeom prst="line">
          <a:avLst/>
        </a:prstGeom>
        <a:ln w="15875">
          <a:solidFill>
            <a:schemeClr val="bg1">
              <a:lumMod val="7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177811</xdr:colOff>
      <xdr:row>32</xdr:row>
      <xdr:rowOff>152057</xdr:rowOff>
    </xdr:from>
    <xdr:ext cx="559769" cy="233205"/>
    <xdr:sp macro="" textlink="$S$28">
      <xdr:nvSpPr>
        <xdr:cNvPr id="113" name="テキスト ボックス 112">
          <a:extLst>
            <a:ext uri="{FF2B5EF4-FFF2-40B4-BE49-F238E27FC236}">
              <a16:creationId xmlns:a16="http://schemas.microsoft.com/office/drawing/2014/main" id="{CFFA08C0-2E50-31FD-E823-A91EFC29CAB0}"/>
            </a:ext>
          </a:extLst>
        </xdr:cNvPr>
        <xdr:cNvSpPr txBox="1"/>
      </xdr:nvSpPr>
      <xdr:spPr>
        <a:xfrm>
          <a:off x="6350011" y="7479957"/>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3B7D4FB-C4BB-41DA-9455-3FAED0BA08FD}" type="TxLink">
            <a:rPr kumimoji="1" lang="en-US" altLang="en-US" sz="900" b="0" i="0" u="none" strike="noStrike">
              <a:solidFill>
                <a:sysClr val="windowText" lastClr="000000"/>
              </a:solidFill>
              <a:latin typeface="Times New Roman"/>
              <a:ea typeface="Yu Gothic"/>
              <a:cs typeface="Times New Roman"/>
            </a:rPr>
            <a:pPr/>
            <a:t>157.084</a:t>
          </a:fld>
          <a:endParaRPr kumimoji="1" lang="ja-JP" altLang="en-US" sz="900">
            <a:solidFill>
              <a:sysClr val="windowText" lastClr="000000"/>
            </a:solidFill>
          </a:endParaRPr>
        </a:p>
      </xdr:txBody>
    </xdr:sp>
    <xdr:clientData/>
  </xdr:oneCellAnchor>
  <xdr:oneCellAnchor>
    <xdr:from>
      <xdr:col>26</xdr:col>
      <xdr:colOff>98660</xdr:colOff>
      <xdr:row>34</xdr:row>
      <xdr:rowOff>222908</xdr:rowOff>
    </xdr:from>
    <xdr:ext cx="313804" cy="224998"/>
    <xdr:sp macro="" textlink="">
      <xdr:nvSpPr>
        <xdr:cNvPr id="89" name="テキスト ボックス 88">
          <a:extLst>
            <a:ext uri="{FF2B5EF4-FFF2-40B4-BE49-F238E27FC236}">
              <a16:creationId xmlns:a16="http://schemas.microsoft.com/office/drawing/2014/main" id="{B64F5B10-1ED4-2E50-64E8-3FB66A7C27E9}"/>
            </a:ext>
          </a:extLst>
        </xdr:cNvPr>
        <xdr:cNvSpPr txBox="1"/>
      </xdr:nvSpPr>
      <xdr:spPr>
        <a:xfrm>
          <a:off x="6042260" y="8010548"/>
          <a:ext cx="31380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rgbClr val="FF0000"/>
              </a:solidFill>
              <a:latin typeface="Times New Roman"/>
              <a:cs typeface="Times New Roman"/>
            </a:rPr>
            <a:t>x</a:t>
          </a:r>
          <a:r>
            <a:rPr kumimoji="1" lang="en-US" altLang="en-US" sz="900" b="0" i="1" u="none" strike="noStrike">
              <a:solidFill>
                <a:srgbClr val="FF0000"/>
              </a:solidFill>
              <a:latin typeface="Times New Roman"/>
              <a:cs typeface="Times New Roman"/>
            </a:rPr>
            <a:t>=</a:t>
          </a:r>
        </a:p>
      </xdr:txBody>
    </xdr:sp>
    <xdr:clientData/>
  </xdr:oneCellAnchor>
  <xdr:twoCellAnchor editAs="oneCell">
    <xdr:from>
      <xdr:col>61</xdr:col>
      <xdr:colOff>42642</xdr:colOff>
      <xdr:row>15</xdr:row>
      <xdr:rowOff>32111</xdr:rowOff>
    </xdr:from>
    <xdr:to>
      <xdr:col>61</xdr:col>
      <xdr:colOff>42642</xdr:colOff>
      <xdr:row>15</xdr:row>
      <xdr:rowOff>129334</xdr:rowOff>
    </xdr:to>
    <xdr:cxnSp macro="">
      <xdr:nvCxnSpPr>
        <xdr:cNvPr id="148" name="直線コネクタ 147">
          <a:extLst>
            <a:ext uri="{FF2B5EF4-FFF2-40B4-BE49-F238E27FC236}">
              <a16:creationId xmlns:a16="http://schemas.microsoft.com/office/drawing/2014/main" id="{32E4292A-7980-4D6B-840C-06488C639412}"/>
            </a:ext>
          </a:extLst>
        </xdr:cNvPr>
        <xdr:cNvCxnSpPr/>
      </xdr:nvCxnSpPr>
      <xdr:spPr>
        <a:xfrm>
          <a:off x="13917866" y="3461111"/>
          <a:ext cx="0" cy="97223"/>
        </a:xfrm>
        <a:prstGeom prst="line">
          <a:avLst/>
        </a:prstGeom>
        <a:ln w="3175">
          <a:solidFill>
            <a:schemeClr val="accent1"/>
          </a:solidFill>
          <a:head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5171</xdr:colOff>
      <xdr:row>14</xdr:row>
      <xdr:rowOff>219287</xdr:rowOff>
    </xdr:from>
    <xdr:to>
      <xdr:col>61</xdr:col>
      <xdr:colOff>110174</xdr:colOff>
      <xdr:row>14</xdr:row>
      <xdr:rowOff>219287</xdr:rowOff>
    </xdr:to>
    <xdr:cxnSp macro="">
      <xdr:nvCxnSpPr>
        <xdr:cNvPr id="149" name="直線コネクタ 148">
          <a:extLst>
            <a:ext uri="{FF2B5EF4-FFF2-40B4-BE49-F238E27FC236}">
              <a16:creationId xmlns:a16="http://schemas.microsoft.com/office/drawing/2014/main" id="{E9281038-1427-4C0F-9D4D-BAB22EBA3E64}"/>
            </a:ext>
          </a:extLst>
        </xdr:cNvPr>
        <xdr:cNvCxnSpPr/>
      </xdr:nvCxnSpPr>
      <xdr:spPr>
        <a:xfrm>
          <a:off x="13880395" y="3420824"/>
          <a:ext cx="105003" cy="0"/>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149103</xdr:colOff>
      <xdr:row>15</xdr:row>
      <xdr:rowOff>56383</xdr:rowOff>
    </xdr:from>
    <xdr:ext cx="224998" cy="444352"/>
    <xdr:sp macro="" textlink="$BF$11">
      <xdr:nvSpPr>
        <xdr:cNvPr id="150" name="テキスト ボックス 149">
          <a:extLst>
            <a:ext uri="{FF2B5EF4-FFF2-40B4-BE49-F238E27FC236}">
              <a16:creationId xmlns:a16="http://schemas.microsoft.com/office/drawing/2014/main" id="{4E158903-4886-4B12-8C1F-F50054048F62}"/>
            </a:ext>
          </a:extLst>
        </xdr:cNvPr>
        <xdr:cNvSpPr txBox="1"/>
      </xdr:nvSpPr>
      <xdr:spPr>
        <a:xfrm rot="16200000">
          <a:off x="13755426" y="3609348"/>
          <a:ext cx="4443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73618CA-9A4B-486C-8AE1-4FBE60123F68}" type="TxLink">
            <a:rPr kumimoji="1" lang="en-US" altLang="en-US" sz="900" b="0" i="0" u="none" strike="noStrike">
              <a:solidFill>
                <a:srgbClr val="FF0000"/>
              </a:solidFill>
              <a:latin typeface="Times New Roman" panose="02020603050405020304" pitchFamily="18" charset="0"/>
              <a:ea typeface="Yu Gothic"/>
              <a:cs typeface="Times New Roman" panose="02020603050405020304" pitchFamily="18" charset="0"/>
            </a:rPr>
            <a:pPr/>
            <a:t>0.100</a:t>
          </a:fld>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twoCellAnchor editAs="oneCell">
    <xdr:from>
      <xdr:col>62</xdr:col>
      <xdr:colOff>16437</xdr:colOff>
      <xdr:row>14</xdr:row>
      <xdr:rowOff>216030</xdr:rowOff>
    </xdr:from>
    <xdr:to>
      <xdr:col>64</xdr:col>
      <xdr:colOff>102326</xdr:colOff>
      <xdr:row>14</xdr:row>
      <xdr:rowOff>216030</xdr:rowOff>
    </xdr:to>
    <xdr:cxnSp macro="">
      <xdr:nvCxnSpPr>
        <xdr:cNvPr id="155" name="直線コネクタ 154">
          <a:extLst>
            <a:ext uri="{FF2B5EF4-FFF2-40B4-BE49-F238E27FC236}">
              <a16:creationId xmlns:a16="http://schemas.microsoft.com/office/drawing/2014/main" id="{C326ECB2-1C07-912B-90DC-8CD3809F33F5}"/>
            </a:ext>
          </a:extLst>
        </xdr:cNvPr>
        <xdr:cNvCxnSpPr/>
      </xdr:nvCxnSpPr>
      <xdr:spPr>
        <a:xfrm>
          <a:off x="14189637" y="3431670"/>
          <a:ext cx="543089" cy="0"/>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177868</xdr:colOff>
      <xdr:row>13</xdr:row>
      <xdr:rowOff>172516</xdr:rowOff>
    </xdr:from>
    <xdr:to>
      <xdr:col>26</xdr:col>
      <xdr:colOff>177868</xdr:colOff>
      <xdr:row>14</xdr:row>
      <xdr:rowOff>86058</xdr:rowOff>
    </xdr:to>
    <xdr:cxnSp macro="">
      <xdr:nvCxnSpPr>
        <xdr:cNvPr id="161" name="直線コネクタ 160">
          <a:extLst>
            <a:ext uri="{FF2B5EF4-FFF2-40B4-BE49-F238E27FC236}">
              <a16:creationId xmlns:a16="http://schemas.microsoft.com/office/drawing/2014/main" id="{25A9269D-0039-9B25-74F4-898082AF4F78}"/>
            </a:ext>
          </a:extLst>
        </xdr:cNvPr>
        <xdr:cNvCxnSpPr/>
      </xdr:nvCxnSpPr>
      <xdr:spPr>
        <a:xfrm>
          <a:off x="6121468" y="3159556"/>
          <a:ext cx="0" cy="142142"/>
        </a:xfrm>
        <a:prstGeom prst="line">
          <a:avLst/>
        </a:prstGeom>
        <a:ln w="3175">
          <a:solidFill>
            <a:schemeClr val="accent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19339</xdr:colOff>
      <xdr:row>31</xdr:row>
      <xdr:rowOff>207417</xdr:rowOff>
    </xdr:from>
    <xdr:to>
      <xdr:col>26</xdr:col>
      <xdr:colOff>19339</xdr:colOff>
      <xdr:row>32</xdr:row>
      <xdr:rowOff>196886</xdr:rowOff>
    </xdr:to>
    <xdr:cxnSp macro="">
      <xdr:nvCxnSpPr>
        <xdr:cNvPr id="157" name="直線コネクタ 156">
          <a:extLst>
            <a:ext uri="{FF2B5EF4-FFF2-40B4-BE49-F238E27FC236}">
              <a16:creationId xmlns:a16="http://schemas.microsoft.com/office/drawing/2014/main" id="{8570A6A5-A103-48B6-8D8C-B0CFEAC87C88}"/>
            </a:ext>
          </a:extLst>
        </xdr:cNvPr>
        <xdr:cNvCxnSpPr/>
      </xdr:nvCxnSpPr>
      <xdr:spPr>
        <a:xfrm>
          <a:off x="5962939" y="7309257"/>
          <a:ext cx="0" cy="218069"/>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176321</xdr:colOff>
      <xdr:row>31</xdr:row>
      <xdr:rowOff>207417</xdr:rowOff>
    </xdr:from>
    <xdr:to>
      <xdr:col>26</xdr:col>
      <xdr:colOff>176321</xdr:colOff>
      <xdr:row>32</xdr:row>
      <xdr:rowOff>191157</xdr:rowOff>
    </xdr:to>
    <xdr:cxnSp macro="">
      <xdr:nvCxnSpPr>
        <xdr:cNvPr id="158" name="直線コネクタ 157">
          <a:extLst>
            <a:ext uri="{FF2B5EF4-FFF2-40B4-BE49-F238E27FC236}">
              <a16:creationId xmlns:a16="http://schemas.microsoft.com/office/drawing/2014/main" id="{33CE1380-61CF-4E58-99EF-D6BC7378EF8C}"/>
            </a:ext>
          </a:extLst>
        </xdr:cNvPr>
        <xdr:cNvCxnSpPr/>
      </xdr:nvCxnSpPr>
      <xdr:spPr>
        <a:xfrm>
          <a:off x="6119921" y="7309257"/>
          <a:ext cx="0" cy="212340"/>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100494</xdr:colOff>
      <xdr:row>31</xdr:row>
      <xdr:rowOff>207417</xdr:rowOff>
    </xdr:from>
    <xdr:to>
      <xdr:col>27</xdr:col>
      <xdr:colOff>100494</xdr:colOff>
      <xdr:row>32</xdr:row>
      <xdr:rowOff>183518</xdr:rowOff>
    </xdr:to>
    <xdr:cxnSp macro="">
      <xdr:nvCxnSpPr>
        <xdr:cNvPr id="159" name="直線コネクタ 158">
          <a:extLst>
            <a:ext uri="{FF2B5EF4-FFF2-40B4-BE49-F238E27FC236}">
              <a16:creationId xmlns:a16="http://schemas.microsoft.com/office/drawing/2014/main" id="{78A12C98-8BC2-4980-AFBD-402EA4882CBF}"/>
            </a:ext>
          </a:extLst>
        </xdr:cNvPr>
        <xdr:cNvCxnSpPr/>
      </xdr:nvCxnSpPr>
      <xdr:spPr>
        <a:xfrm>
          <a:off x="6272694" y="7306717"/>
          <a:ext cx="0" cy="204701"/>
        </a:xfrm>
        <a:prstGeom prst="line">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33182</xdr:colOff>
      <xdr:row>31</xdr:row>
      <xdr:rowOff>204834</xdr:rowOff>
    </xdr:from>
    <xdr:to>
      <xdr:col>28</xdr:col>
      <xdr:colOff>33182</xdr:colOff>
      <xdr:row>32</xdr:row>
      <xdr:rowOff>170136</xdr:rowOff>
    </xdr:to>
    <xdr:cxnSp macro="">
      <xdr:nvCxnSpPr>
        <xdr:cNvPr id="162" name="直線コネクタ 161">
          <a:extLst>
            <a:ext uri="{FF2B5EF4-FFF2-40B4-BE49-F238E27FC236}">
              <a16:creationId xmlns:a16="http://schemas.microsoft.com/office/drawing/2014/main" id="{4DB97CAB-822B-4D8D-A931-73C238BD4A0E}"/>
            </a:ext>
          </a:extLst>
        </xdr:cNvPr>
        <xdr:cNvCxnSpPr/>
      </xdr:nvCxnSpPr>
      <xdr:spPr>
        <a:xfrm>
          <a:off x="6433982" y="7304134"/>
          <a:ext cx="0" cy="193902"/>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200375</xdr:colOff>
      <xdr:row>31</xdr:row>
      <xdr:rowOff>204921</xdr:rowOff>
    </xdr:from>
    <xdr:to>
      <xdr:col>28</xdr:col>
      <xdr:colOff>200375</xdr:colOff>
      <xdr:row>32</xdr:row>
      <xdr:rowOff>169102</xdr:rowOff>
    </xdr:to>
    <xdr:cxnSp macro="">
      <xdr:nvCxnSpPr>
        <xdr:cNvPr id="163" name="直線コネクタ 162">
          <a:extLst>
            <a:ext uri="{FF2B5EF4-FFF2-40B4-BE49-F238E27FC236}">
              <a16:creationId xmlns:a16="http://schemas.microsoft.com/office/drawing/2014/main" id="{B1FD0AA6-7A26-4D39-BD6C-FA08C6396092}"/>
            </a:ext>
          </a:extLst>
        </xdr:cNvPr>
        <xdr:cNvCxnSpPr/>
      </xdr:nvCxnSpPr>
      <xdr:spPr>
        <a:xfrm>
          <a:off x="6601175" y="7304221"/>
          <a:ext cx="0" cy="192781"/>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147826</xdr:colOff>
      <xdr:row>31</xdr:row>
      <xdr:rowOff>207417</xdr:rowOff>
    </xdr:from>
    <xdr:to>
      <xdr:col>29</xdr:col>
      <xdr:colOff>147826</xdr:colOff>
      <xdr:row>32</xdr:row>
      <xdr:rowOff>149244</xdr:rowOff>
    </xdr:to>
    <xdr:cxnSp macro="">
      <xdr:nvCxnSpPr>
        <xdr:cNvPr id="165" name="直線コネクタ 164">
          <a:extLst>
            <a:ext uri="{FF2B5EF4-FFF2-40B4-BE49-F238E27FC236}">
              <a16:creationId xmlns:a16="http://schemas.microsoft.com/office/drawing/2014/main" id="{77FE6392-B628-4FAE-9A1D-C55370135221}"/>
            </a:ext>
          </a:extLst>
        </xdr:cNvPr>
        <xdr:cNvCxnSpPr/>
      </xdr:nvCxnSpPr>
      <xdr:spPr>
        <a:xfrm>
          <a:off x="6777226" y="7306717"/>
          <a:ext cx="0" cy="170427"/>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102956</xdr:colOff>
      <xdr:row>31</xdr:row>
      <xdr:rowOff>207417</xdr:rowOff>
    </xdr:from>
    <xdr:to>
      <xdr:col>30</xdr:col>
      <xdr:colOff>102956</xdr:colOff>
      <xdr:row>32</xdr:row>
      <xdr:rowOff>139695</xdr:rowOff>
    </xdr:to>
    <xdr:cxnSp macro="">
      <xdr:nvCxnSpPr>
        <xdr:cNvPr id="166" name="直線コネクタ 165">
          <a:extLst>
            <a:ext uri="{FF2B5EF4-FFF2-40B4-BE49-F238E27FC236}">
              <a16:creationId xmlns:a16="http://schemas.microsoft.com/office/drawing/2014/main" id="{00B6283A-A429-42B8-9960-77FEDBFD79E8}"/>
            </a:ext>
          </a:extLst>
        </xdr:cNvPr>
        <xdr:cNvCxnSpPr/>
      </xdr:nvCxnSpPr>
      <xdr:spPr>
        <a:xfrm>
          <a:off x="6960956" y="7306717"/>
          <a:ext cx="0" cy="160878"/>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39888</xdr:colOff>
      <xdr:row>31</xdr:row>
      <xdr:rowOff>209533</xdr:rowOff>
    </xdr:from>
    <xdr:to>
      <xdr:col>31</xdr:col>
      <xdr:colOff>39888</xdr:colOff>
      <xdr:row>32</xdr:row>
      <xdr:rowOff>130146</xdr:rowOff>
    </xdr:to>
    <xdr:cxnSp macro="">
      <xdr:nvCxnSpPr>
        <xdr:cNvPr id="167" name="直線コネクタ 166">
          <a:extLst>
            <a:ext uri="{FF2B5EF4-FFF2-40B4-BE49-F238E27FC236}">
              <a16:creationId xmlns:a16="http://schemas.microsoft.com/office/drawing/2014/main" id="{EC110E90-C4A6-42EF-8237-DB56934BD81D}"/>
            </a:ext>
          </a:extLst>
        </xdr:cNvPr>
        <xdr:cNvCxnSpPr/>
      </xdr:nvCxnSpPr>
      <xdr:spPr>
        <a:xfrm>
          <a:off x="7126488" y="7311373"/>
          <a:ext cx="0" cy="149213"/>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222578</xdr:colOff>
      <xdr:row>31</xdr:row>
      <xdr:rowOff>207628</xdr:rowOff>
    </xdr:from>
    <xdr:to>
      <xdr:col>31</xdr:col>
      <xdr:colOff>222578</xdr:colOff>
      <xdr:row>32</xdr:row>
      <xdr:rowOff>126224</xdr:rowOff>
    </xdr:to>
    <xdr:cxnSp macro="">
      <xdr:nvCxnSpPr>
        <xdr:cNvPr id="168" name="直線コネクタ 167">
          <a:extLst>
            <a:ext uri="{FF2B5EF4-FFF2-40B4-BE49-F238E27FC236}">
              <a16:creationId xmlns:a16="http://schemas.microsoft.com/office/drawing/2014/main" id="{D371C57D-D11D-410A-90A5-F514C549C8F8}"/>
            </a:ext>
          </a:extLst>
        </xdr:cNvPr>
        <xdr:cNvCxnSpPr/>
      </xdr:nvCxnSpPr>
      <xdr:spPr>
        <a:xfrm>
          <a:off x="7309178" y="7309468"/>
          <a:ext cx="0" cy="147196"/>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163230</xdr:colOff>
      <xdr:row>31</xdr:row>
      <xdr:rowOff>207628</xdr:rowOff>
    </xdr:from>
    <xdr:to>
      <xdr:col>32</xdr:col>
      <xdr:colOff>163230</xdr:colOff>
      <xdr:row>32</xdr:row>
      <xdr:rowOff>118585</xdr:rowOff>
    </xdr:to>
    <xdr:cxnSp macro="">
      <xdr:nvCxnSpPr>
        <xdr:cNvPr id="169" name="直線コネクタ 168">
          <a:extLst>
            <a:ext uri="{FF2B5EF4-FFF2-40B4-BE49-F238E27FC236}">
              <a16:creationId xmlns:a16="http://schemas.microsoft.com/office/drawing/2014/main" id="{536301AB-A8D0-4A6F-9AEC-87347E922A05}"/>
            </a:ext>
          </a:extLst>
        </xdr:cNvPr>
        <xdr:cNvCxnSpPr/>
      </xdr:nvCxnSpPr>
      <xdr:spPr>
        <a:xfrm>
          <a:off x="7478430" y="7309468"/>
          <a:ext cx="0" cy="139557"/>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108516</xdr:colOff>
      <xdr:row>31</xdr:row>
      <xdr:rowOff>202365</xdr:rowOff>
    </xdr:from>
    <xdr:to>
      <xdr:col>33</xdr:col>
      <xdr:colOff>108516</xdr:colOff>
      <xdr:row>32</xdr:row>
      <xdr:rowOff>114766</xdr:rowOff>
    </xdr:to>
    <xdr:cxnSp macro="">
      <xdr:nvCxnSpPr>
        <xdr:cNvPr id="170" name="直線コネクタ 169">
          <a:extLst>
            <a:ext uri="{FF2B5EF4-FFF2-40B4-BE49-F238E27FC236}">
              <a16:creationId xmlns:a16="http://schemas.microsoft.com/office/drawing/2014/main" id="{144372C0-F331-445D-9B2C-074A77976858}"/>
            </a:ext>
          </a:extLst>
        </xdr:cNvPr>
        <xdr:cNvCxnSpPr/>
      </xdr:nvCxnSpPr>
      <xdr:spPr>
        <a:xfrm>
          <a:off x="7652316" y="7304205"/>
          <a:ext cx="0" cy="141001"/>
        </a:xfrm>
        <a:prstGeom prst="line">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190142</xdr:colOff>
      <xdr:row>15</xdr:row>
      <xdr:rowOff>186060</xdr:rowOff>
    </xdr:from>
    <xdr:to>
      <xdr:col>26</xdr:col>
      <xdr:colOff>190142</xdr:colOff>
      <xdr:row>17</xdr:row>
      <xdr:rowOff>103</xdr:rowOff>
    </xdr:to>
    <xdr:cxnSp macro="">
      <xdr:nvCxnSpPr>
        <xdr:cNvPr id="39" name="直線コネクタ 38">
          <a:extLst>
            <a:ext uri="{FF2B5EF4-FFF2-40B4-BE49-F238E27FC236}">
              <a16:creationId xmlns:a16="http://schemas.microsoft.com/office/drawing/2014/main" id="{D171EF6C-69CE-4B1A-9954-D5A10041CACC}"/>
            </a:ext>
          </a:extLst>
        </xdr:cNvPr>
        <xdr:cNvCxnSpPr/>
      </xdr:nvCxnSpPr>
      <xdr:spPr>
        <a:xfrm flipV="1">
          <a:off x="6133742" y="3630300"/>
          <a:ext cx="0" cy="271243"/>
        </a:xfrm>
        <a:prstGeom prst="line">
          <a:avLst/>
        </a:prstGeom>
        <a:ln w="25400">
          <a:solidFill>
            <a:srgbClr val="FF0000"/>
          </a:solidFill>
          <a:prstDash val="solid"/>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157196</xdr:colOff>
      <xdr:row>16</xdr:row>
      <xdr:rowOff>5605</xdr:rowOff>
    </xdr:from>
    <xdr:ext cx="408894" cy="224998"/>
    <xdr:sp macro="" textlink="">
      <xdr:nvSpPr>
        <xdr:cNvPr id="40" name="テキスト ボックス 39">
          <a:extLst>
            <a:ext uri="{FF2B5EF4-FFF2-40B4-BE49-F238E27FC236}">
              <a16:creationId xmlns:a16="http://schemas.microsoft.com/office/drawing/2014/main" id="{AA51DB9D-D19C-4E94-B061-A50CB8CE552D}"/>
            </a:ext>
          </a:extLst>
        </xdr:cNvPr>
        <xdr:cNvSpPr txBox="1"/>
      </xdr:nvSpPr>
      <xdr:spPr>
        <a:xfrm>
          <a:off x="6100796" y="3678445"/>
          <a:ext cx="408894"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i="1" baseline="0">
              <a:solidFill>
                <a:srgbClr val="FF0000"/>
              </a:solidFill>
              <a:latin typeface="Times New Roman" panose="02020603050405020304" pitchFamily="18" charset="0"/>
              <a:cs typeface="Times New Roman" panose="02020603050405020304" pitchFamily="18" charset="0"/>
            </a:rPr>
            <a:t>W</a:t>
          </a:r>
          <a:r>
            <a:rPr kumimoji="1" lang="en-US" altLang="ja-JP" sz="900" i="1" baseline="-25000">
              <a:solidFill>
                <a:srgbClr val="FF0000"/>
              </a:solidFill>
              <a:latin typeface="Times New Roman" panose="02020603050405020304" pitchFamily="18" charset="0"/>
              <a:cs typeface="Times New Roman" panose="02020603050405020304" pitchFamily="18" charset="0"/>
            </a:rPr>
            <a:t>c</a:t>
          </a:r>
          <a:r>
            <a:rPr kumimoji="1" lang="en-US" altLang="ja-JP" sz="900" i="0" baseline="0">
              <a:solidFill>
                <a:srgbClr val="FF0000"/>
              </a:solidFill>
              <a:latin typeface="Times New Roman" panose="02020603050405020304" pitchFamily="18" charset="0"/>
              <a:cs typeface="Times New Roman" panose="02020603050405020304" pitchFamily="18" charset="0"/>
            </a:rPr>
            <a:t> =</a:t>
          </a:r>
          <a:endParaRPr kumimoji="1" lang="ja-JP" altLang="en-US" sz="900">
            <a:solidFill>
              <a:srgbClr val="FF0000"/>
            </a:solidFill>
            <a:latin typeface="Times New Roman" panose="02020603050405020304" pitchFamily="18" charset="0"/>
            <a:cs typeface="Times New Roman" panose="02020603050405020304" pitchFamily="18" charset="0"/>
          </a:endParaRPr>
        </a:p>
      </xdr:txBody>
    </xdr:sp>
    <xdr:clientData/>
  </xdr:oneCellAnchor>
  <xdr:oneCellAnchor>
    <xdr:from>
      <xdr:col>27</xdr:col>
      <xdr:colOff>175892</xdr:colOff>
      <xdr:row>16</xdr:row>
      <xdr:rowOff>16952</xdr:rowOff>
    </xdr:from>
    <xdr:ext cx="502061" cy="233205"/>
    <xdr:sp macro="" textlink="$Q$10">
      <xdr:nvSpPr>
        <xdr:cNvPr id="87" name="テキスト ボックス 86">
          <a:extLst>
            <a:ext uri="{FF2B5EF4-FFF2-40B4-BE49-F238E27FC236}">
              <a16:creationId xmlns:a16="http://schemas.microsoft.com/office/drawing/2014/main" id="{378999FB-8C08-45EF-A573-4C792F808BF0}"/>
            </a:ext>
          </a:extLst>
        </xdr:cNvPr>
        <xdr:cNvSpPr txBox="1"/>
      </xdr:nvSpPr>
      <xdr:spPr>
        <a:xfrm>
          <a:off x="6348092" y="3689792"/>
          <a:ext cx="5020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E969D2-5050-4B2E-BCD5-CE66F1A8D6F1}" type="TxLink">
            <a:rPr kumimoji="1" lang="en-US" altLang="en-US" sz="900" b="0" i="0" u="none" strike="noStrike">
              <a:solidFill>
                <a:srgbClr val="FF0000"/>
              </a:solidFill>
              <a:latin typeface="Times New Roman"/>
              <a:ea typeface="Yu Gothic"/>
              <a:cs typeface="Times New Roman"/>
            </a:rPr>
            <a:pPr/>
            <a:t>15.435</a:t>
          </a:fld>
          <a:endParaRPr kumimoji="1" lang="ja-JP" altLang="en-US" sz="900">
            <a:solidFill>
              <a:srgbClr val="FF0000"/>
            </a:solidFill>
          </a:endParaRPr>
        </a:p>
      </xdr:txBody>
    </xdr:sp>
    <xdr:clientData/>
  </xdr:oneCellAnchor>
  <xdr:twoCellAnchor editAs="oneCell">
    <xdr:from>
      <xdr:col>26</xdr:col>
      <xdr:colOff>176041</xdr:colOff>
      <xdr:row>32</xdr:row>
      <xdr:rowOff>191589</xdr:rowOff>
    </xdr:from>
    <xdr:to>
      <xdr:col>26</xdr:col>
      <xdr:colOff>176041</xdr:colOff>
      <xdr:row>34</xdr:row>
      <xdr:rowOff>77132</xdr:rowOff>
    </xdr:to>
    <xdr:cxnSp macro="">
      <xdr:nvCxnSpPr>
        <xdr:cNvPr id="172" name="直線コネクタ 171">
          <a:extLst>
            <a:ext uri="{FF2B5EF4-FFF2-40B4-BE49-F238E27FC236}">
              <a16:creationId xmlns:a16="http://schemas.microsoft.com/office/drawing/2014/main" id="{F8DB9D57-C933-47A8-8215-0F8B2E64071D}"/>
            </a:ext>
          </a:extLst>
        </xdr:cNvPr>
        <xdr:cNvCxnSpPr/>
      </xdr:nvCxnSpPr>
      <xdr:spPr>
        <a:xfrm>
          <a:off x="6119641" y="7522029"/>
          <a:ext cx="0" cy="342743"/>
        </a:xfrm>
        <a:prstGeom prst="line">
          <a:avLst/>
        </a:prstGeom>
        <a:ln w="381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163739</xdr:colOff>
      <xdr:row>33</xdr:row>
      <xdr:rowOff>120973</xdr:rowOff>
    </xdr:from>
    <xdr:ext cx="339580" cy="224998"/>
    <xdr:sp macro="" textlink="">
      <xdr:nvSpPr>
        <xdr:cNvPr id="173" name="テキスト ボックス 172">
          <a:extLst>
            <a:ext uri="{FF2B5EF4-FFF2-40B4-BE49-F238E27FC236}">
              <a16:creationId xmlns:a16="http://schemas.microsoft.com/office/drawing/2014/main" id="{A991F473-0981-48C6-97CC-73B1822C1ADC}"/>
            </a:ext>
          </a:extLst>
        </xdr:cNvPr>
        <xdr:cNvSpPr txBox="1"/>
      </xdr:nvSpPr>
      <xdr:spPr>
        <a:xfrm>
          <a:off x="6107339" y="7677473"/>
          <a:ext cx="3395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baseline="0">
              <a:solidFill>
                <a:srgbClr val="FF0000"/>
              </a:solidFill>
              <a:latin typeface="Times New Roman"/>
              <a:cs typeface="Times New Roman"/>
            </a:rPr>
            <a:t>N</a:t>
          </a:r>
          <a:r>
            <a:rPr kumimoji="1" lang="en-US" altLang="en-US" sz="900" b="0" i="1" u="none" strike="noStrike">
              <a:solidFill>
                <a:srgbClr val="FF0000"/>
              </a:solidFill>
              <a:latin typeface="Times New Roman"/>
              <a:cs typeface="Times New Roman"/>
            </a:rPr>
            <a:t>=</a:t>
          </a:r>
        </a:p>
      </xdr:txBody>
    </xdr:sp>
    <xdr:clientData/>
  </xdr:oneCellAnchor>
  <xdr:oneCellAnchor>
    <xdr:from>
      <xdr:col>27</xdr:col>
      <xdr:colOff>126299</xdr:colOff>
      <xdr:row>33</xdr:row>
      <xdr:rowOff>119345</xdr:rowOff>
    </xdr:from>
    <xdr:ext cx="559769" cy="233205"/>
    <xdr:sp macro="" textlink="$H$19">
      <xdr:nvSpPr>
        <xdr:cNvPr id="174" name="テキスト ボックス 173">
          <a:extLst>
            <a:ext uri="{FF2B5EF4-FFF2-40B4-BE49-F238E27FC236}">
              <a16:creationId xmlns:a16="http://schemas.microsoft.com/office/drawing/2014/main" id="{3FF4FA42-C98E-4197-97F0-B7C0708A7832}"/>
            </a:ext>
          </a:extLst>
        </xdr:cNvPr>
        <xdr:cNvSpPr txBox="1"/>
      </xdr:nvSpPr>
      <xdr:spPr>
        <a:xfrm>
          <a:off x="6298499" y="7675845"/>
          <a:ext cx="55976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07A4284-6323-443E-831E-8563934AC00B}" type="TxLink">
            <a:rPr kumimoji="1" lang="en-US" altLang="en-US" sz="900" b="0" i="0" u="none" strike="noStrike">
              <a:solidFill>
                <a:srgbClr val="FF0000"/>
              </a:solidFill>
              <a:latin typeface="Times New Roman"/>
              <a:ea typeface="Yu Gothic"/>
              <a:cs typeface="Times New Roman"/>
            </a:rPr>
            <a:pPr/>
            <a:t>150.359</a:t>
          </a:fld>
          <a:endParaRPr kumimoji="1" lang="ja-JP" altLang="en-US" sz="900">
            <a:solidFill>
              <a:srgbClr val="FF0000"/>
            </a:solidFill>
          </a:endParaRPr>
        </a:p>
      </xdr:txBody>
    </xdr:sp>
    <xdr:clientData/>
  </xdr:oneCellAnchor>
  <xdr:oneCellAnchor>
    <xdr:from>
      <xdr:col>25</xdr:col>
      <xdr:colOff>219866</xdr:colOff>
      <xdr:row>28</xdr:row>
      <xdr:rowOff>32396</xdr:rowOff>
    </xdr:from>
    <xdr:ext cx="365165" cy="224998"/>
    <xdr:sp macro="" textlink="">
      <xdr:nvSpPr>
        <xdr:cNvPr id="178" name="テキスト ボックス 177">
          <a:extLst>
            <a:ext uri="{FF2B5EF4-FFF2-40B4-BE49-F238E27FC236}">
              <a16:creationId xmlns:a16="http://schemas.microsoft.com/office/drawing/2014/main" id="{6EE49AE7-3912-30BF-FAE8-750F3592CE36}"/>
            </a:ext>
          </a:extLst>
        </xdr:cNvPr>
        <xdr:cNvSpPr txBox="1"/>
      </xdr:nvSpPr>
      <xdr:spPr>
        <a:xfrm>
          <a:off x="5934866" y="6445896"/>
          <a:ext cx="36516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B</a:t>
          </a:r>
          <a:r>
            <a:rPr kumimoji="1" lang="en-US" altLang="ja-JP" sz="900" b="0" i="1" u="none" strike="noStrike" baseline="-25000">
              <a:solidFill>
                <a:sysClr val="windowText" lastClr="000000"/>
              </a:solidFill>
              <a:latin typeface="Times New Roman"/>
              <a:cs typeface="Times New Roman"/>
            </a:rPr>
            <a:t>t</a:t>
          </a:r>
          <a:r>
            <a:rPr kumimoji="1" lang="en-US" altLang="en-US" sz="900" b="0" i="1" u="none" strike="noStrike">
              <a:solidFill>
                <a:sysClr val="windowText" lastClr="000000"/>
              </a:solidFill>
              <a:latin typeface="Times New Roman"/>
              <a:cs typeface="Times New Roman"/>
            </a:rPr>
            <a:t>=</a:t>
          </a:r>
        </a:p>
      </xdr:txBody>
    </xdr:sp>
    <xdr:clientData/>
  </xdr:oneCellAnchor>
  <xdr:twoCellAnchor editAs="oneCell">
    <xdr:from>
      <xdr:col>58</xdr:col>
      <xdr:colOff>220747</xdr:colOff>
      <xdr:row>32</xdr:row>
      <xdr:rowOff>182604</xdr:rowOff>
    </xdr:from>
    <xdr:to>
      <xdr:col>63</xdr:col>
      <xdr:colOff>157747</xdr:colOff>
      <xdr:row>35</xdr:row>
      <xdr:rowOff>151290</xdr:rowOff>
    </xdr:to>
    <xdr:sp macro="" textlink="">
      <xdr:nvSpPr>
        <xdr:cNvPr id="184" name="正方形/長方形 183">
          <a:extLst>
            <a:ext uri="{FF2B5EF4-FFF2-40B4-BE49-F238E27FC236}">
              <a16:creationId xmlns:a16="http://schemas.microsoft.com/office/drawing/2014/main" id="{E3DB581E-0ADC-41F7-A75C-C32801915BC7}"/>
            </a:ext>
          </a:extLst>
        </xdr:cNvPr>
        <xdr:cNvSpPr/>
      </xdr:nvSpPr>
      <xdr:spPr>
        <a:xfrm>
          <a:off x="13479547" y="7514133"/>
          <a:ext cx="1080000" cy="65448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136286</xdr:colOff>
      <xdr:row>35</xdr:row>
      <xdr:rowOff>29181</xdr:rowOff>
    </xdr:from>
    <xdr:to>
      <xdr:col>59</xdr:col>
      <xdr:colOff>179709</xdr:colOff>
      <xdr:row>35</xdr:row>
      <xdr:rowOff>71587</xdr:rowOff>
    </xdr:to>
    <xdr:sp macro="" textlink="">
      <xdr:nvSpPr>
        <xdr:cNvPr id="185" name="楕円 184">
          <a:extLst>
            <a:ext uri="{FF2B5EF4-FFF2-40B4-BE49-F238E27FC236}">
              <a16:creationId xmlns:a16="http://schemas.microsoft.com/office/drawing/2014/main" id="{4A7B9DB2-778D-4F45-9689-E43A45608365}"/>
            </a:ext>
          </a:extLst>
        </xdr:cNvPr>
        <xdr:cNvSpPr/>
      </xdr:nvSpPr>
      <xdr:spPr>
        <a:xfrm>
          <a:off x="13623686" y="8046510"/>
          <a:ext cx="4342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149249</xdr:colOff>
      <xdr:row>35</xdr:row>
      <xdr:rowOff>29181</xdr:rowOff>
    </xdr:from>
    <xdr:to>
      <xdr:col>60</xdr:col>
      <xdr:colOff>192672</xdr:colOff>
      <xdr:row>35</xdr:row>
      <xdr:rowOff>71587</xdr:rowOff>
    </xdr:to>
    <xdr:sp macro="" textlink="">
      <xdr:nvSpPr>
        <xdr:cNvPr id="186" name="楕円 185">
          <a:extLst>
            <a:ext uri="{FF2B5EF4-FFF2-40B4-BE49-F238E27FC236}">
              <a16:creationId xmlns:a16="http://schemas.microsoft.com/office/drawing/2014/main" id="{9D481698-1FD3-489E-8B67-EEB2192388C3}"/>
            </a:ext>
          </a:extLst>
        </xdr:cNvPr>
        <xdr:cNvSpPr/>
      </xdr:nvSpPr>
      <xdr:spPr>
        <a:xfrm>
          <a:off x="13865249" y="8046510"/>
          <a:ext cx="4342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61</xdr:col>
      <xdr:colOff>179386</xdr:colOff>
      <xdr:row>35</xdr:row>
      <xdr:rowOff>29181</xdr:rowOff>
    </xdr:from>
    <xdr:to>
      <xdr:col>61</xdr:col>
      <xdr:colOff>225779</xdr:colOff>
      <xdr:row>35</xdr:row>
      <xdr:rowOff>71587</xdr:rowOff>
    </xdr:to>
    <xdr:sp macro="" textlink="">
      <xdr:nvSpPr>
        <xdr:cNvPr id="187" name="楕円 186">
          <a:extLst>
            <a:ext uri="{FF2B5EF4-FFF2-40B4-BE49-F238E27FC236}">
              <a16:creationId xmlns:a16="http://schemas.microsoft.com/office/drawing/2014/main" id="{960CDBCB-A936-4259-8007-17D8D6C9308B}"/>
            </a:ext>
          </a:extLst>
        </xdr:cNvPr>
        <xdr:cNvSpPr/>
      </xdr:nvSpPr>
      <xdr:spPr>
        <a:xfrm>
          <a:off x="14123986" y="8046510"/>
          <a:ext cx="4639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62</xdr:col>
      <xdr:colOff>192350</xdr:colOff>
      <xdr:row>35</xdr:row>
      <xdr:rowOff>29181</xdr:rowOff>
    </xdr:from>
    <xdr:to>
      <xdr:col>63</xdr:col>
      <xdr:colOff>10143</xdr:colOff>
      <xdr:row>35</xdr:row>
      <xdr:rowOff>71587</xdr:rowOff>
    </xdr:to>
    <xdr:sp macro="" textlink="">
      <xdr:nvSpPr>
        <xdr:cNvPr id="188" name="楕円 187">
          <a:extLst>
            <a:ext uri="{FF2B5EF4-FFF2-40B4-BE49-F238E27FC236}">
              <a16:creationId xmlns:a16="http://schemas.microsoft.com/office/drawing/2014/main" id="{60A6AB9A-6FFC-4013-B2F5-B7E43B5D2173}"/>
            </a:ext>
          </a:extLst>
        </xdr:cNvPr>
        <xdr:cNvSpPr/>
      </xdr:nvSpPr>
      <xdr:spPr>
        <a:xfrm>
          <a:off x="14365550" y="8046510"/>
          <a:ext cx="46393" cy="4240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62</xdr:col>
      <xdr:colOff>93122</xdr:colOff>
      <xdr:row>33</xdr:row>
      <xdr:rowOff>72367</xdr:rowOff>
    </xdr:from>
    <xdr:to>
      <xdr:col>67</xdr:col>
      <xdr:colOff>181585</xdr:colOff>
      <xdr:row>33</xdr:row>
      <xdr:rowOff>72367</xdr:rowOff>
    </xdr:to>
    <xdr:cxnSp macro="">
      <xdr:nvCxnSpPr>
        <xdr:cNvPr id="189" name="直線コネクタ 188">
          <a:extLst>
            <a:ext uri="{FF2B5EF4-FFF2-40B4-BE49-F238E27FC236}">
              <a16:creationId xmlns:a16="http://schemas.microsoft.com/office/drawing/2014/main" id="{9D51B739-9690-4C83-A4DD-95E47A4BCAA2}"/>
            </a:ext>
          </a:extLst>
        </xdr:cNvPr>
        <xdr:cNvCxnSpPr/>
      </xdr:nvCxnSpPr>
      <xdr:spPr>
        <a:xfrm flipH="1">
          <a:off x="14266322" y="7632496"/>
          <a:ext cx="1231463"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212299</xdr:colOff>
      <xdr:row>32</xdr:row>
      <xdr:rowOff>182173</xdr:rowOff>
    </xdr:from>
    <xdr:to>
      <xdr:col>66</xdr:col>
      <xdr:colOff>212299</xdr:colOff>
      <xdr:row>35</xdr:row>
      <xdr:rowOff>59895</xdr:rowOff>
    </xdr:to>
    <xdr:cxnSp macro="">
      <xdr:nvCxnSpPr>
        <xdr:cNvPr id="190" name="直線コネクタ 189">
          <a:extLst>
            <a:ext uri="{FF2B5EF4-FFF2-40B4-BE49-F238E27FC236}">
              <a16:creationId xmlns:a16="http://schemas.microsoft.com/office/drawing/2014/main" id="{863D6CB2-9CFE-4A69-B15D-F44C72F4D65F}"/>
            </a:ext>
          </a:extLst>
        </xdr:cNvPr>
        <xdr:cNvCxnSpPr/>
      </xdr:nvCxnSpPr>
      <xdr:spPr>
        <a:xfrm>
          <a:off x="15299899" y="7513702"/>
          <a:ext cx="0" cy="56352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168729</xdr:colOff>
      <xdr:row>32</xdr:row>
      <xdr:rowOff>183067</xdr:rowOff>
    </xdr:from>
    <xdr:to>
      <xdr:col>66</xdr:col>
      <xdr:colOff>182920</xdr:colOff>
      <xdr:row>32</xdr:row>
      <xdr:rowOff>183067</xdr:rowOff>
    </xdr:to>
    <xdr:cxnSp macro="">
      <xdr:nvCxnSpPr>
        <xdr:cNvPr id="191" name="直線コネクタ 190">
          <a:extLst>
            <a:ext uri="{FF2B5EF4-FFF2-40B4-BE49-F238E27FC236}">
              <a16:creationId xmlns:a16="http://schemas.microsoft.com/office/drawing/2014/main" id="{9CB73DD2-C756-45FF-B388-4553F4ECFFBB}"/>
            </a:ext>
          </a:extLst>
        </xdr:cNvPr>
        <xdr:cNvCxnSpPr/>
      </xdr:nvCxnSpPr>
      <xdr:spPr>
        <a:xfrm flipH="1">
          <a:off x="14570529" y="7514596"/>
          <a:ext cx="699991" cy="0"/>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1945</xdr:colOff>
      <xdr:row>35</xdr:row>
      <xdr:rowOff>52610</xdr:rowOff>
    </xdr:from>
    <xdr:to>
      <xdr:col>66</xdr:col>
      <xdr:colOff>182920</xdr:colOff>
      <xdr:row>35</xdr:row>
      <xdr:rowOff>60009</xdr:rowOff>
    </xdr:to>
    <xdr:cxnSp macro="">
      <xdr:nvCxnSpPr>
        <xdr:cNvPr id="192" name="直線コネクタ 191">
          <a:extLst>
            <a:ext uri="{FF2B5EF4-FFF2-40B4-BE49-F238E27FC236}">
              <a16:creationId xmlns:a16="http://schemas.microsoft.com/office/drawing/2014/main" id="{F96D8EE1-1D1D-4ECD-9FDC-9787E34E8FEE}"/>
            </a:ext>
          </a:extLst>
        </xdr:cNvPr>
        <xdr:cNvCxnSpPr/>
      </xdr:nvCxnSpPr>
      <xdr:spPr>
        <a:xfrm flipH="1">
          <a:off x="13489345" y="8068850"/>
          <a:ext cx="1781175" cy="7399"/>
        </a:xfrm>
        <a:prstGeom prst="line">
          <a:avLst/>
        </a:prstGeom>
        <a:ln w="952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213313</xdr:colOff>
      <xdr:row>32</xdr:row>
      <xdr:rowOff>30515</xdr:rowOff>
    </xdr:from>
    <xdr:to>
      <xdr:col>63</xdr:col>
      <xdr:colOff>164239</xdr:colOff>
      <xdr:row>32</xdr:row>
      <xdr:rowOff>30515</xdr:rowOff>
    </xdr:to>
    <xdr:cxnSp macro="">
      <xdr:nvCxnSpPr>
        <xdr:cNvPr id="193" name="直線コネクタ 192">
          <a:extLst>
            <a:ext uri="{FF2B5EF4-FFF2-40B4-BE49-F238E27FC236}">
              <a16:creationId xmlns:a16="http://schemas.microsoft.com/office/drawing/2014/main" id="{C104763E-DAF4-45E1-B023-7791D09BA6D2}"/>
            </a:ext>
          </a:extLst>
        </xdr:cNvPr>
        <xdr:cNvCxnSpPr/>
      </xdr:nvCxnSpPr>
      <xdr:spPr>
        <a:xfrm>
          <a:off x="13472113" y="7362044"/>
          <a:ext cx="1093926"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215370</xdr:colOff>
      <xdr:row>31</xdr:row>
      <xdr:rowOff>219480</xdr:rowOff>
    </xdr:from>
    <xdr:to>
      <xdr:col>58</xdr:col>
      <xdr:colOff>215370</xdr:colOff>
      <xdr:row>32</xdr:row>
      <xdr:rowOff>126398</xdr:rowOff>
    </xdr:to>
    <xdr:cxnSp macro="">
      <xdr:nvCxnSpPr>
        <xdr:cNvPr id="194" name="直線コネクタ 193">
          <a:extLst>
            <a:ext uri="{FF2B5EF4-FFF2-40B4-BE49-F238E27FC236}">
              <a16:creationId xmlns:a16="http://schemas.microsoft.com/office/drawing/2014/main" id="{1878F47D-D503-481E-AA7F-7D16BA9DA3A0}"/>
            </a:ext>
          </a:extLst>
        </xdr:cNvPr>
        <xdr:cNvCxnSpPr/>
      </xdr:nvCxnSpPr>
      <xdr:spPr>
        <a:xfrm>
          <a:off x="13474170" y="7322409"/>
          <a:ext cx="0"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154294</xdr:colOff>
      <xdr:row>31</xdr:row>
      <xdr:rowOff>219480</xdr:rowOff>
    </xdr:from>
    <xdr:to>
      <xdr:col>63</xdr:col>
      <xdr:colOff>154294</xdr:colOff>
      <xdr:row>32</xdr:row>
      <xdr:rowOff>126398</xdr:rowOff>
    </xdr:to>
    <xdr:cxnSp macro="">
      <xdr:nvCxnSpPr>
        <xdr:cNvPr id="195" name="直線コネクタ 194">
          <a:extLst>
            <a:ext uri="{FF2B5EF4-FFF2-40B4-BE49-F238E27FC236}">
              <a16:creationId xmlns:a16="http://schemas.microsoft.com/office/drawing/2014/main" id="{0897A203-CC84-4E78-9B93-DA298F9A60E3}"/>
            </a:ext>
          </a:extLst>
        </xdr:cNvPr>
        <xdr:cNvCxnSpPr/>
      </xdr:nvCxnSpPr>
      <xdr:spPr>
        <a:xfrm>
          <a:off x="14556094" y="7322409"/>
          <a:ext cx="0" cy="13551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208721</xdr:colOff>
      <xdr:row>31</xdr:row>
      <xdr:rowOff>54596</xdr:rowOff>
    </xdr:from>
    <xdr:ext cx="383759" cy="224998"/>
    <xdr:sp macro="" textlink="">
      <xdr:nvSpPr>
        <xdr:cNvPr id="196" name="テキスト ボックス 195">
          <a:extLst>
            <a:ext uri="{FF2B5EF4-FFF2-40B4-BE49-F238E27FC236}">
              <a16:creationId xmlns:a16="http://schemas.microsoft.com/office/drawing/2014/main" id="{B274BB68-199A-49FC-8302-019A7017CFB8}"/>
            </a:ext>
          </a:extLst>
        </xdr:cNvPr>
        <xdr:cNvSpPr txBox="1"/>
      </xdr:nvSpPr>
      <xdr:spPr>
        <a:xfrm>
          <a:off x="13696121" y="7157525"/>
          <a:ext cx="38375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b₀ =</a:t>
          </a:r>
        </a:p>
      </xdr:txBody>
    </xdr:sp>
    <xdr:clientData/>
  </xdr:oneCellAnchor>
  <xdr:oneCellAnchor>
    <xdr:from>
      <xdr:col>60</xdr:col>
      <xdr:colOff>165928</xdr:colOff>
      <xdr:row>31</xdr:row>
      <xdr:rowOff>47568</xdr:rowOff>
    </xdr:from>
    <xdr:ext cx="415498" cy="233205"/>
    <xdr:sp macro="" textlink="$BA$14">
      <xdr:nvSpPr>
        <xdr:cNvPr id="197" name="テキスト ボックス 196">
          <a:extLst>
            <a:ext uri="{FF2B5EF4-FFF2-40B4-BE49-F238E27FC236}">
              <a16:creationId xmlns:a16="http://schemas.microsoft.com/office/drawing/2014/main" id="{95C3A520-C0D6-431D-AD68-86F81CE32ACB}"/>
            </a:ext>
          </a:extLst>
        </xdr:cNvPr>
        <xdr:cNvSpPr txBox="1"/>
      </xdr:nvSpPr>
      <xdr:spPr>
        <a:xfrm>
          <a:off x="13881928" y="7150497"/>
          <a:ext cx="41549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4EA2630-3024-469B-A8D7-DAD88BF9834E}" type="TxLink">
            <a:rPr kumimoji="1" lang="en-US" altLang="en-US" sz="900" b="0" i="0" u="none" strike="noStrike">
              <a:solidFill>
                <a:srgbClr val="000000"/>
              </a:solidFill>
              <a:latin typeface="Times New Roman"/>
              <a:ea typeface="Yu Gothic"/>
              <a:cs typeface="Times New Roman"/>
            </a:rPr>
            <a:pPr/>
            <a:t>1000</a:t>
          </a:fld>
          <a:endParaRPr kumimoji="1" lang="ja-JP" altLang="en-US" sz="900"/>
        </a:p>
      </xdr:txBody>
    </xdr:sp>
    <xdr:clientData/>
  </xdr:oneCellAnchor>
  <xdr:twoCellAnchor editAs="oneCell">
    <xdr:from>
      <xdr:col>57</xdr:col>
      <xdr:colOff>205974</xdr:colOff>
      <xdr:row>32</xdr:row>
      <xdr:rowOff>177346</xdr:rowOff>
    </xdr:from>
    <xdr:to>
      <xdr:col>57</xdr:col>
      <xdr:colOff>205974</xdr:colOff>
      <xdr:row>35</xdr:row>
      <xdr:rowOff>57022</xdr:rowOff>
    </xdr:to>
    <xdr:cxnSp macro="">
      <xdr:nvCxnSpPr>
        <xdr:cNvPr id="198" name="直線コネクタ 197">
          <a:extLst>
            <a:ext uri="{FF2B5EF4-FFF2-40B4-BE49-F238E27FC236}">
              <a16:creationId xmlns:a16="http://schemas.microsoft.com/office/drawing/2014/main" id="{A16ACDD7-D3F9-4374-BDD9-73005B06576C}"/>
            </a:ext>
          </a:extLst>
        </xdr:cNvPr>
        <xdr:cNvCxnSpPr/>
      </xdr:nvCxnSpPr>
      <xdr:spPr>
        <a:xfrm>
          <a:off x="13236174" y="7508875"/>
          <a:ext cx="0" cy="565476"/>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153706</xdr:colOff>
      <xdr:row>35</xdr:row>
      <xdr:rowOff>57047</xdr:rowOff>
    </xdr:from>
    <xdr:to>
      <xdr:col>58</xdr:col>
      <xdr:colOff>165992</xdr:colOff>
      <xdr:row>35</xdr:row>
      <xdr:rowOff>57047</xdr:rowOff>
    </xdr:to>
    <xdr:cxnSp macro="">
      <xdr:nvCxnSpPr>
        <xdr:cNvPr id="199" name="直線コネクタ 198">
          <a:extLst>
            <a:ext uri="{FF2B5EF4-FFF2-40B4-BE49-F238E27FC236}">
              <a16:creationId xmlns:a16="http://schemas.microsoft.com/office/drawing/2014/main" id="{F7B5F7DC-2A0F-48EB-8260-7241F8C446CD}"/>
            </a:ext>
          </a:extLst>
        </xdr:cNvPr>
        <xdr:cNvCxnSpPr/>
      </xdr:nvCxnSpPr>
      <xdr:spPr>
        <a:xfrm>
          <a:off x="13183906" y="8074376"/>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56</xdr:col>
      <xdr:colOff>217713</xdr:colOff>
      <xdr:row>32</xdr:row>
      <xdr:rowOff>226102</xdr:rowOff>
    </xdr:from>
    <xdr:ext cx="233205" cy="357790"/>
    <xdr:sp macro="" textlink="$BA$13">
      <xdr:nvSpPr>
        <xdr:cNvPr id="200" name="テキスト ボックス 199">
          <a:extLst>
            <a:ext uri="{FF2B5EF4-FFF2-40B4-BE49-F238E27FC236}">
              <a16:creationId xmlns:a16="http://schemas.microsoft.com/office/drawing/2014/main" id="{CA7AB664-A24D-49D1-B3E6-1EBD88D252B3}"/>
            </a:ext>
          </a:extLst>
        </xdr:cNvPr>
        <xdr:cNvSpPr txBox="1"/>
      </xdr:nvSpPr>
      <xdr:spPr>
        <a:xfrm rot="16200000">
          <a:off x="12957021" y="7619923"/>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224B7F6-8A20-4F66-91DB-14F7202A8CF6}" type="TxLink">
            <a:rPr kumimoji="1" lang="en-US" altLang="en-US" sz="900" b="0" i="0" u="none" strike="noStrike">
              <a:solidFill>
                <a:srgbClr val="000000"/>
              </a:solidFill>
              <a:latin typeface="Times New Roman"/>
              <a:ea typeface="Yu Gothic"/>
              <a:cs typeface="Times New Roman"/>
            </a:rPr>
            <a:pPr/>
            <a:t>600</a:t>
          </a:fld>
          <a:endParaRPr kumimoji="1" lang="ja-JP" altLang="en-US" sz="900"/>
        </a:p>
      </xdr:txBody>
    </xdr:sp>
    <xdr:clientData/>
  </xdr:oneCellAnchor>
  <xdr:oneCellAnchor>
    <xdr:from>
      <xdr:col>56</xdr:col>
      <xdr:colOff>221823</xdr:colOff>
      <xdr:row>33</xdr:row>
      <xdr:rowOff>211339</xdr:rowOff>
    </xdr:from>
    <xdr:ext cx="224998" cy="320280"/>
    <xdr:sp macro="" textlink="">
      <xdr:nvSpPr>
        <xdr:cNvPr id="201" name="テキスト ボックス 200">
          <a:extLst>
            <a:ext uri="{FF2B5EF4-FFF2-40B4-BE49-F238E27FC236}">
              <a16:creationId xmlns:a16="http://schemas.microsoft.com/office/drawing/2014/main" id="{6F491B48-4618-476A-9058-81B920DA5BEC}"/>
            </a:ext>
          </a:extLst>
        </xdr:cNvPr>
        <xdr:cNvSpPr txBox="1"/>
      </xdr:nvSpPr>
      <xdr:spPr>
        <a:xfrm rot="16200000">
          <a:off x="12975782" y="7819109"/>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d=</a:t>
          </a:r>
        </a:p>
      </xdr:txBody>
    </xdr:sp>
    <xdr:clientData/>
  </xdr:oneCellAnchor>
  <xdr:twoCellAnchor editAs="oneCell">
    <xdr:from>
      <xdr:col>64</xdr:col>
      <xdr:colOff>48986</xdr:colOff>
      <xdr:row>32</xdr:row>
      <xdr:rowOff>195930</xdr:rowOff>
    </xdr:from>
    <xdr:to>
      <xdr:col>67</xdr:col>
      <xdr:colOff>143751</xdr:colOff>
      <xdr:row>35</xdr:row>
      <xdr:rowOff>54428</xdr:rowOff>
    </xdr:to>
    <xdr:cxnSp macro="">
      <xdr:nvCxnSpPr>
        <xdr:cNvPr id="202" name="直線コネクタ 201">
          <a:extLst>
            <a:ext uri="{FF2B5EF4-FFF2-40B4-BE49-F238E27FC236}">
              <a16:creationId xmlns:a16="http://schemas.microsoft.com/office/drawing/2014/main" id="{6DF37B49-37F9-4AA1-8BA2-F4AB57D5504D}"/>
            </a:ext>
          </a:extLst>
        </xdr:cNvPr>
        <xdr:cNvCxnSpPr/>
      </xdr:nvCxnSpPr>
      <xdr:spPr>
        <a:xfrm flipH="1">
          <a:off x="14679386" y="7527459"/>
          <a:ext cx="780565" cy="54429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66</xdr:col>
      <xdr:colOff>199642</xdr:colOff>
      <xdr:row>32</xdr:row>
      <xdr:rowOff>185598</xdr:rowOff>
    </xdr:from>
    <xdr:to>
      <xdr:col>67</xdr:col>
      <xdr:colOff>143752</xdr:colOff>
      <xdr:row>32</xdr:row>
      <xdr:rowOff>185598</xdr:rowOff>
    </xdr:to>
    <xdr:cxnSp macro="">
      <xdr:nvCxnSpPr>
        <xdr:cNvPr id="203" name="直線コネクタ 202">
          <a:extLst>
            <a:ext uri="{FF2B5EF4-FFF2-40B4-BE49-F238E27FC236}">
              <a16:creationId xmlns:a16="http://schemas.microsoft.com/office/drawing/2014/main" id="{4C6DD2CB-8A33-4267-B17B-5558059F7CCD}"/>
            </a:ext>
          </a:extLst>
        </xdr:cNvPr>
        <xdr:cNvCxnSpPr/>
      </xdr:nvCxnSpPr>
      <xdr:spPr>
        <a:xfrm>
          <a:off x="15287242" y="7516038"/>
          <a:ext cx="172710" cy="0"/>
        </a:xfrm>
        <a:prstGeom prst="line">
          <a:avLst/>
        </a:prstGeom>
        <a:ln w="25400">
          <a:solidFill>
            <a:schemeClr val="tx1"/>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59872</xdr:colOff>
      <xdr:row>35</xdr:row>
      <xdr:rowOff>44454</xdr:rowOff>
    </xdr:from>
    <xdr:to>
      <xdr:col>66</xdr:col>
      <xdr:colOff>211322</xdr:colOff>
      <xdr:row>35</xdr:row>
      <xdr:rowOff>44454</xdr:rowOff>
    </xdr:to>
    <xdr:cxnSp macro="">
      <xdr:nvCxnSpPr>
        <xdr:cNvPr id="204" name="直線コネクタ 203">
          <a:extLst>
            <a:ext uri="{FF2B5EF4-FFF2-40B4-BE49-F238E27FC236}">
              <a16:creationId xmlns:a16="http://schemas.microsoft.com/office/drawing/2014/main" id="{F585CD72-F6EE-4723-9FF8-845E5A26A070}"/>
            </a:ext>
          </a:extLst>
        </xdr:cNvPr>
        <xdr:cNvCxnSpPr/>
      </xdr:nvCxnSpPr>
      <xdr:spPr>
        <a:xfrm>
          <a:off x="14690272" y="8061783"/>
          <a:ext cx="608650" cy="0"/>
        </a:xfrm>
        <a:prstGeom prst="line">
          <a:avLst/>
        </a:prstGeom>
        <a:ln w="2540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10613</xdr:colOff>
      <xdr:row>32</xdr:row>
      <xdr:rowOff>200232</xdr:rowOff>
    </xdr:from>
    <xdr:ext cx="530915" cy="285527"/>
    <xdr:sp macro="" textlink="">
      <xdr:nvSpPr>
        <xdr:cNvPr id="205" name="テキスト ボックス 204">
          <a:extLst>
            <a:ext uri="{FF2B5EF4-FFF2-40B4-BE49-F238E27FC236}">
              <a16:creationId xmlns:a16="http://schemas.microsoft.com/office/drawing/2014/main" id="{176A3A0A-D66F-4AE8-A27D-76D37CC6F267}"/>
            </a:ext>
          </a:extLst>
        </xdr:cNvPr>
        <xdr:cNvSpPr txBox="1"/>
      </xdr:nvSpPr>
      <xdr:spPr>
        <a:xfrm>
          <a:off x="13726613" y="7531761"/>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中立軸</a:t>
          </a:r>
        </a:p>
      </xdr:txBody>
    </xdr:sp>
    <xdr:clientData/>
  </xdr:oneCellAnchor>
  <xdr:oneCellAnchor>
    <xdr:from>
      <xdr:col>64</xdr:col>
      <xdr:colOff>91549</xdr:colOff>
      <xdr:row>31</xdr:row>
      <xdr:rowOff>223572</xdr:rowOff>
    </xdr:from>
    <xdr:ext cx="224998" cy="467933"/>
    <xdr:sp macro="" textlink="">
      <xdr:nvSpPr>
        <xdr:cNvPr id="206" name="テキスト ボックス 205">
          <a:extLst>
            <a:ext uri="{FF2B5EF4-FFF2-40B4-BE49-F238E27FC236}">
              <a16:creationId xmlns:a16="http://schemas.microsoft.com/office/drawing/2014/main" id="{97E22E90-DAA6-482D-9D1A-D2E045546397}"/>
            </a:ext>
          </a:extLst>
        </xdr:cNvPr>
        <xdr:cNvSpPr txBox="1"/>
      </xdr:nvSpPr>
      <xdr:spPr>
        <a:xfrm rot="16200000">
          <a:off x="14600481" y="7446880"/>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x=kd</a:t>
          </a:r>
        </a:p>
      </xdr:txBody>
    </xdr:sp>
    <xdr:clientData/>
  </xdr:oneCellAnchor>
  <xdr:twoCellAnchor editAs="oneCell">
    <xdr:from>
      <xdr:col>64</xdr:col>
      <xdr:colOff>106568</xdr:colOff>
      <xdr:row>32</xdr:row>
      <xdr:rowOff>182232</xdr:rowOff>
    </xdr:from>
    <xdr:to>
      <xdr:col>64</xdr:col>
      <xdr:colOff>106568</xdr:colOff>
      <xdr:row>33</xdr:row>
      <xdr:rowOff>65232</xdr:rowOff>
    </xdr:to>
    <xdr:cxnSp macro="">
      <xdr:nvCxnSpPr>
        <xdr:cNvPr id="207" name="直線コネクタ 206">
          <a:extLst>
            <a:ext uri="{FF2B5EF4-FFF2-40B4-BE49-F238E27FC236}">
              <a16:creationId xmlns:a16="http://schemas.microsoft.com/office/drawing/2014/main" id="{2029DAF3-2813-45D4-9720-19A04435E784}"/>
            </a:ext>
          </a:extLst>
        </xdr:cNvPr>
        <xdr:cNvCxnSpPr/>
      </xdr:nvCxnSpPr>
      <xdr:spPr>
        <a:xfrm>
          <a:off x="14736968" y="7513761"/>
          <a:ext cx="0" cy="1116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153706</xdr:colOff>
      <xdr:row>32</xdr:row>
      <xdr:rowOff>178271</xdr:rowOff>
    </xdr:from>
    <xdr:to>
      <xdr:col>58</xdr:col>
      <xdr:colOff>165992</xdr:colOff>
      <xdr:row>32</xdr:row>
      <xdr:rowOff>178271</xdr:rowOff>
    </xdr:to>
    <xdr:cxnSp macro="">
      <xdr:nvCxnSpPr>
        <xdr:cNvPr id="208" name="直線コネクタ 207">
          <a:extLst>
            <a:ext uri="{FF2B5EF4-FFF2-40B4-BE49-F238E27FC236}">
              <a16:creationId xmlns:a16="http://schemas.microsoft.com/office/drawing/2014/main" id="{6DB1C384-D378-466F-8F7E-DE2D5FEB4B8E}"/>
            </a:ext>
          </a:extLst>
        </xdr:cNvPr>
        <xdr:cNvCxnSpPr/>
      </xdr:nvCxnSpPr>
      <xdr:spPr>
        <a:xfrm>
          <a:off x="13183906" y="7509800"/>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21063</xdr:colOff>
      <xdr:row>33</xdr:row>
      <xdr:rowOff>54787</xdr:rowOff>
    </xdr:from>
    <xdr:to>
      <xdr:col>68</xdr:col>
      <xdr:colOff>21063</xdr:colOff>
      <xdr:row>35</xdr:row>
      <xdr:rowOff>31555</xdr:rowOff>
    </xdr:to>
    <xdr:cxnSp macro="">
      <xdr:nvCxnSpPr>
        <xdr:cNvPr id="209" name="直線コネクタ 208">
          <a:extLst>
            <a:ext uri="{FF2B5EF4-FFF2-40B4-BE49-F238E27FC236}">
              <a16:creationId xmlns:a16="http://schemas.microsoft.com/office/drawing/2014/main" id="{A19283FE-64FD-4603-9234-D04A9E8E12E2}"/>
            </a:ext>
          </a:extLst>
        </xdr:cNvPr>
        <xdr:cNvCxnSpPr/>
      </xdr:nvCxnSpPr>
      <xdr:spPr>
        <a:xfrm>
          <a:off x="15565863" y="7613827"/>
          <a:ext cx="0" cy="433968"/>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96493</xdr:colOff>
      <xdr:row>33</xdr:row>
      <xdr:rowOff>49101</xdr:rowOff>
    </xdr:from>
    <xdr:to>
      <xdr:col>68</xdr:col>
      <xdr:colOff>148398</xdr:colOff>
      <xdr:row>33</xdr:row>
      <xdr:rowOff>49101</xdr:rowOff>
    </xdr:to>
    <xdr:cxnSp macro="">
      <xdr:nvCxnSpPr>
        <xdr:cNvPr id="210" name="直線コネクタ 209">
          <a:extLst>
            <a:ext uri="{FF2B5EF4-FFF2-40B4-BE49-F238E27FC236}">
              <a16:creationId xmlns:a16="http://schemas.microsoft.com/office/drawing/2014/main" id="{DB1404B0-2413-43EC-A213-E54C0FC20A50}"/>
            </a:ext>
          </a:extLst>
        </xdr:cNvPr>
        <xdr:cNvCxnSpPr/>
      </xdr:nvCxnSpPr>
      <xdr:spPr>
        <a:xfrm>
          <a:off x="15412693" y="7608141"/>
          <a:ext cx="280505" cy="0"/>
        </a:xfrm>
        <a:prstGeom prst="line">
          <a:avLst/>
        </a:prstGeom>
        <a:ln w="25400">
          <a:solidFill>
            <a:srgbClr val="FF0000"/>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67</xdr:col>
      <xdr:colOff>96493</xdr:colOff>
      <xdr:row>35</xdr:row>
      <xdr:rowOff>39808</xdr:rowOff>
    </xdr:from>
    <xdr:to>
      <xdr:col>68</xdr:col>
      <xdr:colOff>148398</xdr:colOff>
      <xdr:row>35</xdr:row>
      <xdr:rowOff>39808</xdr:rowOff>
    </xdr:to>
    <xdr:cxnSp macro="">
      <xdr:nvCxnSpPr>
        <xdr:cNvPr id="211" name="直線コネクタ 210">
          <a:extLst>
            <a:ext uri="{FF2B5EF4-FFF2-40B4-BE49-F238E27FC236}">
              <a16:creationId xmlns:a16="http://schemas.microsoft.com/office/drawing/2014/main" id="{C99BC7B3-357F-4EF5-9D35-2DD60B19D3A8}"/>
            </a:ext>
          </a:extLst>
        </xdr:cNvPr>
        <xdr:cNvCxnSpPr/>
      </xdr:nvCxnSpPr>
      <xdr:spPr>
        <a:xfrm>
          <a:off x="15412693" y="8056048"/>
          <a:ext cx="280505" cy="0"/>
        </a:xfrm>
        <a:prstGeom prst="line">
          <a:avLst/>
        </a:prstGeom>
        <a:ln w="254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275</xdr:colOff>
      <xdr:row>33</xdr:row>
      <xdr:rowOff>75345</xdr:rowOff>
    </xdr:from>
    <xdr:ext cx="224998" cy="318142"/>
    <xdr:sp macro="" textlink="">
      <xdr:nvSpPr>
        <xdr:cNvPr id="212" name="テキスト ボックス 211">
          <a:extLst>
            <a:ext uri="{FF2B5EF4-FFF2-40B4-BE49-F238E27FC236}">
              <a16:creationId xmlns:a16="http://schemas.microsoft.com/office/drawing/2014/main" id="{7119AEE7-F35A-4E15-B0BA-AAB303C2CA77}"/>
            </a:ext>
          </a:extLst>
        </xdr:cNvPr>
        <xdr:cNvSpPr txBox="1"/>
      </xdr:nvSpPr>
      <xdr:spPr>
        <a:xfrm rot="16200000">
          <a:off x="15727103" y="7680957"/>
          <a:ext cx="31814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jd</a:t>
          </a:r>
        </a:p>
      </xdr:txBody>
    </xdr:sp>
    <xdr:clientData/>
  </xdr:oneCellAnchor>
  <xdr:twoCellAnchor editAs="oneCell">
    <xdr:from>
      <xdr:col>58</xdr:col>
      <xdr:colOff>75979</xdr:colOff>
      <xdr:row>33</xdr:row>
      <xdr:rowOff>72367</xdr:rowOff>
    </xdr:from>
    <xdr:to>
      <xdr:col>60</xdr:col>
      <xdr:colOff>62841</xdr:colOff>
      <xdr:row>33</xdr:row>
      <xdr:rowOff>72367</xdr:rowOff>
    </xdr:to>
    <xdr:cxnSp macro="">
      <xdr:nvCxnSpPr>
        <xdr:cNvPr id="213" name="直線コネクタ 212">
          <a:extLst>
            <a:ext uri="{FF2B5EF4-FFF2-40B4-BE49-F238E27FC236}">
              <a16:creationId xmlns:a16="http://schemas.microsoft.com/office/drawing/2014/main" id="{F17135DA-305B-412A-8C54-6B92BC02F101}"/>
            </a:ext>
          </a:extLst>
        </xdr:cNvPr>
        <xdr:cNvCxnSpPr/>
      </xdr:nvCxnSpPr>
      <xdr:spPr>
        <a:xfrm flipH="1">
          <a:off x="13334779" y="7632496"/>
          <a:ext cx="444062" cy="0"/>
        </a:xfrm>
        <a:prstGeom prst="line">
          <a:avLst/>
        </a:prstGeom>
        <a:ln w="9525">
          <a:solidFill>
            <a:schemeClr val="bg1">
              <a:lumMod val="75000"/>
            </a:schemeClr>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160550</xdr:colOff>
      <xdr:row>36</xdr:row>
      <xdr:rowOff>31762</xdr:rowOff>
    </xdr:from>
    <xdr:ext cx="285143" cy="224998"/>
    <xdr:sp macro="" textlink="">
      <xdr:nvSpPr>
        <xdr:cNvPr id="214" name="テキスト ボックス 213">
          <a:extLst>
            <a:ext uri="{FF2B5EF4-FFF2-40B4-BE49-F238E27FC236}">
              <a16:creationId xmlns:a16="http://schemas.microsoft.com/office/drawing/2014/main" id="{903A2397-FF83-4E33-8F34-C372EC05CCAB}"/>
            </a:ext>
          </a:extLst>
        </xdr:cNvPr>
        <xdr:cNvSpPr txBox="1"/>
      </xdr:nvSpPr>
      <xdr:spPr>
        <a:xfrm>
          <a:off x="13876550" y="8277691"/>
          <a:ext cx="28514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ysClr val="windowText" lastClr="000000"/>
              </a:solidFill>
              <a:latin typeface="Times New Roman"/>
              <a:cs typeface="Times New Roman"/>
            </a:rPr>
            <a:t>A</a:t>
          </a:r>
          <a:r>
            <a:rPr kumimoji="1" lang="en-US" altLang="en-US" sz="900" b="0" i="1" u="none" strike="noStrike" baseline="-25000">
              <a:solidFill>
                <a:sysClr val="windowText" lastClr="000000"/>
              </a:solidFill>
              <a:latin typeface="Times New Roman"/>
              <a:cs typeface="Times New Roman"/>
            </a:rPr>
            <a:t>s</a:t>
          </a:r>
        </a:p>
      </xdr:txBody>
    </xdr:sp>
    <xdr:clientData/>
  </xdr:oneCellAnchor>
  <xdr:twoCellAnchor>
    <xdr:from>
      <xdr:col>59</xdr:col>
      <xdr:colOff>80358</xdr:colOff>
      <xdr:row>35</xdr:row>
      <xdr:rowOff>180871</xdr:rowOff>
    </xdr:from>
    <xdr:to>
      <xdr:col>63</xdr:col>
      <xdr:colOff>71600</xdr:colOff>
      <xdr:row>36</xdr:row>
      <xdr:rowOff>79728</xdr:rowOff>
    </xdr:to>
    <xdr:sp macro="" textlink="">
      <xdr:nvSpPr>
        <xdr:cNvPr id="215" name="右中かっこ 214">
          <a:extLst>
            <a:ext uri="{FF2B5EF4-FFF2-40B4-BE49-F238E27FC236}">
              <a16:creationId xmlns:a16="http://schemas.microsoft.com/office/drawing/2014/main" id="{0A50BFFD-9B20-4D4E-950F-052EE54DF676}"/>
            </a:ext>
          </a:extLst>
        </xdr:cNvPr>
        <xdr:cNvSpPr/>
      </xdr:nvSpPr>
      <xdr:spPr>
        <a:xfrm rot="5400000">
          <a:off x="13956850" y="7809108"/>
          <a:ext cx="127457" cy="905642"/>
        </a:xfrm>
        <a:prstGeom prst="rightBrace">
          <a:avLst>
            <a:gd name="adj1" fmla="val 37809"/>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64</xdr:col>
      <xdr:colOff>225694</xdr:colOff>
      <xdr:row>31</xdr:row>
      <xdr:rowOff>192527</xdr:rowOff>
    </xdr:from>
    <xdr:ext cx="224998" cy="467933"/>
    <xdr:sp macro="" textlink="">
      <xdr:nvSpPr>
        <xdr:cNvPr id="216" name="テキスト ボックス 215">
          <a:extLst>
            <a:ext uri="{FF2B5EF4-FFF2-40B4-BE49-F238E27FC236}">
              <a16:creationId xmlns:a16="http://schemas.microsoft.com/office/drawing/2014/main" id="{A608316B-8673-4FEF-9ABA-EEDFF2AB4E23}"/>
            </a:ext>
          </a:extLst>
        </xdr:cNvPr>
        <xdr:cNvSpPr txBox="1"/>
      </xdr:nvSpPr>
      <xdr:spPr>
        <a:xfrm rot="16200000">
          <a:off x="14734626" y="7415835"/>
          <a:ext cx="467933"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en-US" sz="900" b="0" i="1" u="none" strike="noStrike">
              <a:solidFill>
                <a:srgbClr val="000000"/>
              </a:solidFill>
              <a:latin typeface="Times New Roman"/>
              <a:cs typeface="Times New Roman"/>
            </a:rPr>
            <a:t>=</a:t>
          </a:r>
        </a:p>
      </xdr:txBody>
    </xdr:sp>
    <xdr:clientData/>
  </xdr:oneCellAnchor>
  <xdr:oneCellAnchor>
    <xdr:from>
      <xdr:col>64</xdr:col>
      <xdr:colOff>225872</xdr:colOff>
      <xdr:row>32</xdr:row>
      <xdr:rowOff>861</xdr:rowOff>
    </xdr:from>
    <xdr:ext cx="233205" cy="357790"/>
    <xdr:sp macro="" textlink="$BB$24">
      <xdr:nvSpPr>
        <xdr:cNvPr id="217" name="テキスト ボックス 216">
          <a:extLst>
            <a:ext uri="{FF2B5EF4-FFF2-40B4-BE49-F238E27FC236}">
              <a16:creationId xmlns:a16="http://schemas.microsoft.com/office/drawing/2014/main" id="{9013E793-73F4-43CA-8B31-2D7C1E57D079}"/>
            </a:ext>
          </a:extLst>
        </xdr:cNvPr>
        <xdr:cNvSpPr txBox="1"/>
      </xdr:nvSpPr>
      <xdr:spPr>
        <a:xfrm rot="16200000">
          <a:off x="14793980" y="7389239"/>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FEDD336-F4B7-43B3-9A2E-6F2E620128D8}" type="TxLink">
            <a:rPr kumimoji="1" lang="en-US" altLang="en-US" sz="900" b="0" i="0" u="none" strike="noStrike">
              <a:solidFill>
                <a:srgbClr val="000000"/>
              </a:solidFill>
              <a:latin typeface="Times New Roman"/>
              <a:ea typeface="Yu Gothic"/>
              <a:cs typeface="Times New Roman"/>
            </a:rPr>
            <a:pPr/>
            <a:t>108</a:t>
          </a:fld>
          <a:endParaRPr kumimoji="1" lang="ja-JP" altLang="en-US" sz="900"/>
        </a:p>
      </xdr:txBody>
    </xdr:sp>
    <xdr:clientData/>
  </xdr:oneCellAnchor>
  <xdr:oneCellAnchor>
    <xdr:from>
      <xdr:col>66</xdr:col>
      <xdr:colOff>159583</xdr:colOff>
      <xdr:row>31</xdr:row>
      <xdr:rowOff>190528</xdr:rowOff>
    </xdr:from>
    <xdr:ext cx="275781" cy="224998"/>
    <xdr:sp macro="" textlink="">
      <xdr:nvSpPr>
        <xdr:cNvPr id="218" name="テキスト ボックス 217">
          <a:extLst>
            <a:ext uri="{FF2B5EF4-FFF2-40B4-BE49-F238E27FC236}">
              <a16:creationId xmlns:a16="http://schemas.microsoft.com/office/drawing/2014/main" id="{367EC9F8-4E52-474F-B613-7800D23EAD9B}"/>
            </a:ext>
          </a:extLst>
        </xdr:cNvPr>
        <xdr:cNvSpPr txBox="1"/>
      </xdr:nvSpPr>
      <xdr:spPr>
        <a:xfrm>
          <a:off x="15247183" y="7292368"/>
          <a:ext cx="27578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c</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64</xdr:col>
      <xdr:colOff>218173</xdr:colOff>
      <xdr:row>34</xdr:row>
      <xdr:rowOff>227488</xdr:rowOff>
    </xdr:from>
    <xdr:ext cx="271549" cy="224998"/>
    <xdr:sp macro="" textlink="">
      <xdr:nvSpPr>
        <xdr:cNvPr id="219" name="テキスト ボックス 218">
          <a:extLst>
            <a:ext uri="{FF2B5EF4-FFF2-40B4-BE49-F238E27FC236}">
              <a16:creationId xmlns:a16="http://schemas.microsoft.com/office/drawing/2014/main" id="{4FBDE8CB-4FCA-4979-B363-6B8E0FB594CC}"/>
            </a:ext>
          </a:extLst>
        </xdr:cNvPr>
        <xdr:cNvSpPr txBox="1"/>
      </xdr:nvSpPr>
      <xdr:spPr>
        <a:xfrm>
          <a:off x="14848573" y="8016217"/>
          <a:ext cx="27154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i="1" u="none" strike="noStrike">
              <a:solidFill>
                <a:sysClr val="windowText" lastClr="000000"/>
              </a:solidFill>
              <a:latin typeface="Times New Roman"/>
              <a:cs typeface="Times New Roman"/>
            </a:rPr>
            <a:t>σ</a:t>
          </a:r>
          <a:r>
            <a:rPr kumimoji="1" lang="en-US" altLang="ja-JP" sz="900" b="0" i="1" u="none" strike="noStrike" baseline="-25000">
              <a:solidFill>
                <a:sysClr val="windowText" lastClr="000000"/>
              </a:solidFill>
              <a:latin typeface="Times New Roman"/>
              <a:cs typeface="Times New Roman"/>
            </a:rPr>
            <a:t>s</a:t>
          </a:r>
          <a:endParaRPr kumimoji="1" lang="en-US" altLang="en-US" sz="900" b="0" i="1" u="none" strike="noStrike" baseline="-25000">
            <a:solidFill>
              <a:sysClr val="windowText" lastClr="000000"/>
            </a:solidFill>
            <a:latin typeface="Times New Roman"/>
            <a:cs typeface="Times New Roman"/>
          </a:endParaRPr>
        </a:p>
      </xdr:txBody>
    </xdr:sp>
    <xdr:clientData/>
  </xdr:oneCellAnchor>
  <xdr:oneCellAnchor>
    <xdr:from>
      <xdr:col>57</xdr:col>
      <xdr:colOff>85992</xdr:colOff>
      <xdr:row>35</xdr:row>
      <xdr:rowOff>81604</xdr:rowOff>
    </xdr:from>
    <xdr:ext cx="233205" cy="357790"/>
    <xdr:sp macro="" textlink="$BA$11">
      <xdr:nvSpPr>
        <xdr:cNvPr id="220" name="テキスト ボックス 219">
          <a:extLst>
            <a:ext uri="{FF2B5EF4-FFF2-40B4-BE49-F238E27FC236}">
              <a16:creationId xmlns:a16="http://schemas.microsoft.com/office/drawing/2014/main" id="{88FD4B6B-93F0-4BBF-9B48-AB26F31C2060}"/>
            </a:ext>
          </a:extLst>
        </xdr:cNvPr>
        <xdr:cNvSpPr txBox="1"/>
      </xdr:nvSpPr>
      <xdr:spPr>
        <a:xfrm rot="16200000">
          <a:off x="13053900" y="8161225"/>
          <a:ext cx="35779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60C71C0-EA74-4729-8C21-17FAA8E8E80F}" type="TxLink">
            <a:rPr kumimoji="1" lang="en-US" altLang="en-US" sz="900" b="0" i="0" u="none" strike="noStrike">
              <a:solidFill>
                <a:srgbClr val="000000"/>
              </a:solidFill>
              <a:latin typeface="Times New Roman"/>
              <a:ea typeface="Yu Gothic"/>
              <a:cs typeface="Times New Roman"/>
            </a:rPr>
            <a:pPr/>
            <a:t>100</a:t>
          </a:fld>
          <a:endParaRPr kumimoji="1" lang="ja-JP" altLang="en-US" sz="900"/>
        </a:p>
      </xdr:txBody>
    </xdr:sp>
    <xdr:clientData/>
  </xdr:oneCellAnchor>
  <xdr:twoCellAnchor editAs="oneCell">
    <xdr:from>
      <xdr:col>57</xdr:col>
      <xdr:colOff>153706</xdr:colOff>
      <xdr:row>35</xdr:row>
      <xdr:rowOff>153948</xdr:rowOff>
    </xdr:from>
    <xdr:to>
      <xdr:col>58</xdr:col>
      <xdr:colOff>165992</xdr:colOff>
      <xdr:row>35</xdr:row>
      <xdr:rowOff>153948</xdr:rowOff>
    </xdr:to>
    <xdr:cxnSp macro="">
      <xdr:nvCxnSpPr>
        <xdr:cNvPr id="221" name="直線コネクタ 220">
          <a:extLst>
            <a:ext uri="{FF2B5EF4-FFF2-40B4-BE49-F238E27FC236}">
              <a16:creationId xmlns:a16="http://schemas.microsoft.com/office/drawing/2014/main" id="{E0FBB5EB-A837-47D5-92EA-4FE9E1DC307F}"/>
            </a:ext>
          </a:extLst>
        </xdr:cNvPr>
        <xdr:cNvCxnSpPr/>
      </xdr:nvCxnSpPr>
      <xdr:spPr>
        <a:xfrm>
          <a:off x="13183906" y="8171277"/>
          <a:ext cx="240886"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57</xdr:col>
      <xdr:colOff>205974</xdr:colOff>
      <xdr:row>35</xdr:row>
      <xdr:rowOff>49842</xdr:rowOff>
    </xdr:from>
    <xdr:to>
      <xdr:col>57</xdr:col>
      <xdr:colOff>205974</xdr:colOff>
      <xdr:row>35</xdr:row>
      <xdr:rowOff>156579</xdr:rowOff>
    </xdr:to>
    <xdr:cxnSp macro="">
      <xdr:nvCxnSpPr>
        <xdr:cNvPr id="222" name="直線コネクタ 221">
          <a:extLst>
            <a:ext uri="{FF2B5EF4-FFF2-40B4-BE49-F238E27FC236}">
              <a16:creationId xmlns:a16="http://schemas.microsoft.com/office/drawing/2014/main" id="{A798485A-8785-48CB-AB49-432D7E26B10C}"/>
            </a:ext>
          </a:extLst>
        </xdr:cNvPr>
        <xdr:cNvCxnSpPr/>
      </xdr:nvCxnSpPr>
      <xdr:spPr>
        <a:xfrm>
          <a:off x="13236174" y="8067171"/>
          <a:ext cx="0" cy="106737"/>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61530</xdr:colOff>
      <xdr:row>13</xdr:row>
      <xdr:rowOff>86842</xdr:rowOff>
    </xdr:from>
    <xdr:ext cx="224998" cy="444352"/>
    <xdr:sp macro="" textlink="$BF$13">
      <xdr:nvSpPr>
        <xdr:cNvPr id="223" name="テキスト ボックス 222">
          <a:extLst>
            <a:ext uri="{FF2B5EF4-FFF2-40B4-BE49-F238E27FC236}">
              <a16:creationId xmlns:a16="http://schemas.microsoft.com/office/drawing/2014/main" id="{874B33B5-932A-475B-B364-C5B4A44B6FAE}"/>
            </a:ext>
          </a:extLst>
        </xdr:cNvPr>
        <xdr:cNvSpPr txBox="1"/>
      </xdr:nvSpPr>
      <xdr:spPr>
        <a:xfrm rot="16200000">
          <a:off x="13667853" y="3183559"/>
          <a:ext cx="44435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8D26372-330C-4BA8-8E07-AA9008485A5E}" type="TxLink">
            <a:rPr kumimoji="1" lang="en-US" altLang="en-US" sz="900" b="0" i="0" u="none" strike="noStrike">
              <a:solidFill>
                <a:srgbClr val="FF0000"/>
              </a:solidFill>
              <a:latin typeface="Times New Roman" panose="02020603050405020304" pitchFamily="18" charset="0"/>
              <a:ea typeface="Yu Gothic"/>
              <a:cs typeface="Times New Roman" panose="02020603050405020304" pitchFamily="18" charset="0"/>
            </a:rPr>
            <a:pPr/>
            <a:t>0.600</a:t>
          </a:fld>
          <a:endParaRPr kumimoji="1" lang="ja-JP" altLang="en-US" sz="900">
            <a:solidFill>
              <a:srgbClr val="FF0000"/>
            </a:solidFill>
            <a:latin typeface="Times New Roman" panose="02020603050405020304" pitchFamily="18" charset="0"/>
            <a:ea typeface="游明朝" panose="02020400000000000000" pitchFamily="18" charset="-128"/>
            <a:cs typeface="Times New Roman" panose="02020603050405020304" pitchFamily="18" charset="0"/>
          </a:endParaRPr>
        </a:p>
      </xdr:txBody>
    </xdr:sp>
    <xdr:clientData/>
  </xdr:oneCellAnchor>
  <xdr:oneCellAnchor>
    <xdr:from>
      <xdr:col>59</xdr:col>
      <xdr:colOff>189170</xdr:colOff>
      <xdr:row>13</xdr:row>
      <xdr:rowOff>187680</xdr:rowOff>
    </xdr:from>
    <xdr:ext cx="224998" cy="320280"/>
    <xdr:sp macro="" textlink="">
      <xdr:nvSpPr>
        <xdr:cNvPr id="224" name="テキスト ボックス 223">
          <a:extLst>
            <a:ext uri="{FF2B5EF4-FFF2-40B4-BE49-F238E27FC236}">
              <a16:creationId xmlns:a16="http://schemas.microsoft.com/office/drawing/2014/main" id="{56535CE5-CC9B-4A61-9E8E-639D414BCD36}"/>
            </a:ext>
          </a:extLst>
        </xdr:cNvPr>
        <xdr:cNvSpPr txBox="1"/>
      </xdr:nvSpPr>
      <xdr:spPr>
        <a:xfrm rot="16200000">
          <a:off x="13628929" y="3221409"/>
          <a:ext cx="32028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FF0000"/>
              </a:solidFill>
              <a:latin typeface="Times New Roman"/>
              <a:cs typeface="Times New Roman"/>
            </a:rPr>
            <a:t>d=</a:t>
          </a:r>
        </a:p>
      </xdr:txBody>
    </xdr:sp>
    <xdr:clientData/>
  </xdr:oneCellAnchor>
  <xdr:twoCellAnchor editAs="oneCell">
    <xdr:from>
      <xdr:col>61</xdr:col>
      <xdr:colOff>42280</xdr:colOff>
      <xdr:row>14</xdr:row>
      <xdr:rowOff>3542</xdr:rowOff>
    </xdr:from>
    <xdr:to>
      <xdr:col>61</xdr:col>
      <xdr:colOff>42280</xdr:colOff>
      <xdr:row>14</xdr:row>
      <xdr:rowOff>215942</xdr:rowOff>
    </xdr:to>
    <xdr:cxnSp macro="">
      <xdr:nvCxnSpPr>
        <xdr:cNvPr id="225" name="直線コネクタ 224">
          <a:extLst>
            <a:ext uri="{FF2B5EF4-FFF2-40B4-BE49-F238E27FC236}">
              <a16:creationId xmlns:a16="http://schemas.microsoft.com/office/drawing/2014/main" id="{05EF5C98-C2DC-DDA3-6E92-31E90E7FE791}"/>
            </a:ext>
          </a:extLst>
        </xdr:cNvPr>
        <xdr:cNvCxnSpPr/>
      </xdr:nvCxnSpPr>
      <xdr:spPr>
        <a:xfrm>
          <a:off x="13986880" y="3219182"/>
          <a:ext cx="0" cy="2124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108931</xdr:colOff>
      <xdr:row>5</xdr:row>
      <xdr:rowOff>55661</xdr:rowOff>
    </xdr:from>
    <xdr:to>
      <xdr:col>27</xdr:col>
      <xdr:colOff>108931</xdr:colOff>
      <xdr:row>15</xdr:row>
      <xdr:rowOff>22421</xdr:rowOff>
    </xdr:to>
    <xdr:cxnSp macro="">
      <xdr:nvCxnSpPr>
        <xdr:cNvPr id="246" name="直線コネクタ 245">
          <a:extLst>
            <a:ext uri="{FF2B5EF4-FFF2-40B4-BE49-F238E27FC236}">
              <a16:creationId xmlns:a16="http://schemas.microsoft.com/office/drawing/2014/main" id="{A2CE6883-663D-42A2-8EA2-6E7909F65F68}"/>
            </a:ext>
          </a:extLst>
        </xdr:cNvPr>
        <xdr:cNvCxnSpPr/>
      </xdr:nvCxnSpPr>
      <xdr:spPr>
        <a:xfrm>
          <a:off x="6281131" y="119866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6446</xdr:colOff>
      <xdr:row>15</xdr:row>
      <xdr:rowOff>19631</xdr:rowOff>
    </xdr:from>
    <xdr:to>
      <xdr:col>27</xdr:col>
      <xdr:colOff>101846</xdr:colOff>
      <xdr:row>15</xdr:row>
      <xdr:rowOff>19631</xdr:rowOff>
    </xdr:to>
    <xdr:cxnSp macro="">
      <xdr:nvCxnSpPr>
        <xdr:cNvPr id="248" name="直線コネクタ 247">
          <a:extLst>
            <a:ext uri="{FF2B5EF4-FFF2-40B4-BE49-F238E27FC236}">
              <a16:creationId xmlns:a16="http://schemas.microsoft.com/office/drawing/2014/main" id="{457627E8-C9B0-4B89-9A14-ECB44F8A89DB}"/>
            </a:ext>
          </a:extLst>
        </xdr:cNvPr>
        <xdr:cNvCxnSpPr/>
      </xdr:nvCxnSpPr>
      <xdr:spPr>
        <a:xfrm>
          <a:off x="5950046" y="3463871"/>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4893</xdr:colOff>
      <xdr:row>15</xdr:row>
      <xdr:rowOff>21288</xdr:rowOff>
    </xdr:from>
    <xdr:to>
      <xdr:col>26</xdr:col>
      <xdr:colOff>4893</xdr:colOff>
      <xdr:row>16</xdr:row>
      <xdr:rowOff>44688</xdr:rowOff>
    </xdr:to>
    <xdr:cxnSp macro="">
      <xdr:nvCxnSpPr>
        <xdr:cNvPr id="249" name="直線コネクタ 248">
          <a:extLst>
            <a:ext uri="{FF2B5EF4-FFF2-40B4-BE49-F238E27FC236}">
              <a16:creationId xmlns:a16="http://schemas.microsoft.com/office/drawing/2014/main" id="{D4661E36-11F4-4662-A8DD-151A2B32D277}"/>
            </a:ext>
          </a:extLst>
        </xdr:cNvPr>
        <xdr:cNvCxnSpPr/>
      </xdr:nvCxnSpPr>
      <xdr:spPr>
        <a:xfrm>
          <a:off x="5948493" y="346552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108138</xdr:colOff>
      <xdr:row>5</xdr:row>
      <xdr:rowOff>57774</xdr:rowOff>
    </xdr:from>
    <xdr:to>
      <xdr:col>28</xdr:col>
      <xdr:colOff>113538</xdr:colOff>
      <xdr:row>5</xdr:row>
      <xdr:rowOff>57774</xdr:rowOff>
    </xdr:to>
    <xdr:cxnSp macro="">
      <xdr:nvCxnSpPr>
        <xdr:cNvPr id="250" name="直線コネクタ 249">
          <a:extLst>
            <a:ext uri="{FF2B5EF4-FFF2-40B4-BE49-F238E27FC236}">
              <a16:creationId xmlns:a16="http://schemas.microsoft.com/office/drawing/2014/main" id="{AD8D2727-4FAC-4D0A-907B-B4A0EF294B14}"/>
            </a:ext>
          </a:extLst>
        </xdr:cNvPr>
        <xdr:cNvCxnSpPr/>
      </xdr:nvCxnSpPr>
      <xdr:spPr>
        <a:xfrm>
          <a:off x="6280338" y="1200774"/>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111821</xdr:colOff>
      <xdr:row>5</xdr:row>
      <xdr:rowOff>55661</xdr:rowOff>
    </xdr:from>
    <xdr:to>
      <xdr:col>28</xdr:col>
      <xdr:colOff>111821</xdr:colOff>
      <xdr:row>15</xdr:row>
      <xdr:rowOff>22421</xdr:rowOff>
    </xdr:to>
    <xdr:cxnSp macro="">
      <xdr:nvCxnSpPr>
        <xdr:cNvPr id="251" name="直線コネクタ 250">
          <a:extLst>
            <a:ext uri="{FF2B5EF4-FFF2-40B4-BE49-F238E27FC236}">
              <a16:creationId xmlns:a16="http://schemas.microsoft.com/office/drawing/2014/main" id="{02CDC99C-045A-4F99-A58C-FB00FA6DC063}"/>
            </a:ext>
          </a:extLst>
        </xdr:cNvPr>
        <xdr:cNvCxnSpPr/>
      </xdr:nvCxnSpPr>
      <xdr:spPr>
        <a:xfrm>
          <a:off x="6512621" y="1198661"/>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109913</xdr:colOff>
      <xdr:row>15</xdr:row>
      <xdr:rowOff>21752</xdr:rowOff>
    </xdr:from>
    <xdr:to>
      <xdr:col>33</xdr:col>
      <xdr:colOff>118913</xdr:colOff>
      <xdr:row>15</xdr:row>
      <xdr:rowOff>21752</xdr:rowOff>
    </xdr:to>
    <xdr:cxnSp macro="">
      <xdr:nvCxnSpPr>
        <xdr:cNvPr id="252" name="直線コネクタ 251">
          <a:extLst>
            <a:ext uri="{FF2B5EF4-FFF2-40B4-BE49-F238E27FC236}">
              <a16:creationId xmlns:a16="http://schemas.microsoft.com/office/drawing/2014/main" id="{0AB73BE0-1ABD-4211-A1A9-8FD71DD4E61F}"/>
            </a:ext>
          </a:extLst>
        </xdr:cNvPr>
        <xdr:cNvCxnSpPr/>
      </xdr:nvCxnSpPr>
      <xdr:spPr>
        <a:xfrm>
          <a:off x="6510713" y="3465992"/>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117087</xdr:colOff>
      <xdr:row>15</xdr:row>
      <xdr:rowOff>19989</xdr:rowOff>
    </xdr:from>
    <xdr:to>
      <xdr:col>33</xdr:col>
      <xdr:colOff>117087</xdr:colOff>
      <xdr:row>16</xdr:row>
      <xdr:rowOff>43389</xdr:rowOff>
    </xdr:to>
    <xdr:cxnSp macro="">
      <xdr:nvCxnSpPr>
        <xdr:cNvPr id="253" name="直線コネクタ 252">
          <a:extLst>
            <a:ext uri="{FF2B5EF4-FFF2-40B4-BE49-F238E27FC236}">
              <a16:creationId xmlns:a16="http://schemas.microsoft.com/office/drawing/2014/main" id="{B160AE8D-2E8F-4EB4-AD61-3B7437B324BD}"/>
            </a:ext>
          </a:extLst>
        </xdr:cNvPr>
        <xdr:cNvCxnSpPr/>
      </xdr:nvCxnSpPr>
      <xdr:spPr>
        <a:xfrm>
          <a:off x="7660887" y="346422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201093</xdr:colOff>
      <xdr:row>5</xdr:row>
      <xdr:rowOff>57699</xdr:rowOff>
    </xdr:from>
    <xdr:to>
      <xdr:col>27</xdr:col>
      <xdr:colOff>2880</xdr:colOff>
      <xdr:row>5</xdr:row>
      <xdr:rowOff>57699</xdr:rowOff>
    </xdr:to>
    <xdr:cxnSp macro="">
      <xdr:nvCxnSpPr>
        <xdr:cNvPr id="254" name="直線コネクタ 253">
          <a:extLst>
            <a:ext uri="{FF2B5EF4-FFF2-40B4-BE49-F238E27FC236}">
              <a16:creationId xmlns:a16="http://schemas.microsoft.com/office/drawing/2014/main" id="{B6FC35D3-D610-4673-9E5E-3E1AFBCEA120}"/>
            </a:ext>
          </a:extLst>
        </xdr:cNvPr>
        <xdr:cNvCxnSpPr/>
      </xdr:nvCxnSpPr>
      <xdr:spPr>
        <a:xfrm>
          <a:off x="5458893" y="1200699"/>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185195</xdr:colOff>
      <xdr:row>15</xdr:row>
      <xdr:rowOff>20495</xdr:rowOff>
    </xdr:from>
    <xdr:to>
      <xdr:col>25</xdr:col>
      <xdr:colOff>121674</xdr:colOff>
      <xdr:row>15</xdr:row>
      <xdr:rowOff>20495</xdr:rowOff>
    </xdr:to>
    <xdr:cxnSp macro="">
      <xdr:nvCxnSpPr>
        <xdr:cNvPr id="255" name="直線コネクタ 254">
          <a:extLst>
            <a:ext uri="{FF2B5EF4-FFF2-40B4-BE49-F238E27FC236}">
              <a16:creationId xmlns:a16="http://schemas.microsoft.com/office/drawing/2014/main" id="{638E9B07-33C9-42A1-A5A6-BD317867BBEF}"/>
            </a:ext>
          </a:extLst>
        </xdr:cNvPr>
        <xdr:cNvCxnSpPr/>
      </xdr:nvCxnSpPr>
      <xdr:spPr>
        <a:xfrm>
          <a:off x="5671595" y="3464735"/>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12631</xdr:colOff>
      <xdr:row>5</xdr:row>
      <xdr:rowOff>51152</xdr:rowOff>
    </xdr:from>
    <xdr:to>
      <xdr:col>25</xdr:col>
      <xdr:colOff>12631</xdr:colOff>
      <xdr:row>15</xdr:row>
      <xdr:rowOff>17912</xdr:rowOff>
    </xdr:to>
    <xdr:cxnSp macro="">
      <xdr:nvCxnSpPr>
        <xdr:cNvPr id="256" name="直線コネクタ 255">
          <a:extLst>
            <a:ext uri="{FF2B5EF4-FFF2-40B4-BE49-F238E27FC236}">
              <a16:creationId xmlns:a16="http://schemas.microsoft.com/office/drawing/2014/main" id="{FB96945D-4E62-4E20-A73B-3BA3FBA54480}"/>
            </a:ext>
          </a:extLst>
        </xdr:cNvPr>
        <xdr:cNvCxnSpPr/>
      </xdr:nvCxnSpPr>
      <xdr:spPr>
        <a:xfrm>
          <a:off x="5727631" y="1194152"/>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53983</xdr:colOff>
      <xdr:row>9</xdr:row>
      <xdr:rowOff>38099</xdr:rowOff>
    </xdr:from>
    <xdr:ext cx="233205" cy="444352"/>
    <xdr:sp macro="" textlink="'1条'!$R$6">
      <xdr:nvSpPr>
        <xdr:cNvPr id="257" name="テキスト ボックス 256">
          <a:extLst>
            <a:ext uri="{FF2B5EF4-FFF2-40B4-BE49-F238E27FC236}">
              <a16:creationId xmlns:a16="http://schemas.microsoft.com/office/drawing/2014/main" id="{70A22995-DCE8-4860-B430-1261BCD11441}"/>
            </a:ext>
          </a:extLst>
        </xdr:cNvPr>
        <xdr:cNvSpPr txBox="1"/>
      </xdr:nvSpPr>
      <xdr:spPr>
        <a:xfrm rot="16200000">
          <a:off x="5434810" y="2211958"/>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187421</xdr:colOff>
      <xdr:row>16</xdr:row>
      <xdr:rowOff>42334</xdr:rowOff>
    </xdr:from>
    <xdr:to>
      <xdr:col>25</xdr:col>
      <xdr:colOff>109950</xdr:colOff>
      <xdr:row>16</xdr:row>
      <xdr:rowOff>42334</xdr:rowOff>
    </xdr:to>
    <xdr:cxnSp macro="">
      <xdr:nvCxnSpPr>
        <xdr:cNvPr id="258" name="直線コネクタ 257">
          <a:extLst>
            <a:ext uri="{FF2B5EF4-FFF2-40B4-BE49-F238E27FC236}">
              <a16:creationId xmlns:a16="http://schemas.microsoft.com/office/drawing/2014/main" id="{A2039E62-FE25-4D14-B90B-2D1D0D0ADBCF}"/>
            </a:ext>
          </a:extLst>
        </xdr:cNvPr>
        <xdr:cNvCxnSpPr/>
      </xdr:nvCxnSpPr>
      <xdr:spPr>
        <a:xfrm>
          <a:off x="5445221" y="3715174"/>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54428</xdr:colOff>
      <xdr:row>9</xdr:row>
      <xdr:rowOff>89834</xdr:rowOff>
    </xdr:from>
    <xdr:ext cx="233205" cy="444352"/>
    <xdr:sp macro="" textlink="'1条'!R5">
      <xdr:nvSpPr>
        <xdr:cNvPr id="259" name="テキスト ボックス 258">
          <a:extLst>
            <a:ext uri="{FF2B5EF4-FFF2-40B4-BE49-F238E27FC236}">
              <a16:creationId xmlns:a16="http://schemas.microsoft.com/office/drawing/2014/main" id="{F66416D5-23A5-48B0-BA1A-C55F7BD69C1F}"/>
            </a:ext>
          </a:extLst>
        </xdr:cNvPr>
        <xdr:cNvSpPr txBox="1"/>
      </xdr:nvSpPr>
      <xdr:spPr>
        <a:xfrm rot="16200000">
          <a:off x="5206655" y="226369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19943</xdr:colOff>
      <xdr:row>5</xdr:row>
      <xdr:rowOff>57015</xdr:rowOff>
    </xdr:from>
    <xdr:to>
      <xdr:col>24</xdr:col>
      <xdr:colOff>19943</xdr:colOff>
      <xdr:row>16</xdr:row>
      <xdr:rowOff>47175</xdr:rowOff>
    </xdr:to>
    <xdr:cxnSp macro="">
      <xdr:nvCxnSpPr>
        <xdr:cNvPr id="260" name="直線コネクタ 259">
          <a:extLst>
            <a:ext uri="{FF2B5EF4-FFF2-40B4-BE49-F238E27FC236}">
              <a16:creationId xmlns:a16="http://schemas.microsoft.com/office/drawing/2014/main" id="{89DECC8A-73DC-4649-83B9-DA165032CE58}"/>
            </a:ext>
          </a:extLst>
        </xdr:cNvPr>
        <xdr:cNvCxnSpPr/>
      </xdr:nvCxnSpPr>
      <xdr:spPr>
        <a:xfrm>
          <a:off x="5506343" y="1200015"/>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12534</xdr:colOff>
      <xdr:row>15</xdr:row>
      <xdr:rowOff>17316</xdr:rowOff>
    </xdr:from>
    <xdr:to>
      <xdr:col>25</xdr:col>
      <xdr:colOff>12534</xdr:colOff>
      <xdr:row>16</xdr:row>
      <xdr:rowOff>40716</xdr:rowOff>
    </xdr:to>
    <xdr:cxnSp macro="">
      <xdr:nvCxnSpPr>
        <xdr:cNvPr id="261" name="直線コネクタ 260">
          <a:extLst>
            <a:ext uri="{FF2B5EF4-FFF2-40B4-BE49-F238E27FC236}">
              <a16:creationId xmlns:a16="http://schemas.microsoft.com/office/drawing/2014/main" id="{9E92ABFF-A16D-4941-ADC7-2C2A0484B4B6}"/>
            </a:ext>
          </a:extLst>
        </xdr:cNvPr>
        <xdr:cNvCxnSpPr/>
      </xdr:nvCxnSpPr>
      <xdr:spPr>
        <a:xfrm>
          <a:off x="5727534" y="3461556"/>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65160</xdr:colOff>
      <xdr:row>10</xdr:row>
      <xdr:rowOff>170366</xdr:rowOff>
    </xdr:from>
    <xdr:ext cx="224998" cy="345929"/>
    <xdr:sp macro="" textlink="">
      <xdr:nvSpPr>
        <xdr:cNvPr id="262" name="テキスト ボックス 261">
          <a:extLst>
            <a:ext uri="{FF2B5EF4-FFF2-40B4-BE49-F238E27FC236}">
              <a16:creationId xmlns:a16="http://schemas.microsoft.com/office/drawing/2014/main" id="{E4B8D377-7568-4924-AADB-2308E1E64BC9}"/>
            </a:ext>
          </a:extLst>
        </xdr:cNvPr>
        <xdr:cNvSpPr txBox="1"/>
      </xdr:nvSpPr>
      <xdr:spPr>
        <a:xfrm rot="16200000">
          <a:off x="5262494" y="2527718"/>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17287</xdr:colOff>
      <xdr:row>14</xdr:row>
      <xdr:rowOff>134471</xdr:rowOff>
    </xdr:from>
    <xdr:ext cx="233205" cy="444352"/>
    <xdr:sp macro="" textlink="'1条'!$R$9">
      <xdr:nvSpPr>
        <xdr:cNvPr id="263" name="テキスト ボックス 262">
          <a:extLst>
            <a:ext uri="{FF2B5EF4-FFF2-40B4-BE49-F238E27FC236}">
              <a16:creationId xmlns:a16="http://schemas.microsoft.com/office/drawing/2014/main" id="{7FB7E19A-E9EC-414B-A9FD-5473652E2E2B}"/>
            </a:ext>
          </a:extLst>
        </xdr:cNvPr>
        <xdr:cNvSpPr txBox="1"/>
      </xdr:nvSpPr>
      <xdr:spPr>
        <a:xfrm rot="16200000">
          <a:off x="5398114" y="345568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109980</xdr:colOff>
      <xdr:row>3</xdr:row>
      <xdr:rowOff>223916</xdr:rowOff>
    </xdr:from>
    <xdr:to>
      <xdr:col>27</xdr:col>
      <xdr:colOff>111909</xdr:colOff>
      <xdr:row>4</xdr:row>
      <xdr:rowOff>130840</xdr:rowOff>
    </xdr:to>
    <xdr:cxnSp macro="">
      <xdr:nvCxnSpPr>
        <xdr:cNvPr id="264" name="直線コネクタ 263">
          <a:extLst>
            <a:ext uri="{FF2B5EF4-FFF2-40B4-BE49-F238E27FC236}">
              <a16:creationId xmlns:a16="http://schemas.microsoft.com/office/drawing/2014/main" id="{58008801-1430-451D-AEDC-EE9EF0D8C692}"/>
            </a:ext>
          </a:extLst>
        </xdr:cNvPr>
        <xdr:cNvCxnSpPr/>
      </xdr:nvCxnSpPr>
      <xdr:spPr>
        <a:xfrm>
          <a:off x="6282180" y="909716"/>
          <a:ext cx="1929"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114232</xdr:colOff>
      <xdr:row>3</xdr:row>
      <xdr:rowOff>221078</xdr:rowOff>
    </xdr:from>
    <xdr:to>
      <xdr:col>28</xdr:col>
      <xdr:colOff>114232</xdr:colOff>
      <xdr:row>4</xdr:row>
      <xdr:rowOff>124978</xdr:rowOff>
    </xdr:to>
    <xdr:cxnSp macro="">
      <xdr:nvCxnSpPr>
        <xdr:cNvPr id="265" name="直線コネクタ 264">
          <a:extLst>
            <a:ext uri="{FF2B5EF4-FFF2-40B4-BE49-F238E27FC236}">
              <a16:creationId xmlns:a16="http://schemas.microsoft.com/office/drawing/2014/main" id="{85D03F49-A388-4068-B8C1-0B4F5F3C6F21}"/>
            </a:ext>
          </a:extLst>
        </xdr:cNvPr>
        <xdr:cNvCxnSpPr/>
      </xdr:nvCxnSpPr>
      <xdr:spPr>
        <a:xfrm>
          <a:off x="6515032" y="906878"/>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112550</xdr:colOff>
      <xdr:row>4</xdr:row>
      <xdr:rowOff>40499</xdr:rowOff>
    </xdr:from>
    <xdr:to>
      <xdr:col>28</xdr:col>
      <xdr:colOff>117950</xdr:colOff>
      <xdr:row>4</xdr:row>
      <xdr:rowOff>40499</xdr:rowOff>
    </xdr:to>
    <xdr:cxnSp macro="">
      <xdr:nvCxnSpPr>
        <xdr:cNvPr id="266" name="直線コネクタ 265">
          <a:extLst>
            <a:ext uri="{FF2B5EF4-FFF2-40B4-BE49-F238E27FC236}">
              <a16:creationId xmlns:a16="http://schemas.microsoft.com/office/drawing/2014/main" id="{1C3E77D0-E485-4E9F-8F17-5E25B882FF19}"/>
            </a:ext>
          </a:extLst>
        </xdr:cNvPr>
        <xdr:cNvCxnSpPr/>
      </xdr:nvCxnSpPr>
      <xdr:spPr>
        <a:xfrm>
          <a:off x="6284750" y="954899"/>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9812</xdr:colOff>
      <xdr:row>3</xdr:row>
      <xdr:rowOff>32657</xdr:rowOff>
    </xdr:from>
    <xdr:ext cx="444352" cy="233205"/>
    <xdr:sp macro="" textlink="'1条'!R7">
      <xdr:nvSpPr>
        <xdr:cNvPr id="267" name="テキスト ボックス 266">
          <a:extLst>
            <a:ext uri="{FF2B5EF4-FFF2-40B4-BE49-F238E27FC236}">
              <a16:creationId xmlns:a16="http://schemas.microsoft.com/office/drawing/2014/main" id="{BABC2E8A-774C-47FE-BC19-8E6ED5343843}"/>
            </a:ext>
          </a:extLst>
        </xdr:cNvPr>
        <xdr:cNvSpPr txBox="1"/>
      </xdr:nvSpPr>
      <xdr:spPr>
        <a:xfrm>
          <a:off x="6182012" y="71845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6147</xdr:colOff>
      <xdr:row>16</xdr:row>
      <xdr:rowOff>151873</xdr:rowOff>
    </xdr:from>
    <xdr:to>
      <xdr:col>26</xdr:col>
      <xdr:colOff>6147</xdr:colOff>
      <xdr:row>17</xdr:row>
      <xdr:rowOff>52963</xdr:rowOff>
    </xdr:to>
    <xdr:cxnSp macro="">
      <xdr:nvCxnSpPr>
        <xdr:cNvPr id="268" name="直線コネクタ 267">
          <a:extLst>
            <a:ext uri="{FF2B5EF4-FFF2-40B4-BE49-F238E27FC236}">
              <a16:creationId xmlns:a16="http://schemas.microsoft.com/office/drawing/2014/main" id="{9E122E3A-359A-40C3-BBAE-65016C98098D}"/>
            </a:ext>
          </a:extLst>
        </xdr:cNvPr>
        <xdr:cNvCxnSpPr/>
      </xdr:nvCxnSpPr>
      <xdr:spPr>
        <a:xfrm>
          <a:off x="5949747" y="3824713"/>
          <a:ext cx="0" cy="129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118428</xdr:colOff>
      <xdr:row>16</xdr:row>
      <xdr:rowOff>151873</xdr:rowOff>
    </xdr:from>
    <xdr:to>
      <xdr:col>33</xdr:col>
      <xdr:colOff>118428</xdr:colOff>
      <xdr:row>17</xdr:row>
      <xdr:rowOff>52963</xdr:rowOff>
    </xdr:to>
    <xdr:cxnSp macro="">
      <xdr:nvCxnSpPr>
        <xdr:cNvPr id="269" name="直線コネクタ 268">
          <a:extLst>
            <a:ext uri="{FF2B5EF4-FFF2-40B4-BE49-F238E27FC236}">
              <a16:creationId xmlns:a16="http://schemas.microsoft.com/office/drawing/2014/main" id="{4D7052C4-BA39-47DF-BA38-BAF05E1AB5A7}"/>
            </a:ext>
          </a:extLst>
        </xdr:cNvPr>
        <xdr:cNvCxnSpPr/>
      </xdr:nvCxnSpPr>
      <xdr:spPr>
        <a:xfrm>
          <a:off x="7662228" y="3824713"/>
          <a:ext cx="0" cy="12969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6216</xdr:colOff>
      <xdr:row>17</xdr:row>
      <xdr:rowOff>5935</xdr:rowOff>
    </xdr:from>
    <xdr:to>
      <xdr:col>33</xdr:col>
      <xdr:colOff>116016</xdr:colOff>
      <xdr:row>17</xdr:row>
      <xdr:rowOff>5935</xdr:rowOff>
    </xdr:to>
    <xdr:cxnSp macro="">
      <xdr:nvCxnSpPr>
        <xdr:cNvPr id="270" name="直線コネクタ 269">
          <a:extLst>
            <a:ext uri="{FF2B5EF4-FFF2-40B4-BE49-F238E27FC236}">
              <a16:creationId xmlns:a16="http://schemas.microsoft.com/office/drawing/2014/main" id="{96CAEB1C-36DF-489D-9BBC-E6EC47CB1187}"/>
            </a:ext>
          </a:extLst>
        </xdr:cNvPr>
        <xdr:cNvCxnSpPr/>
      </xdr:nvCxnSpPr>
      <xdr:spPr>
        <a:xfrm>
          <a:off x="5949816" y="3907375"/>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166950</xdr:colOff>
      <xdr:row>16</xdr:row>
      <xdr:rowOff>220873</xdr:rowOff>
    </xdr:from>
    <xdr:ext cx="444352" cy="233205"/>
    <xdr:sp macro="" textlink="'1条'!R8">
      <xdr:nvSpPr>
        <xdr:cNvPr id="271" name="テキスト ボックス 270">
          <a:extLst>
            <a:ext uri="{FF2B5EF4-FFF2-40B4-BE49-F238E27FC236}">
              <a16:creationId xmlns:a16="http://schemas.microsoft.com/office/drawing/2014/main" id="{1B562401-EFC1-4EDA-A7BB-35B99B467337}"/>
            </a:ext>
          </a:extLst>
        </xdr:cNvPr>
        <xdr:cNvSpPr txBox="1"/>
      </xdr:nvSpPr>
      <xdr:spPr>
        <a:xfrm>
          <a:off x="6567750" y="388935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2673</xdr:colOff>
      <xdr:row>12</xdr:row>
      <xdr:rowOff>54075</xdr:rowOff>
    </xdr:from>
    <xdr:to>
      <xdr:col>26</xdr:col>
      <xdr:colOff>2673</xdr:colOff>
      <xdr:row>12</xdr:row>
      <xdr:rowOff>215461</xdr:rowOff>
    </xdr:to>
    <xdr:cxnSp macro="">
      <xdr:nvCxnSpPr>
        <xdr:cNvPr id="272" name="直線コネクタ 271">
          <a:extLst>
            <a:ext uri="{FF2B5EF4-FFF2-40B4-BE49-F238E27FC236}">
              <a16:creationId xmlns:a16="http://schemas.microsoft.com/office/drawing/2014/main" id="{0DD58B65-8F5C-4672-BE59-54D6754B5887}"/>
            </a:ext>
          </a:extLst>
        </xdr:cNvPr>
        <xdr:cNvCxnSpPr/>
      </xdr:nvCxnSpPr>
      <xdr:spPr>
        <a:xfrm>
          <a:off x="5946273" y="2812515"/>
          <a:ext cx="0" cy="161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4808</xdr:colOff>
      <xdr:row>12</xdr:row>
      <xdr:rowOff>100987</xdr:rowOff>
    </xdr:from>
    <xdr:to>
      <xdr:col>27</xdr:col>
      <xdr:colOff>100208</xdr:colOff>
      <xdr:row>12</xdr:row>
      <xdr:rowOff>100987</xdr:rowOff>
    </xdr:to>
    <xdr:cxnSp macro="">
      <xdr:nvCxnSpPr>
        <xdr:cNvPr id="273" name="直線コネクタ 272">
          <a:extLst>
            <a:ext uri="{FF2B5EF4-FFF2-40B4-BE49-F238E27FC236}">
              <a16:creationId xmlns:a16="http://schemas.microsoft.com/office/drawing/2014/main" id="{5C289059-4102-4FA9-918D-56F5FAC226A2}"/>
            </a:ext>
          </a:extLst>
        </xdr:cNvPr>
        <xdr:cNvCxnSpPr/>
      </xdr:nvCxnSpPr>
      <xdr:spPr>
        <a:xfrm>
          <a:off x="5948408" y="2859427"/>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172989</xdr:colOff>
      <xdr:row>11</xdr:row>
      <xdr:rowOff>135280</xdr:rowOff>
    </xdr:from>
    <xdr:ext cx="444352" cy="233205"/>
    <xdr:sp macro="" textlink="'1条'!R10">
      <xdr:nvSpPr>
        <xdr:cNvPr id="274" name="テキスト ボックス 273">
          <a:extLst>
            <a:ext uri="{FF2B5EF4-FFF2-40B4-BE49-F238E27FC236}">
              <a16:creationId xmlns:a16="http://schemas.microsoft.com/office/drawing/2014/main" id="{F1216AE1-3B39-4EE2-9EB7-1C183D569A14}"/>
            </a:ext>
          </a:extLst>
        </xdr:cNvPr>
        <xdr:cNvSpPr txBox="1"/>
      </xdr:nvSpPr>
      <xdr:spPr>
        <a:xfrm>
          <a:off x="5887989" y="2665120"/>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13147</xdr:colOff>
      <xdr:row>13</xdr:row>
      <xdr:rowOff>10533</xdr:rowOff>
    </xdr:from>
    <xdr:ext cx="444352" cy="233205"/>
    <xdr:sp macro="" textlink="'1条'!R11">
      <xdr:nvSpPr>
        <xdr:cNvPr id="275" name="テキスト ボックス 274">
          <a:extLst>
            <a:ext uri="{FF2B5EF4-FFF2-40B4-BE49-F238E27FC236}">
              <a16:creationId xmlns:a16="http://schemas.microsoft.com/office/drawing/2014/main" id="{75709517-1D75-447B-AB88-C1C6842554AC}"/>
            </a:ext>
          </a:extLst>
        </xdr:cNvPr>
        <xdr:cNvSpPr txBox="1"/>
      </xdr:nvSpPr>
      <xdr:spPr>
        <a:xfrm>
          <a:off x="6871147" y="299321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111762</xdr:colOff>
      <xdr:row>13</xdr:row>
      <xdr:rowOff>216601</xdr:rowOff>
    </xdr:from>
    <xdr:to>
      <xdr:col>33</xdr:col>
      <xdr:colOff>120762</xdr:colOff>
      <xdr:row>13</xdr:row>
      <xdr:rowOff>216601</xdr:rowOff>
    </xdr:to>
    <xdr:cxnSp macro="">
      <xdr:nvCxnSpPr>
        <xdr:cNvPr id="276" name="直線コネクタ 275">
          <a:extLst>
            <a:ext uri="{FF2B5EF4-FFF2-40B4-BE49-F238E27FC236}">
              <a16:creationId xmlns:a16="http://schemas.microsoft.com/office/drawing/2014/main" id="{730F5161-92EA-41E3-A912-28BC2C2F2686}"/>
            </a:ext>
          </a:extLst>
        </xdr:cNvPr>
        <xdr:cNvCxnSpPr/>
      </xdr:nvCxnSpPr>
      <xdr:spPr>
        <a:xfrm>
          <a:off x="6512562" y="3203641"/>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115447</xdr:colOff>
      <xdr:row>13</xdr:row>
      <xdr:rowOff>162259</xdr:rowOff>
    </xdr:from>
    <xdr:to>
      <xdr:col>33</xdr:col>
      <xdr:colOff>115447</xdr:colOff>
      <xdr:row>14</xdr:row>
      <xdr:rowOff>92417</xdr:rowOff>
    </xdr:to>
    <xdr:cxnSp macro="">
      <xdr:nvCxnSpPr>
        <xdr:cNvPr id="282" name="直線コネクタ 281">
          <a:extLst>
            <a:ext uri="{FF2B5EF4-FFF2-40B4-BE49-F238E27FC236}">
              <a16:creationId xmlns:a16="http://schemas.microsoft.com/office/drawing/2014/main" id="{C2436B71-BCF0-3CE3-D539-B8226BE4D21F}"/>
            </a:ext>
          </a:extLst>
        </xdr:cNvPr>
        <xdr:cNvCxnSpPr/>
      </xdr:nvCxnSpPr>
      <xdr:spPr>
        <a:xfrm>
          <a:off x="7659247" y="3149299"/>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7350</xdr:colOff>
      <xdr:row>31</xdr:row>
      <xdr:rowOff>212597</xdr:rowOff>
    </xdr:from>
    <xdr:to>
      <xdr:col>33</xdr:col>
      <xdr:colOff>117150</xdr:colOff>
      <xdr:row>31</xdr:row>
      <xdr:rowOff>212597</xdr:rowOff>
    </xdr:to>
    <xdr:cxnSp macro="">
      <xdr:nvCxnSpPr>
        <xdr:cNvPr id="283" name="直線コネクタ 282">
          <a:extLst>
            <a:ext uri="{FF2B5EF4-FFF2-40B4-BE49-F238E27FC236}">
              <a16:creationId xmlns:a16="http://schemas.microsoft.com/office/drawing/2014/main" id="{4A8E283E-158A-41E8-3662-B07E37376DDE}"/>
            </a:ext>
          </a:extLst>
        </xdr:cNvPr>
        <xdr:cNvCxnSpPr/>
      </xdr:nvCxnSpPr>
      <xdr:spPr>
        <a:xfrm>
          <a:off x="5950950" y="7314437"/>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106252</xdr:colOff>
      <xdr:row>30</xdr:row>
      <xdr:rowOff>182113</xdr:rowOff>
    </xdr:from>
    <xdr:to>
      <xdr:col>27</xdr:col>
      <xdr:colOff>106252</xdr:colOff>
      <xdr:row>31</xdr:row>
      <xdr:rowOff>205513</xdr:rowOff>
    </xdr:to>
    <xdr:cxnSp macro="">
      <xdr:nvCxnSpPr>
        <xdr:cNvPr id="285" name="直線コネクタ 284">
          <a:extLst>
            <a:ext uri="{FF2B5EF4-FFF2-40B4-BE49-F238E27FC236}">
              <a16:creationId xmlns:a16="http://schemas.microsoft.com/office/drawing/2014/main" id="{3D8A07BA-D5E4-6A0D-76A4-837CEA0EE04F}"/>
            </a:ext>
          </a:extLst>
        </xdr:cNvPr>
        <xdr:cNvCxnSpPr/>
      </xdr:nvCxnSpPr>
      <xdr:spPr>
        <a:xfrm>
          <a:off x="6278452" y="7055353"/>
          <a:ext cx="0" cy="252000"/>
        </a:xfrm>
        <a:prstGeom prst="line">
          <a:avLst/>
        </a:prstGeom>
        <a:ln w="127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108931</xdr:colOff>
      <xdr:row>20</xdr:row>
      <xdr:rowOff>203525</xdr:rowOff>
    </xdr:from>
    <xdr:to>
      <xdr:col>27</xdr:col>
      <xdr:colOff>108931</xdr:colOff>
      <xdr:row>30</xdr:row>
      <xdr:rowOff>185525</xdr:rowOff>
    </xdr:to>
    <xdr:cxnSp macro="">
      <xdr:nvCxnSpPr>
        <xdr:cNvPr id="293" name="直線コネクタ 292">
          <a:extLst>
            <a:ext uri="{FF2B5EF4-FFF2-40B4-BE49-F238E27FC236}">
              <a16:creationId xmlns:a16="http://schemas.microsoft.com/office/drawing/2014/main" id="{A2333221-9542-2B5E-C52E-6FC067FA7930}"/>
            </a:ext>
          </a:extLst>
        </xdr:cNvPr>
        <xdr:cNvCxnSpPr/>
      </xdr:nvCxnSpPr>
      <xdr:spPr>
        <a:xfrm>
          <a:off x="6281131" y="479076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6446</xdr:colOff>
      <xdr:row>30</xdr:row>
      <xdr:rowOff>188552</xdr:rowOff>
    </xdr:from>
    <xdr:to>
      <xdr:col>27</xdr:col>
      <xdr:colOff>101846</xdr:colOff>
      <xdr:row>30</xdr:row>
      <xdr:rowOff>188552</xdr:rowOff>
    </xdr:to>
    <xdr:cxnSp macro="">
      <xdr:nvCxnSpPr>
        <xdr:cNvPr id="294" name="直線コネクタ 293">
          <a:extLst>
            <a:ext uri="{FF2B5EF4-FFF2-40B4-BE49-F238E27FC236}">
              <a16:creationId xmlns:a16="http://schemas.microsoft.com/office/drawing/2014/main" id="{CCF54B3E-CE8A-14F2-BCA9-2CCC423CDBBB}"/>
            </a:ext>
          </a:extLst>
        </xdr:cNvPr>
        <xdr:cNvCxnSpPr/>
      </xdr:nvCxnSpPr>
      <xdr:spPr>
        <a:xfrm>
          <a:off x="5950046" y="7061792"/>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4893</xdr:colOff>
      <xdr:row>30</xdr:row>
      <xdr:rowOff>190198</xdr:rowOff>
    </xdr:from>
    <xdr:to>
      <xdr:col>26</xdr:col>
      <xdr:colOff>4893</xdr:colOff>
      <xdr:row>31</xdr:row>
      <xdr:rowOff>213598</xdr:rowOff>
    </xdr:to>
    <xdr:cxnSp macro="">
      <xdr:nvCxnSpPr>
        <xdr:cNvPr id="295" name="直線コネクタ 294">
          <a:extLst>
            <a:ext uri="{FF2B5EF4-FFF2-40B4-BE49-F238E27FC236}">
              <a16:creationId xmlns:a16="http://schemas.microsoft.com/office/drawing/2014/main" id="{93F347A4-ADF2-2798-124A-0E2E1DD0579F}"/>
            </a:ext>
          </a:extLst>
        </xdr:cNvPr>
        <xdr:cNvCxnSpPr/>
      </xdr:nvCxnSpPr>
      <xdr:spPr>
        <a:xfrm>
          <a:off x="5948493" y="7063438"/>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108138</xdr:colOff>
      <xdr:row>20</xdr:row>
      <xdr:rowOff>205638</xdr:rowOff>
    </xdr:from>
    <xdr:to>
      <xdr:col>28</xdr:col>
      <xdr:colOff>113538</xdr:colOff>
      <xdr:row>20</xdr:row>
      <xdr:rowOff>205638</xdr:rowOff>
    </xdr:to>
    <xdr:cxnSp macro="">
      <xdr:nvCxnSpPr>
        <xdr:cNvPr id="296" name="直線コネクタ 295">
          <a:extLst>
            <a:ext uri="{FF2B5EF4-FFF2-40B4-BE49-F238E27FC236}">
              <a16:creationId xmlns:a16="http://schemas.microsoft.com/office/drawing/2014/main" id="{D9C5E5A8-DC37-3560-0EC7-AE7DD6C15998}"/>
            </a:ext>
          </a:extLst>
        </xdr:cNvPr>
        <xdr:cNvCxnSpPr/>
      </xdr:nvCxnSpPr>
      <xdr:spPr>
        <a:xfrm>
          <a:off x="6280338" y="4790338"/>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111821</xdr:colOff>
      <xdr:row>20</xdr:row>
      <xdr:rowOff>203525</xdr:rowOff>
    </xdr:from>
    <xdr:to>
      <xdr:col>28</xdr:col>
      <xdr:colOff>111821</xdr:colOff>
      <xdr:row>30</xdr:row>
      <xdr:rowOff>185525</xdr:rowOff>
    </xdr:to>
    <xdr:cxnSp macro="">
      <xdr:nvCxnSpPr>
        <xdr:cNvPr id="297" name="直線コネクタ 296">
          <a:extLst>
            <a:ext uri="{FF2B5EF4-FFF2-40B4-BE49-F238E27FC236}">
              <a16:creationId xmlns:a16="http://schemas.microsoft.com/office/drawing/2014/main" id="{5BDC8E47-44F3-71C8-420B-B7849F3B664F}"/>
            </a:ext>
          </a:extLst>
        </xdr:cNvPr>
        <xdr:cNvCxnSpPr/>
      </xdr:nvCxnSpPr>
      <xdr:spPr>
        <a:xfrm>
          <a:off x="6512621" y="479076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109913</xdr:colOff>
      <xdr:row>30</xdr:row>
      <xdr:rowOff>185582</xdr:rowOff>
    </xdr:from>
    <xdr:to>
      <xdr:col>33</xdr:col>
      <xdr:colOff>118913</xdr:colOff>
      <xdr:row>30</xdr:row>
      <xdr:rowOff>185582</xdr:rowOff>
    </xdr:to>
    <xdr:cxnSp macro="">
      <xdr:nvCxnSpPr>
        <xdr:cNvPr id="298" name="直線コネクタ 297">
          <a:extLst>
            <a:ext uri="{FF2B5EF4-FFF2-40B4-BE49-F238E27FC236}">
              <a16:creationId xmlns:a16="http://schemas.microsoft.com/office/drawing/2014/main" id="{EE749295-E467-B56B-1C2E-DEAF8EBCFB22}"/>
            </a:ext>
          </a:extLst>
        </xdr:cNvPr>
        <xdr:cNvCxnSpPr/>
      </xdr:nvCxnSpPr>
      <xdr:spPr>
        <a:xfrm>
          <a:off x="6510713" y="7058822"/>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117087</xdr:colOff>
      <xdr:row>30</xdr:row>
      <xdr:rowOff>188899</xdr:rowOff>
    </xdr:from>
    <xdr:to>
      <xdr:col>33</xdr:col>
      <xdr:colOff>117087</xdr:colOff>
      <xdr:row>31</xdr:row>
      <xdr:rowOff>212299</xdr:rowOff>
    </xdr:to>
    <xdr:cxnSp macro="">
      <xdr:nvCxnSpPr>
        <xdr:cNvPr id="299" name="直線コネクタ 298">
          <a:extLst>
            <a:ext uri="{FF2B5EF4-FFF2-40B4-BE49-F238E27FC236}">
              <a16:creationId xmlns:a16="http://schemas.microsoft.com/office/drawing/2014/main" id="{12A2B53D-9BB4-7E8E-067B-D34A87562691}"/>
            </a:ext>
          </a:extLst>
        </xdr:cNvPr>
        <xdr:cNvCxnSpPr/>
      </xdr:nvCxnSpPr>
      <xdr:spPr>
        <a:xfrm>
          <a:off x="7660887" y="7062139"/>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201093</xdr:colOff>
      <xdr:row>20</xdr:row>
      <xdr:rowOff>210643</xdr:rowOff>
    </xdr:from>
    <xdr:to>
      <xdr:col>27</xdr:col>
      <xdr:colOff>2880</xdr:colOff>
      <xdr:row>20</xdr:row>
      <xdr:rowOff>210643</xdr:rowOff>
    </xdr:to>
    <xdr:cxnSp macro="">
      <xdr:nvCxnSpPr>
        <xdr:cNvPr id="300" name="直線コネクタ 299">
          <a:extLst>
            <a:ext uri="{FF2B5EF4-FFF2-40B4-BE49-F238E27FC236}">
              <a16:creationId xmlns:a16="http://schemas.microsoft.com/office/drawing/2014/main" id="{4BA1E6B2-4D5E-DA06-3353-33273260533A}"/>
            </a:ext>
          </a:extLst>
        </xdr:cNvPr>
        <xdr:cNvCxnSpPr/>
      </xdr:nvCxnSpPr>
      <xdr:spPr>
        <a:xfrm>
          <a:off x="5458893" y="4795343"/>
          <a:ext cx="71618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185195</xdr:colOff>
      <xdr:row>30</xdr:row>
      <xdr:rowOff>189405</xdr:rowOff>
    </xdr:from>
    <xdr:to>
      <xdr:col>25</xdr:col>
      <xdr:colOff>121674</xdr:colOff>
      <xdr:row>30</xdr:row>
      <xdr:rowOff>189405</xdr:rowOff>
    </xdr:to>
    <xdr:cxnSp macro="">
      <xdr:nvCxnSpPr>
        <xdr:cNvPr id="301" name="直線コネクタ 300">
          <a:extLst>
            <a:ext uri="{FF2B5EF4-FFF2-40B4-BE49-F238E27FC236}">
              <a16:creationId xmlns:a16="http://schemas.microsoft.com/office/drawing/2014/main" id="{61A4CAB1-9DC0-FC98-EFEB-70C0C0FF9BAD}"/>
            </a:ext>
          </a:extLst>
        </xdr:cNvPr>
        <xdr:cNvCxnSpPr/>
      </xdr:nvCxnSpPr>
      <xdr:spPr>
        <a:xfrm>
          <a:off x="5671595" y="7062645"/>
          <a:ext cx="16507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12631</xdr:colOff>
      <xdr:row>20</xdr:row>
      <xdr:rowOff>209176</xdr:rowOff>
    </xdr:from>
    <xdr:to>
      <xdr:col>25</xdr:col>
      <xdr:colOff>12631</xdr:colOff>
      <xdr:row>30</xdr:row>
      <xdr:rowOff>191176</xdr:rowOff>
    </xdr:to>
    <xdr:cxnSp macro="">
      <xdr:nvCxnSpPr>
        <xdr:cNvPr id="302" name="直線コネクタ 301">
          <a:extLst>
            <a:ext uri="{FF2B5EF4-FFF2-40B4-BE49-F238E27FC236}">
              <a16:creationId xmlns:a16="http://schemas.microsoft.com/office/drawing/2014/main" id="{810CAC2E-CA91-743D-DC8D-B94447BD13A0}"/>
            </a:ext>
          </a:extLst>
        </xdr:cNvPr>
        <xdr:cNvCxnSpPr/>
      </xdr:nvCxnSpPr>
      <xdr:spPr>
        <a:xfrm>
          <a:off x="5727631" y="4796416"/>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53983</xdr:colOff>
      <xdr:row>24</xdr:row>
      <xdr:rowOff>196849</xdr:rowOff>
    </xdr:from>
    <xdr:ext cx="233205" cy="444352"/>
    <xdr:sp macro="" textlink="'1条'!$R$6">
      <xdr:nvSpPr>
        <xdr:cNvPr id="303" name="テキスト ボックス 302">
          <a:extLst>
            <a:ext uri="{FF2B5EF4-FFF2-40B4-BE49-F238E27FC236}">
              <a16:creationId xmlns:a16="http://schemas.microsoft.com/office/drawing/2014/main" id="{46575D2C-7BE7-566C-F68C-DD773E94E764}"/>
            </a:ext>
          </a:extLst>
        </xdr:cNvPr>
        <xdr:cNvSpPr txBox="1"/>
      </xdr:nvSpPr>
      <xdr:spPr>
        <a:xfrm rot="16200000">
          <a:off x="5434810" y="5801522"/>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23</xdr:col>
      <xdr:colOff>187421</xdr:colOff>
      <xdr:row>31</xdr:row>
      <xdr:rowOff>211244</xdr:rowOff>
    </xdr:from>
    <xdr:to>
      <xdr:col>25</xdr:col>
      <xdr:colOff>109950</xdr:colOff>
      <xdr:row>31</xdr:row>
      <xdr:rowOff>211244</xdr:rowOff>
    </xdr:to>
    <xdr:cxnSp macro="">
      <xdr:nvCxnSpPr>
        <xdr:cNvPr id="304" name="直線コネクタ 303">
          <a:extLst>
            <a:ext uri="{FF2B5EF4-FFF2-40B4-BE49-F238E27FC236}">
              <a16:creationId xmlns:a16="http://schemas.microsoft.com/office/drawing/2014/main" id="{42C8640C-33DB-CBE1-E503-204977C4FA28}"/>
            </a:ext>
          </a:extLst>
        </xdr:cNvPr>
        <xdr:cNvCxnSpPr/>
      </xdr:nvCxnSpPr>
      <xdr:spPr>
        <a:xfrm>
          <a:off x="5445221" y="7310544"/>
          <a:ext cx="379729"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54428</xdr:colOff>
      <xdr:row>25</xdr:row>
      <xdr:rowOff>19984</xdr:rowOff>
    </xdr:from>
    <xdr:ext cx="233205" cy="444352"/>
    <xdr:sp macro="" textlink="'1条'!R5">
      <xdr:nvSpPr>
        <xdr:cNvPr id="305" name="テキスト ボックス 304">
          <a:extLst>
            <a:ext uri="{FF2B5EF4-FFF2-40B4-BE49-F238E27FC236}">
              <a16:creationId xmlns:a16="http://schemas.microsoft.com/office/drawing/2014/main" id="{9900916D-1459-CBEC-7214-1591653941D7}"/>
            </a:ext>
          </a:extLst>
        </xdr:cNvPr>
        <xdr:cNvSpPr txBox="1"/>
      </xdr:nvSpPr>
      <xdr:spPr>
        <a:xfrm rot="16200000">
          <a:off x="5206655" y="5853257"/>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24</xdr:col>
      <xdr:colOff>19943</xdr:colOff>
      <xdr:row>20</xdr:row>
      <xdr:rowOff>209959</xdr:rowOff>
    </xdr:from>
    <xdr:to>
      <xdr:col>24</xdr:col>
      <xdr:colOff>19943</xdr:colOff>
      <xdr:row>31</xdr:row>
      <xdr:rowOff>215359</xdr:rowOff>
    </xdr:to>
    <xdr:cxnSp macro="">
      <xdr:nvCxnSpPr>
        <xdr:cNvPr id="306" name="直線コネクタ 305">
          <a:extLst>
            <a:ext uri="{FF2B5EF4-FFF2-40B4-BE49-F238E27FC236}">
              <a16:creationId xmlns:a16="http://schemas.microsoft.com/office/drawing/2014/main" id="{47CE63AD-9991-D535-1E8C-FD1100171F9E}"/>
            </a:ext>
          </a:extLst>
        </xdr:cNvPr>
        <xdr:cNvCxnSpPr/>
      </xdr:nvCxnSpPr>
      <xdr:spPr>
        <a:xfrm>
          <a:off x="5506343" y="4797199"/>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12534</xdr:colOff>
      <xdr:row>30</xdr:row>
      <xdr:rowOff>186226</xdr:rowOff>
    </xdr:from>
    <xdr:to>
      <xdr:col>25</xdr:col>
      <xdr:colOff>12534</xdr:colOff>
      <xdr:row>31</xdr:row>
      <xdr:rowOff>209626</xdr:rowOff>
    </xdr:to>
    <xdr:cxnSp macro="">
      <xdr:nvCxnSpPr>
        <xdr:cNvPr id="307" name="直線コネクタ 306">
          <a:extLst>
            <a:ext uri="{FF2B5EF4-FFF2-40B4-BE49-F238E27FC236}">
              <a16:creationId xmlns:a16="http://schemas.microsoft.com/office/drawing/2014/main" id="{3AB8119A-FB41-FE2F-2DCD-E5ED3A31A65A}"/>
            </a:ext>
          </a:extLst>
        </xdr:cNvPr>
        <xdr:cNvCxnSpPr/>
      </xdr:nvCxnSpPr>
      <xdr:spPr>
        <a:xfrm>
          <a:off x="5727534" y="7059466"/>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65160</xdr:colOff>
      <xdr:row>26</xdr:row>
      <xdr:rowOff>100516</xdr:rowOff>
    </xdr:from>
    <xdr:ext cx="224998" cy="345929"/>
    <xdr:sp macro="" textlink="">
      <xdr:nvSpPr>
        <xdr:cNvPr id="308" name="テキスト ボックス 307">
          <a:extLst>
            <a:ext uri="{FF2B5EF4-FFF2-40B4-BE49-F238E27FC236}">
              <a16:creationId xmlns:a16="http://schemas.microsoft.com/office/drawing/2014/main" id="{FBA59F60-4BDD-8334-5B4E-8CC136EBA81B}"/>
            </a:ext>
          </a:extLst>
        </xdr:cNvPr>
        <xdr:cNvSpPr txBox="1"/>
      </xdr:nvSpPr>
      <xdr:spPr>
        <a:xfrm rot="16200000">
          <a:off x="5262494" y="6117282"/>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24</xdr:col>
      <xdr:colOff>32528</xdr:colOff>
      <xdr:row>30</xdr:row>
      <xdr:rowOff>79861</xdr:rowOff>
    </xdr:from>
    <xdr:ext cx="233205" cy="444352"/>
    <xdr:sp macro="" textlink="'1条'!$R$9">
      <xdr:nvSpPr>
        <xdr:cNvPr id="309" name="テキスト ボックス 308">
          <a:extLst>
            <a:ext uri="{FF2B5EF4-FFF2-40B4-BE49-F238E27FC236}">
              <a16:creationId xmlns:a16="http://schemas.microsoft.com/office/drawing/2014/main" id="{FBB1F6B8-FB52-253B-A0C7-87D4DA3DB580}"/>
            </a:ext>
          </a:extLst>
        </xdr:cNvPr>
        <xdr:cNvSpPr txBox="1"/>
      </xdr:nvSpPr>
      <xdr:spPr>
        <a:xfrm rot="16200000">
          <a:off x="5413355" y="705867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27</xdr:col>
      <xdr:colOff>104900</xdr:colOff>
      <xdr:row>19</xdr:row>
      <xdr:rowOff>213030</xdr:rowOff>
    </xdr:from>
    <xdr:to>
      <xdr:col>27</xdr:col>
      <xdr:colOff>104900</xdr:colOff>
      <xdr:row>20</xdr:row>
      <xdr:rowOff>119954</xdr:rowOff>
    </xdr:to>
    <xdr:cxnSp macro="">
      <xdr:nvCxnSpPr>
        <xdr:cNvPr id="310" name="直線コネクタ 309">
          <a:extLst>
            <a:ext uri="{FF2B5EF4-FFF2-40B4-BE49-F238E27FC236}">
              <a16:creationId xmlns:a16="http://schemas.microsoft.com/office/drawing/2014/main" id="{1A192676-1C14-20CF-9188-25FAD087B15D}"/>
            </a:ext>
          </a:extLst>
        </xdr:cNvPr>
        <xdr:cNvCxnSpPr/>
      </xdr:nvCxnSpPr>
      <xdr:spPr>
        <a:xfrm>
          <a:off x="6277100" y="4571670"/>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114232</xdr:colOff>
      <xdr:row>19</xdr:row>
      <xdr:rowOff>210192</xdr:rowOff>
    </xdr:from>
    <xdr:to>
      <xdr:col>28</xdr:col>
      <xdr:colOff>114232</xdr:colOff>
      <xdr:row>20</xdr:row>
      <xdr:rowOff>114092</xdr:rowOff>
    </xdr:to>
    <xdr:cxnSp macro="">
      <xdr:nvCxnSpPr>
        <xdr:cNvPr id="311" name="直線コネクタ 310">
          <a:extLst>
            <a:ext uri="{FF2B5EF4-FFF2-40B4-BE49-F238E27FC236}">
              <a16:creationId xmlns:a16="http://schemas.microsoft.com/office/drawing/2014/main" id="{995C0859-770E-5642-18A0-0206E9ACAA74}"/>
            </a:ext>
          </a:extLst>
        </xdr:cNvPr>
        <xdr:cNvCxnSpPr/>
      </xdr:nvCxnSpPr>
      <xdr:spPr>
        <a:xfrm>
          <a:off x="6515032" y="4568832"/>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107470</xdr:colOff>
      <xdr:row>20</xdr:row>
      <xdr:rowOff>29613</xdr:rowOff>
    </xdr:from>
    <xdr:to>
      <xdr:col>28</xdr:col>
      <xdr:colOff>112870</xdr:colOff>
      <xdr:row>20</xdr:row>
      <xdr:rowOff>29613</xdr:rowOff>
    </xdr:to>
    <xdr:cxnSp macro="">
      <xdr:nvCxnSpPr>
        <xdr:cNvPr id="312" name="直線コネクタ 311">
          <a:extLst>
            <a:ext uri="{FF2B5EF4-FFF2-40B4-BE49-F238E27FC236}">
              <a16:creationId xmlns:a16="http://schemas.microsoft.com/office/drawing/2014/main" id="{E1A95990-E2F7-1375-A1A5-6E4B258265FF}"/>
            </a:ext>
          </a:extLst>
        </xdr:cNvPr>
        <xdr:cNvCxnSpPr/>
      </xdr:nvCxnSpPr>
      <xdr:spPr>
        <a:xfrm>
          <a:off x="6279670" y="4616853"/>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4732</xdr:colOff>
      <xdr:row>19</xdr:row>
      <xdr:rowOff>21771</xdr:rowOff>
    </xdr:from>
    <xdr:ext cx="444352" cy="233205"/>
    <xdr:sp macro="" textlink="'1条'!R7">
      <xdr:nvSpPr>
        <xdr:cNvPr id="313" name="テキスト ボックス 312">
          <a:extLst>
            <a:ext uri="{FF2B5EF4-FFF2-40B4-BE49-F238E27FC236}">
              <a16:creationId xmlns:a16="http://schemas.microsoft.com/office/drawing/2014/main" id="{B689C5D0-FC08-A053-3105-1642ABAD701E}"/>
            </a:ext>
          </a:extLst>
        </xdr:cNvPr>
        <xdr:cNvSpPr txBox="1"/>
      </xdr:nvSpPr>
      <xdr:spPr>
        <a:xfrm>
          <a:off x="6176932" y="438041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26</xdr:col>
      <xdr:colOff>6147</xdr:colOff>
      <xdr:row>34</xdr:row>
      <xdr:rowOff>101600</xdr:rowOff>
    </xdr:from>
    <xdr:to>
      <xdr:col>26</xdr:col>
      <xdr:colOff>6147</xdr:colOff>
      <xdr:row>36</xdr:row>
      <xdr:rowOff>118786</xdr:rowOff>
    </xdr:to>
    <xdr:cxnSp macro="">
      <xdr:nvCxnSpPr>
        <xdr:cNvPr id="314" name="直線コネクタ 313">
          <a:extLst>
            <a:ext uri="{FF2B5EF4-FFF2-40B4-BE49-F238E27FC236}">
              <a16:creationId xmlns:a16="http://schemas.microsoft.com/office/drawing/2014/main" id="{34EE3E26-7D03-4629-9C14-FACA5A057E3E}"/>
            </a:ext>
          </a:extLst>
        </xdr:cNvPr>
        <xdr:cNvCxnSpPr/>
      </xdr:nvCxnSpPr>
      <xdr:spPr>
        <a:xfrm>
          <a:off x="5949747" y="7889240"/>
          <a:ext cx="0" cy="47438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118428</xdr:colOff>
      <xdr:row>34</xdr:row>
      <xdr:rowOff>95250</xdr:rowOff>
    </xdr:from>
    <xdr:to>
      <xdr:col>33</xdr:col>
      <xdr:colOff>118428</xdr:colOff>
      <xdr:row>36</xdr:row>
      <xdr:rowOff>118786</xdr:rowOff>
    </xdr:to>
    <xdr:cxnSp macro="">
      <xdr:nvCxnSpPr>
        <xdr:cNvPr id="315" name="直線コネクタ 314">
          <a:extLst>
            <a:ext uri="{FF2B5EF4-FFF2-40B4-BE49-F238E27FC236}">
              <a16:creationId xmlns:a16="http://schemas.microsoft.com/office/drawing/2014/main" id="{5E9D6C45-3753-789D-A67A-C18E50625FC5}"/>
            </a:ext>
          </a:extLst>
        </xdr:cNvPr>
        <xdr:cNvCxnSpPr/>
      </xdr:nvCxnSpPr>
      <xdr:spPr>
        <a:xfrm>
          <a:off x="7662228" y="7882890"/>
          <a:ext cx="0" cy="48073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6216</xdr:colOff>
      <xdr:row>36</xdr:row>
      <xdr:rowOff>71758</xdr:rowOff>
    </xdr:from>
    <xdr:to>
      <xdr:col>33</xdr:col>
      <xdr:colOff>116016</xdr:colOff>
      <xdr:row>36</xdr:row>
      <xdr:rowOff>71758</xdr:rowOff>
    </xdr:to>
    <xdr:cxnSp macro="">
      <xdr:nvCxnSpPr>
        <xdr:cNvPr id="316" name="直線コネクタ 315">
          <a:extLst>
            <a:ext uri="{FF2B5EF4-FFF2-40B4-BE49-F238E27FC236}">
              <a16:creationId xmlns:a16="http://schemas.microsoft.com/office/drawing/2014/main" id="{DED4BA75-84CB-51CB-861E-4536359B357F}"/>
            </a:ext>
          </a:extLst>
        </xdr:cNvPr>
        <xdr:cNvCxnSpPr/>
      </xdr:nvCxnSpPr>
      <xdr:spPr>
        <a:xfrm>
          <a:off x="5949816" y="8316598"/>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166950</xdr:colOff>
      <xdr:row>36</xdr:row>
      <xdr:rowOff>55468</xdr:rowOff>
    </xdr:from>
    <xdr:ext cx="444352" cy="233205"/>
    <xdr:sp macro="" textlink="'1条'!R8">
      <xdr:nvSpPr>
        <xdr:cNvPr id="317" name="テキスト ボックス 316">
          <a:extLst>
            <a:ext uri="{FF2B5EF4-FFF2-40B4-BE49-F238E27FC236}">
              <a16:creationId xmlns:a16="http://schemas.microsoft.com/office/drawing/2014/main" id="{B4D48477-D3DA-58B1-085C-E0B33B5BB1F0}"/>
            </a:ext>
          </a:extLst>
        </xdr:cNvPr>
        <xdr:cNvSpPr txBox="1"/>
      </xdr:nvSpPr>
      <xdr:spPr>
        <a:xfrm>
          <a:off x="6552176" y="8281731"/>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26</xdr:col>
      <xdr:colOff>2673</xdr:colOff>
      <xdr:row>29</xdr:row>
      <xdr:rowOff>107951</xdr:rowOff>
    </xdr:from>
    <xdr:to>
      <xdr:col>26</xdr:col>
      <xdr:colOff>2673</xdr:colOff>
      <xdr:row>30</xdr:row>
      <xdr:rowOff>38110</xdr:rowOff>
    </xdr:to>
    <xdr:cxnSp macro="">
      <xdr:nvCxnSpPr>
        <xdr:cNvPr id="318" name="直線コネクタ 317">
          <a:extLst>
            <a:ext uri="{FF2B5EF4-FFF2-40B4-BE49-F238E27FC236}">
              <a16:creationId xmlns:a16="http://schemas.microsoft.com/office/drawing/2014/main" id="{B487728E-BE80-0D70-4CA5-5E70AD2ED11E}"/>
            </a:ext>
          </a:extLst>
        </xdr:cNvPr>
        <xdr:cNvCxnSpPr/>
      </xdr:nvCxnSpPr>
      <xdr:spPr>
        <a:xfrm>
          <a:off x="5946273" y="6752591"/>
          <a:ext cx="0" cy="158759"/>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4808</xdr:colOff>
      <xdr:row>29</xdr:row>
      <xdr:rowOff>154863</xdr:rowOff>
    </xdr:from>
    <xdr:to>
      <xdr:col>27</xdr:col>
      <xdr:colOff>100208</xdr:colOff>
      <xdr:row>29</xdr:row>
      <xdr:rowOff>154863</xdr:rowOff>
    </xdr:to>
    <xdr:cxnSp macro="">
      <xdr:nvCxnSpPr>
        <xdr:cNvPr id="319" name="直線コネクタ 318">
          <a:extLst>
            <a:ext uri="{FF2B5EF4-FFF2-40B4-BE49-F238E27FC236}">
              <a16:creationId xmlns:a16="http://schemas.microsoft.com/office/drawing/2014/main" id="{397B5984-F871-4B61-5D87-DEC0319FB8AA}"/>
            </a:ext>
          </a:extLst>
        </xdr:cNvPr>
        <xdr:cNvCxnSpPr/>
      </xdr:nvCxnSpPr>
      <xdr:spPr>
        <a:xfrm>
          <a:off x="5948408" y="6799503"/>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167910</xdr:colOff>
      <xdr:row>28</xdr:row>
      <xdr:rowOff>167173</xdr:rowOff>
    </xdr:from>
    <xdr:ext cx="444352" cy="233205"/>
    <xdr:sp macro="" textlink="'1条'!R10">
      <xdr:nvSpPr>
        <xdr:cNvPr id="320" name="テキスト ボックス 319">
          <a:extLst>
            <a:ext uri="{FF2B5EF4-FFF2-40B4-BE49-F238E27FC236}">
              <a16:creationId xmlns:a16="http://schemas.microsoft.com/office/drawing/2014/main" id="{4EA5B6F6-232C-1E04-F8AC-62DF0658CB6C}"/>
            </a:ext>
          </a:extLst>
        </xdr:cNvPr>
        <xdr:cNvSpPr txBox="1"/>
      </xdr:nvSpPr>
      <xdr:spPr>
        <a:xfrm>
          <a:off x="5882910" y="658321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30</xdr:col>
      <xdr:colOff>13147</xdr:colOff>
      <xdr:row>28</xdr:row>
      <xdr:rowOff>169283</xdr:rowOff>
    </xdr:from>
    <xdr:ext cx="444352" cy="233205"/>
    <xdr:sp macro="" textlink="'1条'!R11">
      <xdr:nvSpPr>
        <xdr:cNvPr id="321" name="テキスト ボックス 320">
          <a:extLst>
            <a:ext uri="{FF2B5EF4-FFF2-40B4-BE49-F238E27FC236}">
              <a16:creationId xmlns:a16="http://schemas.microsoft.com/office/drawing/2014/main" id="{B1FFE1DF-C3AA-D613-C12A-87A61F583C1F}"/>
            </a:ext>
          </a:extLst>
        </xdr:cNvPr>
        <xdr:cNvSpPr txBox="1"/>
      </xdr:nvSpPr>
      <xdr:spPr>
        <a:xfrm>
          <a:off x="6871147" y="6582783"/>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28</xdr:col>
      <xdr:colOff>111762</xdr:colOff>
      <xdr:row>29</xdr:row>
      <xdr:rowOff>146751</xdr:rowOff>
    </xdr:from>
    <xdr:to>
      <xdr:col>33</xdr:col>
      <xdr:colOff>120762</xdr:colOff>
      <xdr:row>29</xdr:row>
      <xdr:rowOff>146751</xdr:rowOff>
    </xdr:to>
    <xdr:cxnSp macro="">
      <xdr:nvCxnSpPr>
        <xdr:cNvPr id="322" name="直線コネクタ 321">
          <a:extLst>
            <a:ext uri="{FF2B5EF4-FFF2-40B4-BE49-F238E27FC236}">
              <a16:creationId xmlns:a16="http://schemas.microsoft.com/office/drawing/2014/main" id="{E4614AB1-08CA-1FC6-F8A2-5E54ABAE338A}"/>
            </a:ext>
          </a:extLst>
        </xdr:cNvPr>
        <xdr:cNvCxnSpPr/>
      </xdr:nvCxnSpPr>
      <xdr:spPr>
        <a:xfrm>
          <a:off x="6512562" y="6791391"/>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115447</xdr:colOff>
      <xdr:row>29</xdr:row>
      <xdr:rowOff>92409</xdr:rowOff>
    </xdr:from>
    <xdr:to>
      <xdr:col>33</xdr:col>
      <xdr:colOff>115447</xdr:colOff>
      <xdr:row>30</xdr:row>
      <xdr:rowOff>22567</xdr:rowOff>
    </xdr:to>
    <xdr:cxnSp macro="">
      <xdr:nvCxnSpPr>
        <xdr:cNvPr id="323" name="直線コネクタ 322">
          <a:extLst>
            <a:ext uri="{FF2B5EF4-FFF2-40B4-BE49-F238E27FC236}">
              <a16:creationId xmlns:a16="http://schemas.microsoft.com/office/drawing/2014/main" id="{4A7CA4D9-7C86-8688-A2D4-0F5F1F204613}"/>
            </a:ext>
          </a:extLst>
        </xdr:cNvPr>
        <xdr:cNvCxnSpPr/>
      </xdr:nvCxnSpPr>
      <xdr:spPr>
        <a:xfrm>
          <a:off x="7659247" y="6737049"/>
          <a:ext cx="0" cy="15875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82927</xdr:colOff>
      <xdr:row>4</xdr:row>
      <xdr:rowOff>39515</xdr:rowOff>
    </xdr:from>
    <xdr:to>
      <xdr:col>63</xdr:col>
      <xdr:colOff>82927</xdr:colOff>
      <xdr:row>14</xdr:row>
      <xdr:rowOff>6275</xdr:rowOff>
    </xdr:to>
    <xdr:cxnSp macro="">
      <xdr:nvCxnSpPr>
        <xdr:cNvPr id="333" name="直線コネクタ 332">
          <a:extLst>
            <a:ext uri="{FF2B5EF4-FFF2-40B4-BE49-F238E27FC236}">
              <a16:creationId xmlns:a16="http://schemas.microsoft.com/office/drawing/2014/main" id="{25AD9435-DC6B-4247-AC14-24E60439556A}"/>
            </a:ext>
          </a:extLst>
        </xdr:cNvPr>
        <xdr:cNvCxnSpPr/>
      </xdr:nvCxnSpPr>
      <xdr:spPr>
        <a:xfrm>
          <a:off x="14484727" y="95391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215200</xdr:colOff>
      <xdr:row>15</xdr:row>
      <xdr:rowOff>24037</xdr:rowOff>
    </xdr:from>
    <xdr:to>
      <xdr:col>69</xdr:col>
      <xdr:colOff>96400</xdr:colOff>
      <xdr:row>15</xdr:row>
      <xdr:rowOff>24037</xdr:rowOff>
    </xdr:to>
    <xdr:cxnSp macro="">
      <xdr:nvCxnSpPr>
        <xdr:cNvPr id="334" name="直線コネクタ 333">
          <a:extLst>
            <a:ext uri="{FF2B5EF4-FFF2-40B4-BE49-F238E27FC236}">
              <a16:creationId xmlns:a16="http://schemas.microsoft.com/office/drawing/2014/main" id="{E815E1CC-BF6D-43F3-858F-7FC7D707B22D}"/>
            </a:ext>
          </a:extLst>
        </xdr:cNvPr>
        <xdr:cNvCxnSpPr/>
      </xdr:nvCxnSpPr>
      <xdr:spPr>
        <a:xfrm>
          <a:off x="14159800" y="3468277"/>
          <a:ext cx="171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214296</xdr:colOff>
      <xdr:row>14</xdr:row>
      <xdr:rowOff>2609</xdr:rowOff>
    </xdr:from>
    <xdr:to>
      <xdr:col>63</xdr:col>
      <xdr:colOff>81096</xdr:colOff>
      <xdr:row>14</xdr:row>
      <xdr:rowOff>2609</xdr:rowOff>
    </xdr:to>
    <xdr:cxnSp macro="">
      <xdr:nvCxnSpPr>
        <xdr:cNvPr id="335" name="直線コネクタ 334">
          <a:extLst>
            <a:ext uri="{FF2B5EF4-FFF2-40B4-BE49-F238E27FC236}">
              <a16:creationId xmlns:a16="http://schemas.microsoft.com/office/drawing/2014/main" id="{6DB476FD-C12B-45CA-B683-F8B79F990995}"/>
            </a:ext>
          </a:extLst>
        </xdr:cNvPr>
        <xdr:cNvCxnSpPr/>
      </xdr:nvCxnSpPr>
      <xdr:spPr>
        <a:xfrm>
          <a:off x="14158896" y="3218249"/>
          <a:ext cx="32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212743</xdr:colOff>
      <xdr:row>14</xdr:row>
      <xdr:rowOff>4266</xdr:rowOff>
    </xdr:from>
    <xdr:to>
      <xdr:col>61</xdr:col>
      <xdr:colOff>212743</xdr:colOff>
      <xdr:row>15</xdr:row>
      <xdr:rowOff>27666</xdr:rowOff>
    </xdr:to>
    <xdr:cxnSp macro="">
      <xdr:nvCxnSpPr>
        <xdr:cNvPr id="336" name="直線コネクタ 335">
          <a:extLst>
            <a:ext uri="{FF2B5EF4-FFF2-40B4-BE49-F238E27FC236}">
              <a16:creationId xmlns:a16="http://schemas.microsoft.com/office/drawing/2014/main" id="{9BD01686-F199-492A-8B78-D0197E840A23}"/>
            </a:ext>
          </a:extLst>
        </xdr:cNvPr>
        <xdr:cNvCxnSpPr/>
      </xdr:nvCxnSpPr>
      <xdr:spPr>
        <a:xfrm>
          <a:off x="14157343" y="3219906"/>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71975</xdr:colOff>
      <xdr:row>4</xdr:row>
      <xdr:rowOff>41627</xdr:rowOff>
    </xdr:from>
    <xdr:to>
      <xdr:col>64</xdr:col>
      <xdr:colOff>77375</xdr:colOff>
      <xdr:row>4</xdr:row>
      <xdr:rowOff>41627</xdr:rowOff>
    </xdr:to>
    <xdr:cxnSp macro="">
      <xdr:nvCxnSpPr>
        <xdr:cNvPr id="337" name="直線コネクタ 336">
          <a:extLst>
            <a:ext uri="{FF2B5EF4-FFF2-40B4-BE49-F238E27FC236}">
              <a16:creationId xmlns:a16="http://schemas.microsoft.com/office/drawing/2014/main" id="{8A027197-FB2E-4FE2-8B04-F34D2329A236}"/>
            </a:ext>
          </a:extLst>
        </xdr:cNvPr>
        <xdr:cNvCxnSpPr/>
      </xdr:nvCxnSpPr>
      <xdr:spPr>
        <a:xfrm>
          <a:off x="14473775" y="956027"/>
          <a:ext cx="23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88268</xdr:colOff>
      <xdr:row>4</xdr:row>
      <xdr:rowOff>39515</xdr:rowOff>
    </xdr:from>
    <xdr:to>
      <xdr:col>64</xdr:col>
      <xdr:colOff>88268</xdr:colOff>
      <xdr:row>14</xdr:row>
      <xdr:rowOff>6275</xdr:rowOff>
    </xdr:to>
    <xdr:cxnSp macro="">
      <xdr:nvCxnSpPr>
        <xdr:cNvPr id="338" name="直線コネクタ 337">
          <a:extLst>
            <a:ext uri="{FF2B5EF4-FFF2-40B4-BE49-F238E27FC236}">
              <a16:creationId xmlns:a16="http://schemas.microsoft.com/office/drawing/2014/main" id="{9F3D7069-3A42-4AB2-999B-84452CB1C6E4}"/>
            </a:ext>
          </a:extLst>
        </xdr:cNvPr>
        <xdr:cNvCxnSpPr/>
      </xdr:nvCxnSpPr>
      <xdr:spPr>
        <a:xfrm>
          <a:off x="14718668" y="953915"/>
          <a:ext cx="0" cy="2268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86360</xdr:colOff>
      <xdr:row>14</xdr:row>
      <xdr:rowOff>4730</xdr:rowOff>
    </xdr:from>
    <xdr:to>
      <xdr:col>69</xdr:col>
      <xdr:colOff>95360</xdr:colOff>
      <xdr:row>14</xdr:row>
      <xdr:rowOff>4730</xdr:rowOff>
    </xdr:to>
    <xdr:cxnSp macro="">
      <xdr:nvCxnSpPr>
        <xdr:cNvPr id="339" name="直線コネクタ 338">
          <a:extLst>
            <a:ext uri="{FF2B5EF4-FFF2-40B4-BE49-F238E27FC236}">
              <a16:creationId xmlns:a16="http://schemas.microsoft.com/office/drawing/2014/main" id="{40E4FFEE-3D5F-4D6A-B4AE-16BA640414C6}"/>
            </a:ext>
          </a:extLst>
        </xdr:cNvPr>
        <xdr:cNvCxnSpPr/>
      </xdr:nvCxnSpPr>
      <xdr:spPr>
        <a:xfrm>
          <a:off x="14716760" y="3220370"/>
          <a:ext cx="11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95637</xdr:colOff>
      <xdr:row>14</xdr:row>
      <xdr:rowOff>2967</xdr:rowOff>
    </xdr:from>
    <xdr:to>
      <xdr:col>69</xdr:col>
      <xdr:colOff>95637</xdr:colOff>
      <xdr:row>15</xdr:row>
      <xdr:rowOff>26367</xdr:rowOff>
    </xdr:to>
    <xdr:cxnSp macro="">
      <xdr:nvCxnSpPr>
        <xdr:cNvPr id="340" name="直線コネクタ 339">
          <a:extLst>
            <a:ext uri="{FF2B5EF4-FFF2-40B4-BE49-F238E27FC236}">
              <a16:creationId xmlns:a16="http://schemas.microsoft.com/office/drawing/2014/main" id="{3E451599-5773-494D-9ADD-FAAFBADC05C7}"/>
            </a:ext>
          </a:extLst>
        </xdr:cNvPr>
        <xdr:cNvCxnSpPr/>
      </xdr:nvCxnSpPr>
      <xdr:spPr>
        <a:xfrm>
          <a:off x="15869037" y="3218607"/>
          <a:ext cx="0" cy="252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58</xdr:col>
      <xdr:colOff>116483</xdr:colOff>
      <xdr:row>4</xdr:row>
      <xdr:rowOff>41552</xdr:rowOff>
    </xdr:from>
    <xdr:to>
      <xdr:col>61</xdr:col>
      <xdr:colOff>136360</xdr:colOff>
      <xdr:row>4</xdr:row>
      <xdr:rowOff>41552</xdr:rowOff>
    </xdr:to>
    <xdr:cxnSp macro="">
      <xdr:nvCxnSpPr>
        <xdr:cNvPr id="341" name="直線コネクタ 340">
          <a:extLst>
            <a:ext uri="{FF2B5EF4-FFF2-40B4-BE49-F238E27FC236}">
              <a16:creationId xmlns:a16="http://schemas.microsoft.com/office/drawing/2014/main" id="{BBD058BE-4678-4822-881C-9BC3D496F50A}"/>
            </a:ext>
          </a:extLst>
        </xdr:cNvPr>
        <xdr:cNvCxnSpPr/>
      </xdr:nvCxnSpPr>
      <xdr:spPr>
        <a:xfrm>
          <a:off x="13375283" y="955952"/>
          <a:ext cx="70567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97958</xdr:colOff>
      <xdr:row>14</xdr:row>
      <xdr:rowOff>3473</xdr:rowOff>
    </xdr:from>
    <xdr:to>
      <xdr:col>61</xdr:col>
      <xdr:colOff>114300</xdr:colOff>
      <xdr:row>14</xdr:row>
      <xdr:rowOff>3473</xdr:rowOff>
    </xdr:to>
    <xdr:cxnSp macro="">
      <xdr:nvCxnSpPr>
        <xdr:cNvPr id="342" name="直線コネクタ 341">
          <a:extLst>
            <a:ext uri="{FF2B5EF4-FFF2-40B4-BE49-F238E27FC236}">
              <a16:creationId xmlns:a16="http://schemas.microsoft.com/office/drawing/2014/main" id="{9CDF6575-6163-4B2D-A3F6-26BF6905A9F2}"/>
            </a:ext>
          </a:extLst>
        </xdr:cNvPr>
        <xdr:cNvCxnSpPr/>
      </xdr:nvCxnSpPr>
      <xdr:spPr>
        <a:xfrm>
          <a:off x="13585358" y="3219113"/>
          <a:ext cx="473542"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151366</xdr:colOff>
      <xdr:row>4</xdr:row>
      <xdr:rowOff>40086</xdr:rowOff>
    </xdr:from>
    <xdr:to>
      <xdr:col>59</xdr:col>
      <xdr:colOff>151366</xdr:colOff>
      <xdr:row>14</xdr:row>
      <xdr:rowOff>6846</xdr:rowOff>
    </xdr:to>
    <xdr:cxnSp macro="">
      <xdr:nvCxnSpPr>
        <xdr:cNvPr id="343" name="直線コネクタ 342">
          <a:extLst>
            <a:ext uri="{FF2B5EF4-FFF2-40B4-BE49-F238E27FC236}">
              <a16:creationId xmlns:a16="http://schemas.microsoft.com/office/drawing/2014/main" id="{2DA4EE2F-B6E5-4AB4-84D3-E18F16A7AC4F}"/>
            </a:ext>
          </a:extLst>
        </xdr:cNvPr>
        <xdr:cNvCxnSpPr/>
      </xdr:nvCxnSpPr>
      <xdr:spPr>
        <a:xfrm>
          <a:off x="13638766" y="954486"/>
          <a:ext cx="0" cy="2268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191882</xdr:colOff>
      <xdr:row>8</xdr:row>
      <xdr:rowOff>11442</xdr:rowOff>
    </xdr:from>
    <xdr:ext cx="233205" cy="444352"/>
    <xdr:sp macro="" textlink="'1条'!$R$6">
      <xdr:nvSpPr>
        <xdr:cNvPr id="344" name="テキスト ボックス 343">
          <a:extLst>
            <a:ext uri="{FF2B5EF4-FFF2-40B4-BE49-F238E27FC236}">
              <a16:creationId xmlns:a16="http://schemas.microsoft.com/office/drawing/2014/main" id="{58BF1BC4-FDA6-4BE3-8309-1C64FA2729FA}"/>
            </a:ext>
          </a:extLst>
        </xdr:cNvPr>
        <xdr:cNvSpPr txBox="1"/>
      </xdr:nvSpPr>
      <xdr:spPr>
        <a:xfrm rot="16200000">
          <a:off x="13144218" y="1935424"/>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539101-E61A-43B9-B29A-68230DF6F749}" type="TxLink">
            <a:rPr kumimoji="1" lang="en-US" altLang="en-US" sz="900" b="0" i="0" u="none" strike="noStrike">
              <a:solidFill>
                <a:srgbClr val="000000"/>
              </a:solidFill>
              <a:latin typeface="Times New Roman"/>
              <a:cs typeface="Times New Roman"/>
            </a:rPr>
            <a:pPr/>
            <a:t>6.300</a:t>
          </a:fld>
          <a:endParaRPr kumimoji="1" lang="ja-JP" altLang="en-US" sz="900"/>
        </a:p>
      </xdr:txBody>
    </xdr:sp>
    <xdr:clientData/>
  </xdr:oneCellAnchor>
  <xdr:twoCellAnchor editAs="oneCell">
    <xdr:from>
      <xdr:col>58</xdr:col>
      <xdr:colOff>102811</xdr:colOff>
      <xdr:row>15</xdr:row>
      <xdr:rowOff>32844</xdr:rowOff>
    </xdr:from>
    <xdr:to>
      <xdr:col>61</xdr:col>
      <xdr:colOff>109538</xdr:colOff>
      <xdr:row>15</xdr:row>
      <xdr:rowOff>32844</xdr:rowOff>
    </xdr:to>
    <xdr:cxnSp macro="">
      <xdr:nvCxnSpPr>
        <xdr:cNvPr id="345" name="直線コネクタ 344">
          <a:extLst>
            <a:ext uri="{FF2B5EF4-FFF2-40B4-BE49-F238E27FC236}">
              <a16:creationId xmlns:a16="http://schemas.microsoft.com/office/drawing/2014/main" id="{4A9326F1-374F-4E69-B972-E2E14D1A21B2}"/>
            </a:ext>
          </a:extLst>
        </xdr:cNvPr>
        <xdr:cNvCxnSpPr/>
      </xdr:nvCxnSpPr>
      <xdr:spPr>
        <a:xfrm>
          <a:off x="13361611" y="3477084"/>
          <a:ext cx="692527" cy="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194954</xdr:colOff>
      <xdr:row>8</xdr:row>
      <xdr:rowOff>63177</xdr:rowOff>
    </xdr:from>
    <xdr:ext cx="233205" cy="444352"/>
    <xdr:sp macro="" textlink="'1条'!R5">
      <xdr:nvSpPr>
        <xdr:cNvPr id="346" name="テキスト ボックス 345">
          <a:extLst>
            <a:ext uri="{FF2B5EF4-FFF2-40B4-BE49-F238E27FC236}">
              <a16:creationId xmlns:a16="http://schemas.microsoft.com/office/drawing/2014/main" id="{1FCB691F-FA27-4728-ABB7-4B1DE60C0970}"/>
            </a:ext>
          </a:extLst>
        </xdr:cNvPr>
        <xdr:cNvSpPr txBox="1"/>
      </xdr:nvSpPr>
      <xdr:spPr>
        <a:xfrm rot="16200000">
          <a:off x="12922154" y="198715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C8B6E4-E8E0-47D8-9AEA-DDCE8D9422F0}" type="TxLink">
            <a:rPr kumimoji="1" lang="en-US" altLang="en-US" sz="900" b="0" i="0" u="none" strike="noStrike">
              <a:solidFill>
                <a:srgbClr val="000000"/>
              </a:solidFill>
              <a:latin typeface="Times New Roman"/>
              <a:ea typeface="Yu Gothic"/>
              <a:cs typeface="Times New Roman"/>
            </a:rPr>
            <a:pPr/>
            <a:t>7.000</a:t>
          </a:fld>
          <a:endParaRPr kumimoji="1" lang="ja-JP" altLang="en-US" sz="900"/>
        </a:p>
      </xdr:txBody>
    </xdr:sp>
    <xdr:clientData/>
  </xdr:oneCellAnchor>
  <xdr:twoCellAnchor editAs="oneCell">
    <xdr:from>
      <xdr:col>58</xdr:col>
      <xdr:colOff>163934</xdr:colOff>
      <xdr:row>4</xdr:row>
      <xdr:rowOff>40868</xdr:rowOff>
    </xdr:from>
    <xdr:to>
      <xdr:col>58</xdr:col>
      <xdr:colOff>163934</xdr:colOff>
      <xdr:row>15</xdr:row>
      <xdr:rowOff>31028</xdr:rowOff>
    </xdr:to>
    <xdr:cxnSp macro="">
      <xdr:nvCxnSpPr>
        <xdr:cNvPr id="347" name="直線コネクタ 346">
          <a:extLst>
            <a:ext uri="{FF2B5EF4-FFF2-40B4-BE49-F238E27FC236}">
              <a16:creationId xmlns:a16="http://schemas.microsoft.com/office/drawing/2014/main" id="{CDE21437-4E32-4E10-BC9A-A743A0AC77EF}"/>
            </a:ext>
          </a:extLst>
        </xdr:cNvPr>
        <xdr:cNvCxnSpPr/>
      </xdr:nvCxnSpPr>
      <xdr:spPr>
        <a:xfrm>
          <a:off x="13422734" y="955268"/>
          <a:ext cx="0" cy="2520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153897</xdr:colOff>
      <xdr:row>14</xdr:row>
      <xdr:rowOff>5374</xdr:rowOff>
    </xdr:from>
    <xdr:to>
      <xdr:col>59</xdr:col>
      <xdr:colOff>153897</xdr:colOff>
      <xdr:row>15</xdr:row>
      <xdr:rowOff>28774</xdr:rowOff>
    </xdr:to>
    <xdr:cxnSp macro="">
      <xdr:nvCxnSpPr>
        <xdr:cNvPr id="348" name="直線コネクタ 347">
          <a:extLst>
            <a:ext uri="{FF2B5EF4-FFF2-40B4-BE49-F238E27FC236}">
              <a16:creationId xmlns:a16="http://schemas.microsoft.com/office/drawing/2014/main" id="{247A0E5D-7ED4-41E4-BF88-734FDF0FDA96}"/>
            </a:ext>
          </a:extLst>
        </xdr:cNvPr>
        <xdr:cNvCxnSpPr/>
      </xdr:nvCxnSpPr>
      <xdr:spPr>
        <a:xfrm>
          <a:off x="13641297" y="3221014"/>
          <a:ext cx="0" cy="25200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205686</xdr:colOff>
      <xdr:row>9</xdr:row>
      <xdr:rowOff>141082</xdr:rowOff>
    </xdr:from>
    <xdr:ext cx="224998" cy="345929"/>
    <xdr:sp macro="" textlink="">
      <xdr:nvSpPr>
        <xdr:cNvPr id="349" name="テキスト ボックス 348">
          <a:extLst>
            <a:ext uri="{FF2B5EF4-FFF2-40B4-BE49-F238E27FC236}">
              <a16:creationId xmlns:a16="http://schemas.microsoft.com/office/drawing/2014/main" id="{41007123-B772-4847-9A30-346AF1476196}"/>
            </a:ext>
          </a:extLst>
        </xdr:cNvPr>
        <xdr:cNvSpPr txBox="1"/>
      </xdr:nvSpPr>
      <xdr:spPr>
        <a:xfrm rot="16200000">
          <a:off x="12977993" y="2245093"/>
          <a:ext cx="345929"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en-US" sz="900" b="0" i="1" u="none" strike="noStrike">
              <a:solidFill>
                <a:srgbClr val="000000"/>
              </a:solidFill>
              <a:latin typeface="Times New Roman"/>
              <a:cs typeface="Times New Roman"/>
            </a:rPr>
            <a:t>H=</a:t>
          </a:r>
        </a:p>
      </xdr:txBody>
    </xdr:sp>
    <xdr:clientData/>
  </xdr:oneCellAnchor>
  <xdr:oneCellAnchor>
    <xdr:from>
      <xdr:col>58</xdr:col>
      <xdr:colOff>183214</xdr:colOff>
      <xdr:row>13</xdr:row>
      <xdr:rowOff>109916</xdr:rowOff>
    </xdr:from>
    <xdr:ext cx="233205" cy="444352"/>
    <xdr:sp macro="" textlink="'1条'!$R$9">
      <xdr:nvSpPr>
        <xdr:cNvPr id="350" name="テキスト ボックス 349">
          <a:extLst>
            <a:ext uri="{FF2B5EF4-FFF2-40B4-BE49-F238E27FC236}">
              <a16:creationId xmlns:a16="http://schemas.microsoft.com/office/drawing/2014/main" id="{31216BBB-B851-4855-B12B-AB953C93A80C}"/>
            </a:ext>
          </a:extLst>
        </xdr:cNvPr>
        <xdr:cNvSpPr txBox="1"/>
      </xdr:nvSpPr>
      <xdr:spPr>
        <a:xfrm rot="16200000">
          <a:off x="13336441" y="3202529"/>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637F70-D3C9-4527-AA36-342FCDF24A80}" type="TxLink">
            <a:rPr kumimoji="1" lang="en-US" altLang="en-US" sz="900" b="0" i="0" u="none" strike="noStrike">
              <a:solidFill>
                <a:srgbClr val="000000"/>
              </a:solidFill>
              <a:latin typeface="Times New Roman"/>
              <a:ea typeface="Yu Gothic"/>
              <a:cs typeface="Times New Roman"/>
            </a:rPr>
            <a:pPr/>
            <a:t>0.700</a:t>
          </a:fld>
          <a:endParaRPr kumimoji="1" lang="ja-JP" altLang="en-US" sz="900"/>
        </a:p>
      </xdr:txBody>
    </xdr:sp>
    <xdr:clientData/>
  </xdr:oneCellAnchor>
  <xdr:twoCellAnchor editAs="oneCell">
    <xdr:from>
      <xdr:col>63</xdr:col>
      <xdr:colOff>83976</xdr:colOff>
      <xdr:row>2</xdr:row>
      <xdr:rowOff>210397</xdr:rowOff>
    </xdr:from>
    <xdr:to>
      <xdr:col>63</xdr:col>
      <xdr:colOff>83976</xdr:colOff>
      <xdr:row>3</xdr:row>
      <xdr:rowOff>117321</xdr:rowOff>
    </xdr:to>
    <xdr:cxnSp macro="">
      <xdr:nvCxnSpPr>
        <xdr:cNvPr id="351" name="直線コネクタ 350">
          <a:extLst>
            <a:ext uri="{FF2B5EF4-FFF2-40B4-BE49-F238E27FC236}">
              <a16:creationId xmlns:a16="http://schemas.microsoft.com/office/drawing/2014/main" id="{502C6C71-339A-4EE5-92D1-F5772EE2C603}"/>
            </a:ext>
          </a:extLst>
        </xdr:cNvPr>
        <xdr:cNvCxnSpPr/>
      </xdr:nvCxnSpPr>
      <xdr:spPr>
        <a:xfrm>
          <a:off x="14485776" y="667597"/>
          <a:ext cx="0" cy="135524"/>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64</xdr:col>
      <xdr:colOff>85599</xdr:colOff>
      <xdr:row>2</xdr:row>
      <xdr:rowOff>207559</xdr:rowOff>
    </xdr:from>
    <xdr:to>
      <xdr:col>64</xdr:col>
      <xdr:colOff>85599</xdr:colOff>
      <xdr:row>3</xdr:row>
      <xdr:rowOff>111459</xdr:rowOff>
    </xdr:to>
    <xdr:cxnSp macro="">
      <xdr:nvCxnSpPr>
        <xdr:cNvPr id="352" name="直線コネクタ 351">
          <a:extLst>
            <a:ext uri="{FF2B5EF4-FFF2-40B4-BE49-F238E27FC236}">
              <a16:creationId xmlns:a16="http://schemas.microsoft.com/office/drawing/2014/main" id="{F7362BF4-EAC6-40A2-82E8-AE1A9F98712D}"/>
            </a:ext>
          </a:extLst>
        </xdr:cNvPr>
        <xdr:cNvCxnSpPr/>
      </xdr:nvCxnSpPr>
      <xdr:spPr>
        <a:xfrm>
          <a:off x="14715999" y="664759"/>
          <a:ext cx="0" cy="1325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63</xdr:col>
      <xdr:colOff>86545</xdr:colOff>
      <xdr:row>3</xdr:row>
      <xdr:rowOff>26980</xdr:rowOff>
    </xdr:from>
    <xdr:to>
      <xdr:col>64</xdr:col>
      <xdr:colOff>91945</xdr:colOff>
      <xdr:row>3</xdr:row>
      <xdr:rowOff>26980</xdr:rowOff>
    </xdr:to>
    <xdr:cxnSp macro="">
      <xdr:nvCxnSpPr>
        <xdr:cNvPr id="353" name="直線コネクタ 352">
          <a:extLst>
            <a:ext uri="{FF2B5EF4-FFF2-40B4-BE49-F238E27FC236}">
              <a16:creationId xmlns:a16="http://schemas.microsoft.com/office/drawing/2014/main" id="{52EB1270-6589-415C-9B21-78E5C93314ED}"/>
            </a:ext>
          </a:extLst>
        </xdr:cNvPr>
        <xdr:cNvCxnSpPr/>
      </xdr:nvCxnSpPr>
      <xdr:spPr>
        <a:xfrm>
          <a:off x="14488345" y="712780"/>
          <a:ext cx="23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204874</xdr:colOff>
      <xdr:row>2</xdr:row>
      <xdr:rowOff>21766</xdr:rowOff>
    </xdr:from>
    <xdr:ext cx="444352" cy="233205"/>
    <xdr:sp macro="" textlink="'1条'!R7">
      <xdr:nvSpPr>
        <xdr:cNvPr id="354" name="テキスト ボックス 353">
          <a:extLst>
            <a:ext uri="{FF2B5EF4-FFF2-40B4-BE49-F238E27FC236}">
              <a16:creationId xmlns:a16="http://schemas.microsoft.com/office/drawing/2014/main" id="{135F4D09-4655-4741-A74C-578418E19412}"/>
            </a:ext>
          </a:extLst>
        </xdr:cNvPr>
        <xdr:cNvSpPr txBox="1"/>
      </xdr:nvSpPr>
      <xdr:spPr>
        <a:xfrm>
          <a:off x="14378074" y="47896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F89859-453C-4620-AC27-3BFD1A84E148}" type="TxLink">
            <a:rPr kumimoji="1" lang="en-US" altLang="en-US" sz="900" b="0" i="0" u="none" strike="noStrike">
              <a:solidFill>
                <a:srgbClr val="000000"/>
              </a:solidFill>
              <a:latin typeface="Times New Roman"/>
              <a:ea typeface="Yu Gothic"/>
              <a:cs typeface="Times New Roman"/>
            </a:rPr>
            <a:pPr/>
            <a:t>0.650</a:t>
          </a:fld>
          <a:endParaRPr kumimoji="1" lang="ja-JP" altLang="en-US" sz="900"/>
        </a:p>
      </xdr:txBody>
    </xdr:sp>
    <xdr:clientData/>
  </xdr:oneCellAnchor>
  <xdr:twoCellAnchor editAs="oneCell">
    <xdr:from>
      <xdr:col>61</xdr:col>
      <xdr:colOff>213997</xdr:colOff>
      <xdr:row>15</xdr:row>
      <xdr:rowOff>160163</xdr:rowOff>
    </xdr:from>
    <xdr:to>
      <xdr:col>61</xdr:col>
      <xdr:colOff>213997</xdr:colOff>
      <xdr:row>16</xdr:row>
      <xdr:rowOff>73704</xdr:rowOff>
    </xdr:to>
    <xdr:cxnSp macro="">
      <xdr:nvCxnSpPr>
        <xdr:cNvPr id="355" name="直線コネクタ 354">
          <a:extLst>
            <a:ext uri="{FF2B5EF4-FFF2-40B4-BE49-F238E27FC236}">
              <a16:creationId xmlns:a16="http://schemas.microsoft.com/office/drawing/2014/main" id="{513513D2-FA9A-42C4-8013-2ACE4908604C}"/>
            </a:ext>
          </a:extLst>
        </xdr:cNvPr>
        <xdr:cNvCxnSpPr/>
      </xdr:nvCxnSpPr>
      <xdr:spPr>
        <a:xfrm>
          <a:off x="14158597" y="3604403"/>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96978</xdr:colOff>
      <xdr:row>15</xdr:row>
      <xdr:rowOff>160163</xdr:rowOff>
    </xdr:from>
    <xdr:to>
      <xdr:col>69</xdr:col>
      <xdr:colOff>96978</xdr:colOff>
      <xdr:row>16</xdr:row>
      <xdr:rowOff>73704</xdr:rowOff>
    </xdr:to>
    <xdr:cxnSp macro="">
      <xdr:nvCxnSpPr>
        <xdr:cNvPr id="356" name="直線コネクタ 355">
          <a:extLst>
            <a:ext uri="{FF2B5EF4-FFF2-40B4-BE49-F238E27FC236}">
              <a16:creationId xmlns:a16="http://schemas.microsoft.com/office/drawing/2014/main" id="{38929D67-8BB7-4A24-A755-3FC424D9051D}"/>
            </a:ext>
          </a:extLst>
        </xdr:cNvPr>
        <xdr:cNvCxnSpPr/>
      </xdr:nvCxnSpPr>
      <xdr:spPr>
        <a:xfrm>
          <a:off x="15870378" y="3604403"/>
          <a:ext cx="0" cy="142141"/>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208986</xdr:colOff>
      <xdr:row>16</xdr:row>
      <xdr:rowOff>27767</xdr:rowOff>
    </xdr:from>
    <xdr:to>
      <xdr:col>69</xdr:col>
      <xdr:colOff>90186</xdr:colOff>
      <xdr:row>16</xdr:row>
      <xdr:rowOff>27767</xdr:rowOff>
    </xdr:to>
    <xdr:cxnSp macro="">
      <xdr:nvCxnSpPr>
        <xdr:cNvPr id="357" name="直線コネクタ 356">
          <a:extLst>
            <a:ext uri="{FF2B5EF4-FFF2-40B4-BE49-F238E27FC236}">
              <a16:creationId xmlns:a16="http://schemas.microsoft.com/office/drawing/2014/main" id="{44BAFE4C-ADE7-4DE5-BD59-D3B8F202DCA7}"/>
            </a:ext>
          </a:extLst>
        </xdr:cNvPr>
        <xdr:cNvCxnSpPr/>
      </xdr:nvCxnSpPr>
      <xdr:spPr>
        <a:xfrm>
          <a:off x="14153586" y="3700607"/>
          <a:ext cx="1710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153557</xdr:colOff>
      <xdr:row>15</xdr:row>
      <xdr:rowOff>222385</xdr:rowOff>
    </xdr:from>
    <xdr:ext cx="444352" cy="233205"/>
    <xdr:sp macro="" textlink="'1条'!R8">
      <xdr:nvSpPr>
        <xdr:cNvPr id="358" name="テキスト ボックス 357">
          <a:extLst>
            <a:ext uri="{FF2B5EF4-FFF2-40B4-BE49-F238E27FC236}">
              <a16:creationId xmlns:a16="http://schemas.microsoft.com/office/drawing/2014/main" id="{64E0FC8D-FCBF-4CB6-900F-EC5A4ECDE160}"/>
            </a:ext>
          </a:extLst>
        </xdr:cNvPr>
        <xdr:cNvSpPr txBox="1"/>
      </xdr:nvSpPr>
      <xdr:spPr>
        <a:xfrm>
          <a:off x="14783957" y="366662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2C3730-2E23-4CD7-9C24-F04ACE0F3891}" type="TxLink">
            <a:rPr kumimoji="1" lang="en-US" altLang="en-US" sz="900" b="0" i="0" u="none" strike="noStrike">
              <a:solidFill>
                <a:srgbClr val="000000"/>
              </a:solidFill>
              <a:latin typeface="Times New Roman"/>
              <a:ea typeface="Yu Gothic"/>
              <a:cs typeface="Times New Roman"/>
            </a:rPr>
            <a:pPr/>
            <a:t>4.750</a:t>
          </a:fld>
          <a:endParaRPr kumimoji="1" lang="ja-JP" altLang="en-US" sz="900"/>
        </a:p>
      </xdr:txBody>
    </xdr:sp>
    <xdr:clientData/>
  </xdr:oneCellAnchor>
  <xdr:twoCellAnchor editAs="oneCell">
    <xdr:from>
      <xdr:col>61</xdr:col>
      <xdr:colOff>215603</xdr:colOff>
      <xdr:row>12</xdr:row>
      <xdr:rowOff>100992</xdr:rowOff>
    </xdr:from>
    <xdr:to>
      <xdr:col>61</xdr:col>
      <xdr:colOff>215603</xdr:colOff>
      <xdr:row>13</xdr:row>
      <xdr:rowOff>57730</xdr:rowOff>
    </xdr:to>
    <xdr:cxnSp macro="">
      <xdr:nvCxnSpPr>
        <xdr:cNvPr id="359" name="直線コネクタ 358">
          <a:extLst>
            <a:ext uri="{FF2B5EF4-FFF2-40B4-BE49-F238E27FC236}">
              <a16:creationId xmlns:a16="http://schemas.microsoft.com/office/drawing/2014/main" id="{C3AD855D-0147-44EF-8497-55D882EC573B}"/>
            </a:ext>
          </a:extLst>
        </xdr:cNvPr>
        <xdr:cNvCxnSpPr/>
      </xdr:nvCxnSpPr>
      <xdr:spPr>
        <a:xfrm>
          <a:off x="14160203" y="2859432"/>
          <a:ext cx="0" cy="185338"/>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61</xdr:col>
      <xdr:colOff>212658</xdr:colOff>
      <xdr:row>12</xdr:row>
      <xdr:rowOff>176806</xdr:rowOff>
    </xdr:from>
    <xdr:to>
      <xdr:col>63</xdr:col>
      <xdr:colOff>79458</xdr:colOff>
      <xdr:row>12</xdr:row>
      <xdr:rowOff>176806</xdr:rowOff>
    </xdr:to>
    <xdr:cxnSp macro="">
      <xdr:nvCxnSpPr>
        <xdr:cNvPr id="360" name="直線コネクタ 359">
          <a:extLst>
            <a:ext uri="{FF2B5EF4-FFF2-40B4-BE49-F238E27FC236}">
              <a16:creationId xmlns:a16="http://schemas.microsoft.com/office/drawing/2014/main" id="{BAA658A0-C20E-4427-BC3C-1F60731E6986}"/>
            </a:ext>
          </a:extLst>
        </xdr:cNvPr>
        <xdr:cNvCxnSpPr/>
      </xdr:nvCxnSpPr>
      <xdr:spPr>
        <a:xfrm>
          <a:off x="14157258" y="2935246"/>
          <a:ext cx="324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167479</xdr:colOff>
      <xdr:row>11</xdr:row>
      <xdr:rowOff>207246</xdr:rowOff>
    </xdr:from>
    <xdr:ext cx="444352" cy="233205"/>
    <xdr:sp macro="" textlink="'1条'!R10">
      <xdr:nvSpPr>
        <xdr:cNvPr id="361" name="テキスト ボックス 360">
          <a:extLst>
            <a:ext uri="{FF2B5EF4-FFF2-40B4-BE49-F238E27FC236}">
              <a16:creationId xmlns:a16="http://schemas.microsoft.com/office/drawing/2014/main" id="{DB955ACE-F3C9-44FF-ABB9-7FC2AE48B93D}"/>
            </a:ext>
          </a:extLst>
        </xdr:cNvPr>
        <xdr:cNvSpPr txBox="1"/>
      </xdr:nvSpPr>
      <xdr:spPr>
        <a:xfrm>
          <a:off x="14112079" y="2737086"/>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7346096-5932-4CB2-9DCD-9C49E22C1DEC}" type="TxLink">
            <a:rPr kumimoji="1" lang="en-US" altLang="en-US" sz="900" b="0" i="0" u="none" strike="noStrike">
              <a:solidFill>
                <a:srgbClr val="000000"/>
              </a:solidFill>
              <a:latin typeface="Times New Roman"/>
              <a:ea typeface="Yu Gothic"/>
              <a:cs typeface="Times New Roman"/>
            </a:rPr>
            <a:pPr/>
            <a:t>0.900</a:t>
          </a:fld>
          <a:endParaRPr kumimoji="1" lang="ja-JP" altLang="en-US" sz="900"/>
        </a:p>
      </xdr:txBody>
    </xdr:sp>
    <xdr:clientData/>
  </xdr:oneCellAnchor>
  <xdr:oneCellAnchor>
    <xdr:from>
      <xdr:col>65</xdr:col>
      <xdr:colOff>210487</xdr:colOff>
      <xdr:row>11</xdr:row>
      <xdr:rowOff>201966</xdr:rowOff>
    </xdr:from>
    <xdr:ext cx="444352" cy="233205"/>
    <xdr:sp macro="" textlink="'1条'!R11">
      <xdr:nvSpPr>
        <xdr:cNvPr id="362" name="テキスト ボックス 361">
          <a:extLst>
            <a:ext uri="{FF2B5EF4-FFF2-40B4-BE49-F238E27FC236}">
              <a16:creationId xmlns:a16="http://schemas.microsoft.com/office/drawing/2014/main" id="{7C4D5FDE-CB6A-4094-8B74-9691C3DBF414}"/>
            </a:ext>
          </a:extLst>
        </xdr:cNvPr>
        <xdr:cNvSpPr txBox="1"/>
      </xdr:nvSpPr>
      <xdr:spPr>
        <a:xfrm>
          <a:off x="14995562" y="2721115"/>
          <a:ext cx="444352"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9F80AA9-96A4-45D9-860D-EE55153686F1}" type="TxLink">
            <a:rPr kumimoji="1" lang="en-US" altLang="en-US" sz="900" b="0" i="0" u="none" strike="noStrike">
              <a:solidFill>
                <a:srgbClr val="000000"/>
              </a:solidFill>
              <a:latin typeface="Times New Roman"/>
              <a:ea typeface="Yu Gothic"/>
              <a:cs typeface="Times New Roman"/>
            </a:rPr>
            <a:pPr/>
            <a:t>3.200</a:t>
          </a:fld>
          <a:endParaRPr kumimoji="1" lang="ja-JP" altLang="en-US" sz="900"/>
        </a:p>
      </xdr:txBody>
    </xdr:sp>
    <xdr:clientData/>
  </xdr:oneCellAnchor>
  <xdr:twoCellAnchor editAs="oneCell">
    <xdr:from>
      <xdr:col>64</xdr:col>
      <xdr:colOff>88209</xdr:colOff>
      <xdr:row>12</xdr:row>
      <xdr:rowOff>176806</xdr:rowOff>
    </xdr:from>
    <xdr:to>
      <xdr:col>69</xdr:col>
      <xdr:colOff>97209</xdr:colOff>
      <xdr:row>12</xdr:row>
      <xdr:rowOff>176806</xdr:rowOff>
    </xdr:to>
    <xdr:cxnSp macro="">
      <xdr:nvCxnSpPr>
        <xdr:cNvPr id="363" name="直線コネクタ 362">
          <a:extLst>
            <a:ext uri="{FF2B5EF4-FFF2-40B4-BE49-F238E27FC236}">
              <a16:creationId xmlns:a16="http://schemas.microsoft.com/office/drawing/2014/main" id="{8B99C5D9-E808-452C-96A9-2DFE3E506777}"/>
            </a:ext>
          </a:extLst>
        </xdr:cNvPr>
        <xdr:cNvCxnSpPr/>
      </xdr:nvCxnSpPr>
      <xdr:spPr>
        <a:xfrm>
          <a:off x="14718609" y="2935246"/>
          <a:ext cx="1152000" cy="0"/>
        </a:xfrm>
        <a:prstGeom prst="line">
          <a:avLst/>
        </a:prstGeom>
        <a:ln w="3175">
          <a:solidFill>
            <a:schemeClr val="accent1"/>
          </a:solidFill>
          <a:headEnd type="stealth" w="sm" len="sm"/>
          <a:tailEnd type="stealth"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69</xdr:col>
      <xdr:colOff>96978</xdr:colOff>
      <xdr:row>12</xdr:row>
      <xdr:rowOff>112078</xdr:rowOff>
    </xdr:from>
    <xdr:to>
      <xdr:col>69</xdr:col>
      <xdr:colOff>96978</xdr:colOff>
      <xdr:row>13</xdr:row>
      <xdr:rowOff>63478</xdr:rowOff>
    </xdr:to>
    <xdr:cxnSp macro="">
      <xdr:nvCxnSpPr>
        <xdr:cNvPr id="368" name="直線コネクタ 367">
          <a:extLst>
            <a:ext uri="{FF2B5EF4-FFF2-40B4-BE49-F238E27FC236}">
              <a16:creationId xmlns:a16="http://schemas.microsoft.com/office/drawing/2014/main" id="{BD4B9DF0-EC21-4ED7-A1E1-D5064A616AED}"/>
            </a:ext>
          </a:extLst>
        </xdr:cNvPr>
        <xdr:cNvCxnSpPr/>
      </xdr:nvCxnSpPr>
      <xdr:spPr>
        <a:xfrm>
          <a:off x="15870378" y="2870518"/>
          <a:ext cx="0" cy="180000"/>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15839</xdr:colOff>
      <xdr:row>14</xdr:row>
      <xdr:rowOff>95797</xdr:rowOff>
    </xdr:from>
    <xdr:to>
      <xdr:col>62</xdr:col>
      <xdr:colOff>15839</xdr:colOff>
      <xdr:row>14</xdr:row>
      <xdr:rowOff>220511</xdr:rowOff>
    </xdr:to>
    <xdr:cxnSp macro="">
      <xdr:nvCxnSpPr>
        <xdr:cNvPr id="6" name="直線コネクタ 5">
          <a:extLst>
            <a:ext uri="{FF2B5EF4-FFF2-40B4-BE49-F238E27FC236}">
              <a16:creationId xmlns:a16="http://schemas.microsoft.com/office/drawing/2014/main" id="{F5B66D93-1B9E-41F1-97F4-B2F78C845769}"/>
            </a:ext>
          </a:extLst>
        </xdr:cNvPr>
        <xdr:cNvCxnSpPr/>
      </xdr:nvCxnSpPr>
      <xdr:spPr>
        <a:xfrm>
          <a:off x="14189039" y="3311437"/>
          <a:ext cx="0" cy="124714"/>
        </a:xfrm>
        <a:prstGeom prst="line">
          <a:avLst/>
        </a:prstGeom>
        <a:ln w="3175">
          <a:solidFill>
            <a:srgbClr val="FF0000"/>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108559</xdr:colOff>
      <xdr:row>34</xdr:row>
      <xdr:rowOff>86129</xdr:rowOff>
    </xdr:from>
    <xdr:to>
      <xdr:col>27</xdr:col>
      <xdr:colOff>108559</xdr:colOff>
      <xdr:row>35</xdr:row>
      <xdr:rowOff>43385</xdr:rowOff>
    </xdr:to>
    <xdr:cxnSp macro="">
      <xdr:nvCxnSpPr>
        <xdr:cNvPr id="2" name="直線コネクタ 1">
          <a:extLst>
            <a:ext uri="{FF2B5EF4-FFF2-40B4-BE49-F238E27FC236}">
              <a16:creationId xmlns:a16="http://schemas.microsoft.com/office/drawing/2014/main" id="{3CAFED4A-AB09-103A-D8E1-748DA0A4C1BD}"/>
            </a:ext>
          </a:extLst>
        </xdr:cNvPr>
        <xdr:cNvCxnSpPr/>
      </xdr:nvCxnSpPr>
      <xdr:spPr>
        <a:xfrm>
          <a:off x="6280759" y="7871229"/>
          <a:ext cx="0" cy="185856"/>
        </a:xfrm>
        <a:prstGeom prst="line">
          <a:avLst/>
        </a:prstGeom>
        <a:ln w="31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e-note.com/youheki-gyakut-cho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38"/>
  <sheetViews>
    <sheetView showGridLines="0" tabSelected="1" view="pageBreakPreview" zoomScale="60" zoomScaleNormal="70" workbookViewId="0">
      <selection activeCell="A2" sqref="A2"/>
    </sheetView>
  </sheetViews>
  <sheetFormatPr defaultRowHeight="18"/>
  <cols>
    <col min="1" max="105" width="3" customWidth="1"/>
  </cols>
  <sheetData>
    <row r="1" spans="1:98">
      <c r="A1" s="2" t="s">
        <v>396</v>
      </c>
      <c r="AA1" s="3" t="s">
        <v>0</v>
      </c>
    </row>
    <row r="2" spans="1:98">
      <c r="B2" t="s">
        <v>400</v>
      </c>
      <c r="AK2" t="s">
        <v>424</v>
      </c>
      <c r="BT2" t="s">
        <v>430</v>
      </c>
      <c r="CI2" s="16"/>
    </row>
    <row r="3" spans="1:98">
      <c r="A3" t="s">
        <v>1</v>
      </c>
      <c r="AL3" t="s">
        <v>19</v>
      </c>
      <c r="AX3" s="14" t="s">
        <v>20</v>
      </c>
      <c r="AZ3" s="4" t="s">
        <v>4</v>
      </c>
      <c r="BA3" s="157">
        <v>24</v>
      </c>
      <c r="BB3" s="158"/>
      <c r="BC3" s="159"/>
      <c r="BD3" s="4" t="s">
        <v>21</v>
      </c>
      <c r="BL3" t="s">
        <v>405</v>
      </c>
      <c r="BU3" t="s">
        <v>70</v>
      </c>
      <c r="CI3" s="16"/>
      <c r="CP3" s="141" t="s">
        <v>130</v>
      </c>
      <c r="CQ3" s="142"/>
      <c r="CR3" s="143"/>
      <c r="CT3" t="s">
        <v>84</v>
      </c>
    </row>
    <row r="4" spans="1:98">
      <c r="B4" t="s">
        <v>2</v>
      </c>
      <c r="X4" s="6"/>
      <c r="Y4" s="7"/>
      <c r="Z4" s="7"/>
      <c r="AA4" s="7"/>
      <c r="AB4" s="7"/>
      <c r="AC4" s="7"/>
      <c r="AD4" s="7"/>
      <c r="AE4" s="7"/>
      <c r="AF4" s="7"/>
      <c r="AG4" s="7"/>
      <c r="AH4" s="7"/>
      <c r="AI4" s="8"/>
      <c r="AL4" t="s">
        <v>22</v>
      </c>
      <c r="AX4" s="1" t="s">
        <v>23</v>
      </c>
      <c r="AZ4" s="4" t="s">
        <v>4</v>
      </c>
      <c r="BA4" s="169">
        <v>24.5</v>
      </c>
      <c r="BB4" s="170"/>
      <c r="BC4" s="171"/>
      <c r="BD4" s="4" t="s">
        <v>24</v>
      </c>
      <c r="BL4" t="s">
        <v>406</v>
      </c>
      <c r="BV4" t="s">
        <v>71</v>
      </c>
      <c r="CI4" s="16"/>
      <c r="CP4" s="141" t="s">
        <v>85</v>
      </c>
      <c r="CQ4" s="142"/>
      <c r="CR4" s="143"/>
      <c r="CT4" t="s">
        <v>86</v>
      </c>
    </row>
    <row r="5" spans="1:98">
      <c r="C5" t="s">
        <v>6</v>
      </c>
      <c r="O5" s="5" t="s">
        <v>3</v>
      </c>
      <c r="Q5" s="4" t="s">
        <v>4</v>
      </c>
      <c r="R5" s="175">
        <v>7</v>
      </c>
      <c r="S5" s="176"/>
      <c r="T5" s="177"/>
      <c r="U5" s="4" t="s">
        <v>5</v>
      </c>
      <c r="X5" s="9"/>
      <c r="AI5" s="10"/>
      <c r="AL5" t="s">
        <v>60</v>
      </c>
      <c r="AV5" s="14"/>
      <c r="AX5" s="14"/>
      <c r="AZ5" s="4"/>
      <c r="BA5" s="172">
        <v>8</v>
      </c>
      <c r="BB5" s="173"/>
      <c r="BC5" s="174"/>
      <c r="BD5" s="4" t="s">
        <v>21</v>
      </c>
      <c r="BL5" t="s">
        <v>59</v>
      </c>
      <c r="BV5" t="s">
        <v>72</v>
      </c>
      <c r="CI5" s="16"/>
      <c r="CP5" s="141" t="s">
        <v>85</v>
      </c>
      <c r="CQ5" s="142"/>
      <c r="CR5" s="143"/>
    </row>
    <row r="6" spans="1:98">
      <c r="C6" t="s">
        <v>7</v>
      </c>
      <c r="O6" s="5" t="s">
        <v>8</v>
      </c>
      <c r="Q6" s="4" t="s">
        <v>4</v>
      </c>
      <c r="R6" s="185">
        <f>R5-R9</f>
        <v>6.3</v>
      </c>
      <c r="S6" s="186"/>
      <c r="T6" s="187"/>
      <c r="U6" s="4" t="s">
        <v>5</v>
      </c>
      <c r="X6" s="9"/>
      <c r="AI6" s="10"/>
      <c r="AM6" t="s">
        <v>419</v>
      </c>
      <c r="AV6" s="79"/>
      <c r="AW6" s="80" t="s">
        <v>192</v>
      </c>
      <c r="AX6" s="172">
        <v>1.5</v>
      </c>
      <c r="AY6" s="174"/>
      <c r="AZ6" s="4" t="s">
        <v>4</v>
      </c>
      <c r="BA6" s="131">
        <f>BA5*AX6</f>
        <v>12</v>
      </c>
      <c r="BB6" s="132"/>
      <c r="BC6" s="133"/>
      <c r="BD6" s="4" t="s">
        <v>21</v>
      </c>
      <c r="BL6" t="s">
        <v>420</v>
      </c>
      <c r="BV6" t="s">
        <v>73</v>
      </c>
      <c r="CI6" s="16"/>
      <c r="CP6" s="141" t="s">
        <v>85</v>
      </c>
      <c r="CQ6" s="142"/>
      <c r="CR6" s="143"/>
    </row>
    <row r="7" spans="1:98">
      <c r="C7" t="s">
        <v>9</v>
      </c>
      <c r="O7" s="5" t="s">
        <v>10</v>
      </c>
      <c r="Q7" s="4" t="s">
        <v>4</v>
      </c>
      <c r="R7" s="175">
        <v>0.65</v>
      </c>
      <c r="S7" s="176"/>
      <c r="T7" s="177"/>
      <c r="U7" s="4" t="s">
        <v>5</v>
      </c>
      <c r="X7" s="9"/>
      <c r="AI7" s="10"/>
      <c r="AL7" t="s">
        <v>57</v>
      </c>
      <c r="AV7" s="14"/>
      <c r="AX7" s="14" t="s">
        <v>61</v>
      </c>
      <c r="AZ7" s="4" t="s">
        <v>4</v>
      </c>
      <c r="BA7" s="172">
        <v>0.23</v>
      </c>
      <c r="BB7" s="173"/>
      <c r="BC7" s="174"/>
      <c r="BD7" s="4" t="s">
        <v>21</v>
      </c>
      <c r="BL7" t="s">
        <v>59</v>
      </c>
      <c r="BV7" t="s">
        <v>74</v>
      </c>
      <c r="CI7" s="16"/>
      <c r="CP7" s="141" t="s">
        <v>87</v>
      </c>
      <c r="CQ7" s="142"/>
      <c r="CR7" s="143"/>
    </row>
    <row r="8" spans="1:98">
      <c r="C8" t="s">
        <v>12</v>
      </c>
      <c r="O8" s="5" t="s">
        <v>11</v>
      </c>
      <c r="Q8" s="4" t="s">
        <v>4</v>
      </c>
      <c r="R8" s="175">
        <v>4.75</v>
      </c>
      <c r="S8" s="176"/>
      <c r="T8" s="177"/>
      <c r="U8" s="4" t="s">
        <v>5</v>
      </c>
      <c r="X8" s="9"/>
      <c r="AI8" s="10"/>
      <c r="AM8" t="s">
        <v>419</v>
      </c>
      <c r="AV8" s="79"/>
      <c r="AW8" s="80" t="s">
        <v>192</v>
      </c>
      <c r="AX8" s="172">
        <v>1.5</v>
      </c>
      <c r="AY8" s="174"/>
      <c r="AZ8" s="4" t="s">
        <v>4</v>
      </c>
      <c r="BA8" s="185">
        <f>BA7*AX8</f>
        <v>0.34500000000000003</v>
      </c>
      <c r="BB8" s="186"/>
      <c r="BC8" s="187"/>
      <c r="BD8" s="4" t="s">
        <v>21</v>
      </c>
      <c r="BL8" t="s">
        <v>420</v>
      </c>
      <c r="BT8" t="s">
        <v>431</v>
      </c>
      <c r="CI8" s="16"/>
    </row>
    <row r="9" spans="1:98">
      <c r="C9" t="s">
        <v>13</v>
      </c>
      <c r="O9" s="5" t="s">
        <v>14</v>
      </c>
      <c r="Q9" s="4" t="s">
        <v>4</v>
      </c>
      <c r="R9" s="175">
        <v>0.7</v>
      </c>
      <c r="S9" s="176"/>
      <c r="T9" s="177"/>
      <c r="U9" s="4" t="s">
        <v>5</v>
      </c>
      <c r="X9" s="9"/>
      <c r="AI9" s="10"/>
      <c r="AK9" t="s">
        <v>425</v>
      </c>
      <c r="BT9" s="16"/>
      <c r="BU9" s="16" t="s">
        <v>75</v>
      </c>
      <c r="BV9" s="16"/>
      <c r="BW9" s="16"/>
      <c r="BX9" s="16"/>
      <c r="BY9" s="16"/>
      <c r="BZ9" s="16"/>
      <c r="CA9" s="16"/>
      <c r="CB9" s="16"/>
      <c r="CC9" s="16"/>
      <c r="CD9" s="16"/>
      <c r="CE9" s="16"/>
      <c r="CF9" s="16"/>
      <c r="CG9" s="16"/>
      <c r="CH9" s="16"/>
      <c r="CI9" s="16"/>
      <c r="CJ9" s="16"/>
      <c r="CK9" s="16"/>
      <c r="CL9" s="16"/>
      <c r="CP9" s="141" t="s">
        <v>88</v>
      </c>
      <c r="CQ9" s="142"/>
      <c r="CR9" s="143"/>
      <c r="CT9" t="s">
        <v>89</v>
      </c>
    </row>
    <row r="10" spans="1:98">
      <c r="C10" t="s">
        <v>573</v>
      </c>
      <c r="L10" s="5"/>
      <c r="M10" s="110"/>
      <c r="N10" s="4"/>
      <c r="O10" s="5" t="s">
        <v>15</v>
      </c>
      <c r="Q10" s="4" t="s">
        <v>4</v>
      </c>
      <c r="R10" s="175">
        <v>0.9</v>
      </c>
      <c r="S10" s="176"/>
      <c r="T10" s="177"/>
      <c r="U10" s="4" t="s">
        <v>5</v>
      </c>
      <c r="X10" s="9"/>
      <c r="AI10" s="10"/>
      <c r="AL10" t="s">
        <v>49</v>
      </c>
      <c r="BA10" s="157" t="s">
        <v>50</v>
      </c>
      <c r="BB10" s="158"/>
      <c r="BC10" s="159"/>
      <c r="BT10" s="16"/>
      <c r="BU10" s="16" t="s">
        <v>76</v>
      </c>
      <c r="BV10" s="16"/>
      <c r="BW10" s="16"/>
      <c r="BX10" s="16" t="s">
        <v>77</v>
      </c>
      <c r="BY10" s="16"/>
      <c r="BZ10" s="16"/>
      <c r="CA10" s="16"/>
      <c r="CB10" s="16"/>
      <c r="CC10" s="16"/>
      <c r="CD10" s="16"/>
      <c r="CE10" s="16"/>
      <c r="CF10" s="16"/>
      <c r="CG10" s="16"/>
      <c r="CH10" s="16"/>
      <c r="CI10" s="16"/>
      <c r="CJ10" s="16"/>
      <c r="CK10" s="16"/>
      <c r="CL10" s="16"/>
    </row>
    <row r="11" spans="1:98">
      <c r="C11" t="s">
        <v>16</v>
      </c>
      <c r="O11" s="5" t="s">
        <v>17</v>
      </c>
      <c r="Q11" s="4" t="s">
        <v>4</v>
      </c>
      <c r="R11" s="185">
        <f>R8-R7-R10</f>
        <v>3.1999999999999997</v>
      </c>
      <c r="S11" s="186"/>
      <c r="T11" s="187"/>
      <c r="U11" s="4" t="s">
        <v>5</v>
      </c>
      <c r="X11" s="9"/>
      <c r="AI11" s="10"/>
      <c r="AL11" t="s">
        <v>56</v>
      </c>
      <c r="AV11" s="14"/>
      <c r="AZ11" s="4"/>
      <c r="BA11" s="157">
        <v>180</v>
      </c>
      <c r="BB11" s="158"/>
      <c r="BC11" s="159"/>
      <c r="BD11" s="4" t="s">
        <v>21</v>
      </c>
      <c r="BL11" t="s">
        <v>62</v>
      </c>
      <c r="BT11" s="16"/>
      <c r="BU11" s="16"/>
      <c r="BV11" s="16"/>
      <c r="BW11" s="16"/>
      <c r="BX11" s="16"/>
      <c r="BY11" s="16" t="s">
        <v>78</v>
      </c>
      <c r="BZ11" s="16"/>
      <c r="CA11" s="16"/>
      <c r="CB11" s="16"/>
      <c r="CC11" s="16"/>
      <c r="CD11" s="16"/>
      <c r="CE11" s="16"/>
      <c r="CF11" s="16"/>
      <c r="CG11" s="16"/>
      <c r="CH11" s="16"/>
      <c r="CI11" s="16"/>
      <c r="CJ11" s="16"/>
      <c r="CK11" s="16"/>
      <c r="CL11" s="16"/>
    </row>
    <row r="12" spans="1:98">
      <c r="B12" t="s">
        <v>401</v>
      </c>
      <c r="X12" s="9"/>
      <c r="AI12" s="10"/>
      <c r="AM12" t="s">
        <v>419</v>
      </c>
      <c r="AV12" s="79"/>
      <c r="AW12" s="80" t="s">
        <v>192</v>
      </c>
      <c r="AX12" s="172">
        <v>1.5</v>
      </c>
      <c r="AY12" s="174"/>
      <c r="AZ12" s="4" t="s">
        <v>4</v>
      </c>
      <c r="BA12" s="181">
        <f>BA11*AX12</f>
        <v>270</v>
      </c>
      <c r="BB12" s="188"/>
      <c r="BC12" s="189"/>
      <c r="BD12" s="4" t="s">
        <v>21</v>
      </c>
      <c r="BL12" t="s">
        <v>420</v>
      </c>
      <c r="BW12" s="16"/>
      <c r="BZ12" s="16"/>
      <c r="CA12" t="s">
        <v>79</v>
      </c>
      <c r="CB12" s="16"/>
      <c r="CI12" s="16"/>
      <c r="CP12" s="141" t="s">
        <v>90</v>
      </c>
      <c r="CQ12" s="142"/>
      <c r="CR12" s="143"/>
    </row>
    <row r="13" spans="1:98">
      <c r="C13" t="s">
        <v>402</v>
      </c>
      <c r="O13" s="33" t="s">
        <v>403</v>
      </c>
      <c r="Q13" s="4" t="s">
        <v>4</v>
      </c>
      <c r="R13" s="178">
        <v>0</v>
      </c>
      <c r="S13" s="179"/>
      <c r="T13" s="180"/>
      <c r="U13" s="16" t="s">
        <v>175</v>
      </c>
      <c r="X13" s="9"/>
      <c r="AI13" s="10"/>
      <c r="AK13" t="s">
        <v>426</v>
      </c>
      <c r="BW13" s="16"/>
      <c r="BZ13" s="16"/>
      <c r="CA13" t="s">
        <v>80</v>
      </c>
      <c r="CB13" s="16"/>
      <c r="CI13" s="16"/>
      <c r="CP13" s="141" t="s">
        <v>91</v>
      </c>
      <c r="CQ13" s="142"/>
      <c r="CR13" s="143"/>
      <c r="CT13" t="s">
        <v>92</v>
      </c>
    </row>
    <row r="14" spans="1:98">
      <c r="C14" t="s">
        <v>51</v>
      </c>
      <c r="O14" s="5"/>
      <c r="Q14" s="4"/>
      <c r="R14" s="175">
        <v>0.1</v>
      </c>
      <c r="S14" s="176"/>
      <c r="T14" s="177"/>
      <c r="U14" s="4" t="s">
        <v>5</v>
      </c>
      <c r="X14" s="9"/>
      <c r="AI14" s="10"/>
      <c r="AL14" t="s">
        <v>409</v>
      </c>
      <c r="BA14" s="163" t="s">
        <v>389</v>
      </c>
      <c r="BB14" s="164"/>
      <c r="BC14" s="165"/>
      <c r="BW14" s="16"/>
      <c r="BZ14" s="16"/>
      <c r="CA14" t="s">
        <v>81</v>
      </c>
      <c r="CB14" s="16"/>
      <c r="CI14" s="16"/>
      <c r="CP14" s="141" t="s">
        <v>91</v>
      </c>
      <c r="CQ14" s="142"/>
      <c r="CR14" s="143"/>
      <c r="CT14" t="s">
        <v>93</v>
      </c>
    </row>
    <row r="15" spans="1:98">
      <c r="C15" s="16" t="s">
        <v>178</v>
      </c>
      <c r="J15" t="s">
        <v>418</v>
      </c>
      <c r="O15" s="15" t="s">
        <v>177</v>
      </c>
      <c r="P15" s="16"/>
      <c r="Q15" s="4" t="s">
        <v>4</v>
      </c>
      <c r="R15" s="178">
        <v>0</v>
      </c>
      <c r="S15" s="179"/>
      <c r="T15" s="180"/>
      <c r="U15" s="16" t="s">
        <v>175</v>
      </c>
      <c r="X15" s="9"/>
      <c r="AI15" s="10"/>
      <c r="AM15" t="s">
        <v>410</v>
      </c>
      <c r="BA15" s="163">
        <v>250</v>
      </c>
      <c r="BB15" s="164"/>
      <c r="BC15" s="165"/>
      <c r="BD15" s="4" t="s">
        <v>294</v>
      </c>
      <c r="BW15" s="16"/>
      <c r="BZ15" s="16"/>
      <c r="CA15" t="s">
        <v>82</v>
      </c>
      <c r="CB15" s="16"/>
      <c r="CI15" s="16"/>
      <c r="CP15" s="141" t="s">
        <v>90</v>
      </c>
      <c r="CQ15" s="142"/>
      <c r="CR15" s="143"/>
      <c r="CT15" t="s">
        <v>93</v>
      </c>
    </row>
    <row r="16" spans="1:98">
      <c r="C16" s="16" t="s">
        <v>182</v>
      </c>
      <c r="D16" s="15"/>
      <c r="F16" s="16"/>
      <c r="J16" t="s">
        <v>404</v>
      </c>
      <c r="O16" s="33" t="s">
        <v>181</v>
      </c>
      <c r="Q16" s="4" t="s">
        <v>4</v>
      </c>
      <c r="R16" s="178">
        <v>0</v>
      </c>
      <c r="S16" s="179"/>
      <c r="T16" s="180"/>
      <c r="U16" s="16" t="s">
        <v>175</v>
      </c>
      <c r="X16" s="9"/>
      <c r="AI16" s="10"/>
      <c r="AL16" t="s">
        <v>411</v>
      </c>
      <c r="BA16" s="181" t="str">
        <f>'4竪2'!I17</f>
        <v>D16</v>
      </c>
      <c r="BB16" s="182"/>
      <c r="BC16" s="183"/>
      <c r="BL16" t="s">
        <v>412</v>
      </c>
      <c r="BY16" t="s">
        <v>83</v>
      </c>
      <c r="BZ16" s="16"/>
      <c r="CI16" s="16"/>
      <c r="CP16" s="141" t="s">
        <v>91</v>
      </c>
      <c r="CQ16" s="142"/>
      <c r="CR16" s="143"/>
      <c r="CT16" t="s">
        <v>94</v>
      </c>
    </row>
    <row r="17" spans="2:98">
      <c r="B17" t="s">
        <v>407</v>
      </c>
      <c r="X17" s="11"/>
      <c r="Y17" s="12"/>
      <c r="Z17" s="12"/>
      <c r="AA17" s="12"/>
      <c r="AB17" s="12"/>
      <c r="AC17" s="12"/>
      <c r="AD17" s="12"/>
      <c r="AE17" s="12"/>
      <c r="AF17" s="12"/>
      <c r="AG17" s="12"/>
      <c r="AH17" s="12"/>
      <c r="AI17" s="13"/>
      <c r="AM17" t="s">
        <v>410</v>
      </c>
      <c r="BA17" s="184">
        <v>250</v>
      </c>
      <c r="BB17" s="182"/>
      <c r="BC17" s="183"/>
      <c r="BD17" s="4" t="s">
        <v>294</v>
      </c>
      <c r="BX17" t="s">
        <v>397</v>
      </c>
      <c r="BY17" s="16"/>
      <c r="CI17" s="16"/>
      <c r="CJ17" s="16"/>
      <c r="CP17" s="141" t="s">
        <v>90</v>
      </c>
      <c r="CQ17" s="142"/>
      <c r="CR17" s="143"/>
      <c r="CT17" t="s">
        <v>95</v>
      </c>
    </row>
    <row r="18" spans="2:98">
      <c r="C18" t="s">
        <v>25</v>
      </c>
      <c r="R18" s="141" t="s">
        <v>28</v>
      </c>
      <c r="S18" s="142"/>
      <c r="T18" s="143"/>
      <c r="U18" s="4"/>
      <c r="AL18" t="s">
        <v>413</v>
      </c>
      <c r="BA18" s="181" t="str">
        <f>'4竪2'!I20</f>
        <v>D16</v>
      </c>
      <c r="BB18" s="182"/>
      <c r="BC18" s="183"/>
      <c r="BL18" t="s">
        <v>412</v>
      </c>
      <c r="BT18" t="s">
        <v>432</v>
      </c>
      <c r="CS18" s="16"/>
      <c r="CT18" t="s">
        <v>99</v>
      </c>
    </row>
    <row r="19" spans="2:98">
      <c r="C19" t="s">
        <v>26</v>
      </c>
      <c r="O19" s="1" t="s">
        <v>29</v>
      </c>
      <c r="Q19" s="4" t="s">
        <v>4</v>
      </c>
      <c r="R19" s="157">
        <v>30</v>
      </c>
      <c r="S19" s="158"/>
      <c r="T19" s="159"/>
      <c r="U19" t="s">
        <v>30</v>
      </c>
      <c r="AC19" t="s">
        <v>44</v>
      </c>
      <c r="AL19" t="s">
        <v>414</v>
      </c>
      <c r="AX19" s="5"/>
      <c r="AY19" s="4"/>
      <c r="BA19" s="163">
        <v>70</v>
      </c>
      <c r="BB19" s="164"/>
      <c r="BC19" s="165"/>
      <c r="BD19" s="4" t="s">
        <v>294</v>
      </c>
      <c r="BL19" t="s">
        <v>415</v>
      </c>
      <c r="BY19" s="137" t="s">
        <v>96</v>
      </c>
      <c r="BZ19" s="137"/>
      <c r="CA19" s="137"/>
      <c r="CB19" s="137"/>
      <c r="CC19" s="137"/>
      <c r="CD19" s="137"/>
      <c r="CE19" s="137"/>
      <c r="CF19" s="137"/>
      <c r="CG19" s="137" t="s">
        <v>577</v>
      </c>
      <c r="CH19" s="137"/>
      <c r="CI19" s="137"/>
      <c r="CJ19" s="137"/>
      <c r="CK19" s="137"/>
      <c r="CL19" s="137"/>
      <c r="CM19" s="137"/>
      <c r="CN19" s="137"/>
      <c r="CO19" s="137"/>
      <c r="CP19" s="137"/>
      <c r="CQ19" s="137"/>
      <c r="CR19" s="137"/>
      <c r="CS19" s="16"/>
    </row>
    <row r="20" spans="2:98">
      <c r="C20" t="s">
        <v>22</v>
      </c>
      <c r="O20" s="15" t="s">
        <v>31</v>
      </c>
      <c r="Q20" s="4" t="s">
        <v>4</v>
      </c>
      <c r="R20" s="157">
        <v>19</v>
      </c>
      <c r="S20" s="158"/>
      <c r="T20" s="159"/>
      <c r="U20" s="4" t="s">
        <v>24</v>
      </c>
      <c r="AC20" t="s">
        <v>44</v>
      </c>
      <c r="AL20" t="s">
        <v>416</v>
      </c>
      <c r="AX20" s="5"/>
      <c r="AY20" s="4"/>
      <c r="BA20" s="181">
        <f>'4竪2'!R23</f>
        <v>120</v>
      </c>
      <c r="BB20" s="182"/>
      <c r="BC20" s="183"/>
      <c r="BD20" s="4" t="s">
        <v>294</v>
      </c>
      <c r="BL20" t="s">
        <v>417</v>
      </c>
      <c r="BY20" s="134" t="s">
        <v>237</v>
      </c>
      <c r="BZ20" s="135"/>
      <c r="CA20" s="135"/>
      <c r="CB20" s="136"/>
      <c r="CC20" s="134" t="s">
        <v>132</v>
      </c>
      <c r="CD20" s="135"/>
      <c r="CE20" s="135"/>
      <c r="CF20" s="136"/>
      <c r="CG20" s="134" t="s">
        <v>97</v>
      </c>
      <c r="CH20" s="135"/>
      <c r="CI20" s="135"/>
      <c r="CJ20" s="136"/>
      <c r="CK20" s="134" t="s">
        <v>98</v>
      </c>
      <c r="CL20" s="135"/>
      <c r="CM20" s="135"/>
      <c r="CN20" s="136"/>
      <c r="CO20" s="134" t="s">
        <v>132</v>
      </c>
      <c r="CP20" s="135"/>
      <c r="CQ20" s="135"/>
      <c r="CR20" s="136"/>
      <c r="CS20" s="16"/>
    </row>
    <row r="21" spans="2:98">
      <c r="C21" t="s">
        <v>27</v>
      </c>
      <c r="O21" s="5" t="s">
        <v>32</v>
      </c>
      <c r="Q21" s="4" t="s">
        <v>4</v>
      </c>
      <c r="R21" s="157">
        <v>0</v>
      </c>
      <c r="S21" s="158"/>
      <c r="T21" s="159"/>
      <c r="U21" s="4" t="s">
        <v>33</v>
      </c>
      <c r="AC21" t="s">
        <v>44</v>
      </c>
      <c r="AK21" t="s">
        <v>427</v>
      </c>
      <c r="BU21" s="24" t="s">
        <v>117</v>
      </c>
      <c r="BV21" s="25" t="s">
        <v>143</v>
      </c>
      <c r="BW21" s="25"/>
      <c r="BX21" s="26"/>
      <c r="BY21" s="138" t="s">
        <v>100</v>
      </c>
      <c r="BZ21" s="139"/>
      <c r="CA21" s="139"/>
      <c r="CB21" s="140"/>
      <c r="CC21" s="138" t="s">
        <v>131</v>
      </c>
      <c r="CD21" s="139"/>
      <c r="CE21" s="139"/>
      <c r="CF21" s="140"/>
      <c r="CG21" s="138" t="s">
        <v>100</v>
      </c>
      <c r="CH21" s="139"/>
      <c r="CI21" s="139"/>
      <c r="CJ21" s="140"/>
      <c r="CK21" s="138" t="s">
        <v>100</v>
      </c>
      <c r="CL21" s="139"/>
      <c r="CM21" s="139"/>
      <c r="CN21" s="140"/>
      <c r="CO21" s="138" t="s">
        <v>131</v>
      </c>
      <c r="CP21" s="139"/>
      <c r="CQ21" s="139"/>
      <c r="CR21" s="140"/>
    </row>
    <row r="22" spans="2:98">
      <c r="B22" t="s">
        <v>408</v>
      </c>
      <c r="AC22" s="16"/>
      <c r="AL22" t="s">
        <v>409</v>
      </c>
      <c r="BA22" s="163" t="s">
        <v>384</v>
      </c>
      <c r="BB22" s="164"/>
      <c r="BC22" s="165"/>
      <c r="BE22" s="16"/>
      <c r="BS22" s="108" t="s">
        <v>566</v>
      </c>
      <c r="BU22" s="24" t="s">
        <v>118</v>
      </c>
      <c r="BV22" s="25" t="s">
        <v>144</v>
      </c>
      <c r="BW22" s="25"/>
      <c r="BX22" s="26"/>
      <c r="BY22" s="138" t="s">
        <v>100</v>
      </c>
      <c r="BZ22" s="139"/>
      <c r="CA22" s="139"/>
      <c r="CB22" s="140"/>
      <c r="CC22" s="138" t="s">
        <v>131</v>
      </c>
      <c r="CD22" s="139"/>
      <c r="CE22" s="139"/>
      <c r="CF22" s="140"/>
      <c r="CG22" s="138" t="s">
        <v>131</v>
      </c>
      <c r="CH22" s="139"/>
      <c r="CI22" s="139"/>
      <c r="CJ22" s="140"/>
      <c r="CK22" s="138" t="s">
        <v>100</v>
      </c>
      <c r="CL22" s="139"/>
      <c r="CM22" s="139"/>
      <c r="CN22" s="140"/>
      <c r="CO22" s="138" t="s">
        <v>131</v>
      </c>
      <c r="CP22" s="139"/>
      <c r="CQ22" s="139"/>
      <c r="CR22" s="140"/>
    </row>
    <row r="23" spans="2:98">
      <c r="C23" t="s">
        <v>34</v>
      </c>
      <c r="R23" s="141" t="s">
        <v>58</v>
      </c>
      <c r="S23" s="142"/>
      <c r="T23" s="142"/>
      <c r="U23" s="142"/>
      <c r="V23" s="142"/>
      <c r="W23" s="143"/>
      <c r="AC23" s="16"/>
      <c r="AM23" t="s">
        <v>410</v>
      </c>
      <c r="BA23" s="163">
        <v>250</v>
      </c>
      <c r="BB23" s="164"/>
      <c r="BC23" s="165"/>
      <c r="BD23" s="4" t="s">
        <v>294</v>
      </c>
      <c r="BU23" s="24" t="s">
        <v>119</v>
      </c>
      <c r="BV23" s="25" t="s">
        <v>133</v>
      </c>
      <c r="BW23" s="25"/>
      <c r="BX23" s="26"/>
      <c r="BY23" s="138" t="s">
        <v>100</v>
      </c>
      <c r="BZ23" s="139"/>
      <c r="CA23" s="139"/>
      <c r="CB23" s="140"/>
      <c r="CC23" s="138" t="s">
        <v>100</v>
      </c>
      <c r="CD23" s="139"/>
      <c r="CE23" s="139"/>
      <c r="CF23" s="140"/>
      <c r="CG23" s="138" t="s">
        <v>131</v>
      </c>
      <c r="CH23" s="139"/>
      <c r="CI23" s="139"/>
      <c r="CJ23" s="140"/>
      <c r="CK23" s="138" t="s">
        <v>100</v>
      </c>
      <c r="CL23" s="139"/>
      <c r="CM23" s="139"/>
      <c r="CN23" s="140"/>
      <c r="CO23" s="138" t="s">
        <v>100</v>
      </c>
      <c r="CP23" s="139"/>
      <c r="CQ23" s="139"/>
      <c r="CR23" s="140"/>
    </row>
    <row r="24" spans="2:98">
      <c r="C24" t="s">
        <v>35</v>
      </c>
      <c r="O24" s="15" t="s">
        <v>39</v>
      </c>
      <c r="Q24" s="16" t="s">
        <v>40</v>
      </c>
      <c r="R24" s="166">
        <v>0.7</v>
      </c>
      <c r="S24" s="167"/>
      <c r="T24" s="168"/>
      <c r="AC24" t="s">
        <v>45</v>
      </c>
      <c r="AL24" t="s">
        <v>411</v>
      </c>
      <c r="BA24" s="181" t="str">
        <f>'4つ曲'!AR6</f>
        <v>D13</v>
      </c>
      <c r="BB24" s="182"/>
      <c r="BC24" s="183"/>
      <c r="BL24" t="s">
        <v>412</v>
      </c>
    </row>
    <row r="25" spans="2:98">
      <c r="C25" t="s">
        <v>36</v>
      </c>
      <c r="O25" s="17" t="s">
        <v>41</v>
      </c>
      <c r="Q25" s="16" t="s">
        <v>40</v>
      </c>
      <c r="R25" s="157">
        <v>0</v>
      </c>
      <c r="S25" s="158"/>
      <c r="T25" s="159"/>
      <c r="U25" s="4" t="s">
        <v>33</v>
      </c>
      <c r="AC25" t="s">
        <v>45</v>
      </c>
      <c r="AM25" t="s">
        <v>410</v>
      </c>
      <c r="BA25" s="184">
        <v>250</v>
      </c>
      <c r="BB25" s="182"/>
      <c r="BC25" s="183"/>
      <c r="BD25" s="4" t="s">
        <v>294</v>
      </c>
      <c r="BT25" s="16" t="s">
        <v>433</v>
      </c>
      <c r="BU25" s="16"/>
      <c r="BV25" s="16"/>
      <c r="BW25" s="16"/>
      <c r="BX25" s="16"/>
      <c r="BY25" s="16"/>
      <c r="BZ25" s="16"/>
      <c r="CA25" s="16"/>
      <c r="CB25" s="16"/>
      <c r="CC25" s="16"/>
      <c r="CD25" s="16"/>
      <c r="CE25" s="16"/>
      <c r="CF25" s="16"/>
      <c r="CG25" s="16"/>
      <c r="CH25" s="16"/>
    </row>
    <row r="26" spans="2:98">
      <c r="C26" t="s">
        <v>37</v>
      </c>
      <c r="O26" s="18" t="s">
        <v>42</v>
      </c>
      <c r="Q26" s="16" t="s">
        <v>40</v>
      </c>
      <c r="R26" s="157">
        <v>300</v>
      </c>
      <c r="S26" s="158"/>
      <c r="T26" s="159"/>
      <c r="U26" s="4" t="s">
        <v>33</v>
      </c>
      <c r="AC26" t="s">
        <v>46</v>
      </c>
      <c r="AL26" t="s">
        <v>414</v>
      </c>
      <c r="AX26" s="5"/>
      <c r="AY26" s="4"/>
      <c r="BA26" s="163">
        <v>70</v>
      </c>
      <c r="BB26" s="164"/>
      <c r="BC26" s="165"/>
      <c r="BD26" s="4" t="s">
        <v>294</v>
      </c>
      <c r="BL26" t="s">
        <v>415</v>
      </c>
      <c r="BT26" s="16"/>
      <c r="BU26" s="16"/>
      <c r="BV26" s="16"/>
      <c r="BW26" s="16"/>
      <c r="BX26" s="16"/>
      <c r="BY26" s="16"/>
      <c r="BZ26" s="16"/>
      <c r="CA26" s="16"/>
      <c r="CB26" s="16"/>
      <c r="CC26" s="151" t="s">
        <v>101</v>
      </c>
      <c r="CD26" s="152"/>
      <c r="CE26" s="152"/>
      <c r="CF26" s="152"/>
      <c r="CG26" s="152"/>
      <c r="CH26" s="153"/>
      <c r="CI26" s="151" t="s">
        <v>134</v>
      </c>
      <c r="CJ26" s="152"/>
      <c r="CK26" s="152"/>
      <c r="CL26" s="152"/>
      <c r="CM26" s="152"/>
      <c r="CN26" s="153"/>
    </row>
    <row r="27" spans="2:98">
      <c r="C27" t="s">
        <v>139</v>
      </c>
      <c r="O27" s="18" t="s">
        <v>42</v>
      </c>
      <c r="Q27" s="16" t="s">
        <v>40</v>
      </c>
      <c r="R27" s="157">
        <v>450</v>
      </c>
      <c r="S27" s="158"/>
      <c r="T27" s="159"/>
      <c r="U27" s="4" t="s">
        <v>33</v>
      </c>
      <c r="AC27" t="s">
        <v>138</v>
      </c>
      <c r="AL27" t="s">
        <v>416</v>
      </c>
      <c r="BA27" s="181">
        <f>'4つ曲'!BA11</f>
        <v>100</v>
      </c>
      <c r="BB27" s="188"/>
      <c r="BC27" s="189"/>
      <c r="BD27" s="4" t="s">
        <v>294</v>
      </c>
      <c r="BL27" t="s">
        <v>417</v>
      </c>
      <c r="BU27" s="151" t="s">
        <v>102</v>
      </c>
      <c r="BV27" s="152"/>
      <c r="BW27" s="152"/>
      <c r="BX27" s="152"/>
      <c r="BY27" s="152"/>
      <c r="BZ27" s="152"/>
      <c r="CA27" s="152"/>
      <c r="CB27" s="153"/>
      <c r="CC27" s="154" t="s">
        <v>135</v>
      </c>
      <c r="CD27" s="155"/>
      <c r="CE27" s="155"/>
      <c r="CF27" s="155"/>
      <c r="CG27" s="160">
        <v>6</v>
      </c>
      <c r="CH27" s="161"/>
      <c r="CI27" s="155" t="s">
        <v>135</v>
      </c>
      <c r="CJ27" s="155"/>
      <c r="CK27" s="155"/>
      <c r="CL27" s="155"/>
      <c r="CM27" s="160">
        <v>3</v>
      </c>
      <c r="CN27" s="161"/>
      <c r="CO27" s="16"/>
      <c r="CP27" s="16"/>
      <c r="CQ27" s="16"/>
      <c r="CR27" s="16"/>
      <c r="CT27" t="s">
        <v>137</v>
      </c>
    </row>
    <row r="28" spans="2:98">
      <c r="C28" t="s">
        <v>38</v>
      </c>
      <c r="X28" s="141" t="s">
        <v>43</v>
      </c>
      <c r="Y28" s="142"/>
      <c r="Z28" s="143"/>
      <c r="AK28" t="s">
        <v>428</v>
      </c>
      <c r="BU28" s="151" t="s">
        <v>103</v>
      </c>
      <c r="BV28" s="152"/>
      <c r="BW28" s="152"/>
      <c r="BX28" s="152"/>
      <c r="BY28" s="152"/>
      <c r="BZ28" s="152"/>
      <c r="CA28" s="152"/>
      <c r="CB28" s="153"/>
      <c r="CC28" s="162">
        <v>1.5</v>
      </c>
      <c r="CD28" s="149"/>
      <c r="CE28" s="149"/>
      <c r="CF28" s="149"/>
      <c r="CG28" s="149"/>
      <c r="CH28" s="150"/>
      <c r="CI28" s="162">
        <v>1.2</v>
      </c>
      <c r="CJ28" s="149"/>
      <c r="CK28" s="149"/>
      <c r="CL28" s="149"/>
      <c r="CM28" s="149"/>
      <c r="CN28" s="150"/>
      <c r="CO28" s="16"/>
      <c r="CP28" s="16"/>
      <c r="CQ28" s="16"/>
      <c r="CR28" s="16"/>
      <c r="CT28" t="s">
        <v>136</v>
      </c>
    </row>
    <row r="29" spans="2:98">
      <c r="B29" t="s">
        <v>421</v>
      </c>
      <c r="W29" s="4"/>
      <c r="AL29" t="s">
        <v>409</v>
      </c>
      <c r="BA29" s="163" t="s">
        <v>389</v>
      </c>
      <c r="BB29" s="164"/>
      <c r="BC29" s="165"/>
      <c r="BU29" s="151" t="s">
        <v>104</v>
      </c>
      <c r="BV29" s="152"/>
      <c r="BW29" s="152"/>
      <c r="BX29" s="152"/>
      <c r="BY29" s="152"/>
      <c r="BZ29" s="152"/>
      <c r="CA29" s="152"/>
      <c r="CB29" s="153"/>
      <c r="CC29" s="144">
        <f>R26</f>
        <v>300</v>
      </c>
      <c r="CD29" s="145"/>
      <c r="CE29" s="145"/>
      <c r="CF29" s="146" t="s">
        <v>33</v>
      </c>
      <c r="CG29" s="146"/>
      <c r="CH29" s="147"/>
      <c r="CI29" s="144">
        <f>R27</f>
        <v>450</v>
      </c>
      <c r="CJ29" s="145"/>
      <c r="CK29" s="145"/>
      <c r="CL29" s="146" t="s">
        <v>33</v>
      </c>
      <c r="CM29" s="146"/>
      <c r="CN29" s="147"/>
      <c r="CO29" s="16"/>
      <c r="CP29" s="16"/>
      <c r="CQ29" s="16"/>
      <c r="CR29" s="16"/>
      <c r="CT29" t="s">
        <v>138</v>
      </c>
    </row>
    <row r="30" spans="2:98">
      <c r="C30" t="s">
        <v>47</v>
      </c>
      <c r="W30" s="4"/>
      <c r="X30" s="157" t="s">
        <v>576</v>
      </c>
      <c r="Y30" s="158"/>
      <c r="Z30" s="159"/>
      <c r="AB30" t="s">
        <v>64</v>
      </c>
      <c r="AM30" t="s">
        <v>410</v>
      </c>
      <c r="BA30" s="163">
        <v>250</v>
      </c>
      <c r="BB30" s="164"/>
      <c r="BC30" s="165"/>
      <c r="BD30" s="4" t="s">
        <v>294</v>
      </c>
      <c r="BE30" s="16"/>
      <c r="BU30" s="151" t="s">
        <v>105</v>
      </c>
      <c r="BV30" s="152"/>
      <c r="BW30" s="152"/>
      <c r="BX30" s="152"/>
      <c r="BY30" s="152"/>
      <c r="BZ30" s="152"/>
      <c r="CA30" s="152"/>
      <c r="CB30" s="153"/>
      <c r="CC30" s="148" t="s">
        <v>106</v>
      </c>
      <c r="CD30" s="149"/>
      <c r="CE30" s="149"/>
      <c r="CF30" s="149"/>
      <c r="CG30" s="149"/>
      <c r="CH30" s="150"/>
      <c r="CI30" s="148" t="s">
        <v>106</v>
      </c>
      <c r="CJ30" s="149"/>
      <c r="CK30" s="149"/>
      <c r="CL30" s="149"/>
      <c r="CM30" s="149"/>
      <c r="CN30" s="150"/>
      <c r="CT30" t="s">
        <v>107</v>
      </c>
    </row>
    <row r="31" spans="2:98">
      <c r="C31" t="s">
        <v>65</v>
      </c>
      <c r="T31" s="5" t="s">
        <v>66</v>
      </c>
      <c r="V31" s="4" t="s">
        <v>4</v>
      </c>
      <c r="W31" s="4"/>
      <c r="X31" s="131">
        <f>_xlfn.IFS(X30="A", 1, X30="B", 0.85, TRUE, 0.7)</f>
        <v>1</v>
      </c>
      <c r="Y31" s="132"/>
      <c r="Z31" s="133"/>
      <c r="AL31" t="s">
        <v>411</v>
      </c>
      <c r="BA31" s="181" t="str">
        <f>'4か曲'!CA6</f>
        <v>D16</v>
      </c>
      <c r="BB31" s="182"/>
      <c r="BC31" s="183"/>
      <c r="BL31" t="s">
        <v>412</v>
      </c>
    </row>
    <row r="32" spans="2:98">
      <c r="C32" t="s">
        <v>48</v>
      </c>
      <c r="X32" s="141" t="s">
        <v>575</v>
      </c>
      <c r="Y32" s="142"/>
      <c r="Z32" s="143"/>
      <c r="AB32" t="s">
        <v>67</v>
      </c>
      <c r="AM32" t="s">
        <v>410</v>
      </c>
      <c r="BA32" s="184">
        <v>250</v>
      </c>
      <c r="BB32" s="182"/>
      <c r="BC32" s="183"/>
      <c r="BD32" s="4" t="s">
        <v>294</v>
      </c>
      <c r="BT32" t="s">
        <v>379</v>
      </c>
    </row>
    <row r="33" spans="2:105">
      <c r="B33" t="s">
        <v>422</v>
      </c>
      <c r="AL33" t="s">
        <v>414</v>
      </c>
      <c r="AX33" s="5"/>
      <c r="AY33" s="4"/>
      <c r="BA33" s="163">
        <v>70</v>
      </c>
      <c r="BB33" s="164"/>
      <c r="BC33" s="165"/>
      <c r="BD33" s="4" t="s">
        <v>294</v>
      </c>
      <c r="BL33" t="s">
        <v>415</v>
      </c>
      <c r="BU33" s="137" t="s">
        <v>380</v>
      </c>
      <c r="BV33" s="137"/>
      <c r="BW33" s="137"/>
      <c r="BX33" s="137"/>
      <c r="BY33" s="156" t="s">
        <v>381</v>
      </c>
      <c r="BZ33" s="156"/>
      <c r="CA33" s="156" t="s">
        <v>382</v>
      </c>
      <c r="CB33" s="156"/>
      <c r="CC33" s="156" t="s">
        <v>383</v>
      </c>
      <c r="CD33" s="156"/>
      <c r="CE33" s="156" t="s">
        <v>384</v>
      </c>
      <c r="CF33" s="156"/>
      <c r="CG33" s="156" t="s">
        <v>385</v>
      </c>
      <c r="CH33" s="156"/>
      <c r="CI33" s="156" t="s">
        <v>386</v>
      </c>
      <c r="CJ33" s="156"/>
      <c r="CK33" s="156" t="s">
        <v>387</v>
      </c>
      <c r="CL33" s="156"/>
      <c r="CM33" s="156" t="s">
        <v>388</v>
      </c>
      <c r="CN33" s="156"/>
      <c r="CO33" s="156" t="s">
        <v>389</v>
      </c>
      <c r="CP33" s="156"/>
      <c r="CQ33" s="156" t="s">
        <v>390</v>
      </c>
      <c r="CR33" s="156"/>
      <c r="CS33" s="156" t="s">
        <v>391</v>
      </c>
      <c r="CT33" s="156"/>
      <c r="CU33" s="156" t="s">
        <v>392</v>
      </c>
      <c r="CV33" s="156"/>
      <c r="CW33" s="156" t="s">
        <v>393</v>
      </c>
      <c r="CX33" s="156"/>
    </row>
    <row r="34" spans="2:105">
      <c r="C34" t="s">
        <v>574</v>
      </c>
      <c r="L34" s="5" t="s">
        <v>281</v>
      </c>
      <c r="N34" s="4" t="s">
        <v>4</v>
      </c>
      <c r="P34" s="131">
        <f>X31</f>
        <v>1</v>
      </c>
      <c r="Q34" s="132"/>
      <c r="R34" s="133"/>
      <c r="S34" t="s">
        <v>69</v>
      </c>
      <c r="T34" s="131">
        <f>_xlfn.IFS(X32="Ⅰ種", 0.12, X32="Ⅱ種", 0.15, TRUE, 0.18)</f>
        <v>0.15</v>
      </c>
      <c r="U34" s="132"/>
      <c r="V34" s="133"/>
      <c r="W34" s="4" t="s">
        <v>4</v>
      </c>
      <c r="X34" s="131">
        <f>P34*T34</f>
        <v>0.15</v>
      </c>
      <c r="Y34" s="132"/>
      <c r="Z34" s="133"/>
      <c r="AC34" t="s">
        <v>63</v>
      </c>
      <c r="AL34" t="s">
        <v>416</v>
      </c>
      <c r="BA34" s="181">
        <f>'4か曲'!CJ11</f>
        <v>110</v>
      </c>
      <c r="BB34" s="188"/>
      <c r="BC34" s="189"/>
      <c r="BD34" s="4" t="s">
        <v>294</v>
      </c>
      <c r="BL34" t="s">
        <v>417</v>
      </c>
      <c r="BU34" s="137" t="s">
        <v>394</v>
      </c>
      <c r="BV34" s="137"/>
      <c r="BW34" s="137"/>
      <c r="BX34" s="137"/>
      <c r="BY34" s="156">
        <v>6.35</v>
      </c>
      <c r="BZ34" s="156"/>
      <c r="CA34" s="156">
        <v>9.5299999999999994</v>
      </c>
      <c r="CB34" s="156"/>
      <c r="CC34" s="156">
        <v>12.7</v>
      </c>
      <c r="CD34" s="156"/>
      <c r="CE34" s="156">
        <v>15.9</v>
      </c>
      <c r="CF34" s="156"/>
      <c r="CG34" s="156">
        <v>19.100000000000001</v>
      </c>
      <c r="CH34" s="156"/>
      <c r="CI34" s="156">
        <v>22.2</v>
      </c>
      <c r="CJ34" s="156"/>
      <c r="CK34" s="156">
        <v>25.4</v>
      </c>
      <c r="CL34" s="156"/>
      <c r="CM34" s="156">
        <v>28.6</v>
      </c>
      <c r="CN34" s="156"/>
      <c r="CO34" s="156">
        <v>31.8</v>
      </c>
      <c r="CP34" s="156"/>
      <c r="CQ34" s="156">
        <v>34.9</v>
      </c>
      <c r="CR34" s="156"/>
      <c r="CS34" s="156">
        <v>38.1</v>
      </c>
      <c r="CT34" s="156"/>
      <c r="CU34" s="156">
        <v>41.3</v>
      </c>
      <c r="CV34" s="156"/>
      <c r="CW34" s="156">
        <v>50.8</v>
      </c>
      <c r="CX34" s="156"/>
    </row>
    <row r="35" spans="2:105">
      <c r="C35" t="s">
        <v>68</v>
      </c>
      <c r="L35" s="5" t="s">
        <v>281</v>
      </c>
      <c r="N35" s="4" t="s">
        <v>4</v>
      </c>
      <c r="P35" s="131">
        <f>X31</f>
        <v>1</v>
      </c>
      <c r="Q35" s="132"/>
      <c r="R35" s="133"/>
      <c r="S35" t="s">
        <v>69</v>
      </c>
      <c r="T35" s="131">
        <f>_xlfn.IFS(X32="Ⅰ種", 0.16, X32="Ⅱ種", 0.2, TRUE, 0.24)</f>
        <v>0.2</v>
      </c>
      <c r="U35" s="132"/>
      <c r="V35" s="133"/>
      <c r="W35" s="4" t="s">
        <v>4</v>
      </c>
      <c r="X35" s="131">
        <f>P35*T35</f>
        <v>0.2</v>
      </c>
      <c r="Y35" s="132"/>
      <c r="Z35" s="133"/>
      <c r="AC35" t="s">
        <v>63</v>
      </c>
      <c r="AK35" t="s">
        <v>429</v>
      </c>
      <c r="BK35" t="s">
        <v>398</v>
      </c>
      <c r="BU35" s="137" t="s">
        <v>395</v>
      </c>
      <c r="BV35" s="137"/>
      <c r="BW35" s="137"/>
      <c r="BX35" s="137"/>
      <c r="BY35" s="156">
        <v>31.67</v>
      </c>
      <c r="BZ35" s="156"/>
      <c r="CA35" s="156">
        <v>71.33</v>
      </c>
      <c r="CB35" s="156"/>
      <c r="CC35" s="156">
        <v>126.7</v>
      </c>
      <c r="CD35" s="156"/>
      <c r="CE35" s="156">
        <v>198.6</v>
      </c>
      <c r="CF35" s="156"/>
      <c r="CG35" s="156">
        <v>286.5</v>
      </c>
      <c r="CH35" s="156"/>
      <c r="CI35" s="156">
        <v>387.1</v>
      </c>
      <c r="CJ35" s="156"/>
      <c r="CK35" s="156">
        <v>506.7</v>
      </c>
      <c r="CL35" s="156"/>
      <c r="CM35" s="156">
        <v>642.4</v>
      </c>
      <c r="CN35" s="156"/>
      <c r="CO35" s="156">
        <v>794.2</v>
      </c>
      <c r="CP35" s="156"/>
      <c r="CQ35" s="156">
        <v>956.6</v>
      </c>
      <c r="CR35" s="156"/>
      <c r="CS35" s="156">
        <v>1140</v>
      </c>
      <c r="CT35" s="156"/>
      <c r="CU35" s="156">
        <v>1340</v>
      </c>
      <c r="CV35" s="156"/>
      <c r="CW35" s="156">
        <v>2027</v>
      </c>
      <c r="CX35" s="156"/>
    </row>
    <row r="36" spans="2:105">
      <c r="B36" t="s">
        <v>423</v>
      </c>
      <c r="AL36" t="s">
        <v>299</v>
      </c>
      <c r="AY36" s="5" t="s">
        <v>298</v>
      </c>
      <c r="AZ36" s="4" t="s">
        <v>4</v>
      </c>
      <c r="BA36" s="157">
        <v>15</v>
      </c>
      <c r="BB36" s="158"/>
      <c r="BC36" s="159"/>
      <c r="BD36" s="4"/>
    </row>
    <row r="37" spans="2:105">
      <c r="C37" t="s">
        <v>52</v>
      </c>
      <c r="T37" s="5" t="s">
        <v>54</v>
      </c>
      <c r="V37" s="4" t="s">
        <v>4</v>
      </c>
      <c r="X37" s="157">
        <v>10</v>
      </c>
      <c r="Y37" s="158"/>
      <c r="Z37" s="159"/>
      <c r="AA37" s="4" t="s">
        <v>33</v>
      </c>
      <c r="AC37" t="s">
        <v>55</v>
      </c>
      <c r="AL37" t="s">
        <v>293</v>
      </c>
      <c r="AY37" s="5" t="s">
        <v>399</v>
      </c>
      <c r="AZ37" s="4" t="s">
        <v>4</v>
      </c>
      <c r="BA37" s="163">
        <v>1000</v>
      </c>
      <c r="BB37" s="164"/>
      <c r="BC37" s="165"/>
      <c r="BD37" s="4" t="s">
        <v>294</v>
      </c>
    </row>
    <row r="38" spans="2:105">
      <c r="C38" t="s">
        <v>53</v>
      </c>
      <c r="X38" s="141" t="s">
        <v>43</v>
      </c>
      <c r="Y38" s="142"/>
      <c r="Z38" s="143"/>
      <c r="AI38">
        <v>1</v>
      </c>
      <c r="BR38">
        <v>2</v>
      </c>
      <c r="DA38">
        <v>3</v>
      </c>
    </row>
  </sheetData>
  <sheetProtection sheet="1" objects="1" scenarios="1"/>
  <mergeCells count="159">
    <mergeCell ref="X38:Z38"/>
    <mergeCell ref="BA19:BC19"/>
    <mergeCell ref="BA20:BC20"/>
    <mergeCell ref="BA22:BC22"/>
    <mergeCell ref="BA23:BC23"/>
    <mergeCell ref="BA24:BC24"/>
    <mergeCell ref="BA25:BC25"/>
    <mergeCell ref="BA26:BC26"/>
    <mergeCell ref="BA27:BC27"/>
    <mergeCell ref="BA29:BC29"/>
    <mergeCell ref="BA30:BC30"/>
    <mergeCell ref="BA31:BC31"/>
    <mergeCell ref="BA32:BC32"/>
    <mergeCell ref="X35:Z35"/>
    <mergeCell ref="BA36:BC36"/>
    <mergeCell ref="BA37:BC37"/>
    <mergeCell ref="X37:Z37"/>
    <mergeCell ref="BA34:BC34"/>
    <mergeCell ref="T35:V35"/>
    <mergeCell ref="X31:Z31"/>
    <mergeCell ref="R14:T14"/>
    <mergeCell ref="R13:T13"/>
    <mergeCell ref="CP14:CR14"/>
    <mergeCell ref="CP15:CR15"/>
    <mergeCell ref="CP16:CR16"/>
    <mergeCell ref="CP17:CR17"/>
    <mergeCell ref="R21:T21"/>
    <mergeCell ref="CG20:CJ20"/>
    <mergeCell ref="CK20:CN20"/>
    <mergeCell ref="CO20:CR20"/>
    <mergeCell ref="X30:Z30"/>
    <mergeCell ref="X32:Z32"/>
    <mergeCell ref="P35:R35"/>
    <mergeCell ref="BY21:CB21"/>
    <mergeCell ref="CC21:CF21"/>
    <mergeCell ref="R15:T15"/>
    <mergeCell ref="R16:T16"/>
    <mergeCell ref="BA14:BC14"/>
    <mergeCell ref="BA15:BC15"/>
    <mergeCell ref="BA16:BC16"/>
    <mergeCell ref="BA17:BC17"/>
    <mergeCell ref="BA18:BC18"/>
    <mergeCell ref="R27:T27"/>
    <mergeCell ref="CC33:CD33"/>
    <mergeCell ref="CE33:CF33"/>
    <mergeCell ref="BA3:BC3"/>
    <mergeCell ref="BA4:BC4"/>
    <mergeCell ref="BA5:BC5"/>
    <mergeCell ref="BA10:BC10"/>
    <mergeCell ref="R10:T10"/>
    <mergeCell ref="CP3:CR3"/>
    <mergeCell ref="AX6:AY6"/>
    <mergeCell ref="R5:T5"/>
    <mergeCell ref="R6:T6"/>
    <mergeCell ref="R7:T7"/>
    <mergeCell ref="R8:T8"/>
    <mergeCell ref="R9:T9"/>
    <mergeCell ref="BA11:BC11"/>
    <mergeCell ref="BA7:BC7"/>
    <mergeCell ref="R11:T11"/>
    <mergeCell ref="R18:T18"/>
    <mergeCell ref="BA6:BC6"/>
    <mergeCell ref="AX8:AY8"/>
    <mergeCell ref="BA8:BC8"/>
    <mergeCell ref="AX12:AY12"/>
    <mergeCell ref="BA12:BC12"/>
    <mergeCell ref="X28:Z28"/>
    <mergeCell ref="CQ33:CR33"/>
    <mergeCell ref="CK23:CN23"/>
    <mergeCell ref="CI26:CN26"/>
    <mergeCell ref="CI27:CL27"/>
    <mergeCell ref="CM27:CN27"/>
    <mergeCell ref="CI28:CN28"/>
    <mergeCell ref="CI29:CK29"/>
    <mergeCell ref="CL29:CN29"/>
    <mergeCell ref="CI30:CN30"/>
    <mergeCell ref="BA33:BC33"/>
    <mergeCell ref="CG27:CH27"/>
    <mergeCell ref="CC28:CH28"/>
    <mergeCell ref="CC26:CH26"/>
    <mergeCell ref="CG23:CJ23"/>
    <mergeCell ref="CK21:CN21"/>
    <mergeCell ref="CK22:CN22"/>
    <mergeCell ref="R26:T26"/>
    <mergeCell ref="CP4:CR4"/>
    <mergeCell ref="CP5:CR5"/>
    <mergeCell ref="CP6:CR6"/>
    <mergeCell ref="CP7:CR7"/>
    <mergeCell ref="CP9:CR9"/>
    <mergeCell ref="CP12:CR12"/>
    <mergeCell ref="CP13:CR13"/>
    <mergeCell ref="CG21:CJ21"/>
    <mergeCell ref="BY22:CB22"/>
    <mergeCell ref="CC22:CF22"/>
    <mergeCell ref="R24:T24"/>
    <mergeCell ref="R25:T25"/>
    <mergeCell ref="CS33:CT33"/>
    <mergeCell ref="CU33:CV33"/>
    <mergeCell ref="CW33:CX33"/>
    <mergeCell ref="BU34:BX34"/>
    <mergeCell ref="BY34:BZ34"/>
    <mergeCell ref="CA34:CB34"/>
    <mergeCell ref="CC34:CD34"/>
    <mergeCell ref="CE34:CF34"/>
    <mergeCell ref="CG34:CH34"/>
    <mergeCell ref="CI34:CJ34"/>
    <mergeCell ref="CK34:CL34"/>
    <mergeCell ref="CM34:CN34"/>
    <mergeCell ref="CO34:CP34"/>
    <mergeCell ref="CQ34:CR34"/>
    <mergeCell ref="CS34:CT34"/>
    <mergeCell ref="CG33:CH33"/>
    <mergeCell ref="CI33:CJ33"/>
    <mergeCell ref="CK33:CL33"/>
    <mergeCell ref="CM33:CN33"/>
    <mergeCell ref="CO33:CP33"/>
    <mergeCell ref="BU33:BX33"/>
    <mergeCell ref="BY33:BZ33"/>
    <mergeCell ref="CA33:CB33"/>
    <mergeCell ref="CU34:CV34"/>
    <mergeCell ref="CW34:CX34"/>
    <mergeCell ref="BU35:BX35"/>
    <mergeCell ref="BY35:BZ35"/>
    <mergeCell ref="CA35:CB35"/>
    <mergeCell ref="CC35:CD35"/>
    <mergeCell ref="CE35:CF35"/>
    <mergeCell ref="CG35:CH35"/>
    <mergeCell ref="CI35:CJ35"/>
    <mergeCell ref="CK35:CL35"/>
    <mergeCell ref="CM35:CN35"/>
    <mergeCell ref="CO35:CP35"/>
    <mergeCell ref="CQ35:CR35"/>
    <mergeCell ref="CS35:CT35"/>
    <mergeCell ref="CU35:CV35"/>
    <mergeCell ref="CW35:CX35"/>
    <mergeCell ref="P34:R34"/>
    <mergeCell ref="T34:V34"/>
    <mergeCell ref="X34:Z34"/>
    <mergeCell ref="CC20:CF20"/>
    <mergeCell ref="BY20:CB20"/>
    <mergeCell ref="BY19:CF19"/>
    <mergeCell ref="CG19:CR19"/>
    <mergeCell ref="CO21:CR21"/>
    <mergeCell ref="CO22:CR22"/>
    <mergeCell ref="CO23:CR23"/>
    <mergeCell ref="R23:W23"/>
    <mergeCell ref="CC29:CE29"/>
    <mergeCell ref="CF29:CH29"/>
    <mergeCell ref="CC30:CH30"/>
    <mergeCell ref="BU27:CB27"/>
    <mergeCell ref="BU28:CB28"/>
    <mergeCell ref="BU29:CB29"/>
    <mergeCell ref="BU30:CB30"/>
    <mergeCell ref="CC27:CF27"/>
    <mergeCell ref="R19:T19"/>
    <mergeCell ref="R20:T20"/>
    <mergeCell ref="CG22:CJ22"/>
    <mergeCell ref="BY23:CB23"/>
    <mergeCell ref="CC23:CF23"/>
  </mergeCells>
  <phoneticPr fontId="4"/>
  <dataValidations count="8">
    <dataValidation type="list" allowBlank="1" showInputMessage="1" showErrorMessage="1" sqref="CP3:CR3" xr:uid="{4C4558FD-5626-42CB-9D57-9F29C5B34BF8}">
      <formula1>"重要度１, 重要度２"</formula1>
    </dataValidation>
    <dataValidation type="list" allowBlank="1" showInputMessage="1" showErrorMessage="1" sqref="CP4:CR7" xr:uid="{BB8E9ED4-3172-49AB-A42E-AA459CDAB53D}">
      <formula1>"性能１, 性能２, 性能３"</formula1>
    </dataValidation>
    <dataValidation type="list" allowBlank="1" showInputMessage="1" showErrorMessage="1" sqref="CP12:CR17" xr:uid="{A173C8E4-E3F6-4976-B7C9-84E6FCCA7B32}">
      <formula1>"要, 不要"</formula1>
    </dataValidation>
    <dataValidation type="list" allowBlank="1" showInputMessage="1" showErrorMessage="1" sqref="BY21:CR23" xr:uid="{9F231684-21E2-46C7-BC6E-B7BCD322A27D}">
      <formula1>"有り, －"</formula1>
    </dataValidation>
    <dataValidation type="list" allowBlank="1" showInputMessage="1" showErrorMessage="1" sqref="BA29:BC29 BA22:BC22 BA14:BC14" xr:uid="{FF3F658C-F6AB-448F-81C3-2773DECFFFCA}">
      <formula1>$BY$33:$CX$33</formula1>
    </dataValidation>
    <dataValidation type="list" allowBlank="1" showInputMessage="1" showErrorMessage="1" sqref="BA15:BC15 BA17:BC17 BA23:BC23 BA25:BC25 BA30:BC30 BA32:BC32" xr:uid="{507AB36A-C5E2-4658-A941-1F4123852ED8}">
      <formula1>"125, 250"</formula1>
    </dataValidation>
    <dataValidation type="list" allowBlank="1" showInputMessage="1" showErrorMessage="1" sqref="X32:Z32" xr:uid="{A2CB21E3-987B-48C3-B12E-0AF0D6C49D10}">
      <formula1>"Ⅰ種, Ⅱ種, Ⅲ種"</formula1>
    </dataValidation>
    <dataValidation type="list" allowBlank="1" showInputMessage="1" showErrorMessage="1" sqref="X30:Z30" xr:uid="{491DEBFC-6529-464F-BD17-B8A9133B6B12}">
      <formula1>"A, B, C"</formula1>
    </dataValidation>
  </dataValidations>
  <hyperlinks>
    <hyperlink ref="AA1" r:id="rId1" xr:uid="{99FBD978-F6B4-4BCA-A420-2D1F40663771}"/>
  </hyperlinks>
  <pageMargins left="0.70866141732283472" right="0.70866141732283472" top="0.74803149606299213" bottom="0.74803149606299213" header="0.31496062992125984" footer="0.31496062992125984"/>
  <pageSetup paperSize="9" scale="75" orientation="portrait" r:id="rId2"/>
  <colBreaks count="2" manualBreakCount="2">
    <brk id="35" max="1048575" man="1"/>
    <brk id="70" max="1048575" man="1"/>
  </colBreaks>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C3BF7-12E6-4176-9644-D1CB1E6202D4}">
  <dimension ref="A1:DA38"/>
  <sheetViews>
    <sheetView showGridLines="0" view="pageBreakPreview" zoomScale="60" zoomScaleNormal="123" workbookViewId="0">
      <selection activeCell="A2" sqref="A2"/>
    </sheetView>
  </sheetViews>
  <sheetFormatPr defaultRowHeight="18"/>
  <cols>
    <col min="1" max="105" width="3" customWidth="1"/>
  </cols>
  <sheetData>
    <row r="1" spans="1:100">
      <c r="A1" s="16"/>
      <c r="B1" t="s">
        <v>503</v>
      </c>
      <c r="C1" s="16"/>
    </row>
    <row r="2" spans="1:100">
      <c r="A2" s="16"/>
      <c r="C2" t="s">
        <v>343</v>
      </c>
      <c r="AM2" s="16"/>
      <c r="AN2" s="16"/>
      <c r="AO2" s="16"/>
      <c r="AP2" s="16"/>
      <c r="AQ2" s="16"/>
      <c r="AR2" s="16"/>
      <c r="AS2" s="16"/>
      <c r="AT2" s="16"/>
      <c r="AU2" s="16"/>
      <c r="AV2" s="16"/>
      <c r="AW2" s="16"/>
      <c r="AX2" s="16"/>
      <c r="AY2" s="16"/>
      <c r="AZ2" s="16"/>
      <c r="BA2" s="16"/>
      <c r="BB2" s="16"/>
      <c r="BC2" s="16"/>
      <c r="BV2" t="s">
        <v>464</v>
      </c>
    </row>
    <row r="3" spans="1:100">
      <c r="AL3" t="s">
        <v>505</v>
      </c>
      <c r="BW3" t="s">
        <v>357</v>
      </c>
      <c r="CI3" s="14" t="s">
        <v>61</v>
      </c>
      <c r="CK3" s="4" t="s">
        <v>4</v>
      </c>
      <c r="CL3" s="289">
        <f>'1条'!BA7</f>
        <v>0.23</v>
      </c>
      <c r="CM3" s="289"/>
      <c r="CN3" s="289"/>
      <c r="CO3" s="4" t="s">
        <v>21</v>
      </c>
    </row>
    <row r="4" spans="1:100">
      <c r="C4" t="s">
        <v>504</v>
      </c>
      <c r="X4" s="6"/>
      <c r="Y4" s="7"/>
      <c r="Z4" s="7"/>
      <c r="AA4" s="7"/>
      <c r="AB4" s="7"/>
      <c r="AC4" s="7"/>
      <c r="AD4" s="7"/>
      <c r="AE4" s="7"/>
      <c r="AF4" s="7"/>
      <c r="AG4" s="7"/>
      <c r="AH4" s="7"/>
      <c r="AI4" s="8"/>
      <c r="AP4" s="255" t="s">
        <v>220</v>
      </c>
      <c r="AQ4" s="256"/>
      <c r="AR4" s="256"/>
      <c r="AS4" s="257" t="s">
        <v>221</v>
      </c>
      <c r="AT4" s="256"/>
      <c r="AU4" s="256"/>
      <c r="AV4" s="24" t="s">
        <v>340</v>
      </c>
      <c r="AW4" s="25"/>
      <c r="AX4" s="25"/>
      <c r="AY4" s="24" t="s">
        <v>223</v>
      </c>
      <c r="AZ4" s="25"/>
      <c r="BA4" s="25"/>
      <c r="BB4" s="26"/>
    </row>
    <row r="5" spans="1:100">
      <c r="D5" t="s">
        <v>542</v>
      </c>
      <c r="X5" s="9"/>
      <c r="AI5" s="10"/>
      <c r="AP5" s="258" t="s">
        <v>224</v>
      </c>
      <c r="AQ5" s="231"/>
      <c r="AR5" s="231"/>
      <c r="AS5" s="259" t="s">
        <v>212</v>
      </c>
      <c r="AT5" s="231"/>
      <c r="AU5" s="231"/>
      <c r="AV5" s="259" t="s">
        <v>225</v>
      </c>
      <c r="AW5" s="231"/>
      <c r="AX5" s="231"/>
      <c r="AY5" s="258" t="s">
        <v>227</v>
      </c>
      <c r="AZ5" s="231"/>
      <c r="BA5" s="231"/>
      <c r="BB5" s="260"/>
      <c r="BC5" s="16"/>
      <c r="BW5" t="s">
        <v>470</v>
      </c>
      <c r="CI5" s="14"/>
      <c r="CJ5" s="14"/>
      <c r="CK5" s="14"/>
      <c r="CL5" s="14"/>
      <c r="CM5" s="14"/>
      <c r="CN5" s="14"/>
    </row>
    <row r="6" spans="1:100">
      <c r="X6" s="9"/>
      <c r="AI6" s="10"/>
      <c r="AP6" s="261" t="s">
        <v>229</v>
      </c>
      <c r="AQ6" s="233"/>
      <c r="AR6" s="233"/>
      <c r="AS6" s="262" t="s">
        <v>229</v>
      </c>
      <c r="AT6" s="233"/>
      <c r="AU6" s="233"/>
      <c r="AV6" s="262" t="s">
        <v>230</v>
      </c>
      <c r="AW6" s="233"/>
      <c r="AX6" s="233"/>
      <c r="AY6" s="273" t="s">
        <v>231</v>
      </c>
      <c r="AZ6" s="248"/>
      <c r="BA6" s="248"/>
      <c r="BB6" s="298"/>
      <c r="BX6" t="s">
        <v>295</v>
      </c>
      <c r="CA6" s="276">
        <f>AY15</f>
        <v>600</v>
      </c>
      <c r="CB6" s="276"/>
      <c r="CC6" s="276"/>
      <c r="CD6" t="s">
        <v>465</v>
      </c>
      <c r="CI6" s="14"/>
      <c r="CK6" s="4"/>
      <c r="CL6" s="86"/>
      <c r="CM6" s="86"/>
      <c r="CN6" s="276">
        <f>_xlfn.IFS(CA6&lt;1000, 300, CA6&lt;3000,1000,CA6&lt;5000,3000,CA6&lt;10000,5000, CA6&gt;=10000,10000)</f>
        <v>300</v>
      </c>
      <c r="CO6" s="276"/>
      <c r="CP6" s="276"/>
      <c r="CQ6" t="s">
        <v>466</v>
      </c>
      <c r="CR6" s="276">
        <f>_xlfn.IFS(CA6&lt;1000,1000,CA6&lt;3000,3000,CA6&lt;5000,5000,CA6&lt;10000,10000,CA6&gt;=10000,10000)</f>
        <v>1000</v>
      </c>
      <c r="CS6" s="276"/>
      <c r="CT6" s="276"/>
      <c r="CU6" t="s">
        <v>467</v>
      </c>
    </row>
    <row r="7" spans="1:100">
      <c r="E7" s="271"/>
      <c r="F7" s="271"/>
      <c r="G7" s="271" t="s">
        <v>110</v>
      </c>
      <c r="H7" s="271"/>
      <c r="I7" s="271"/>
      <c r="J7" s="272" t="s">
        <v>111</v>
      </c>
      <c r="K7" s="272"/>
      <c r="L7" s="272"/>
      <c r="M7" s="271" t="s">
        <v>112</v>
      </c>
      <c r="N7" s="271"/>
      <c r="O7" s="271"/>
      <c r="P7" s="225" t="s">
        <v>113</v>
      </c>
      <c r="Q7" s="225"/>
      <c r="R7" s="225"/>
      <c r="S7" s="225" t="s">
        <v>114</v>
      </c>
      <c r="T7" s="225"/>
      <c r="U7" s="225"/>
      <c r="V7" s="17"/>
      <c r="X7" s="9"/>
      <c r="AI7" s="10"/>
      <c r="AM7" s="137" t="s">
        <v>96</v>
      </c>
      <c r="AN7" s="137"/>
      <c r="AO7" s="137"/>
      <c r="AP7" s="253">
        <f>-I15</f>
        <v>-9.432500000000001</v>
      </c>
      <c r="AQ7" s="253"/>
      <c r="AR7" s="253"/>
      <c r="AS7" s="184" t="s">
        <v>240</v>
      </c>
      <c r="AT7" s="182"/>
      <c r="AU7" s="183"/>
      <c r="AV7" s="253">
        <f>P8</f>
        <v>0.27500000000000002</v>
      </c>
      <c r="AW7" s="253"/>
      <c r="AX7" s="253"/>
      <c r="AY7" s="252">
        <f>IFERROR(AP7*AV7,0)</f>
        <v>-2.5939375000000005</v>
      </c>
      <c r="AZ7" s="253"/>
      <c r="BA7" s="253"/>
      <c r="BB7" s="254"/>
      <c r="BX7" t="s">
        <v>468</v>
      </c>
    </row>
    <row r="8" spans="1:100">
      <c r="E8" s="271" t="s">
        <v>117</v>
      </c>
      <c r="F8" s="271"/>
      <c r="G8" s="270">
        <f>'1条'!R10-J8/2</f>
        <v>0.55000000000000004</v>
      </c>
      <c r="H8" s="270"/>
      <c r="I8" s="270"/>
      <c r="J8" s="270">
        <f>'1条'!R9</f>
        <v>0.7</v>
      </c>
      <c r="K8" s="270"/>
      <c r="L8" s="270"/>
      <c r="M8" s="270">
        <f>G8*J8</f>
        <v>0.38500000000000001</v>
      </c>
      <c r="N8" s="270"/>
      <c r="O8" s="270"/>
      <c r="P8" s="270">
        <f>G8/2</f>
        <v>0.27500000000000002</v>
      </c>
      <c r="Q8" s="270"/>
      <c r="R8" s="270"/>
      <c r="S8" s="296" t="s">
        <v>236</v>
      </c>
      <c r="T8" s="296"/>
      <c r="U8" s="296"/>
      <c r="V8" s="90"/>
      <c r="X8" s="9"/>
      <c r="AI8" s="10"/>
      <c r="AM8" s="137" t="s">
        <v>338</v>
      </c>
      <c r="AN8" s="137"/>
      <c r="AO8" s="137"/>
      <c r="AP8" s="253">
        <f>H26</f>
        <v>94.020890590465072</v>
      </c>
      <c r="AQ8" s="253"/>
      <c r="AR8" s="253"/>
      <c r="AS8" s="184" t="s">
        <v>240</v>
      </c>
      <c r="AT8" s="182"/>
      <c r="AU8" s="183"/>
      <c r="AV8" s="253">
        <f>H32</f>
        <v>0.27827077063368494</v>
      </c>
      <c r="AW8" s="253"/>
      <c r="AX8" s="253"/>
      <c r="AY8" s="252">
        <f>IFERROR(AP8*AV8,0)</f>
        <v>26.163265680274094</v>
      </c>
      <c r="AZ8" s="253"/>
      <c r="BA8" s="253"/>
      <c r="BB8" s="254"/>
      <c r="BY8" s="193" t="s">
        <v>358</v>
      </c>
      <c r="BZ8" s="193"/>
      <c r="CA8" s="199" t="s">
        <v>4</v>
      </c>
      <c r="CB8" s="291" t="s">
        <v>304</v>
      </c>
      <c r="CC8" s="214">
        <f>CA6</f>
        <v>600</v>
      </c>
      <c r="CD8" s="199"/>
      <c r="CE8" s="199"/>
      <c r="CF8" s="291" t="s">
        <v>236</v>
      </c>
      <c r="CG8" s="214">
        <f>CN6</f>
        <v>300</v>
      </c>
      <c r="CH8" s="214"/>
      <c r="CI8" s="214"/>
      <c r="CJ8" s="291" t="s">
        <v>270</v>
      </c>
      <c r="CK8" s="199" t="s">
        <v>69</v>
      </c>
      <c r="CL8" s="292">
        <f>_xlfn.SWITCH(CN6,300, 1.4, 1000, 1, 3000, 0.7, 5000, 0.6, 10000,0.5)</f>
        <v>1.4</v>
      </c>
      <c r="CM8" s="292"/>
      <c r="CN8" s="292"/>
      <c r="CO8" s="56" t="s">
        <v>469</v>
      </c>
      <c r="CP8" s="292">
        <f>_xlfn.SWITCH(CR6,300, 1.4, 1000, 1, 3000, 0.7, 5000, 0.6, 10000,0.5)</f>
        <v>1</v>
      </c>
      <c r="CQ8" s="292"/>
      <c r="CR8" s="292"/>
      <c r="CS8" s="291" t="s">
        <v>259</v>
      </c>
      <c r="CT8" s="200">
        <f>CL8</f>
        <v>1.4</v>
      </c>
      <c r="CU8" s="200"/>
    </row>
    <row r="9" spans="1:100">
      <c r="E9" s="16"/>
      <c r="X9" s="9"/>
      <c r="AI9" s="10"/>
      <c r="AM9" s="137" t="s">
        <v>232</v>
      </c>
      <c r="AN9" s="137"/>
      <c r="AO9" s="137"/>
      <c r="AP9" s="253">
        <f>SUM(AP7:AR8)</f>
        <v>84.588390590465067</v>
      </c>
      <c r="AQ9" s="253"/>
      <c r="AR9" s="253"/>
      <c r="AS9" s="252">
        <f>SUM(AS7:AU8)</f>
        <v>0</v>
      </c>
      <c r="AT9" s="253"/>
      <c r="AU9" s="254"/>
      <c r="AV9" s="253"/>
      <c r="AW9" s="253"/>
      <c r="AX9" s="253"/>
      <c r="AY9" s="252">
        <f>SUM(AY7:BB8)</f>
        <v>23.569328180274095</v>
      </c>
      <c r="AZ9" s="253"/>
      <c r="BA9" s="253"/>
      <c r="BB9" s="254"/>
      <c r="BY9" s="193"/>
      <c r="BZ9" s="193"/>
      <c r="CA9" s="199"/>
      <c r="CB9" s="291"/>
      <c r="CC9" s="199"/>
      <c r="CD9" s="199"/>
      <c r="CE9" s="199"/>
      <c r="CF9" s="291"/>
      <c r="CG9" s="214"/>
      <c r="CH9" s="214"/>
      <c r="CI9" s="214"/>
      <c r="CJ9" s="291"/>
      <c r="CK9" s="199"/>
      <c r="CL9" s="276">
        <f>CN6</f>
        <v>300</v>
      </c>
      <c r="CM9" s="276"/>
      <c r="CN9" s="276"/>
      <c r="CO9" s="4" t="s">
        <v>469</v>
      </c>
      <c r="CP9" s="276">
        <f>CR6</f>
        <v>1000</v>
      </c>
      <c r="CQ9" s="276"/>
      <c r="CR9" s="276"/>
      <c r="CS9" s="291"/>
      <c r="CT9" s="200"/>
      <c r="CU9" s="200"/>
    </row>
    <row r="10" spans="1:100">
      <c r="E10" s="16" t="s">
        <v>322</v>
      </c>
      <c r="X10" s="9"/>
      <c r="AI10" s="10"/>
      <c r="CA10" s="49" t="s">
        <v>4</v>
      </c>
      <c r="CB10" s="276">
        <f>CC8-CG8</f>
        <v>300</v>
      </c>
      <c r="CC10" s="276"/>
      <c r="CD10" s="276"/>
      <c r="CE10" s="18" t="s">
        <v>69</v>
      </c>
      <c r="CF10" s="279">
        <f>(CL8-CP8)/(CL9-CP9)</f>
        <v>-5.7142857142857125E-4</v>
      </c>
      <c r="CG10" s="279"/>
      <c r="CH10" s="279"/>
      <c r="CI10" s="18" t="s">
        <v>259</v>
      </c>
      <c r="CJ10" s="290">
        <f>CT8</f>
        <v>1.4</v>
      </c>
      <c r="CK10" s="290"/>
      <c r="CL10" s="290"/>
    </row>
    <row r="11" spans="1:100" ht="19.2">
      <c r="E11" s="16" t="s">
        <v>128</v>
      </c>
      <c r="X11" s="9"/>
      <c r="AI11" s="10"/>
      <c r="AL11" t="s">
        <v>506</v>
      </c>
      <c r="CA11" s="49" t="s">
        <v>4</v>
      </c>
      <c r="CB11" s="232">
        <f>CB10*CF10+CJ10</f>
        <v>1.2285714285714286</v>
      </c>
      <c r="CC11" s="232"/>
      <c r="CD11" s="232"/>
    </row>
    <row r="12" spans="1:100">
      <c r="X12" s="9"/>
      <c r="AI12" s="10"/>
    </row>
    <row r="13" spans="1:100">
      <c r="F13" s="192" t="s">
        <v>125</v>
      </c>
      <c r="G13" s="192"/>
      <c r="H13" s="21" t="s">
        <v>40</v>
      </c>
      <c r="I13" s="192" t="s">
        <v>123</v>
      </c>
      <c r="J13" s="193"/>
      <c r="K13" s="193"/>
      <c r="L13" s="15" t="s">
        <v>126</v>
      </c>
      <c r="M13" s="16"/>
      <c r="X13" s="9"/>
      <c r="AI13" s="10"/>
      <c r="AM13" t="s">
        <v>474</v>
      </c>
      <c r="AY13" s="185">
        <f>'4つ曲'!BF11</f>
        <v>0.1</v>
      </c>
      <c r="AZ13" s="186"/>
      <c r="BA13" s="187"/>
      <c r="BB13" s="4" t="s">
        <v>5</v>
      </c>
      <c r="BW13" t="s">
        <v>473</v>
      </c>
      <c r="CI13" s="14"/>
      <c r="CJ13" s="14"/>
      <c r="CK13" s="14"/>
      <c r="CL13" s="14"/>
      <c r="CM13" s="14"/>
      <c r="CN13" s="14"/>
    </row>
    <row r="14" spans="1:100">
      <c r="H14" s="21" t="s">
        <v>40</v>
      </c>
      <c r="I14" s="190">
        <f>M8</f>
        <v>0.38500000000000001</v>
      </c>
      <c r="J14" s="190"/>
      <c r="K14" s="190"/>
      <c r="L14" s="23" t="s">
        <v>69</v>
      </c>
      <c r="M14" s="200">
        <f>'1条'!BA4</f>
        <v>24.5</v>
      </c>
      <c r="N14" s="200"/>
      <c r="X14" s="9"/>
      <c r="AI14" s="10"/>
      <c r="AM14" t="s">
        <v>293</v>
      </c>
      <c r="AU14" s="5" t="s">
        <v>399</v>
      </c>
      <c r="AV14" s="4" t="s">
        <v>4</v>
      </c>
      <c r="AY14" s="184">
        <f>'1条'!BA37</f>
        <v>1000</v>
      </c>
      <c r="AZ14" s="182"/>
      <c r="BA14" s="183"/>
      <c r="BB14" s="4" t="s">
        <v>294</v>
      </c>
      <c r="BX14" t="s">
        <v>289</v>
      </c>
      <c r="CB14" s="274">
        <f>'4つ曲'!BA17</f>
        <v>1.3240000000000001E-3</v>
      </c>
      <c r="CC14" s="274"/>
      <c r="CD14" s="274"/>
      <c r="CE14" t="s">
        <v>471</v>
      </c>
      <c r="CJ14" s="14"/>
      <c r="CL14" s="4"/>
      <c r="CM14" s="86"/>
      <c r="CN14" s="86"/>
      <c r="CO14" s="274">
        <f>_xlfn.IFS(CB14&lt;0.001, 0.001, CB14&lt;0.002,0.001,CB14&lt;0.003,0.002,CB14&lt;0.005,0.003, CB14&lt;0.01,0.005,CB14&gt;=0.01,0.005)</f>
        <v>1E-3</v>
      </c>
      <c r="CP14" s="274"/>
      <c r="CQ14" s="274"/>
      <c r="CR14" t="s">
        <v>466</v>
      </c>
      <c r="CS14" s="274">
        <f>_xlfn.IFS(CB14&lt;0.001, 0.002, CB14&lt;0.002,0.002,CB14&lt;0.003,0.003,CB14&lt;0.005,0.005, CB14&lt;0.01,0.01,CB14&gt;=0.01,0.01)</f>
        <v>2E-3</v>
      </c>
      <c r="CT14" s="274"/>
      <c r="CU14" s="274"/>
      <c r="CV14" t="s">
        <v>467</v>
      </c>
    </row>
    <row r="15" spans="1:100">
      <c r="H15" s="21" t="s">
        <v>40</v>
      </c>
      <c r="I15" s="190">
        <f>I14*M14</f>
        <v>9.432500000000001</v>
      </c>
      <c r="J15" s="190"/>
      <c r="K15" s="190"/>
      <c r="L15" s="18" t="s">
        <v>127</v>
      </c>
      <c r="U15" s="16"/>
      <c r="V15" s="16"/>
      <c r="X15" s="9"/>
      <c r="AI15" s="10"/>
      <c r="AM15" t="s">
        <v>295</v>
      </c>
      <c r="AU15" s="5" t="s">
        <v>296</v>
      </c>
      <c r="AV15" s="4" t="s">
        <v>4</v>
      </c>
      <c r="AY15" s="181">
        <f>'4つ曲'!BA13</f>
        <v>600</v>
      </c>
      <c r="AZ15" s="188"/>
      <c r="BA15" s="189"/>
      <c r="BB15" s="4" t="s">
        <v>294</v>
      </c>
      <c r="BF15" s="6"/>
      <c r="BG15" s="7"/>
      <c r="BH15" s="7"/>
      <c r="BI15" s="7"/>
      <c r="BJ15" s="7"/>
      <c r="BK15" s="7"/>
      <c r="BL15" s="7"/>
      <c r="BM15" s="7"/>
      <c r="BN15" s="7"/>
      <c r="BO15" s="7"/>
      <c r="BP15" s="7"/>
      <c r="BQ15" s="7"/>
      <c r="BR15" s="8"/>
      <c r="BX15" t="s">
        <v>468</v>
      </c>
      <c r="CE15" s="18"/>
    </row>
    <row r="16" spans="1:100">
      <c r="U16" s="16"/>
      <c r="V16" s="16"/>
      <c r="X16" s="9"/>
      <c r="AI16" s="10"/>
      <c r="BF16" s="9"/>
      <c r="BR16" s="10"/>
      <c r="BY16" s="193" t="s">
        <v>359</v>
      </c>
      <c r="BZ16" s="193"/>
      <c r="CA16" s="199" t="s">
        <v>4</v>
      </c>
      <c r="CB16" s="291" t="s">
        <v>304</v>
      </c>
      <c r="CC16" s="293">
        <f>CB14</f>
        <v>1.3240000000000001E-3</v>
      </c>
      <c r="CD16" s="293"/>
      <c r="CE16" s="293"/>
      <c r="CF16" s="291" t="s">
        <v>236</v>
      </c>
      <c r="CG16" s="293">
        <f>CO14</f>
        <v>1E-3</v>
      </c>
      <c r="CH16" s="293"/>
      <c r="CI16" s="293"/>
      <c r="CJ16" s="291" t="s">
        <v>270</v>
      </c>
      <c r="CK16" s="199" t="s">
        <v>69</v>
      </c>
      <c r="CL16" s="292">
        <f>_xlfn.SWITCH(CO14,0.001, 0.7, 0.002, 0.9, 0.003, 1, 0.005, 1.2, 0.01,1.5)</f>
        <v>0.7</v>
      </c>
      <c r="CM16" s="292"/>
      <c r="CN16" s="292"/>
      <c r="CO16" s="56" t="s">
        <v>469</v>
      </c>
      <c r="CP16" s="292">
        <f>_xlfn.SWITCH(CS14,0.001, 0.7, 0.002, 0.9, 0.003, 1, 0.005, 1.2, 0.01,1.5)</f>
        <v>0.9</v>
      </c>
      <c r="CQ16" s="292"/>
      <c r="CR16" s="292"/>
      <c r="CS16" s="291" t="s">
        <v>259</v>
      </c>
      <c r="CT16" s="200">
        <f>CL16</f>
        <v>0.7</v>
      </c>
      <c r="CU16" s="200"/>
    </row>
    <row r="17" spans="3:102">
      <c r="U17" s="16"/>
      <c r="V17" s="16"/>
      <c r="X17" s="9"/>
      <c r="AI17" s="10"/>
      <c r="AM17" t="s">
        <v>475</v>
      </c>
      <c r="BF17" s="9"/>
      <c r="BR17" s="10"/>
      <c r="BY17" s="193"/>
      <c r="BZ17" s="193"/>
      <c r="CA17" s="199"/>
      <c r="CB17" s="291"/>
      <c r="CC17" s="293"/>
      <c r="CD17" s="293"/>
      <c r="CE17" s="293"/>
      <c r="CF17" s="291"/>
      <c r="CG17" s="293"/>
      <c r="CH17" s="293"/>
      <c r="CI17" s="293"/>
      <c r="CJ17" s="291"/>
      <c r="CK17" s="199"/>
      <c r="CL17" s="274">
        <f>CO14</f>
        <v>1E-3</v>
      </c>
      <c r="CM17" s="274"/>
      <c r="CN17" s="274"/>
      <c r="CO17" s="4" t="s">
        <v>469</v>
      </c>
      <c r="CP17" s="274">
        <f>CS14</f>
        <v>2E-3</v>
      </c>
      <c r="CQ17" s="274"/>
      <c r="CR17" s="274"/>
      <c r="CS17" s="291"/>
      <c r="CT17" s="200"/>
      <c r="CU17" s="200"/>
    </row>
    <row r="18" spans="3:102">
      <c r="U18" s="16"/>
      <c r="V18" s="16"/>
      <c r="X18" s="11"/>
      <c r="Y18" s="12"/>
      <c r="Z18" s="12"/>
      <c r="AA18" s="12"/>
      <c r="AB18" s="12"/>
      <c r="AC18" s="12"/>
      <c r="AD18" s="12"/>
      <c r="AE18" s="12"/>
      <c r="AF18" s="12"/>
      <c r="AG18" s="12"/>
      <c r="AH18" s="12"/>
      <c r="AI18" s="13"/>
      <c r="AN18" t="s">
        <v>567</v>
      </c>
      <c r="BF18" s="9"/>
      <c r="BR18" s="10"/>
      <c r="CA18" s="49" t="s">
        <v>4</v>
      </c>
      <c r="CB18" s="274">
        <f>CC16-CG16</f>
        <v>3.2400000000000007E-4</v>
      </c>
      <c r="CC18" s="274"/>
      <c r="CD18" s="274"/>
      <c r="CE18" s="18" t="s">
        <v>69</v>
      </c>
      <c r="CF18" s="232">
        <f>(CL16-CP16)/(CL17-CP17)</f>
        <v>200.00000000000006</v>
      </c>
      <c r="CG18" s="232"/>
      <c r="CH18" s="232"/>
      <c r="CI18" s="18" t="s">
        <v>259</v>
      </c>
      <c r="CJ18" s="290">
        <f>CT16</f>
        <v>0.7</v>
      </c>
      <c r="CK18" s="290"/>
      <c r="CL18" s="290"/>
    </row>
    <row r="19" spans="3:102">
      <c r="D19" t="s">
        <v>543</v>
      </c>
      <c r="U19" s="16"/>
      <c r="V19" s="16"/>
      <c r="AN19" t="s">
        <v>568</v>
      </c>
      <c r="BF19" s="9"/>
      <c r="BR19" s="10"/>
      <c r="CA19" s="49" t="s">
        <v>4</v>
      </c>
      <c r="CB19" s="232">
        <f>CB18*CF18+CJ18</f>
        <v>0.76480000000000004</v>
      </c>
      <c r="CC19" s="232"/>
      <c r="CD19" s="232"/>
    </row>
    <row r="20" spans="3:102">
      <c r="E20" t="s">
        <v>323</v>
      </c>
      <c r="X20" s="6"/>
      <c r="Y20" s="7"/>
      <c r="Z20" s="7"/>
      <c r="AA20" s="7"/>
      <c r="AB20" s="7"/>
      <c r="AC20" s="7"/>
      <c r="AD20" s="7"/>
      <c r="AE20" s="7"/>
      <c r="AF20" s="7"/>
      <c r="AG20" s="7"/>
      <c r="AH20" s="7"/>
      <c r="AI20" s="8"/>
      <c r="AN20" t="s">
        <v>569</v>
      </c>
      <c r="BF20" s="9"/>
      <c r="BR20" s="10"/>
    </row>
    <row r="21" spans="3:102">
      <c r="E21" t="s">
        <v>324</v>
      </c>
      <c r="X21" s="9"/>
      <c r="AI21" s="10"/>
      <c r="AN21" t="s">
        <v>363</v>
      </c>
      <c r="AT21" s="14" t="s">
        <v>362</v>
      </c>
      <c r="AV21" s="4" t="s">
        <v>4</v>
      </c>
      <c r="AW21" s="304" t="s">
        <v>368</v>
      </c>
      <c r="AX21" s="304"/>
      <c r="AY21" s="304"/>
      <c r="AZ21" t="s">
        <v>287</v>
      </c>
      <c r="BA21" s="304" t="s">
        <v>224</v>
      </c>
      <c r="BB21" s="304"/>
      <c r="BC21" s="304"/>
      <c r="BF21" s="9"/>
      <c r="BR21" s="10"/>
      <c r="BW21" t="s">
        <v>361</v>
      </c>
    </row>
    <row r="22" spans="3:102">
      <c r="E22" s="192" t="s">
        <v>189</v>
      </c>
      <c r="F22" s="192"/>
      <c r="G22" s="196" t="s">
        <v>40</v>
      </c>
      <c r="H22" s="30">
        <v>1</v>
      </c>
      <c r="I22" s="297" t="s">
        <v>335</v>
      </c>
      <c r="J22" s="297"/>
      <c r="K22" s="297"/>
      <c r="L22" s="297"/>
      <c r="M22" s="297"/>
      <c r="N22" s="18"/>
      <c r="O22" s="16"/>
      <c r="P22" s="16"/>
      <c r="Q22" s="16"/>
      <c r="R22" s="16"/>
      <c r="S22" s="16"/>
      <c r="T22" s="16"/>
      <c r="V22" s="16"/>
      <c r="X22" s="9"/>
      <c r="AI22" s="10"/>
      <c r="AV22" s="4" t="s">
        <v>4</v>
      </c>
      <c r="AW22" s="294">
        <f>BC25</f>
        <v>62.063239242163561</v>
      </c>
      <c r="AX22" s="294"/>
      <c r="AY22" s="294"/>
      <c r="AZ22" t="s">
        <v>287</v>
      </c>
      <c r="BA22" s="294">
        <f>BC26</f>
        <v>134.92396746464496</v>
      </c>
      <c r="BB22" s="294"/>
      <c r="BC22" s="294"/>
      <c r="BF22" s="9"/>
      <c r="BR22" s="10"/>
      <c r="BX22" s="303" t="s">
        <v>365</v>
      </c>
      <c r="BY22" s="303"/>
      <c r="BZ22" t="s">
        <v>479</v>
      </c>
      <c r="CB22" s="240">
        <f>AW29</f>
        <v>0.76664460743327434</v>
      </c>
      <c r="CC22" s="240"/>
      <c r="CD22" s="240"/>
      <c r="CE22" t="s">
        <v>480</v>
      </c>
      <c r="CI22" s="290">
        <f>_xlfn.IFS(CB22&lt;0.5, 0.5, CB22&lt;1,0.5,CB22&lt;1.5,1,CB22&lt;2,1.5, CB22&lt;2.5,2)</f>
        <v>0.5</v>
      </c>
      <c r="CJ22" s="290"/>
      <c r="CK22" s="290"/>
      <c r="CL22" t="s">
        <v>466</v>
      </c>
      <c r="CM22" s="290">
        <f>_xlfn.IFS(CB22&lt;0.5, 0.5, CB22&lt;1,1,CB22&lt;1.5,1.5,CB22&lt;2,2, CB22&lt;2.5,2.5)</f>
        <v>1</v>
      </c>
      <c r="CN22" s="290"/>
      <c r="CO22" s="290"/>
      <c r="CP22" t="s">
        <v>481</v>
      </c>
    </row>
    <row r="23" spans="3:102">
      <c r="E23" s="192"/>
      <c r="F23" s="192"/>
      <c r="G23" s="196"/>
      <c r="H23" s="76">
        <v>2</v>
      </c>
      <c r="I23" s="297"/>
      <c r="J23" s="297"/>
      <c r="K23" s="297"/>
      <c r="L23" s="297"/>
      <c r="M23" s="297"/>
      <c r="N23" s="18"/>
      <c r="O23" s="16"/>
      <c r="P23" s="16"/>
      <c r="Q23" s="16"/>
      <c r="R23" s="16"/>
      <c r="S23" s="16"/>
      <c r="T23" s="16"/>
      <c r="V23" s="75"/>
      <c r="X23" s="9"/>
      <c r="AI23" s="10"/>
      <c r="AV23" s="4" t="s">
        <v>4</v>
      </c>
      <c r="AW23" s="294">
        <f>AW22/BA22</f>
        <v>0.45998676445996456</v>
      </c>
      <c r="AX23" s="294"/>
      <c r="AY23" s="294"/>
      <c r="BF23" s="9"/>
      <c r="BR23" s="10"/>
      <c r="BX23" t="s">
        <v>468</v>
      </c>
      <c r="CE23" s="18"/>
    </row>
    <row r="24" spans="3:102">
      <c r="F24" s="16"/>
      <c r="G24" s="196" t="s">
        <v>40</v>
      </c>
      <c r="H24" s="30">
        <v>1</v>
      </c>
      <c r="I24" s="196" t="s">
        <v>304</v>
      </c>
      <c r="J24" s="190">
        <f>S34</f>
        <v>177.04665927977837</v>
      </c>
      <c r="K24" s="190"/>
      <c r="L24" s="190"/>
      <c r="M24" s="196" t="s">
        <v>259</v>
      </c>
      <c r="N24" s="190">
        <f>S35</f>
        <v>164.84748832191278</v>
      </c>
      <c r="O24" s="190"/>
      <c r="P24" s="190"/>
      <c r="Q24" s="196" t="s">
        <v>337</v>
      </c>
      <c r="R24" s="190">
        <f>S36</f>
        <v>0.55000000000000004</v>
      </c>
      <c r="S24" s="190"/>
      <c r="T24" s="190"/>
      <c r="V24" s="75"/>
      <c r="X24" s="9"/>
      <c r="AI24" s="10"/>
      <c r="AO24" t="s">
        <v>572</v>
      </c>
      <c r="BF24" s="9"/>
      <c r="BR24" s="10"/>
      <c r="BY24" s="193" t="s">
        <v>366</v>
      </c>
      <c r="BZ24" s="193"/>
      <c r="CA24" s="199" t="s">
        <v>4</v>
      </c>
      <c r="CB24" s="291" t="s">
        <v>304</v>
      </c>
      <c r="CC24" s="190">
        <f>CB22</f>
        <v>0.76664460743327434</v>
      </c>
      <c r="CD24" s="190"/>
      <c r="CE24" s="190"/>
      <c r="CF24" s="291" t="s">
        <v>236</v>
      </c>
      <c r="CG24" s="200">
        <f>CI22</f>
        <v>0.5</v>
      </c>
      <c r="CH24" s="200"/>
      <c r="CI24" s="200"/>
      <c r="CJ24" s="291" t="s">
        <v>270</v>
      </c>
      <c r="CK24" s="199" t="s">
        <v>69</v>
      </c>
      <c r="CL24" s="292">
        <f>_xlfn.SWITCH(CI22,0.5, 6.4, 1, 4, 1.5, 2.5, 2, 1.6, 2.5,1)</f>
        <v>6.4</v>
      </c>
      <c r="CM24" s="292"/>
      <c r="CN24" s="292"/>
      <c r="CO24" s="56" t="s">
        <v>469</v>
      </c>
      <c r="CP24" s="292">
        <f>_xlfn.SWITCH(CM22,0.5, 6.4, 1, 4, 1.5, 2.5, 2, 1.6, 2.5,1)</f>
        <v>4</v>
      </c>
      <c r="CQ24" s="292"/>
      <c r="CR24" s="292"/>
      <c r="CS24" s="291" t="s">
        <v>259</v>
      </c>
      <c r="CT24" s="200">
        <f>CL24</f>
        <v>6.4</v>
      </c>
      <c r="CU24" s="200"/>
    </row>
    <row r="25" spans="3:102">
      <c r="G25" s="196"/>
      <c r="H25" s="76">
        <v>2</v>
      </c>
      <c r="I25" s="196"/>
      <c r="J25" s="190"/>
      <c r="K25" s="190"/>
      <c r="L25" s="190"/>
      <c r="M25" s="196"/>
      <c r="N25" s="190"/>
      <c r="O25" s="190"/>
      <c r="P25" s="190"/>
      <c r="Q25" s="196"/>
      <c r="R25" s="190"/>
      <c r="S25" s="190"/>
      <c r="T25" s="190"/>
      <c r="X25" s="9"/>
      <c r="AI25" s="10"/>
      <c r="AO25" s="304" t="s">
        <v>368</v>
      </c>
      <c r="AP25" s="304"/>
      <c r="AQ25" t="s">
        <v>570</v>
      </c>
      <c r="BA25" s="109" t="s">
        <v>368</v>
      </c>
      <c r="BB25" t="s">
        <v>4</v>
      </c>
      <c r="BC25" s="294">
        <f>'4つ曲'!Q38</f>
        <v>62.063239242163561</v>
      </c>
      <c r="BD25" s="294"/>
      <c r="BE25" s="294"/>
      <c r="BF25" s="9"/>
      <c r="BR25" s="10"/>
      <c r="BY25" s="193"/>
      <c r="BZ25" s="193"/>
      <c r="CA25" s="199"/>
      <c r="CB25" s="291"/>
      <c r="CC25" s="190"/>
      <c r="CD25" s="190"/>
      <c r="CE25" s="190"/>
      <c r="CF25" s="291"/>
      <c r="CG25" s="200"/>
      <c r="CH25" s="200"/>
      <c r="CI25" s="200"/>
      <c r="CJ25" s="291"/>
      <c r="CK25" s="199"/>
      <c r="CL25" s="290">
        <f>CI22</f>
        <v>0.5</v>
      </c>
      <c r="CM25" s="290"/>
      <c r="CN25" s="290"/>
      <c r="CO25" s="4" t="s">
        <v>469</v>
      </c>
      <c r="CP25" s="290">
        <f>CM22</f>
        <v>1</v>
      </c>
      <c r="CQ25" s="290"/>
      <c r="CR25" s="290"/>
      <c r="CS25" s="291"/>
      <c r="CT25" s="200"/>
      <c r="CU25" s="200"/>
    </row>
    <row r="26" spans="3:102">
      <c r="G26" s="19" t="s">
        <v>40</v>
      </c>
      <c r="H26" s="190">
        <f>H24/H25*(J24+N24)*R24</f>
        <v>94.020890590465072</v>
      </c>
      <c r="I26" s="190"/>
      <c r="J26" s="190"/>
      <c r="K26" s="4" t="s">
        <v>197</v>
      </c>
      <c r="O26" s="17"/>
      <c r="P26" s="16"/>
      <c r="Q26" s="17"/>
      <c r="R26" s="16"/>
      <c r="S26" s="16"/>
      <c r="T26" s="16"/>
      <c r="X26" s="9"/>
      <c r="AI26" s="10"/>
      <c r="AO26" s="304" t="s">
        <v>224</v>
      </c>
      <c r="AP26" s="304"/>
      <c r="AQ26" t="s">
        <v>571</v>
      </c>
      <c r="BA26" s="109" t="s">
        <v>224</v>
      </c>
      <c r="BB26" t="s">
        <v>4</v>
      </c>
      <c r="BC26" s="294">
        <f>'4つ曲'!H38</f>
        <v>134.92396746464496</v>
      </c>
      <c r="BD26" s="294"/>
      <c r="BE26" s="294"/>
      <c r="BF26" s="9"/>
      <c r="BR26" s="10"/>
      <c r="CA26" s="49" t="s">
        <v>4</v>
      </c>
      <c r="CB26" s="240">
        <f>CC24-CG24</f>
        <v>0.26664460743327434</v>
      </c>
      <c r="CC26" s="240"/>
      <c r="CD26" s="240"/>
      <c r="CE26" s="18" t="s">
        <v>69</v>
      </c>
      <c r="CF26" s="232">
        <f>(CL24-CP24)/(CL25-CP25)</f>
        <v>-4.8000000000000007</v>
      </c>
      <c r="CG26" s="232"/>
      <c r="CH26" s="232"/>
      <c r="CI26" s="18" t="s">
        <v>259</v>
      </c>
      <c r="CJ26" s="290">
        <f>CT24</f>
        <v>6.4</v>
      </c>
      <c r="CK26" s="290"/>
      <c r="CL26" s="290"/>
    </row>
    <row r="27" spans="3:102">
      <c r="E27" s="16" t="s">
        <v>325</v>
      </c>
      <c r="F27" s="16"/>
      <c r="X27" s="9"/>
      <c r="AI27" s="10"/>
      <c r="BF27" s="9"/>
      <c r="BR27" s="10"/>
      <c r="CA27" s="49" t="s">
        <v>4</v>
      </c>
      <c r="CB27" s="232">
        <f>CB26*CF26+CJ26</f>
        <v>5.1201058843202834</v>
      </c>
      <c r="CC27" s="232"/>
      <c r="CD27" s="232"/>
    </row>
    <row r="28" spans="3:102">
      <c r="E28" s="192" t="s">
        <v>326</v>
      </c>
      <c r="F28" s="192"/>
      <c r="G28" s="196" t="s">
        <v>40</v>
      </c>
      <c r="H28" s="73">
        <v>2</v>
      </c>
      <c r="I28" s="28" t="s">
        <v>157</v>
      </c>
      <c r="J28" s="194" t="s">
        <v>328</v>
      </c>
      <c r="K28" s="194"/>
      <c r="L28" s="194"/>
      <c r="M28" s="196" t="s">
        <v>157</v>
      </c>
      <c r="N28" s="192" t="s">
        <v>334</v>
      </c>
      <c r="X28" s="9"/>
      <c r="AI28" s="10"/>
      <c r="AN28" t="s">
        <v>364</v>
      </c>
      <c r="AT28" s="14" t="s">
        <v>296</v>
      </c>
      <c r="AV28" s="4" t="s">
        <v>4</v>
      </c>
      <c r="AW28" s="294">
        <f>AY15/1000</f>
        <v>0.6</v>
      </c>
      <c r="AX28" s="294"/>
      <c r="AY28" s="294"/>
      <c r="BF28" s="9"/>
      <c r="BR28" s="10"/>
      <c r="BY28" s="14"/>
      <c r="BZ28" s="14"/>
      <c r="CA28" s="14"/>
      <c r="CB28" s="14"/>
      <c r="CC28" s="14"/>
      <c r="CD28" s="14"/>
    </row>
    <row r="29" spans="3:102">
      <c r="E29" s="192"/>
      <c r="F29" s="192"/>
      <c r="G29" s="196"/>
      <c r="H29" s="74">
        <v>3</v>
      </c>
      <c r="I29" s="16" t="s">
        <v>157</v>
      </c>
      <c r="J29" s="192" t="s">
        <v>329</v>
      </c>
      <c r="K29" s="192"/>
      <c r="L29" s="192"/>
      <c r="M29" s="196"/>
      <c r="N29" s="192"/>
      <c r="O29" s="17"/>
      <c r="P29" s="17"/>
      <c r="Q29" s="17"/>
      <c r="S29" s="16"/>
      <c r="T29" s="16"/>
      <c r="U29" s="16"/>
      <c r="X29" s="9"/>
      <c r="AI29" s="10"/>
      <c r="AN29" t="s">
        <v>252</v>
      </c>
      <c r="AT29" s="303" t="s">
        <v>365</v>
      </c>
      <c r="AU29" s="303"/>
      <c r="AV29" s="4" t="s">
        <v>4</v>
      </c>
      <c r="AW29" s="294">
        <f>AW23/AW28</f>
        <v>0.76664460743327434</v>
      </c>
      <c r="AX29" s="294"/>
      <c r="AY29" s="294"/>
      <c r="BF29" s="9"/>
      <c r="BR29" s="10"/>
      <c r="BW29" t="s">
        <v>360</v>
      </c>
      <c r="CG29" s="14" t="s">
        <v>472</v>
      </c>
      <c r="CI29" s="4" t="s">
        <v>4</v>
      </c>
      <c r="CJ29" s="295" t="s">
        <v>61</v>
      </c>
      <c r="CK29" s="295"/>
      <c r="CL29" s="18" t="s">
        <v>69</v>
      </c>
      <c r="CM29" s="193" t="s">
        <v>358</v>
      </c>
      <c r="CN29" s="193"/>
      <c r="CO29" s="18" t="s">
        <v>69</v>
      </c>
      <c r="CP29" s="193" t="s">
        <v>359</v>
      </c>
      <c r="CQ29" s="193"/>
      <c r="CR29" s="18" t="s">
        <v>69</v>
      </c>
      <c r="CS29" s="193" t="s">
        <v>366</v>
      </c>
      <c r="CT29" s="193"/>
    </row>
    <row r="30" spans="3:102">
      <c r="G30" s="196" t="s">
        <v>40</v>
      </c>
      <c r="H30" s="73">
        <v>2</v>
      </c>
      <c r="I30" s="28" t="s">
        <v>157</v>
      </c>
      <c r="J30" s="208">
        <f>S34</f>
        <v>177.04665927977837</v>
      </c>
      <c r="K30" s="208"/>
      <c r="L30" s="208"/>
      <c r="M30" s="35" t="s">
        <v>259</v>
      </c>
      <c r="N30" s="208">
        <f>S35</f>
        <v>164.84748832191278</v>
      </c>
      <c r="O30" s="208"/>
      <c r="P30" s="208"/>
      <c r="Q30" s="16"/>
      <c r="R30" s="196" t="s">
        <v>157</v>
      </c>
      <c r="S30" s="190">
        <f>S36</f>
        <v>0.55000000000000004</v>
      </c>
      <c r="T30" s="190"/>
      <c r="U30" s="190"/>
      <c r="X30" s="9"/>
      <c r="AI30" s="10"/>
      <c r="BF30" s="11"/>
      <c r="BG30" s="12"/>
      <c r="BH30" s="12"/>
      <c r="BI30" s="12"/>
      <c r="BJ30" s="12"/>
      <c r="BK30" s="12"/>
      <c r="BL30" s="12"/>
      <c r="BM30" s="12"/>
      <c r="BN30" s="12"/>
      <c r="BO30" s="12"/>
      <c r="BP30" s="12"/>
      <c r="BQ30" s="12"/>
      <c r="BR30" s="13"/>
      <c r="CG30" s="14"/>
      <c r="CI30" s="4" t="s">
        <v>4</v>
      </c>
      <c r="CJ30" s="289">
        <f>CL3</f>
        <v>0.23</v>
      </c>
      <c r="CK30" s="289"/>
      <c r="CL30" s="289"/>
      <c r="CM30" s="18" t="s">
        <v>69</v>
      </c>
      <c r="CN30" s="289">
        <f>CB11</f>
        <v>1.2285714285714286</v>
      </c>
      <c r="CO30" s="289"/>
      <c r="CP30" s="289"/>
      <c r="CQ30" s="18" t="s">
        <v>69</v>
      </c>
      <c r="CR30" s="289">
        <f>CB19</f>
        <v>0.76480000000000004</v>
      </c>
      <c r="CS30" s="289"/>
      <c r="CT30" s="289"/>
      <c r="CU30" s="18" t="s">
        <v>69</v>
      </c>
      <c r="CV30" s="289">
        <f>CB27</f>
        <v>5.1201058843202834</v>
      </c>
      <c r="CW30" s="289"/>
      <c r="CX30" s="289"/>
    </row>
    <row r="31" spans="3:102">
      <c r="F31" s="16"/>
      <c r="G31" s="196"/>
      <c r="H31" s="74">
        <v>3</v>
      </c>
      <c r="I31" s="16" t="s">
        <v>336</v>
      </c>
      <c r="J31" s="190">
        <f>S34</f>
        <v>177.04665927977837</v>
      </c>
      <c r="K31" s="190"/>
      <c r="L31" s="190"/>
      <c r="M31" s="17" t="s">
        <v>259</v>
      </c>
      <c r="N31" s="190">
        <f>S35</f>
        <v>164.84748832191278</v>
      </c>
      <c r="O31" s="190"/>
      <c r="P31" s="190"/>
      <c r="Q31" s="16" t="s">
        <v>166</v>
      </c>
      <c r="R31" s="196"/>
      <c r="S31" s="190"/>
      <c r="T31" s="190"/>
      <c r="U31" s="190"/>
      <c r="X31" s="9"/>
      <c r="AI31" s="10"/>
      <c r="AM31" t="s">
        <v>476</v>
      </c>
      <c r="CG31" s="14"/>
      <c r="CI31" s="4" t="s">
        <v>4</v>
      </c>
      <c r="CJ31" s="294">
        <f>CJ30*CN30*CR30*CV30</f>
        <v>1.1065093010127267</v>
      </c>
      <c r="CK31" s="294"/>
      <c r="CL31" s="294"/>
    </row>
    <row r="32" spans="3:102">
      <c r="C32" s="16"/>
      <c r="G32" s="19" t="s">
        <v>40</v>
      </c>
      <c r="H32" s="190">
        <f>(H30*J30+N30)/(H31*(J31+N31))*S30</f>
        <v>0.27827077063368494</v>
      </c>
      <c r="I32" s="190"/>
      <c r="J32" s="190"/>
      <c r="K32" s="4" t="s">
        <v>5</v>
      </c>
      <c r="X32" s="9"/>
      <c r="AI32" s="10"/>
      <c r="AN32" t="s">
        <v>477</v>
      </c>
      <c r="BV32" t="s">
        <v>252</v>
      </c>
    </row>
    <row r="33" spans="3:105">
      <c r="C33" s="16"/>
      <c r="E33" s="16" t="s">
        <v>168</v>
      </c>
      <c r="X33" s="9"/>
      <c r="AI33" s="10"/>
      <c r="AN33" t="s">
        <v>478</v>
      </c>
      <c r="BV33" s="287" t="s">
        <v>320</v>
      </c>
      <c r="BW33" s="288"/>
      <c r="BX33" s="48" t="s">
        <v>244</v>
      </c>
      <c r="BY33" s="186">
        <f>AQ38</f>
        <v>0.14098065098410847</v>
      </c>
      <c r="BZ33" s="186"/>
      <c r="CA33" s="187"/>
      <c r="CB33" s="19" t="str">
        <f>IF(BY33&lt;=CH33, "≦", "&gt;")</f>
        <v>≦</v>
      </c>
      <c r="CC33" s="134" t="s">
        <v>318</v>
      </c>
      <c r="CD33" s="135"/>
      <c r="CE33" s="135"/>
      <c r="CF33" s="135"/>
      <c r="CG33" s="135"/>
      <c r="CH33" s="186">
        <f>CJ31</f>
        <v>1.1065093010127267</v>
      </c>
      <c r="CI33" s="187"/>
      <c r="CK33" s="134" t="str">
        <f>IF(CB33="≦", "OK", "NG")</f>
        <v>OK</v>
      </c>
      <c r="CL33" s="136"/>
    </row>
    <row r="34" spans="3:105">
      <c r="C34" s="16"/>
      <c r="E34" s="192" t="s">
        <v>327</v>
      </c>
      <c r="F34" s="192"/>
      <c r="G34" s="16" t="s">
        <v>330</v>
      </c>
      <c r="H34" s="16"/>
      <c r="I34" s="16"/>
      <c r="J34" s="16"/>
      <c r="K34" s="16"/>
      <c r="L34" s="16"/>
      <c r="M34" s="16"/>
      <c r="N34" s="16"/>
      <c r="P34" s="192" t="s">
        <v>327</v>
      </c>
      <c r="Q34" s="192"/>
      <c r="R34" s="18" t="s">
        <v>4</v>
      </c>
      <c r="S34" s="190">
        <f>'3安常'!$AP$36</f>
        <v>177.04665927977837</v>
      </c>
      <c r="T34" s="190"/>
      <c r="U34" s="190"/>
      <c r="V34" s="4" t="s">
        <v>33</v>
      </c>
      <c r="X34" s="9"/>
      <c r="AI34" s="10"/>
      <c r="AN34" s="284" t="s">
        <v>320</v>
      </c>
      <c r="AO34" s="285"/>
      <c r="AP34" s="236" t="s">
        <v>40</v>
      </c>
      <c r="AQ34" s="239" t="s">
        <v>321</v>
      </c>
      <c r="AR34" s="239"/>
    </row>
    <row r="35" spans="3:105">
      <c r="E35" s="192" t="s">
        <v>331</v>
      </c>
      <c r="F35" s="192"/>
      <c r="G35" s="16" t="s">
        <v>332</v>
      </c>
      <c r="H35" s="16"/>
      <c r="I35" s="16"/>
      <c r="J35" s="16"/>
      <c r="K35" s="16"/>
      <c r="L35" s="16"/>
      <c r="M35" s="16"/>
      <c r="N35" s="16"/>
      <c r="O35" s="16"/>
      <c r="P35" s="192" t="s">
        <v>331</v>
      </c>
      <c r="Q35" s="192"/>
      <c r="R35" s="18" t="s">
        <v>4</v>
      </c>
      <c r="S35" s="190">
        <f>('1条'!R7+'1条'!R11+'1条'!R9/2)/'1条'!R8*('3安常'!BB22-'3安常'!BB26)+'3安常'!BB26</f>
        <v>164.84748832191278</v>
      </c>
      <c r="T35" s="190"/>
      <c r="U35" s="190"/>
      <c r="V35" s="4" t="s">
        <v>33</v>
      </c>
      <c r="X35" s="9"/>
      <c r="AI35" s="10"/>
      <c r="AN35" s="285"/>
      <c r="AO35" s="285"/>
      <c r="AP35" s="236"/>
      <c r="AQ35" s="275" t="s">
        <v>462</v>
      </c>
      <c r="AR35" s="275"/>
    </row>
    <row r="36" spans="3:105">
      <c r="E36" s="211" t="s">
        <v>334</v>
      </c>
      <c r="F36" s="211"/>
      <c r="G36" s="31" t="s">
        <v>333</v>
      </c>
      <c r="H36" s="16"/>
      <c r="I36" s="16"/>
      <c r="J36" s="16"/>
      <c r="K36" s="16"/>
      <c r="L36" s="16"/>
      <c r="M36" s="16"/>
      <c r="N36" s="16"/>
      <c r="O36" s="16"/>
      <c r="P36" s="211" t="s">
        <v>334</v>
      </c>
      <c r="Q36" s="211"/>
      <c r="R36" s="18" t="s">
        <v>4</v>
      </c>
      <c r="S36" s="190">
        <f>G8</f>
        <v>0.55000000000000004</v>
      </c>
      <c r="T36" s="190"/>
      <c r="U36" s="190"/>
      <c r="V36" s="4" t="s">
        <v>5</v>
      </c>
      <c r="X36" s="9"/>
      <c r="AI36" s="10"/>
      <c r="AP36" s="236" t="s">
        <v>40</v>
      </c>
      <c r="AQ36" s="197">
        <f>AP9</f>
        <v>84.588390590465067</v>
      </c>
      <c r="AR36" s="197"/>
      <c r="AS36" s="197"/>
      <c r="AT36" s="56" t="s">
        <v>69</v>
      </c>
      <c r="AU36" s="286">
        <v>1000</v>
      </c>
      <c r="AV36" s="286"/>
      <c r="AW36" s="286"/>
    </row>
    <row r="37" spans="3:105">
      <c r="X37" s="11"/>
      <c r="Y37" s="12"/>
      <c r="Z37" s="12"/>
      <c r="AA37" s="12"/>
      <c r="AB37" s="12"/>
      <c r="AC37" s="12"/>
      <c r="AD37" s="12"/>
      <c r="AE37" s="12"/>
      <c r="AF37" s="12"/>
      <c r="AG37" s="12"/>
      <c r="AH37" s="12"/>
      <c r="AI37" s="13"/>
      <c r="AP37" s="236"/>
      <c r="AQ37" s="276">
        <f>AY14</f>
        <v>1000</v>
      </c>
      <c r="AR37" s="276"/>
      <c r="AS37" s="276"/>
      <c r="AT37" s="4" t="s">
        <v>69</v>
      </c>
      <c r="AU37" s="276">
        <f>AY15</f>
        <v>600</v>
      </c>
      <c r="AV37" s="276"/>
      <c r="AW37" s="276"/>
    </row>
    <row r="38" spans="3:105">
      <c r="AI38">
        <v>20</v>
      </c>
      <c r="AP38" s="68" t="s">
        <v>40</v>
      </c>
      <c r="AQ38" s="240">
        <f>AQ36*AU36/AQ37/AU37</f>
        <v>0.14098065098410847</v>
      </c>
      <c r="AR38" s="240"/>
      <c r="AS38" s="240"/>
      <c r="BR38">
        <v>21</v>
      </c>
      <c r="DA38">
        <v>22</v>
      </c>
    </row>
  </sheetData>
  <sheetProtection sheet="1" objects="1" scenarios="1"/>
  <mergeCells count="180">
    <mergeCell ref="BC25:BE25"/>
    <mergeCell ref="AO26:AP26"/>
    <mergeCell ref="BC26:BE26"/>
    <mergeCell ref="CV30:CX30"/>
    <mergeCell ref="CJ31:CL31"/>
    <mergeCell ref="CJ29:CK29"/>
    <mergeCell ref="CM29:CN29"/>
    <mergeCell ref="CP29:CQ29"/>
    <mergeCell ref="CS29:CT29"/>
    <mergeCell ref="CJ30:CL30"/>
    <mergeCell ref="CN30:CP30"/>
    <mergeCell ref="CR30:CT30"/>
    <mergeCell ref="BY24:BZ25"/>
    <mergeCell ref="CA24:CA25"/>
    <mergeCell ref="CB26:CD26"/>
    <mergeCell ref="CF26:CH26"/>
    <mergeCell ref="CJ26:CL26"/>
    <mergeCell ref="CB27:CD27"/>
    <mergeCell ref="CB24:CB25"/>
    <mergeCell ref="CC24:CE25"/>
    <mergeCell ref="CF24:CF25"/>
    <mergeCell ref="CG24:CI25"/>
    <mergeCell ref="CJ24:CJ25"/>
    <mergeCell ref="CK24:CK25"/>
    <mergeCell ref="CT16:CU17"/>
    <mergeCell ref="CL17:CN17"/>
    <mergeCell ref="CP17:CR17"/>
    <mergeCell ref="CB14:CD14"/>
    <mergeCell ref="CO14:CQ14"/>
    <mergeCell ref="CP24:CR24"/>
    <mergeCell ref="CS24:CS25"/>
    <mergeCell ref="CT24:CU25"/>
    <mergeCell ref="CL25:CN25"/>
    <mergeCell ref="CP25:CR25"/>
    <mergeCell ref="CC16:CE17"/>
    <mergeCell ref="CF16:CF17"/>
    <mergeCell ref="CG16:CI17"/>
    <mergeCell ref="CJ16:CJ17"/>
    <mergeCell ref="CK16:CK17"/>
    <mergeCell ref="CL16:CN16"/>
    <mergeCell ref="CL24:CN24"/>
    <mergeCell ref="CP16:CR16"/>
    <mergeCell ref="CS16:CS17"/>
    <mergeCell ref="E7:F7"/>
    <mergeCell ref="E8:F8"/>
    <mergeCell ref="G7:I7"/>
    <mergeCell ref="G8:I8"/>
    <mergeCell ref="AY15:BA15"/>
    <mergeCell ref="CR6:CT6"/>
    <mergeCell ref="BY8:BZ9"/>
    <mergeCell ref="CA8:CA9"/>
    <mergeCell ref="CB8:CB9"/>
    <mergeCell ref="CC8:CE9"/>
    <mergeCell ref="CF8:CF9"/>
    <mergeCell ref="CG8:CI9"/>
    <mergeCell ref="CJ8:CJ9"/>
    <mergeCell ref="CK8:CK9"/>
    <mergeCell ref="CL8:CN8"/>
    <mergeCell ref="CP8:CR8"/>
    <mergeCell ref="CS8:CS9"/>
    <mergeCell ref="CT8:CU9"/>
    <mergeCell ref="CL9:CN9"/>
    <mergeCell ref="CP9:CR9"/>
    <mergeCell ref="CS14:CU14"/>
    <mergeCell ref="F13:G13"/>
    <mergeCell ref="I13:K13"/>
    <mergeCell ref="AY14:BA14"/>
    <mergeCell ref="M8:O8"/>
    <mergeCell ref="AY13:BA13"/>
    <mergeCell ref="AS8:AU8"/>
    <mergeCell ref="AV8:AX8"/>
    <mergeCell ref="AY8:BB8"/>
    <mergeCell ref="AS9:AU9"/>
    <mergeCell ref="AV9:AX9"/>
    <mergeCell ref="AY9:BB9"/>
    <mergeCell ref="AM8:AO8"/>
    <mergeCell ref="AP8:AR8"/>
    <mergeCell ref="AM9:AO9"/>
    <mergeCell ref="AP9:AR9"/>
    <mergeCell ref="AQ38:AS38"/>
    <mergeCell ref="H26:J26"/>
    <mergeCell ref="E28:F29"/>
    <mergeCell ref="G28:G29"/>
    <mergeCell ref="J28:L28"/>
    <mergeCell ref="M28:M29"/>
    <mergeCell ref="N28:N29"/>
    <mergeCell ref="G24:G25"/>
    <mergeCell ref="I24:I25"/>
    <mergeCell ref="J24:L25"/>
    <mergeCell ref="M24:M25"/>
    <mergeCell ref="N24:P25"/>
    <mergeCell ref="H32:J32"/>
    <mergeCell ref="G30:G31"/>
    <mergeCell ref="J30:L30"/>
    <mergeCell ref="N30:P30"/>
    <mergeCell ref="E36:F36"/>
    <mergeCell ref="P36:Q36"/>
    <mergeCell ref="S36:U36"/>
    <mergeCell ref="E34:F34"/>
    <mergeCell ref="P34:Q34"/>
    <mergeCell ref="S34:U34"/>
    <mergeCell ref="E35:F35"/>
    <mergeCell ref="P35:Q35"/>
    <mergeCell ref="E22:F23"/>
    <mergeCell ref="G22:G23"/>
    <mergeCell ref="I22:M23"/>
    <mergeCell ref="AQ35:AR35"/>
    <mergeCell ref="I14:K14"/>
    <mergeCell ref="M14:N14"/>
    <mergeCell ref="I15:K15"/>
    <mergeCell ref="AN34:AO35"/>
    <mergeCell ref="AP34:AP35"/>
    <mergeCell ref="AQ34:AR34"/>
    <mergeCell ref="AO25:AP25"/>
    <mergeCell ref="S35:U35"/>
    <mergeCell ref="J31:L31"/>
    <mergeCell ref="N31:P31"/>
    <mergeCell ref="Q24:Q25"/>
    <mergeCell ref="R24:T25"/>
    <mergeCell ref="R30:R31"/>
    <mergeCell ref="S30:U31"/>
    <mergeCell ref="J29:L29"/>
    <mergeCell ref="BV33:BW33"/>
    <mergeCell ref="BY33:CA33"/>
    <mergeCell ref="CC33:CG33"/>
    <mergeCell ref="CH33:CI33"/>
    <mergeCell ref="CK33:CL33"/>
    <mergeCell ref="AP36:AP37"/>
    <mergeCell ref="AQ36:AS36"/>
    <mergeCell ref="AU36:AW36"/>
    <mergeCell ref="AQ37:AS37"/>
    <mergeCell ref="AU37:AW37"/>
    <mergeCell ref="AT29:AU29"/>
    <mergeCell ref="AW29:AY29"/>
    <mergeCell ref="AW21:AY21"/>
    <mergeCell ref="CA6:CC6"/>
    <mergeCell ref="CN6:CP6"/>
    <mergeCell ref="BA21:BC21"/>
    <mergeCell ref="AW22:AY22"/>
    <mergeCell ref="BA22:BC22"/>
    <mergeCell ref="AY7:BB7"/>
    <mergeCell ref="CB18:CD18"/>
    <mergeCell ref="CF18:CH18"/>
    <mergeCell ref="CJ18:CL18"/>
    <mergeCell ref="CB19:CD19"/>
    <mergeCell ref="BX22:BY22"/>
    <mergeCell ref="CB22:CD22"/>
    <mergeCell ref="CI22:CK22"/>
    <mergeCell ref="CM22:CO22"/>
    <mergeCell ref="CB10:CD10"/>
    <mergeCell ref="CF10:CH10"/>
    <mergeCell ref="CJ10:CL10"/>
    <mergeCell ref="CB11:CD11"/>
    <mergeCell ref="AS6:AU6"/>
    <mergeCell ref="AV6:AX6"/>
    <mergeCell ref="AY6:BB6"/>
    <mergeCell ref="J7:L7"/>
    <mergeCell ref="J8:L8"/>
    <mergeCell ref="P7:R7"/>
    <mergeCell ref="P8:R8"/>
    <mergeCell ref="S7:U7"/>
    <mergeCell ref="S8:U8"/>
    <mergeCell ref="CL3:CN3"/>
    <mergeCell ref="AW23:AY23"/>
    <mergeCell ref="AW28:AY28"/>
    <mergeCell ref="AP5:AR5"/>
    <mergeCell ref="AS5:AU5"/>
    <mergeCell ref="AV5:AX5"/>
    <mergeCell ref="AY5:BB5"/>
    <mergeCell ref="AP4:AR4"/>
    <mergeCell ref="AS4:AU4"/>
    <mergeCell ref="AP6:AR6"/>
    <mergeCell ref="AM7:AO7"/>
    <mergeCell ref="AP7:AR7"/>
    <mergeCell ref="AS7:AU7"/>
    <mergeCell ref="AV7:AX7"/>
    <mergeCell ref="M7:O7"/>
    <mergeCell ref="BY16:BZ17"/>
    <mergeCell ref="CA16:CA17"/>
    <mergeCell ref="CB16:CB17"/>
  </mergeCells>
  <phoneticPr fontId="4"/>
  <conditionalFormatting sqref="CK33:CL33">
    <cfRule type="cellIs" dxfId="9"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BACC8-E4B5-4453-92C8-718FBF67F402}">
  <dimension ref="B1:DA38"/>
  <sheetViews>
    <sheetView showGridLines="0" view="pageBreakPreview" zoomScale="60" zoomScaleNormal="77" workbookViewId="0">
      <selection activeCell="A2" sqref="A2"/>
    </sheetView>
  </sheetViews>
  <sheetFormatPr defaultRowHeight="18"/>
  <cols>
    <col min="1" max="105" width="3" customWidth="1"/>
  </cols>
  <sheetData>
    <row r="1" spans="2:105">
      <c r="B1" t="s">
        <v>507</v>
      </c>
      <c r="AN1" s="63"/>
      <c r="AO1" s="63"/>
      <c r="AP1" s="21"/>
      <c r="AQ1" s="41"/>
      <c r="AR1" s="41"/>
      <c r="AS1" s="41"/>
      <c r="AT1" s="18"/>
    </row>
    <row r="2" spans="2:105">
      <c r="C2" t="s">
        <v>345</v>
      </c>
      <c r="AM2" t="s">
        <v>513</v>
      </c>
      <c r="BU2" t="s">
        <v>515</v>
      </c>
    </row>
    <row r="3" spans="2:105">
      <c r="C3" t="s">
        <v>508</v>
      </c>
      <c r="AN3" t="s">
        <v>323</v>
      </c>
      <c r="BV3" t="s">
        <v>456</v>
      </c>
      <c r="CA3" s="184" t="str">
        <f>'1条'!BA29</f>
        <v>D32</v>
      </c>
      <c r="CB3" s="182"/>
      <c r="CC3" s="183"/>
      <c r="CE3" s="184">
        <f>HLOOKUP(CA3,'1条'!BY33:CX35,2)</f>
        <v>31.8</v>
      </c>
      <c r="CF3" s="182"/>
      <c r="CG3" s="183"/>
      <c r="CH3" s="4" t="s">
        <v>294</v>
      </c>
      <c r="CJ3" s="184">
        <f>HLOOKUP(CA3,'1条'!BY33:CX35,3)</f>
        <v>794.2</v>
      </c>
      <c r="CK3" s="182"/>
      <c r="CL3" s="183"/>
      <c r="CM3" s="4" t="s">
        <v>457</v>
      </c>
      <c r="CP3" s="6"/>
      <c r="CQ3" s="7"/>
      <c r="CR3" s="7"/>
      <c r="CS3" s="7"/>
      <c r="CT3" s="7"/>
      <c r="CU3" s="7"/>
      <c r="CV3" s="7"/>
      <c r="CW3" s="7"/>
      <c r="CX3" s="7"/>
      <c r="CY3" s="7"/>
      <c r="CZ3" s="7"/>
      <c r="DA3" s="8"/>
    </row>
    <row r="4" spans="2:105">
      <c r="D4" t="s">
        <v>509</v>
      </c>
      <c r="AN4" t="s">
        <v>324</v>
      </c>
      <c r="BG4" s="6"/>
      <c r="BH4" s="7"/>
      <c r="BI4" s="7"/>
      <c r="BJ4" s="7"/>
      <c r="BK4" s="7"/>
      <c r="BL4" s="7"/>
      <c r="BM4" s="7"/>
      <c r="BN4" s="7"/>
      <c r="BO4" s="7"/>
      <c r="BP4" s="7"/>
      <c r="BQ4" s="7"/>
      <c r="BR4" s="8"/>
      <c r="BW4" t="s">
        <v>410</v>
      </c>
      <c r="CA4" s="184">
        <f>'1条'!BA30</f>
        <v>250</v>
      </c>
      <c r="CB4" s="182"/>
      <c r="CC4" s="183"/>
      <c r="CD4" s="4" t="s">
        <v>294</v>
      </c>
      <c r="CJ4" s="184">
        <f>1000/CA4</f>
        <v>4</v>
      </c>
      <c r="CK4" s="182"/>
      <c r="CL4" s="183"/>
      <c r="CM4" s="89" t="s">
        <v>458</v>
      </c>
      <c r="CP4" s="9"/>
      <c r="DA4" s="10"/>
    </row>
    <row r="5" spans="2:105">
      <c r="E5" s="271"/>
      <c r="F5" s="271"/>
      <c r="G5" s="271" t="s">
        <v>110</v>
      </c>
      <c r="H5" s="271"/>
      <c r="I5" s="271"/>
      <c r="J5" s="272" t="s">
        <v>111</v>
      </c>
      <c r="K5" s="272"/>
      <c r="L5" s="272"/>
      <c r="M5" s="271" t="s">
        <v>112</v>
      </c>
      <c r="N5" s="271"/>
      <c r="O5" s="271"/>
      <c r="P5" s="225" t="s">
        <v>113</v>
      </c>
      <c r="Q5" s="225"/>
      <c r="R5" s="225"/>
      <c r="S5" s="225" t="s">
        <v>114</v>
      </c>
      <c r="T5" s="225"/>
      <c r="U5" s="225"/>
      <c r="V5" s="17"/>
      <c r="X5" s="6"/>
      <c r="Y5" s="7"/>
      <c r="Z5" s="7"/>
      <c r="AA5" s="7"/>
      <c r="AB5" s="7"/>
      <c r="AC5" s="7"/>
      <c r="AD5" s="7"/>
      <c r="AE5" s="7"/>
      <c r="AF5" s="7"/>
      <c r="AG5" s="7"/>
      <c r="AH5" s="7"/>
      <c r="AI5" s="8"/>
      <c r="AN5" s="192" t="s">
        <v>189</v>
      </c>
      <c r="AO5" s="192"/>
      <c r="AP5" s="196" t="s">
        <v>40</v>
      </c>
      <c r="AQ5" s="30">
        <v>1</v>
      </c>
      <c r="AR5" s="297" t="s">
        <v>490</v>
      </c>
      <c r="AS5" s="297"/>
      <c r="AT5" s="297"/>
      <c r="AU5" s="297"/>
      <c r="AV5" s="297"/>
      <c r="AW5" s="18"/>
      <c r="AX5" s="16"/>
      <c r="AY5" s="16"/>
      <c r="AZ5" s="16"/>
      <c r="BA5" s="16"/>
      <c r="BB5" s="16"/>
      <c r="BC5" s="16"/>
      <c r="BD5" s="16"/>
      <c r="BE5" s="16"/>
      <c r="BG5" s="9"/>
      <c r="BR5" s="10"/>
      <c r="BW5" t="s">
        <v>288</v>
      </c>
      <c r="CB5" s="5" t="s">
        <v>291</v>
      </c>
      <c r="CC5" s="4" t="s">
        <v>4</v>
      </c>
      <c r="CJ5" s="305">
        <f>CJ3*CJ4</f>
        <v>3176.8</v>
      </c>
      <c r="CK5" s="306"/>
      <c r="CL5" s="183"/>
      <c r="CM5" s="4" t="s">
        <v>292</v>
      </c>
      <c r="CP5" s="9"/>
      <c r="DA5" s="10"/>
    </row>
    <row r="6" spans="2:105">
      <c r="E6" s="271" t="s">
        <v>117</v>
      </c>
      <c r="F6" s="271"/>
      <c r="G6" s="270">
        <f>'1条'!R11</f>
        <v>3.1999999999999997</v>
      </c>
      <c r="H6" s="270"/>
      <c r="I6" s="270"/>
      <c r="J6" s="270">
        <f>'1条'!R9</f>
        <v>0.7</v>
      </c>
      <c r="K6" s="270"/>
      <c r="L6" s="270"/>
      <c r="M6" s="270">
        <f>G6*J6</f>
        <v>2.2399999999999998</v>
      </c>
      <c r="N6" s="270"/>
      <c r="O6" s="270"/>
      <c r="P6" s="270">
        <f>G6/2</f>
        <v>1.5999999999999999</v>
      </c>
      <c r="Q6" s="270"/>
      <c r="R6" s="270"/>
      <c r="S6" s="296" t="s">
        <v>236</v>
      </c>
      <c r="T6" s="296"/>
      <c r="U6" s="296"/>
      <c r="V6" s="90"/>
      <c r="X6" s="9"/>
      <c r="AI6" s="10"/>
      <c r="AN6" s="192"/>
      <c r="AO6" s="192"/>
      <c r="AP6" s="196"/>
      <c r="AQ6" s="76">
        <v>2</v>
      </c>
      <c r="AR6" s="297"/>
      <c r="AS6" s="297"/>
      <c r="AT6" s="297"/>
      <c r="AU6" s="297"/>
      <c r="AV6" s="297"/>
      <c r="AW6" s="18"/>
      <c r="AX6" s="16"/>
      <c r="AY6" s="16"/>
      <c r="AZ6" s="16"/>
      <c r="BA6" s="16"/>
      <c r="BB6" s="16"/>
      <c r="BC6" s="16"/>
      <c r="BD6" s="16"/>
      <c r="BE6" s="16"/>
      <c r="BG6" s="9"/>
      <c r="BR6" s="10"/>
      <c r="BV6" t="s">
        <v>411</v>
      </c>
      <c r="CA6" s="184" t="str">
        <f>_xlfn.IFS(CJ3&lt;760.2, "D13", CJ3&lt;1191.6, "D16", CJ3&lt;1719, "D19",TRUE, "D22")</f>
        <v>D16</v>
      </c>
      <c r="CB6" s="182"/>
      <c r="CC6" s="183"/>
      <c r="CE6" s="184">
        <f>HLOOKUP(CA6,'1条'!BY33:CX35,2)</f>
        <v>15.9</v>
      </c>
      <c r="CF6" s="182"/>
      <c r="CG6" s="183"/>
      <c r="CH6" s="4" t="s">
        <v>294</v>
      </c>
      <c r="CJ6" s="184">
        <f>HLOOKUP(CA6,'1条'!BY33:CX35,3)</f>
        <v>198.6</v>
      </c>
      <c r="CK6" s="182"/>
      <c r="CL6" s="183"/>
      <c r="CM6" s="4" t="s">
        <v>457</v>
      </c>
      <c r="CP6" s="9"/>
      <c r="DA6" s="10"/>
    </row>
    <row r="7" spans="2:105">
      <c r="E7" s="16" t="s">
        <v>322</v>
      </c>
      <c r="F7" s="16"/>
      <c r="G7" s="16"/>
      <c r="H7" s="16"/>
      <c r="I7" s="16"/>
      <c r="J7" s="16"/>
      <c r="K7" s="16"/>
      <c r="L7" s="16"/>
      <c r="M7" s="16"/>
      <c r="X7" s="9"/>
      <c r="AI7" s="10"/>
      <c r="AO7" s="16"/>
      <c r="AP7" s="196" t="s">
        <v>40</v>
      </c>
      <c r="AQ7" s="30">
        <v>1</v>
      </c>
      <c r="AR7" s="196" t="s">
        <v>304</v>
      </c>
      <c r="AS7" s="190">
        <f>BB17</f>
        <v>142.66717748942992</v>
      </c>
      <c r="AT7" s="190"/>
      <c r="AU7" s="190"/>
      <c r="AV7" s="196" t="s">
        <v>259</v>
      </c>
      <c r="AW7" s="190">
        <f>BB18</f>
        <v>71.690182825484754</v>
      </c>
      <c r="AX7" s="190"/>
      <c r="AY7" s="190"/>
      <c r="AZ7" s="196" t="s">
        <v>337</v>
      </c>
      <c r="BA7" s="190">
        <f>BB19</f>
        <v>3.1999999999999997</v>
      </c>
      <c r="BB7" s="190"/>
      <c r="BC7" s="190"/>
      <c r="BD7" s="16"/>
      <c r="BE7" s="16"/>
      <c r="BG7" s="9"/>
      <c r="BR7" s="10"/>
      <c r="BW7" t="s">
        <v>410</v>
      </c>
      <c r="CA7" s="181">
        <f>'1条'!BA32</f>
        <v>250</v>
      </c>
      <c r="CB7" s="182"/>
      <c r="CC7" s="183"/>
      <c r="CD7" s="4" t="s">
        <v>294</v>
      </c>
      <c r="CJ7" s="184">
        <f>1000/CA7</f>
        <v>4</v>
      </c>
      <c r="CK7" s="182"/>
      <c r="CL7" s="183"/>
      <c r="CM7" s="89" t="s">
        <v>458</v>
      </c>
      <c r="CP7" s="9"/>
      <c r="DA7" s="10"/>
    </row>
    <row r="8" spans="2:105" ht="19.2">
      <c r="E8" s="16" t="s">
        <v>128</v>
      </c>
      <c r="X8" s="9"/>
      <c r="AI8" s="10"/>
      <c r="AP8" s="196"/>
      <c r="AQ8" s="76">
        <v>2</v>
      </c>
      <c r="AR8" s="196"/>
      <c r="AS8" s="190"/>
      <c r="AT8" s="190"/>
      <c r="AU8" s="190"/>
      <c r="AV8" s="196"/>
      <c r="AW8" s="190"/>
      <c r="AX8" s="190"/>
      <c r="AY8" s="190"/>
      <c r="AZ8" s="196"/>
      <c r="BA8" s="190"/>
      <c r="BB8" s="190"/>
      <c r="BC8" s="190"/>
      <c r="BD8" s="16"/>
      <c r="BE8" s="16"/>
      <c r="BG8" s="9"/>
      <c r="BR8" s="10"/>
      <c r="BW8" t="s">
        <v>288</v>
      </c>
      <c r="CB8" s="5" t="s">
        <v>291</v>
      </c>
      <c r="CC8" s="4" t="s">
        <v>4</v>
      </c>
      <c r="CJ8" s="184">
        <f>CJ6*CJ7</f>
        <v>794.4</v>
      </c>
      <c r="CK8" s="182"/>
      <c r="CL8" s="183"/>
      <c r="CM8" s="4" t="s">
        <v>292</v>
      </c>
      <c r="CP8" s="9"/>
      <c r="DA8" s="10"/>
    </row>
    <row r="9" spans="2:105">
      <c r="E9" s="16"/>
      <c r="F9" s="192" t="s">
        <v>125</v>
      </c>
      <c r="G9" s="192"/>
      <c r="H9" s="21" t="s">
        <v>40</v>
      </c>
      <c r="I9" s="192" t="s">
        <v>123</v>
      </c>
      <c r="J9" s="193"/>
      <c r="K9" s="193"/>
      <c r="L9" s="15" t="s">
        <v>126</v>
      </c>
      <c r="M9" s="16"/>
      <c r="X9" s="9"/>
      <c r="AI9" s="10"/>
      <c r="AP9" s="19" t="s">
        <v>40</v>
      </c>
      <c r="AQ9" s="190">
        <f>AQ7/AQ8*(AS7+AW7)*BA7</f>
        <v>342.97177650386345</v>
      </c>
      <c r="AR9" s="190"/>
      <c r="AS9" s="190"/>
      <c r="AT9" s="4" t="s">
        <v>197</v>
      </c>
      <c r="AX9" s="17"/>
      <c r="AY9" s="16"/>
      <c r="AZ9" s="17"/>
      <c r="BA9" s="16"/>
      <c r="BB9" s="16"/>
      <c r="BC9" s="16"/>
      <c r="BD9" s="16"/>
      <c r="BE9" s="16"/>
      <c r="BG9" s="9"/>
      <c r="BR9" s="10"/>
      <c r="CA9" s="4"/>
      <c r="CB9" s="4"/>
      <c r="CC9" s="4"/>
      <c r="CE9" s="4"/>
      <c r="CF9" s="4"/>
      <c r="CG9" s="4"/>
      <c r="CH9" s="4"/>
      <c r="CP9" s="9"/>
      <c r="DA9" s="10"/>
    </row>
    <row r="10" spans="2:105">
      <c r="H10" s="21" t="s">
        <v>40</v>
      </c>
      <c r="I10" s="190">
        <f>M6</f>
        <v>2.2399999999999998</v>
      </c>
      <c r="J10" s="190"/>
      <c r="K10" s="190"/>
      <c r="L10" s="23" t="s">
        <v>69</v>
      </c>
      <c r="M10" s="200">
        <f>'1条'!BA4</f>
        <v>24.5</v>
      </c>
      <c r="N10" s="200"/>
      <c r="P10" s="21" t="s">
        <v>40</v>
      </c>
      <c r="Q10" s="190">
        <f>I10*M10</f>
        <v>54.879999999999995</v>
      </c>
      <c r="R10" s="190"/>
      <c r="S10" s="190"/>
      <c r="T10" s="18" t="s">
        <v>127</v>
      </c>
      <c r="X10" s="9"/>
      <c r="AI10" s="10"/>
      <c r="AN10" s="16" t="s">
        <v>325</v>
      </c>
      <c r="AO10" s="16"/>
      <c r="BG10" s="9"/>
      <c r="BR10" s="10"/>
      <c r="BV10" t="s">
        <v>414</v>
      </c>
      <c r="CE10" s="181">
        <f>'1条'!BA33</f>
        <v>70</v>
      </c>
      <c r="CF10" s="182"/>
      <c r="CG10" s="183"/>
      <c r="CH10" s="4" t="s">
        <v>294</v>
      </c>
      <c r="CP10" s="9"/>
      <c r="DA10" s="10"/>
    </row>
    <row r="11" spans="2:105">
      <c r="X11" s="9"/>
      <c r="AI11" s="10"/>
      <c r="AN11" s="192" t="s">
        <v>326</v>
      </c>
      <c r="AO11" s="192"/>
      <c r="AP11" s="196" t="s">
        <v>40</v>
      </c>
      <c r="AQ11" s="307" t="s">
        <v>17</v>
      </c>
      <c r="AR11" s="307"/>
      <c r="AS11" s="196" t="s">
        <v>346</v>
      </c>
      <c r="AT11" s="73">
        <v>2</v>
      </c>
      <c r="AU11" s="28" t="s">
        <v>157</v>
      </c>
      <c r="AV11" s="194" t="s">
        <v>328</v>
      </c>
      <c r="AW11" s="194"/>
      <c r="AX11" s="194"/>
      <c r="AY11" s="196" t="s">
        <v>157</v>
      </c>
      <c r="AZ11" s="192" t="s">
        <v>491</v>
      </c>
      <c r="BG11" s="9"/>
      <c r="BR11" s="10"/>
      <c r="BV11" t="s">
        <v>474</v>
      </c>
      <c r="CE11" s="184">
        <f>CE3/2+CE6+CE10</f>
        <v>101.8</v>
      </c>
      <c r="CF11" s="182"/>
      <c r="CG11" s="183"/>
      <c r="CH11" s="4" t="s">
        <v>294</v>
      </c>
      <c r="CI11" t="s">
        <v>461</v>
      </c>
      <c r="CJ11" s="181">
        <f>ROUNDUP(CE11,-1)</f>
        <v>110</v>
      </c>
      <c r="CK11" s="188"/>
      <c r="CL11" s="189"/>
      <c r="CM11" s="4" t="s">
        <v>294</v>
      </c>
      <c r="CO11" s="95">
        <f>CJ11/1000</f>
        <v>0.11</v>
      </c>
      <c r="CP11" s="9"/>
      <c r="DA11" s="10"/>
    </row>
    <row r="12" spans="2:105">
      <c r="D12" t="s">
        <v>510</v>
      </c>
      <c r="X12" s="9"/>
      <c r="AI12" s="10"/>
      <c r="AN12" s="192"/>
      <c r="AO12" s="192"/>
      <c r="AP12" s="196"/>
      <c r="AQ12" s="307"/>
      <c r="AR12" s="307"/>
      <c r="AS12" s="196"/>
      <c r="AT12" s="74">
        <v>3</v>
      </c>
      <c r="AU12" s="16" t="s">
        <v>157</v>
      </c>
      <c r="AV12" s="192" t="s">
        <v>329</v>
      </c>
      <c r="AW12" s="192"/>
      <c r="AX12" s="192"/>
      <c r="AY12" s="196"/>
      <c r="AZ12" s="192"/>
      <c r="BB12" s="17"/>
      <c r="BC12" s="17"/>
      <c r="BD12" s="17"/>
      <c r="BF12" s="16"/>
      <c r="BG12" s="39"/>
      <c r="BH12" s="16"/>
      <c r="BR12" s="10"/>
      <c r="BV12" t="s">
        <v>13</v>
      </c>
      <c r="CE12" s="185">
        <f>'1条'!R9</f>
        <v>0.7</v>
      </c>
      <c r="CF12" s="186"/>
      <c r="CG12" s="187"/>
      <c r="CH12" s="4" t="s">
        <v>5</v>
      </c>
      <c r="CI12" t="s">
        <v>4</v>
      </c>
      <c r="CJ12" s="181">
        <f>CE12*1000</f>
        <v>700</v>
      </c>
      <c r="CK12" s="188"/>
      <c r="CL12" s="189"/>
      <c r="CM12" s="4" t="s">
        <v>294</v>
      </c>
      <c r="CP12" s="9"/>
      <c r="DA12" s="10"/>
    </row>
    <row r="13" spans="2:105">
      <c r="E13" t="s">
        <v>149</v>
      </c>
      <c r="X13" s="9"/>
      <c r="AI13" s="10"/>
      <c r="AP13" s="196" t="s">
        <v>40</v>
      </c>
      <c r="AQ13" s="190">
        <f>G6</f>
        <v>3.1999999999999997</v>
      </c>
      <c r="AR13" s="190"/>
      <c r="AS13" s="196" t="s">
        <v>346</v>
      </c>
      <c r="AT13" s="73">
        <v>2</v>
      </c>
      <c r="AU13" s="28" t="s">
        <v>157</v>
      </c>
      <c r="AV13" s="208">
        <f>BB17</f>
        <v>142.66717748942992</v>
      </c>
      <c r="AW13" s="208"/>
      <c r="AX13" s="208"/>
      <c r="AY13" s="35" t="s">
        <v>259</v>
      </c>
      <c r="AZ13" s="208">
        <f>BB18</f>
        <v>71.690182825484754</v>
      </c>
      <c r="BA13" s="208"/>
      <c r="BB13" s="208"/>
      <c r="BC13" s="16"/>
      <c r="BD13" s="196" t="s">
        <v>157</v>
      </c>
      <c r="BE13" s="190">
        <f>BB19</f>
        <v>3.1999999999999997</v>
      </c>
      <c r="BF13" s="190"/>
      <c r="BG13" s="9"/>
      <c r="BH13" s="43"/>
      <c r="BR13" s="10"/>
      <c r="BV13" t="s">
        <v>295</v>
      </c>
      <c r="CB13" s="5" t="s">
        <v>296</v>
      </c>
      <c r="CC13" s="4" t="s">
        <v>4</v>
      </c>
      <c r="CJ13" s="181">
        <f>CJ12-CJ11</f>
        <v>590</v>
      </c>
      <c r="CK13" s="188"/>
      <c r="CL13" s="189"/>
      <c r="CM13" s="4" t="s">
        <v>294</v>
      </c>
      <c r="CO13" s="95">
        <f>CJ13/1000</f>
        <v>0.59</v>
      </c>
      <c r="CP13" s="9"/>
      <c r="DA13" s="10"/>
    </row>
    <row r="14" spans="2:105">
      <c r="X14" s="9"/>
      <c r="AI14" s="10"/>
      <c r="AO14" s="16"/>
      <c r="AP14" s="196"/>
      <c r="AQ14" s="190"/>
      <c r="AR14" s="190"/>
      <c r="AS14" s="196"/>
      <c r="AT14" s="74">
        <v>3</v>
      </c>
      <c r="AU14" s="16" t="s">
        <v>336</v>
      </c>
      <c r="AV14" s="190">
        <f>BB17</f>
        <v>142.66717748942992</v>
      </c>
      <c r="AW14" s="190"/>
      <c r="AX14" s="190"/>
      <c r="AY14" s="17" t="s">
        <v>259</v>
      </c>
      <c r="AZ14" s="190">
        <f>BB18</f>
        <v>71.690182825484754</v>
      </c>
      <c r="BA14" s="190"/>
      <c r="BB14" s="190"/>
      <c r="BC14" s="16" t="s">
        <v>166</v>
      </c>
      <c r="BD14" s="196"/>
      <c r="BE14" s="190"/>
      <c r="BF14" s="190"/>
      <c r="BG14" s="9"/>
      <c r="BH14" s="43"/>
      <c r="BR14" s="10"/>
      <c r="BV14" t="s">
        <v>293</v>
      </c>
      <c r="CB14" s="5" t="s">
        <v>399</v>
      </c>
      <c r="CC14" s="4" t="s">
        <v>4</v>
      </c>
      <c r="CJ14" s="184">
        <f>'1条'!BA37</f>
        <v>1000</v>
      </c>
      <c r="CK14" s="182"/>
      <c r="CL14" s="183"/>
      <c r="CM14" s="4" t="s">
        <v>294</v>
      </c>
      <c r="CP14" s="9"/>
      <c r="DA14" s="10"/>
    </row>
    <row r="15" spans="2:105">
      <c r="E15" s="271"/>
      <c r="F15" s="271"/>
      <c r="G15" s="271" t="s">
        <v>110</v>
      </c>
      <c r="H15" s="271"/>
      <c r="I15" s="271"/>
      <c r="J15" s="272" t="s">
        <v>111</v>
      </c>
      <c r="K15" s="272"/>
      <c r="L15" s="272"/>
      <c r="M15" s="271" t="s">
        <v>112</v>
      </c>
      <c r="N15" s="271"/>
      <c r="O15" s="271"/>
      <c r="P15" s="225" t="s">
        <v>113</v>
      </c>
      <c r="Q15" s="225"/>
      <c r="R15" s="225"/>
      <c r="S15" s="225" t="s">
        <v>114</v>
      </c>
      <c r="T15" s="225"/>
      <c r="U15" s="225"/>
      <c r="V15" s="17"/>
      <c r="X15" s="9"/>
      <c r="AI15" s="10"/>
      <c r="AP15" s="19" t="s">
        <v>40</v>
      </c>
      <c r="AQ15" s="190">
        <f>AQ13-(AT13*AV13+AZ13)/(AT14*(AV14+AZ14))*BE13</f>
        <v>1.4234051907595251</v>
      </c>
      <c r="AR15" s="190"/>
      <c r="AS15" s="190"/>
      <c r="AT15" s="4" t="s">
        <v>5</v>
      </c>
      <c r="BG15" s="9"/>
      <c r="BR15" s="10"/>
      <c r="BV15" t="s">
        <v>299</v>
      </c>
      <c r="CB15" s="5" t="s">
        <v>298</v>
      </c>
      <c r="CC15" s="4" t="s">
        <v>4</v>
      </c>
      <c r="CE15" s="181">
        <f>'1条'!BA36</f>
        <v>15</v>
      </c>
      <c r="CF15" s="188"/>
      <c r="CG15" s="189"/>
      <c r="CP15" s="9"/>
      <c r="DA15" s="10"/>
    </row>
    <row r="16" spans="2:105">
      <c r="E16" s="271" t="s">
        <v>117</v>
      </c>
      <c r="F16" s="271"/>
      <c r="G16" s="270">
        <f>G6</f>
        <v>3.1999999999999997</v>
      </c>
      <c r="H16" s="270"/>
      <c r="I16" s="270"/>
      <c r="J16" s="270">
        <f>'1条'!R6-'1条'!R14</f>
        <v>6.2</v>
      </c>
      <c r="K16" s="270"/>
      <c r="L16" s="270"/>
      <c r="M16" s="270">
        <f>G16*J16</f>
        <v>19.84</v>
      </c>
      <c r="N16" s="270"/>
      <c r="O16" s="270"/>
      <c r="P16" s="270">
        <f>G16/2</f>
        <v>1.5999999999999999</v>
      </c>
      <c r="Q16" s="270"/>
      <c r="R16" s="270"/>
      <c r="S16" s="296" t="s">
        <v>236</v>
      </c>
      <c r="T16" s="296"/>
      <c r="U16" s="296"/>
      <c r="V16" s="90"/>
      <c r="X16" s="9"/>
      <c r="AI16" s="10"/>
      <c r="AN16" s="16" t="s">
        <v>168</v>
      </c>
      <c r="BG16" s="9"/>
      <c r="BR16" s="10"/>
      <c r="BV16" t="s">
        <v>289</v>
      </c>
      <c r="CP16" s="9"/>
      <c r="DA16" s="10"/>
    </row>
    <row r="17" spans="4:105">
      <c r="E17" s="16" t="s">
        <v>578</v>
      </c>
      <c r="X17" s="9"/>
      <c r="AI17" s="10"/>
      <c r="AN17" s="192" t="s">
        <v>327</v>
      </c>
      <c r="AO17" s="192"/>
      <c r="AP17" s="16" t="s">
        <v>489</v>
      </c>
      <c r="AQ17" s="16"/>
      <c r="AR17" s="16"/>
      <c r="AS17" s="16"/>
      <c r="AT17" s="16"/>
      <c r="AU17" s="16"/>
      <c r="AV17" s="16"/>
      <c r="AW17" s="16"/>
      <c r="AY17" s="192" t="s">
        <v>327</v>
      </c>
      <c r="AZ17" s="192"/>
      <c r="BA17" s="18" t="s">
        <v>4</v>
      </c>
      <c r="BB17" s="190">
        <f>('1条'!R11)/'1条'!R8*('3安常'!BB22-'3安常'!BB26)+'3安常'!BB26</f>
        <v>142.66717748942992</v>
      </c>
      <c r="BC17" s="190"/>
      <c r="BD17" s="190"/>
      <c r="BE17" s="4" t="s">
        <v>33</v>
      </c>
      <c r="BG17" s="9"/>
      <c r="BR17" s="10"/>
      <c r="BV17" s="210" t="s">
        <v>290</v>
      </c>
      <c r="BW17" s="210"/>
      <c r="BX17" s="236" t="s">
        <v>40</v>
      </c>
      <c r="BY17" s="239" t="s">
        <v>291</v>
      </c>
      <c r="BZ17" s="239"/>
      <c r="CA17" s="59"/>
      <c r="CB17" s="236" t="s">
        <v>40</v>
      </c>
      <c r="CC17" s="12"/>
      <c r="CD17" s="248">
        <f>CJ5</f>
        <v>3176.8</v>
      </c>
      <c r="CE17" s="248"/>
      <c r="CF17" s="248"/>
      <c r="CG17" s="12"/>
      <c r="CI17" s="236" t="s">
        <v>40</v>
      </c>
      <c r="CJ17" s="283">
        <f>CD17/CC18/CF18</f>
        <v>5.3844067796610167E-3</v>
      </c>
      <c r="CK17" s="283"/>
      <c r="CL17" s="283"/>
      <c r="CP17" s="11"/>
      <c r="CQ17" s="12"/>
      <c r="CR17" s="12"/>
      <c r="CS17" s="12"/>
      <c r="CT17" s="12"/>
      <c r="CU17" s="12"/>
      <c r="CV17" s="12"/>
      <c r="CW17" s="12"/>
      <c r="CX17" s="12"/>
      <c r="CY17" s="12"/>
      <c r="CZ17" s="12"/>
      <c r="DA17" s="13"/>
    </row>
    <row r="18" spans="4:105" ht="19.2">
      <c r="E18" s="16" t="s">
        <v>151</v>
      </c>
      <c r="X18" s="9"/>
      <c r="AI18" s="10"/>
      <c r="AN18" s="192" t="s">
        <v>331</v>
      </c>
      <c r="AO18" s="192"/>
      <c r="AP18" s="16" t="s">
        <v>562</v>
      </c>
      <c r="AQ18" s="16"/>
      <c r="AR18" s="16"/>
      <c r="AS18" s="16"/>
      <c r="AT18" s="16"/>
      <c r="AU18" s="16"/>
      <c r="AV18" s="16"/>
      <c r="AW18" s="16"/>
      <c r="AX18" s="16"/>
      <c r="AY18" s="192" t="s">
        <v>331</v>
      </c>
      <c r="AZ18" s="192"/>
      <c r="BA18" s="18" t="s">
        <v>4</v>
      </c>
      <c r="BB18" s="190">
        <f>'3安常'!AP38</f>
        <v>71.690182825484754</v>
      </c>
      <c r="BC18" s="190"/>
      <c r="BD18" s="190"/>
      <c r="BE18" s="4" t="s">
        <v>33</v>
      </c>
      <c r="BG18" s="9"/>
      <c r="BR18" s="10"/>
      <c r="BV18" s="210"/>
      <c r="BW18" s="210"/>
      <c r="BX18" s="236"/>
      <c r="BY18" s="275" t="s">
        <v>462</v>
      </c>
      <c r="BZ18" s="275"/>
      <c r="CA18" s="59"/>
      <c r="CB18" s="236"/>
      <c r="CC18" s="233">
        <f>CJ14</f>
        <v>1000</v>
      </c>
      <c r="CD18" s="233"/>
      <c r="CE18" s="4" t="s">
        <v>69</v>
      </c>
      <c r="CF18" s="276">
        <f>CJ13</f>
        <v>590</v>
      </c>
      <c r="CG18" s="233"/>
      <c r="CI18" s="236"/>
      <c r="CJ18" s="283"/>
      <c r="CK18" s="283"/>
      <c r="CL18" s="283"/>
    </row>
    <row r="19" spans="4:105">
      <c r="F19" s="192" t="s">
        <v>141</v>
      </c>
      <c r="G19" s="192"/>
      <c r="H19" s="21" t="s">
        <v>40</v>
      </c>
      <c r="I19" s="192" t="s">
        <v>123</v>
      </c>
      <c r="J19" s="193"/>
      <c r="K19" s="193"/>
      <c r="L19" s="15" t="s">
        <v>142</v>
      </c>
      <c r="M19" s="16"/>
      <c r="X19" s="11"/>
      <c r="Y19" s="12"/>
      <c r="Z19" s="12"/>
      <c r="AA19" s="12"/>
      <c r="AB19" s="12"/>
      <c r="AC19" s="12"/>
      <c r="AD19" s="12"/>
      <c r="AE19" s="12"/>
      <c r="AF19" s="12"/>
      <c r="AG19" s="12"/>
      <c r="AH19" s="12"/>
      <c r="AI19" s="13"/>
      <c r="AN19" s="211" t="s">
        <v>491</v>
      </c>
      <c r="AO19" s="211"/>
      <c r="AP19" s="31" t="s">
        <v>333</v>
      </c>
      <c r="AQ19" s="16"/>
      <c r="AR19" s="16"/>
      <c r="AS19" s="16"/>
      <c r="AT19" s="16"/>
      <c r="AU19" s="16"/>
      <c r="AV19" s="16"/>
      <c r="AW19" s="16"/>
      <c r="AX19" s="16"/>
      <c r="AY19" s="211" t="s">
        <v>491</v>
      </c>
      <c r="AZ19" s="211"/>
      <c r="BA19" s="18" t="s">
        <v>4</v>
      </c>
      <c r="BB19" s="190">
        <f>'1条'!R11</f>
        <v>3.1999999999999997</v>
      </c>
      <c r="BC19" s="190"/>
      <c r="BD19" s="190"/>
      <c r="BE19" s="4" t="s">
        <v>5</v>
      </c>
      <c r="BG19" s="9"/>
      <c r="BR19" s="10"/>
    </row>
    <row r="20" spans="4:105">
      <c r="F20" s="16"/>
      <c r="G20" s="16"/>
      <c r="H20" s="21" t="s">
        <v>40</v>
      </c>
      <c r="I20" s="190">
        <f>M16</f>
        <v>19.84</v>
      </c>
      <c r="J20" s="190"/>
      <c r="K20" s="190"/>
      <c r="L20" s="23" t="s">
        <v>69</v>
      </c>
      <c r="M20" s="200">
        <f>'1条'!R20</f>
        <v>19</v>
      </c>
      <c r="N20" s="200"/>
      <c r="P20" s="21" t="s">
        <v>40</v>
      </c>
      <c r="Q20" s="190">
        <f>I20*M20</f>
        <v>376.96</v>
      </c>
      <c r="R20" s="190"/>
      <c r="S20" s="190"/>
      <c r="T20" s="18" t="s">
        <v>127</v>
      </c>
      <c r="AN20" s="42"/>
      <c r="AO20" s="42"/>
      <c r="AP20" s="31"/>
      <c r="AQ20" s="16"/>
      <c r="AR20" s="16"/>
      <c r="AS20" s="16"/>
      <c r="AT20" s="16"/>
      <c r="AU20" s="16"/>
      <c r="AV20" s="16"/>
      <c r="AW20" s="16"/>
      <c r="AX20" s="16"/>
      <c r="AY20" s="42"/>
      <c r="AZ20" s="42"/>
      <c r="BA20" s="18"/>
      <c r="BB20" s="41"/>
      <c r="BC20" s="41"/>
      <c r="BD20" s="41"/>
      <c r="BE20" s="4"/>
      <c r="BG20" s="9"/>
      <c r="BR20" s="10"/>
      <c r="BV20" t="s">
        <v>300</v>
      </c>
    </row>
    <row r="21" spans="4:105">
      <c r="E21" s="16"/>
      <c r="X21" s="6"/>
      <c r="Y21" s="7"/>
      <c r="Z21" s="7"/>
      <c r="AA21" s="7"/>
      <c r="AB21" s="7"/>
      <c r="AC21" s="7"/>
      <c r="AD21" s="7"/>
      <c r="AE21" s="7"/>
      <c r="AF21" s="7"/>
      <c r="AG21" s="7"/>
      <c r="AH21" s="7"/>
      <c r="AI21" s="8"/>
      <c r="BG21" s="9"/>
      <c r="BR21" s="10"/>
      <c r="BV21" s="210" t="s">
        <v>297</v>
      </c>
      <c r="BW21" s="210"/>
      <c r="BX21" s="4" t="s">
        <v>40</v>
      </c>
      <c r="BY21" s="67">
        <f>CE15</f>
        <v>15</v>
      </c>
      <c r="BZ21" s="4" t="s">
        <v>69</v>
      </c>
      <c r="CA21" s="277">
        <f>CJ17</f>
        <v>5.3844067796610167E-3</v>
      </c>
      <c r="CB21" s="233"/>
      <c r="CC21" s="233"/>
      <c r="CD21" s="4" t="s">
        <v>40</v>
      </c>
      <c r="CE21" s="277">
        <f>BY21*CA21</f>
        <v>8.0766101694915257E-2</v>
      </c>
      <c r="CF21" s="233"/>
      <c r="CG21" s="233"/>
    </row>
    <row r="22" spans="4:105">
      <c r="D22" t="s">
        <v>511</v>
      </c>
      <c r="X22" s="9"/>
      <c r="AI22" s="10"/>
      <c r="AL22" t="s">
        <v>514</v>
      </c>
      <c r="BG22" s="11"/>
      <c r="BH22" s="12"/>
      <c r="BI22" s="12"/>
      <c r="BJ22" s="12"/>
      <c r="BK22" s="12"/>
      <c r="BL22" s="12"/>
      <c r="BM22" s="12"/>
      <c r="BN22" s="12"/>
      <c r="BO22" s="12"/>
      <c r="BP22" s="12"/>
      <c r="BQ22" s="12"/>
      <c r="BR22" s="13"/>
      <c r="BV22" s="210" t="s">
        <v>301</v>
      </c>
      <c r="BW22" s="210"/>
      <c r="BX22" s="4" t="s">
        <v>40</v>
      </c>
      <c r="BY22" s="70" t="s">
        <v>302</v>
      </c>
      <c r="BZ22" s="4" t="s">
        <v>344</v>
      </c>
      <c r="CF22" s="4" t="s">
        <v>40</v>
      </c>
      <c r="CG22" s="70" t="s">
        <v>302</v>
      </c>
      <c r="CH22" t="s">
        <v>303</v>
      </c>
      <c r="CI22" s="4">
        <v>2</v>
      </c>
      <c r="CJ22" s="4" t="s">
        <v>69</v>
      </c>
      <c r="CK22" s="277">
        <f>CE21</f>
        <v>8.0766101694915257E-2</v>
      </c>
      <c r="CL22" s="233"/>
      <c r="CM22" s="233"/>
      <c r="CN22" s="78" t="s">
        <v>376</v>
      </c>
      <c r="CO22" s="277">
        <f>CE21</f>
        <v>8.0766101694915257E-2</v>
      </c>
      <c r="CP22" s="233"/>
      <c r="CQ22" s="233"/>
      <c r="CR22" t="s">
        <v>305</v>
      </c>
      <c r="CS22" s="60" t="s">
        <v>310</v>
      </c>
      <c r="CT22" s="277">
        <f>CE21</f>
        <v>8.0766101694915257E-2</v>
      </c>
      <c r="CU22" s="233"/>
      <c r="CV22" s="233"/>
      <c r="CW22" s="4" t="s">
        <v>40</v>
      </c>
      <c r="CX22" s="240">
        <f>SQRT(CI22*CK22+CO22^2)-CT22</f>
        <v>0.32917946368276252</v>
      </c>
      <c r="CY22" s="240"/>
      <c r="CZ22" s="240"/>
    </row>
    <row r="23" spans="4:105">
      <c r="E23" t="s">
        <v>234</v>
      </c>
      <c r="X23" s="9"/>
      <c r="AI23" s="10"/>
      <c r="AP23" s="255" t="s">
        <v>220</v>
      </c>
      <c r="AQ23" s="256"/>
      <c r="AR23" s="256"/>
      <c r="AS23" s="257" t="s">
        <v>221</v>
      </c>
      <c r="AT23" s="256"/>
      <c r="AU23" s="256"/>
      <c r="AV23" s="24" t="s">
        <v>340</v>
      </c>
      <c r="AW23" s="25"/>
      <c r="AX23" s="25"/>
      <c r="AY23" s="24" t="s">
        <v>223</v>
      </c>
      <c r="AZ23" s="25"/>
      <c r="BA23" s="25"/>
      <c r="BB23" s="26"/>
      <c r="BV23" t="s">
        <v>306</v>
      </c>
    </row>
    <row r="24" spans="4:105">
      <c r="F24" s="192" t="s">
        <v>189</v>
      </c>
      <c r="G24" s="192"/>
      <c r="H24" s="21" t="s">
        <v>40</v>
      </c>
      <c r="I24" s="192" t="s">
        <v>17</v>
      </c>
      <c r="J24" s="193"/>
      <c r="K24" s="193"/>
      <c r="L24" s="40" t="s">
        <v>190</v>
      </c>
      <c r="M24" s="16"/>
      <c r="W24" s="16"/>
      <c r="X24" s="9"/>
      <c r="AI24" s="10"/>
      <c r="AP24" s="258" t="s">
        <v>224</v>
      </c>
      <c r="AQ24" s="231"/>
      <c r="AR24" s="231"/>
      <c r="AS24" s="259" t="s">
        <v>212</v>
      </c>
      <c r="AT24" s="231"/>
      <c r="AU24" s="231"/>
      <c r="AV24" s="259" t="s">
        <v>225</v>
      </c>
      <c r="AW24" s="231"/>
      <c r="AX24" s="231"/>
      <c r="AY24" s="258" t="s">
        <v>227</v>
      </c>
      <c r="AZ24" s="231"/>
      <c r="BA24" s="231"/>
      <c r="BB24" s="260"/>
      <c r="BV24" s="210" t="s">
        <v>113</v>
      </c>
      <c r="BW24" s="210"/>
      <c r="BX24" s="4" t="s">
        <v>40</v>
      </c>
      <c r="BY24" s="210" t="s">
        <v>307</v>
      </c>
      <c r="BZ24" s="210"/>
      <c r="CB24" s="4" t="s">
        <v>40</v>
      </c>
      <c r="CC24" s="240">
        <f>CX22</f>
        <v>0.32917946368276252</v>
      </c>
      <c r="CD24" s="240"/>
      <c r="CE24" s="240"/>
      <c r="CF24" s="4" t="s">
        <v>69</v>
      </c>
      <c r="CG24" s="276">
        <f>CJ13</f>
        <v>590</v>
      </c>
      <c r="CH24" s="276"/>
      <c r="CI24" s="276"/>
      <c r="CJ24" s="4" t="s">
        <v>40</v>
      </c>
      <c r="CK24" s="276">
        <f>CC24*CG24</f>
        <v>194.21588357282988</v>
      </c>
      <c r="CL24" s="276"/>
      <c r="CM24" s="276"/>
    </row>
    <row r="25" spans="4:105">
      <c r="H25" s="21" t="s">
        <v>40</v>
      </c>
      <c r="I25" s="190">
        <f>G6</f>
        <v>3.1999999999999997</v>
      </c>
      <c r="J25" s="190"/>
      <c r="K25" s="190"/>
      <c r="L25" s="23" t="s">
        <v>69</v>
      </c>
      <c r="M25" s="200">
        <f>'1条'!X37</f>
        <v>10</v>
      </c>
      <c r="N25" s="200"/>
      <c r="X25" s="9"/>
      <c r="AI25" s="10"/>
      <c r="AP25" s="261" t="s">
        <v>229</v>
      </c>
      <c r="AQ25" s="233"/>
      <c r="AR25" s="233"/>
      <c r="AS25" s="262" t="s">
        <v>229</v>
      </c>
      <c r="AT25" s="233"/>
      <c r="AU25" s="233"/>
      <c r="AV25" s="262" t="s">
        <v>230</v>
      </c>
      <c r="AW25" s="233"/>
      <c r="AX25" s="233"/>
      <c r="AY25" s="273" t="s">
        <v>231</v>
      </c>
      <c r="AZ25" s="248"/>
      <c r="BA25" s="248"/>
      <c r="BB25" s="298"/>
    </row>
    <row r="26" spans="4:105">
      <c r="H26" s="21" t="s">
        <v>40</v>
      </c>
      <c r="I26" s="190">
        <f>I25*M25</f>
        <v>31.999999999999996</v>
      </c>
      <c r="J26" s="190"/>
      <c r="K26" s="190"/>
      <c r="L26" s="18" t="s">
        <v>127</v>
      </c>
      <c r="X26" s="9"/>
      <c r="AI26" s="10"/>
      <c r="AM26" s="137" t="s">
        <v>96</v>
      </c>
      <c r="AN26" s="137"/>
      <c r="AO26" s="137"/>
      <c r="AP26" s="253">
        <f>Q10</f>
        <v>54.879999999999995</v>
      </c>
      <c r="AQ26" s="253"/>
      <c r="AR26" s="253"/>
      <c r="AS26" s="184" t="s">
        <v>240</v>
      </c>
      <c r="AT26" s="182"/>
      <c r="AU26" s="183"/>
      <c r="AV26" s="253">
        <f>P6</f>
        <v>1.5999999999999999</v>
      </c>
      <c r="AW26" s="253"/>
      <c r="AX26" s="253"/>
      <c r="AY26" s="252">
        <f>IFERROR(AP26*AV26,0)</f>
        <v>87.807999999999979</v>
      </c>
      <c r="AZ26" s="253"/>
      <c r="BA26" s="253"/>
      <c r="BB26" s="254"/>
      <c r="BV26" t="s">
        <v>313</v>
      </c>
    </row>
    <row r="27" spans="4:105">
      <c r="V27" s="16"/>
      <c r="X27" s="9"/>
      <c r="AI27" s="10"/>
      <c r="AM27" s="137" t="s">
        <v>233</v>
      </c>
      <c r="AN27" s="137"/>
      <c r="AO27" s="137"/>
      <c r="AP27" s="253">
        <f>Q20</f>
        <v>376.96</v>
      </c>
      <c r="AQ27" s="253"/>
      <c r="AR27" s="253"/>
      <c r="AS27" s="184" t="s">
        <v>240</v>
      </c>
      <c r="AT27" s="182"/>
      <c r="AU27" s="183"/>
      <c r="AV27" s="253">
        <f>P16</f>
        <v>1.5999999999999999</v>
      </c>
      <c r="AW27" s="253"/>
      <c r="AX27" s="253"/>
      <c r="AY27" s="252">
        <f>IFERROR(AP27*AV27,0)</f>
        <v>603.13599999999997</v>
      </c>
      <c r="AZ27" s="253"/>
      <c r="BA27" s="253"/>
      <c r="BB27" s="254"/>
      <c r="BV27" s="278" t="s">
        <v>311</v>
      </c>
      <c r="BW27" s="210"/>
      <c r="BX27" s="236" t="s">
        <v>40</v>
      </c>
      <c r="BY27" s="56">
        <v>2</v>
      </c>
      <c r="BZ27" s="69" t="s">
        <v>308</v>
      </c>
      <c r="CA27" s="32"/>
      <c r="CB27" s="236" t="s">
        <v>40</v>
      </c>
      <c r="CC27" s="56">
        <v>2</v>
      </c>
      <c r="CD27" s="56" t="s">
        <v>69</v>
      </c>
      <c r="CE27" s="197">
        <f>AZ38</f>
        <v>246.65062083141336</v>
      </c>
      <c r="CF27" s="248"/>
      <c r="CG27" s="248"/>
      <c r="CH27" s="56" t="s">
        <v>69</v>
      </c>
      <c r="CI27" s="286">
        <v>1000</v>
      </c>
      <c r="CJ27" s="286"/>
      <c r="CK27" s="286"/>
      <c r="CL27" s="56" t="s">
        <v>69</v>
      </c>
      <c r="CM27" s="286">
        <v>1000</v>
      </c>
      <c r="CN27" s="286"/>
      <c r="CO27" s="286"/>
      <c r="CP27" s="72"/>
      <c r="CQ27" s="72"/>
      <c r="CR27" s="12"/>
      <c r="CT27" s="236" t="s">
        <v>40</v>
      </c>
      <c r="CU27" s="190">
        <f>CC27*CE27*CI27*CM27/(CC28*CG28*CK28*CO28^2)</f>
        <v>4.8356181588858895</v>
      </c>
      <c r="CV27" s="190"/>
      <c r="CW27" s="190"/>
    </row>
    <row r="28" spans="4:105">
      <c r="E28" t="s">
        <v>347</v>
      </c>
      <c r="X28" s="9"/>
      <c r="AI28" s="10"/>
      <c r="AM28" s="137" t="s">
        <v>238</v>
      </c>
      <c r="AN28" s="137"/>
      <c r="AO28" s="137"/>
      <c r="AP28" s="253">
        <f>I26</f>
        <v>31.999999999999996</v>
      </c>
      <c r="AQ28" s="253"/>
      <c r="AR28" s="253"/>
      <c r="AS28" s="184" t="s">
        <v>240</v>
      </c>
      <c r="AT28" s="182"/>
      <c r="AU28" s="183"/>
      <c r="AV28" s="253">
        <f>I32</f>
        <v>1.5999999999999999</v>
      </c>
      <c r="AW28" s="253"/>
      <c r="AX28" s="253"/>
      <c r="AY28" s="252">
        <f>IFERROR(AP28*AV28,0)</f>
        <v>51.199999999999989</v>
      </c>
      <c r="AZ28" s="253"/>
      <c r="BA28" s="253"/>
      <c r="BB28" s="254"/>
      <c r="BV28" s="210"/>
      <c r="BW28" s="210"/>
      <c r="BX28" s="236"/>
      <c r="BY28" s="275" t="s">
        <v>463</v>
      </c>
      <c r="BZ28" s="275"/>
      <c r="CA28" s="32"/>
      <c r="CB28" s="236"/>
      <c r="CC28" s="240">
        <f>CX22</f>
        <v>0.32917946368276252</v>
      </c>
      <c r="CD28" s="233"/>
      <c r="CE28" s="233"/>
      <c r="CF28" s="4" t="s">
        <v>69</v>
      </c>
      <c r="CG28" s="240">
        <f>CM30</f>
        <v>0.89027351210574579</v>
      </c>
      <c r="CH28" s="233"/>
      <c r="CI28" s="233"/>
      <c r="CJ28" s="4" t="s">
        <v>69</v>
      </c>
      <c r="CK28" s="276">
        <f>CJ14</f>
        <v>1000</v>
      </c>
      <c r="CL28" s="276"/>
      <c r="CM28" s="276"/>
      <c r="CN28" s="4" t="s">
        <v>69</v>
      </c>
      <c r="CO28" s="276">
        <f>CJ13</f>
        <v>590</v>
      </c>
      <c r="CP28" s="276"/>
      <c r="CQ28" s="276"/>
      <c r="CR28" t="s">
        <v>312</v>
      </c>
      <c r="CT28" s="236"/>
      <c r="CU28" s="190"/>
      <c r="CV28" s="190"/>
      <c r="CW28" s="190"/>
    </row>
    <row r="29" spans="4:105">
      <c r="E29" s="16" t="s">
        <v>583</v>
      </c>
      <c r="X29" s="9"/>
      <c r="AI29" s="10"/>
      <c r="AM29" s="137" t="s">
        <v>239</v>
      </c>
      <c r="AN29" s="137"/>
      <c r="AO29" s="137"/>
      <c r="AP29" s="253">
        <f>-R37</f>
        <v>0</v>
      </c>
      <c r="AQ29" s="253"/>
      <c r="AR29" s="253"/>
      <c r="AS29" s="184" t="s">
        <v>240</v>
      </c>
      <c r="AT29" s="182"/>
      <c r="AU29" s="183"/>
      <c r="AV29" s="184" t="s">
        <v>240</v>
      </c>
      <c r="AW29" s="182"/>
      <c r="AX29" s="183"/>
      <c r="AY29" s="252">
        <f>IFERROR(AP29*AV29,0)</f>
        <v>0</v>
      </c>
      <c r="AZ29" s="253"/>
      <c r="BA29" s="253"/>
      <c r="BB29" s="254"/>
      <c r="BW29" t="s">
        <v>608</v>
      </c>
    </row>
    <row r="30" spans="4:105">
      <c r="F30" s="192" t="s">
        <v>235</v>
      </c>
      <c r="G30" s="192"/>
      <c r="H30" s="21" t="s">
        <v>40</v>
      </c>
      <c r="I30" s="192" t="s">
        <v>17</v>
      </c>
      <c r="J30" s="193"/>
      <c r="K30" s="193"/>
      <c r="L30" s="4" t="s">
        <v>287</v>
      </c>
      <c r="M30" s="4">
        <v>2</v>
      </c>
      <c r="X30" s="9"/>
      <c r="AI30" s="10"/>
      <c r="AM30" s="137" t="s">
        <v>338</v>
      </c>
      <c r="AN30" s="137"/>
      <c r="AO30" s="137"/>
      <c r="AP30" s="253">
        <f>-AQ9</f>
        <v>-342.97177650386345</v>
      </c>
      <c r="AQ30" s="253"/>
      <c r="AR30" s="253"/>
      <c r="AS30" s="184" t="s">
        <v>240</v>
      </c>
      <c r="AT30" s="182"/>
      <c r="AU30" s="183"/>
      <c r="AV30" s="253">
        <f>AQ15</f>
        <v>1.4234051907595251</v>
      </c>
      <c r="AW30" s="253"/>
      <c r="AX30" s="253"/>
      <c r="AY30" s="252">
        <f>IFERROR(AP30*AV30,0)</f>
        <v>-488.18780695961499</v>
      </c>
      <c r="AZ30" s="253"/>
      <c r="BA30" s="253"/>
      <c r="BB30" s="254"/>
      <c r="BV30" s="32"/>
      <c r="BW30" s="210" t="s">
        <v>309</v>
      </c>
      <c r="BX30" s="210"/>
      <c r="BY30" s="236" t="s">
        <v>40</v>
      </c>
      <c r="BZ30" s="281">
        <v>1</v>
      </c>
      <c r="CA30" s="221" t="s">
        <v>236</v>
      </c>
      <c r="CB30" s="239" t="s">
        <v>301</v>
      </c>
      <c r="CC30" s="239"/>
      <c r="CD30" s="71"/>
      <c r="CE30" s="236" t="s">
        <v>40</v>
      </c>
      <c r="CF30" s="281">
        <v>1</v>
      </c>
      <c r="CG30" s="221" t="s">
        <v>236</v>
      </c>
      <c r="CH30" s="229">
        <f>CX22</f>
        <v>0.32917946368276252</v>
      </c>
      <c r="CI30" s="229"/>
      <c r="CJ30" s="229"/>
      <c r="CL30" s="236" t="s">
        <v>40</v>
      </c>
      <c r="CM30" s="280">
        <f>CF30-CH30/CH31</f>
        <v>0.89027351210574579</v>
      </c>
      <c r="CN30" s="280"/>
      <c r="CO30" s="280"/>
    </row>
    <row r="31" spans="4:105">
      <c r="F31" s="16"/>
      <c r="G31" s="16"/>
      <c r="H31" s="21" t="s">
        <v>40</v>
      </c>
      <c r="I31" s="190">
        <f>I25</f>
        <v>3.1999999999999997</v>
      </c>
      <c r="J31" s="190"/>
      <c r="K31" s="190"/>
      <c r="L31" s="4" t="s">
        <v>287</v>
      </c>
      <c r="M31" s="4">
        <v>2</v>
      </c>
      <c r="N31" s="16"/>
      <c r="Q31" s="16"/>
      <c r="R31" s="16"/>
      <c r="S31" s="16"/>
      <c r="T31" s="16"/>
      <c r="U31" s="16"/>
      <c r="V31" s="16"/>
      <c r="X31" s="9"/>
      <c r="AI31" s="10"/>
      <c r="AM31" s="134"/>
      <c r="AN31" s="135"/>
      <c r="AO31" s="136"/>
      <c r="AP31" s="104"/>
      <c r="AQ31" s="104"/>
      <c r="AR31" s="104"/>
      <c r="AS31" s="101"/>
      <c r="AT31" s="85"/>
      <c r="AU31" s="102"/>
      <c r="AV31" s="104"/>
      <c r="AW31" s="104"/>
      <c r="AX31" s="104"/>
      <c r="AY31" s="103"/>
      <c r="AZ31" s="104"/>
      <c r="BA31" s="104"/>
      <c r="BB31" s="105"/>
      <c r="BW31" s="210"/>
      <c r="BX31" s="210"/>
      <c r="BY31" s="236"/>
      <c r="BZ31" s="281"/>
      <c r="CA31" s="221"/>
      <c r="CB31" s="282">
        <v>3</v>
      </c>
      <c r="CC31" s="282"/>
      <c r="CD31" s="71"/>
      <c r="CE31" s="236"/>
      <c r="CF31" s="281"/>
      <c r="CG31" s="221"/>
      <c r="CH31" s="236">
        <v>3</v>
      </c>
      <c r="CI31" s="236"/>
      <c r="CJ31" s="236"/>
      <c r="CL31" s="236"/>
      <c r="CM31" s="280"/>
      <c r="CN31" s="280"/>
      <c r="CO31" s="280"/>
    </row>
    <row r="32" spans="4:105">
      <c r="H32" s="21" t="s">
        <v>40</v>
      </c>
      <c r="I32" s="190">
        <f>I31/M31</f>
        <v>1.5999999999999999</v>
      </c>
      <c r="J32" s="190"/>
      <c r="K32" s="190"/>
      <c r="L32" s="18" t="s">
        <v>5</v>
      </c>
      <c r="U32" s="16"/>
      <c r="V32" s="16"/>
      <c r="X32" s="9"/>
      <c r="AI32" s="10"/>
      <c r="AM32" s="137" t="s">
        <v>232</v>
      </c>
      <c r="AN32" s="137"/>
      <c r="AO32" s="137"/>
      <c r="AP32" s="253">
        <f>SUM(AP26:AR30)</f>
        <v>120.86822349613652</v>
      </c>
      <c r="AQ32" s="253"/>
      <c r="AR32" s="253"/>
      <c r="AS32" s="252">
        <f>SUM(AS26:AU30)</f>
        <v>0</v>
      </c>
      <c r="AT32" s="253"/>
      <c r="AU32" s="254"/>
      <c r="AV32" s="253"/>
      <c r="AW32" s="253"/>
      <c r="AX32" s="253"/>
      <c r="AY32" s="252">
        <f>SUM(AY26:BB30)</f>
        <v>253.95619304038502</v>
      </c>
      <c r="AZ32" s="253"/>
      <c r="BA32" s="253"/>
      <c r="BB32" s="254"/>
      <c r="BV32" t="s">
        <v>314</v>
      </c>
      <c r="CO32" s="6"/>
      <c r="CP32" s="96"/>
      <c r="CQ32" s="99"/>
      <c r="CR32" s="99"/>
      <c r="CS32" s="99"/>
      <c r="CT32" s="7"/>
      <c r="CU32" s="7"/>
      <c r="CV32" s="7"/>
      <c r="CW32" s="7"/>
      <c r="CX32" s="7"/>
      <c r="CY32" s="7"/>
      <c r="CZ32" s="8"/>
    </row>
    <row r="33" spans="4:105">
      <c r="U33" s="16"/>
      <c r="V33" s="16"/>
      <c r="X33" s="9"/>
      <c r="AI33" s="10"/>
      <c r="BV33" s="284" t="s">
        <v>316</v>
      </c>
      <c r="BW33" s="285"/>
      <c r="BX33" s="236" t="s">
        <v>40</v>
      </c>
      <c r="BY33" s="239" t="s">
        <v>308</v>
      </c>
      <c r="BZ33" s="239"/>
      <c r="CB33" s="236" t="s">
        <v>40</v>
      </c>
      <c r="CC33" s="197">
        <f>AZ38</f>
        <v>246.65062083141336</v>
      </c>
      <c r="CD33" s="197"/>
      <c r="CE33" s="197"/>
      <c r="CF33" s="56" t="s">
        <v>69</v>
      </c>
      <c r="CG33" s="286">
        <v>1000</v>
      </c>
      <c r="CH33" s="286"/>
      <c r="CI33" s="286"/>
      <c r="CJ33" s="56" t="s">
        <v>69</v>
      </c>
      <c r="CK33" s="286">
        <v>1000</v>
      </c>
      <c r="CL33" s="286"/>
      <c r="CM33" s="67"/>
      <c r="CO33" s="9"/>
      <c r="CZ33" s="10"/>
    </row>
    <row r="34" spans="4:105">
      <c r="X34" s="9"/>
      <c r="AI34" s="10"/>
      <c r="AM34" t="s">
        <v>252</v>
      </c>
      <c r="BV34" s="285"/>
      <c r="BW34" s="285"/>
      <c r="BX34" s="236"/>
      <c r="BY34" s="275" t="s">
        <v>315</v>
      </c>
      <c r="BZ34" s="275"/>
      <c r="CB34" s="236"/>
      <c r="CC34" s="290">
        <f>CJ5</f>
        <v>3176.8</v>
      </c>
      <c r="CD34" s="290"/>
      <c r="CE34" s="290"/>
      <c r="CF34" s="4" t="s">
        <v>69</v>
      </c>
      <c r="CG34" s="240">
        <f>CM30</f>
        <v>0.89027351210574579</v>
      </c>
      <c r="CH34" s="240"/>
      <c r="CI34" s="240"/>
      <c r="CJ34" s="4" t="s">
        <v>69</v>
      </c>
      <c r="CK34" s="302">
        <f>CJ13</f>
        <v>590</v>
      </c>
      <c r="CL34" s="302"/>
      <c r="CM34" s="67"/>
      <c r="CO34" s="9"/>
      <c r="CZ34" s="10"/>
    </row>
    <row r="35" spans="4:105">
      <c r="X35" s="11"/>
      <c r="Y35" s="12"/>
      <c r="Z35" s="12"/>
      <c r="AA35" s="12"/>
      <c r="AB35" s="12"/>
      <c r="AC35" s="12"/>
      <c r="AD35" s="12"/>
      <c r="AE35" s="12"/>
      <c r="AF35" s="12"/>
      <c r="AG35" s="12"/>
      <c r="AH35" s="12"/>
      <c r="AI35" s="13"/>
      <c r="AN35" t="s">
        <v>351</v>
      </c>
      <c r="AX35" s="5" t="s">
        <v>352</v>
      </c>
      <c r="AZ35" s="190">
        <f>AY32</f>
        <v>253.95619304038502</v>
      </c>
      <c r="BA35" s="190"/>
      <c r="BB35" s="190"/>
      <c r="BX35" s="68" t="s">
        <v>40</v>
      </c>
      <c r="BY35" s="190">
        <f>CC33*CG33*CK33/(CC34*CG34*CK34)</f>
        <v>147.81444430698247</v>
      </c>
      <c r="BZ35" s="190"/>
      <c r="CA35" s="190"/>
      <c r="CO35" s="9"/>
      <c r="CZ35" s="10"/>
    </row>
    <row r="36" spans="4:105">
      <c r="D36" t="s">
        <v>512</v>
      </c>
      <c r="AN36" t="s">
        <v>353</v>
      </c>
      <c r="AX36" s="5" t="s">
        <v>354</v>
      </c>
      <c r="AZ36" s="190">
        <f>'4竪2'!W8</f>
        <v>246.65062083141336</v>
      </c>
      <c r="BA36" s="190"/>
      <c r="BB36" s="190"/>
      <c r="BV36" t="s">
        <v>252</v>
      </c>
      <c r="CO36" s="9"/>
      <c r="CZ36" s="10"/>
    </row>
    <row r="37" spans="4:105">
      <c r="E37" s="192" t="s">
        <v>349</v>
      </c>
      <c r="F37" s="192"/>
      <c r="G37" s="196" t="s">
        <v>40</v>
      </c>
      <c r="H37" s="30">
        <v>2</v>
      </c>
      <c r="I37" s="194" t="s">
        <v>350</v>
      </c>
      <c r="J37" s="194"/>
      <c r="K37" s="16"/>
      <c r="L37" s="196" t="s">
        <v>40</v>
      </c>
      <c r="M37" s="30">
        <v>2</v>
      </c>
      <c r="N37" s="30" t="s">
        <v>69</v>
      </c>
      <c r="O37" s="241">
        <f>'2土常'!AP25</f>
        <v>0</v>
      </c>
      <c r="P37" s="241"/>
      <c r="Q37" s="196" t="s">
        <v>40</v>
      </c>
      <c r="R37" s="199">
        <v>0</v>
      </c>
      <c r="S37" s="199"/>
      <c r="T37" s="199"/>
      <c r="AM37" s="5" t="s">
        <v>352</v>
      </c>
      <c r="AN37" t="str">
        <f>IF(AZ35&gt;AZ36,"&gt;","≦")</f>
        <v>&gt;</v>
      </c>
      <c r="AO37" s="5" t="s">
        <v>354</v>
      </c>
      <c r="BV37" s="287" t="s">
        <v>317</v>
      </c>
      <c r="BW37" s="288"/>
      <c r="BX37" s="48" t="s">
        <v>244</v>
      </c>
      <c r="BY37" s="186">
        <f>CU27</f>
        <v>4.8356181588858895</v>
      </c>
      <c r="BZ37" s="186"/>
      <c r="CA37" s="187"/>
      <c r="CB37" s="19" t="str">
        <f>IF(BY37&lt;=CH37, "≦", "&gt;")</f>
        <v>≦</v>
      </c>
      <c r="CC37" s="134" t="s">
        <v>318</v>
      </c>
      <c r="CD37" s="135"/>
      <c r="CE37" s="135"/>
      <c r="CF37" s="135"/>
      <c r="CG37" s="135"/>
      <c r="CH37" s="188">
        <f>'1条'!BA5</f>
        <v>8</v>
      </c>
      <c r="CI37" s="183"/>
      <c r="CK37" s="134" t="str">
        <f>IF(CB37="≦", "OK", "NG")</f>
        <v>OK</v>
      </c>
      <c r="CL37" s="136"/>
      <c r="CO37" s="11"/>
      <c r="CP37" s="12"/>
      <c r="CQ37" s="12"/>
      <c r="CR37" s="12"/>
      <c r="CS37" s="12"/>
      <c r="CT37" s="12"/>
      <c r="CU37" s="12"/>
      <c r="CV37" s="12"/>
      <c r="CW37" s="12"/>
      <c r="CX37" s="12"/>
      <c r="CY37" s="12"/>
      <c r="CZ37" s="13"/>
    </row>
    <row r="38" spans="4:105">
      <c r="E38" s="192"/>
      <c r="F38" s="192"/>
      <c r="G38" s="196"/>
      <c r="H38" s="231" t="s">
        <v>17</v>
      </c>
      <c r="I38" s="231"/>
      <c r="J38" s="231"/>
      <c r="L38" s="196"/>
      <c r="M38" s="240">
        <f>'1条'!R11</f>
        <v>3.1999999999999997</v>
      </c>
      <c r="N38" s="240"/>
      <c r="O38" s="240"/>
      <c r="P38" s="16"/>
      <c r="Q38" s="196"/>
      <c r="R38" s="199"/>
      <c r="S38" s="199"/>
      <c r="T38" s="199"/>
      <c r="AI38">
        <v>23</v>
      </c>
      <c r="AM38" t="s">
        <v>355</v>
      </c>
      <c r="AX38" s="5" t="s">
        <v>356</v>
      </c>
      <c r="AZ38" s="190">
        <f>IF(AZ35&gt;AZ36,AZ36,AZ35)</f>
        <v>246.65062083141336</v>
      </c>
      <c r="BA38" s="190"/>
      <c r="BB38" s="190"/>
      <c r="BR38">
        <v>24</v>
      </c>
      <c r="BV38" s="287" t="s">
        <v>316</v>
      </c>
      <c r="BW38" s="288"/>
      <c r="BX38" s="48" t="s">
        <v>244</v>
      </c>
      <c r="BY38" s="186">
        <f>BY35</f>
        <v>147.81444430698247</v>
      </c>
      <c r="BZ38" s="186"/>
      <c r="CA38" s="187"/>
      <c r="CB38" s="19" t="str">
        <f>IF(BY38&lt;=CH38, "≦", "&gt;")</f>
        <v>≦</v>
      </c>
      <c r="CC38" s="134" t="s">
        <v>318</v>
      </c>
      <c r="CD38" s="135"/>
      <c r="CE38" s="135"/>
      <c r="CF38" s="135"/>
      <c r="CG38" s="135"/>
      <c r="CH38" s="188">
        <f>'1条'!BA11</f>
        <v>180</v>
      </c>
      <c r="CI38" s="183"/>
      <c r="CK38" s="134" t="str">
        <f>IF(CB38="≦", "OK", "NG")</f>
        <v>OK</v>
      </c>
      <c r="CL38" s="136"/>
      <c r="DA38">
        <v>25</v>
      </c>
    </row>
  </sheetData>
  <sheetProtection sheet="1" objects="1" scenarios="1"/>
  <mergeCells count="225">
    <mergeCell ref="AN17:AO17"/>
    <mergeCell ref="AN19:AO19"/>
    <mergeCell ref="AY19:AZ19"/>
    <mergeCell ref="AN18:AO18"/>
    <mergeCell ref="AY18:AZ18"/>
    <mergeCell ref="AN11:AO12"/>
    <mergeCell ref="AM27:AO27"/>
    <mergeCell ref="AP27:AR27"/>
    <mergeCell ref="AP32:AR32"/>
    <mergeCell ref="AS32:AU32"/>
    <mergeCell ref="AV32:AX32"/>
    <mergeCell ref="AY32:BB32"/>
    <mergeCell ref="AM30:AO30"/>
    <mergeCell ref="AP30:AR30"/>
    <mergeCell ref="AS30:AU30"/>
    <mergeCell ref="AV30:AX30"/>
    <mergeCell ref="AY30:BB30"/>
    <mergeCell ref="AS27:AU27"/>
    <mergeCell ref="AV27:AX27"/>
    <mergeCell ref="AY27:BB27"/>
    <mergeCell ref="AQ11:AR12"/>
    <mergeCell ref="BB18:BD18"/>
    <mergeCell ref="AP13:AP14"/>
    <mergeCell ref="AV13:AX13"/>
    <mergeCell ref="AM26:AO26"/>
    <mergeCell ref="AP26:AR26"/>
    <mergeCell ref="AS26:AU26"/>
    <mergeCell ref="AV26:AX26"/>
    <mergeCell ref="AY26:BB26"/>
    <mergeCell ref="AY24:BB24"/>
    <mergeCell ref="AP25:AR25"/>
    <mergeCell ref="AS25:AU25"/>
    <mergeCell ref="AV25:AX25"/>
    <mergeCell ref="AY25:BB25"/>
    <mergeCell ref="AV24:AX24"/>
    <mergeCell ref="AP24:AR24"/>
    <mergeCell ref="AS24:AU24"/>
    <mergeCell ref="AP11:AP12"/>
    <mergeCell ref="AV11:AX11"/>
    <mergeCell ref="M6:O6"/>
    <mergeCell ref="AN5:AO6"/>
    <mergeCell ref="M10:N10"/>
    <mergeCell ref="M16:O16"/>
    <mergeCell ref="S6:U6"/>
    <mergeCell ref="AQ9:AS9"/>
    <mergeCell ref="AV12:AX12"/>
    <mergeCell ref="AP7:AP8"/>
    <mergeCell ref="AR7:AR8"/>
    <mergeCell ref="AS7:AU8"/>
    <mergeCell ref="AV7:AV8"/>
    <mergeCell ref="AW7:AY8"/>
    <mergeCell ref="M5:O5"/>
    <mergeCell ref="AP5:AP6"/>
    <mergeCell ref="AR5:AV6"/>
    <mergeCell ref="AS11:AS12"/>
    <mergeCell ref="AS13:AS14"/>
    <mergeCell ref="AQ15:AS15"/>
    <mergeCell ref="AQ13:AR14"/>
    <mergeCell ref="AV14:AX14"/>
    <mergeCell ref="J16:L16"/>
    <mergeCell ref="P15:R15"/>
    <mergeCell ref="P16:R16"/>
    <mergeCell ref="S15:U15"/>
    <mergeCell ref="S16:U16"/>
    <mergeCell ref="I26:K26"/>
    <mergeCell ref="F19:G19"/>
    <mergeCell ref="I19:K19"/>
    <mergeCell ref="F9:G9"/>
    <mergeCell ref="I9:K9"/>
    <mergeCell ref="Q10:S10"/>
    <mergeCell ref="F24:G24"/>
    <mergeCell ref="I24:K24"/>
    <mergeCell ref="I25:K25"/>
    <mergeCell ref="M25:N25"/>
    <mergeCell ref="I10:K10"/>
    <mergeCell ref="E16:F16"/>
    <mergeCell ref="E15:F15"/>
    <mergeCell ref="G15:I15"/>
    <mergeCell ref="G16:I16"/>
    <mergeCell ref="J15:L15"/>
    <mergeCell ref="M15:O15"/>
    <mergeCell ref="E5:F5"/>
    <mergeCell ref="E6:F6"/>
    <mergeCell ref="G5:I5"/>
    <mergeCell ref="G6:I6"/>
    <mergeCell ref="J5:L5"/>
    <mergeCell ref="J6:L6"/>
    <mergeCell ref="P5:R5"/>
    <mergeCell ref="P6:R6"/>
    <mergeCell ref="S5:U5"/>
    <mergeCell ref="CA3:CC3"/>
    <mergeCell ref="CJ5:CL5"/>
    <mergeCell ref="CJ14:CL14"/>
    <mergeCell ref="CJ13:CL13"/>
    <mergeCell ref="CE15:CG15"/>
    <mergeCell ref="BV17:BW18"/>
    <mergeCell ref="BX17:BX18"/>
    <mergeCell ref="BY17:BZ17"/>
    <mergeCell ref="CB17:CB18"/>
    <mergeCell ref="CD17:CF17"/>
    <mergeCell ref="CI17:CI18"/>
    <mergeCell ref="CJ17:CL18"/>
    <mergeCell ref="BY18:BZ18"/>
    <mergeCell ref="CC18:CD18"/>
    <mergeCell ref="CJ12:CL12"/>
    <mergeCell ref="CE3:CG3"/>
    <mergeCell ref="CJ3:CL3"/>
    <mergeCell ref="BA7:BC8"/>
    <mergeCell ref="AY11:AY12"/>
    <mergeCell ref="AZ11:AZ12"/>
    <mergeCell ref="AZ7:AZ8"/>
    <mergeCell ref="BV21:BW21"/>
    <mergeCell ref="CA21:CC21"/>
    <mergeCell ref="CE21:CG21"/>
    <mergeCell ref="BV22:BW22"/>
    <mergeCell ref="CK22:CM22"/>
    <mergeCell ref="BB19:BD19"/>
    <mergeCell ref="AY17:AZ17"/>
    <mergeCell ref="BB17:BD17"/>
    <mergeCell ref="BE13:BF14"/>
    <mergeCell ref="BD13:BD14"/>
    <mergeCell ref="AZ14:BB14"/>
    <mergeCell ref="AZ13:BB13"/>
    <mergeCell ref="CX22:CZ22"/>
    <mergeCell ref="I20:K20"/>
    <mergeCell ref="M20:N20"/>
    <mergeCell ref="Q20:S20"/>
    <mergeCell ref="CC34:CE34"/>
    <mergeCell ref="CG34:CI34"/>
    <mergeCell ref="BV24:BW24"/>
    <mergeCell ref="BY24:BZ24"/>
    <mergeCell ref="CC24:CE24"/>
    <mergeCell ref="CG24:CI24"/>
    <mergeCell ref="CK24:CM24"/>
    <mergeCell ref="BW30:BX31"/>
    <mergeCell ref="BY30:BY31"/>
    <mergeCell ref="BZ30:BZ31"/>
    <mergeCell ref="CA30:CA31"/>
    <mergeCell ref="CB30:CC30"/>
    <mergeCell ref="CE30:CE31"/>
    <mergeCell ref="CF30:CF31"/>
    <mergeCell ref="CG30:CG31"/>
    <mergeCell ref="CH30:CJ30"/>
    <mergeCell ref="CL30:CL31"/>
    <mergeCell ref="CM30:CO31"/>
    <mergeCell ref="AP23:AR23"/>
    <mergeCell ref="AS23:AU23"/>
    <mergeCell ref="CB31:CC31"/>
    <mergeCell ref="CH31:CJ31"/>
    <mergeCell ref="BV27:BW28"/>
    <mergeCell ref="BX27:BX28"/>
    <mergeCell ref="CB27:CB28"/>
    <mergeCell ref="CE27:CG27"/>
    <mergeCell ref="CH37:CI37"/>
    <mergeCell ref="CK37:CL37"/>
    <mergeCell ref="BV38:BW38"/>
    <mergeCell ref="BY38:CA38"/>
    <mergeCell ref="CC38:CG38"/>
    <mergeCell ref="CH38:CI38"/>
    <mergeCell ref="CK38:CL38"/>
    <mergeCell ref="CG28:CI28"/>
    <mergeCell ref="CK28:CM28"/>
    <mergeCell ref="CC28:CE28"/>
    <mergeCell ref="BV37:BW37"/>
    <mergeCell ref="BY37:CA37"/>
    <mergeCell ref="CC37:CG37"/>
    <mergeCell ref="CK33:CL33"/>
    <mergeCell ref="CK34:CL34"/>
    <mergeCell ref="BY35:CA35"/>
    <mergeCell ref="BY28:BZ28"/>
    <mergeCell ref="BV33:BW34"/>
    <mergeCell ref="BX33:BX34"/>
    <mergeCell ref="BY33:BZ33"/>
    <mergeCell ref="CB33:CB34"/>
    <mergeCell ref="CC33:CE33"/>
    <mergeCell ref="CG33:CI33"/>
    <mergeCell ref="BY34:BZ34"/>
    <mergeCell ref="AZ35:BB35"/>
    <mergeCell ref="AZ36:BB36"/>
    <mergeCell ref="AZ38:BB38"/>
    <mergeCell ref="E37:F38"/>
    <mergeCell ref="G37:G38"/>
    <mergeCell ref="I37:J37"/>
    <mergeCell ref="H38:J38"/>
    <mergeCell ref="L37:L38"/>
    <mergeCell ref="O37:P37"/>
    <mergeCell ref="M38:O38"/>
    <mergeCell ref="Q37:Q38"/>
    <mergeCell ref="R37:T38"/>
    <mergeCell ref="I32:K32"/>
    <mergeCell ref="F30:G30"/>
    <mergeCell ref="AM28:AO28"/>
    <mergeCell ref="AP28:AR28"/>
    <mergeCell ref="AS28:AU28"/>
    <mergeCell ref="AV28:AX28"/>
    <mergeCell ref="AY28:BB28"/>
    <mergeCell ref="AM32:AO32"/>
    <mergeCell ref="AM31:AO31"/>
    <mergeCell ref="AM29:AO29"/>
    <mergeCell ref="AP29:AR29"/>
    <mergeCell ref="AS29:AU29"/>
    <mergeCell ref="AV29:AX29"/>
    <mergeCell ref="AY29:BB29"/>
    <mergeCell ref="I30:K30"/>
    <mergeCell ref="I31:K31"/>
    <mergeCell ref="CU27:CW28"/>
    <mergeCell ref="CT27:CT28"/>
    <mergeCell ref="CA4:CC4"/>
    <mergeCell ref="CJ4:CL4"/>
    <mergeCell ref="CA6:CC6"/>
    <mergeCell ref="CE6:CG6"/>
    <mergeCell ref="CJ6:CL6"/>
    <mergeCell ref="CA7:CC7"/>
    <mergeCell ref="CJ7:CL7"/>
    <mergeCell ref="CJ8:CL8"/>
    <mergeCell ref="CE10:CG10"/>
    <mergeCell ref="CE11:CG11"/>
    <mergeCell ref="CE12:CG12"/>
    <mergeCell ref="CF18:CG18"/>
    <mergeCell ref="CO28:CQ28"/>
    <mergeCell ref="CI27:CK27"/>
    <mergeCell ref="CM27:CO27"/>
    <mergeCell ref="CJ11:CL11"/>
    <mergeCell ref="CO22:CQ22"/>
    <mergeCell ref="CT22:CV22"/>
  </mergeCells>
  <phoneticPr fontId="4"/>
  <conditionalFormatting sqref="CK37:CL38">
    <cfRule type="cellIs" dxfId="8"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D15CD-5AEC-4B0B-9017-A1F6BD668687}">
  <dimension ref="A1:DA38"/>
  <sheetViews>
    <sheetView showGridLines="0" view="pageBreakPreview" zoomScale="60" zoomScaleNormal="123" workbookViewId="0">
      <selection activeCell="A2" sqref="A2"/>
    </sheetView>
  </sheetViews>
  <sheetFormatPr defaultRowHeight="18"/>
  <cols>
    <col min="1" max="105" width="3" customWidth="1"/>
  </cols>
  <sheetData>
    <row r="1" spans="1:96">
      <c r="A1" s="16"/>
      <c r="B1" t="s">
        <v>516</v>
      </c>
      <c r="C1" s="16"/>
      <c r="BV1" t="s">
        <v>483</v>
      </c>
    </row>
    <row r="2" spans="1:96">
      <c r="A2" s="16"/>
      <c r="C2" t="s">
        <v>348</v>
      </c>
      <c r="AM2" t="s">
        <v>521</v>
      </c>
      <c r="BW2" t="s">
        <v>363</v>
      </c>
      <c r="CC2" s="14" t="s">
        <v>362</v>
      </c>
      <c r="CE2" s="4" t="s">
        <v>4</v>
      </c>
      <c r="CF2" s="304" t="s">
        <v>18</v>
      </c>
      <c r="CG2" s="304"/>
      <c r="CH2" s="304"/>
      <c r="CI2" t="s">
        <v>259</v>
      </c>
      <c r="CJ2" s="304" t="s">
        <v>367</v>
      </c>
      <c r="CK2" s="304"/>
      <c r="CL2" s="304"/>
    </row>
    <row r="3" spans="1:96">
      <c r="C3" t="s">
        <v>517</v>
      </c>
      <c r="AN3" t="s">
        <v>323</v>
      </c>
      <c r="CE3" s="4" t="s">
        <v>4</v>
      </c>
      <c r="CF3" s="304" t="s">
        <v>368</v>
      </c>
      <c r="CG3" s="304"/>
      <c r="CH3" s="304"/>
      <c r="CI3" t="s">
        <v>287</v>
      </c>
      <c r="CJ3" s="304" t="s">
        <v>224</v>
      </c>
      <c r="CK3" s="304"/>
      <c r="CL3" s="304"/>
      <c r="CM3" t="s">
        <v>259</v>
      </c>
      <c r="CN3" s="304" t="s">
        <v>369</v>
      </c>
      <c r="CO3" s="304"/>
      <c r="CP3" s="304"/>
    </row>
    <row r="4" spans="1:96">
      <c r="D4" t="s">
        <v>584</v>
      </c>
      <c r="AN4" t="s">
        <v>324</v>
      </c>
      <c r="BG4" s="6"/>
      <c r="BH4" s="7"/>
      <c r="BI4" s="7"/>
      <c r="BJ4" s="7"/>
      <c r="BK4" s="7"/>
      <c r="BL4" s="7"/>
      <c r="BM4" s="7"/>
      <c r="BN4" s="7"/>
      <c r="BO4" s="7"/>
      <c r="BP4" s="7"/>
      <c r="BQ4" s="7"/>
      <c r="BR4" s="8"/>
      <c r="CE4" s="4" t="s">
        <v>4</v>
      </c>
      <c r="CF4" s="294">
        <f>'4か曲'!AY32</f>
        <v>253.95619304038502</v>
      </c>
      <c r="CG4" s="294"/>
      <c r="CH4" s="294"/>
      <c r="CI4" t="s">
        <v>287</v>
      </c>
      <c r="CJ4" s="294">
        <f>'4か曲'!AP32</f>
        <v>120.86822349613652</v>
      </c>
      <c r="CK4" s="294"/>
      <c r="CL4" s="294"/>
      <c r="CM4" t="s">
        <v>259</v>
      </c>
      <c r="CN4" s="294">
        <f>'1条'!R7</f>
        <v>0.65</v>
      </c>
      <c r="CO4" s="294"/>
      <c r="CP4" s="294"/>
      <c r="CQ4" t="s">
        <v>287</v>
      </c>
      <c r="CR4" s="4">
        <v>2</v>
      </c>
    </row>
    <row r="5" spans="1:96">
      <c r="E5" s="271"/>
      <c r="F5" s="271"/>
      <c r="G5" s="271" t="s">
        <v>110</v>
      </c>
      <c r="H5" s="271"/>
      <c r="I5" s="271"/>
      <c r="J5" s="272" t="s">
        <v>111</v>
      </c>
      <c r="K5" s="272"/>
      <c r="L5" s="272"/>
      <c r="M5" s="271" t="s">
        <v>112</v>
      </c>
      <c r="N5" s="271"/>
      <c r="O5" s="271"/>
      <c r="P5" s="225" t="s">
        <v>113</v>
      </c>
      <c r="Q5" s="225"/>
      <c r="R5" s="225"/>
      <c r="S5" s="225" t="s">
        <v>114</v>
      </c>
      <c r="T5" s="225"/>
      <c r="U5" s="225"/>
      <c r="V5" s="17"/>
      <c r="X5" s="6"/>
      <c r="Y5" s="7"/>
      <c r="Z5" s="7"/>
      <c r="AA5" s="7"/>
      <c r="AB5" s="7"/>
      <c r="AC5" s="7"/>
      <c r="AD5" s="7"/>
      <c r="AE5" s="7"/>
      <c r="AF5" s="7"/>
      <c r="AG5" s="7"/>
      <c r="AH5" s="7"/>
      <c r="AI5" s="8"/>
      <c r="AN5" s="192" t="s">
        <v>189</v>
      </c>
      <c r="AO5" s="192"/>
      <c r="AP5" s="196" t="s">
        <v>40</v>
      </c>
      <c r="AQ5" s="30">
        <v>1</v>
      </c>
      <c r="AR5" s="297" t="s">
        <v>490</v>
      </c>
      <c r="AS5" s="297"/>
      <c r="AT5" s="297"/>
      <c r="AU5" s="297"/>
      <c r="AV5" s="297"/>
      <c r="AW5" s="18"/>
      <c r="AX5" s="16"/>
      <c r="AY5" s="16"/>
      <c r="AZ5" s="16"/>
      <c r="BA5" s="16"/>
      <c r="BB5" s="16"/>
      <c r="BC5" s="16"/>
      <c r="BD5" s="16"/>
      <c r="BE5" s="16"/>
      <c r="BG5" s="9"/>
      <c r="BR5" s="10"/>
      <c r="CE5" s="4" t="s">
        <v>4</v>
      </c>
      <c r="CF5" s="294">
        <f>CF4/CJ4</f>
        <v>2.101099740648563</v>
      </c>
      <c r="CG5" s="294"/>
      <c r="CH5" s="294"/>
      <c r="CI5" t="s">
        <v>259</v>
      </c>
      <c r="CJ5" s="294">
        <f>CN4</f>
        <v>0.65</v>
      </c>
      <c r="CK5" s="294"/>
      <c r="CL5" s="294"/>
      <c r="CM5" t="s">
        <v>287</v>
      </c>
      <c r="CN5" s="4">
        <v>2</v>
      </c>
    </row>
    <row r="6" spans="1:96">
      <c r="E6" s="271" t="s">
        <v>117</v>
      </c>
      <c r="F6" s="271"/>
      <c r="G6" s="270">
        <f>'1条'!R11-J6/2</f>
        <v>2.8499999999999996</v>
      </c>
      <c r="H6" s="270"/>
      <c r="I6" s="270"/>
      <c r="J6" s="270">
        <f>'1条'!R9</f>
        <v>0.7</v>
      </c>
      <c r="K6" s="270"/>
      <c r="L6" s="270"/>
      <c r="M6" s="270">
        <f>G6*J6</f>
        <v>1.9949999999999997</v>
      </c>
      <c r="N6" s="270"/>
      <c r="O6" s="270"/>
      <c r="P6" s="270">
        <f>G6/2</f>
        <v>1.4249999999999998</v>
      </c>
      <c r="Q6" s="270"/>
      <c r="R6" s="270"/>
      <c r="S6" s="296" t="s">
        <v>236</v>
      </c>
      <c r="T6" s="296"/>
      <c r="U6" s="296"/>
      <c r="V6" s="90"/>
      <c r="X6" s="9"/>
      <c r="AI6" s="10"/>
      <c r="AN6" s="192"/>
      <c r="AO6" s="192"/>
      <c r="AP6" s="196"/>
      <c r="AQ6" s="76">
        <v>2</v>
      </c>
      <c r="AR6" s="297"/>
      <c r="AS6" s="297"/>
      <c r="AT6" s="297"/>
      <c r="AU6" s="297"/>
      <c r="AV6" s="297"/>
      <c r="AW6" s="18"/>
      <c r="AX6" s="16"/>
      <c r="AY6" s="16"/>
      <c r="AZ6" s="16"/>
      <c r="BA6" s="16"/>
      <c r="BB6" s="16"/>
      <c r="BC6" s="16"/>
      <c r="BD6" s="16"/>
      <c r="BE6" s="16"/>
      <c r="BG6" s="9"/>
      <c r="BR6" s="10"/>
      <c r="CE6" s="4" t="s">
        <v>4</v>
      </c>
      <c r="CF6" s="294">
        <f>CF5+CJ5/CN5</f>
        <v>2.4260997406485632</v>
      </c>
      <c r="CG6" s="294"/>
      <c r="CH6" s="294"/>
    </row>
    <row r="7" spans="1:96">
      <c r="E7" s="16" t="s">
        <v>585</v>
      </c>
      <c r="F7" s="16"/>
      <c r="G7" s="16"/>
      <c r="H7" s="16"/>
      <c r="I7" s="16"/>
      <c r="J7" s="16"/>
      <c r="K7" s="16"/>
      <c r="L7" s="16"/>
      <c r="M7" s="16"/>
      <c r="X7" s="9"/>
      <c r="AI7" s="10"/>
      <c r="AO7" s="16"/>
      <c r="AP7" s="196" t="s">
        <v>40</v>
      </c>
      <c r="AQ7" s="30">
        <v>1</v>
      </c>
      <c r="AR7" s="196" t="s">
        <v>304</v>
      </c>
      <c r="AS7" s="190">
        <f>BB17</f>
        <v>134.90406869806091</v>
      </c>
      <c r="AT7" s="190"/>
      <c r="AU7" s="190"/>
      <c r="AV7" s="196" t="s">
        <v>259</v>
      </c>
      <c r="AW7" s="190">
        <f>BB18</f>
        <v>71.690182825484754</v>
      </c>
      <c r="AX7" s="190"/>
      <c r="AY7" s="190"/>
      <c r="AZ7" s="196" t="s">
        <v>337</v>
      </c>
      <c r="BA7" s="190">
        <f>BB19</f>
        <v>2.8499999999999996</v>
      </c>
      <c r="BB7" s="190"/>
      <c r="BC7" s="190"/>
      <c r="BD7" s="16"/>
      <c r="BE7" s="16"/>
      <c r="BG7" s="9"/>
      <c r="BR7" s="10"/>
      <c r="BW7" t="s">
        <v>364</v>
      </c>
      <c r="CC7" s="14" t="s">
        <v>296</v>
      </c>
      <c r="CE7" s="4" t="s">
        <v>4</v>
      </c>
      <c r="CF7" s="294">
        <f>AY37/1000</f>
        <v>0.59</v>
      </c>
      <c r="CG7" s="294"/>
      <c r="CH7" s="294"/>
    </row>
    <row r="8" spans="1:96" ht="19.2">
      <c r="E8" s="16" t="s">
        <v>128</v>
      </c>
      <c r="X8" s="9"/>
      <c r="AI8" s="10"/>
      <c r="AP8" s="196"/>
      <c r="AQ8" s="76">
        <v>2</v>
      </c>
      <c r="AR8" s="196"/>
      <c r="AS8" s="190"/>
      <c r="AT8" s="190"/>
      <c r="AU8" s="190"/>
      <c r="AV8" s="196"/>
      <c r="AW8" s="190"/>
      <c r="AX8" s="190"/>
      <c r="AY8" s="190"/>
      <c r="AZ8" s="196"/>
      <c r="BA8" s="190"/>
      <c r="BB8" s="190"/>
      <c r="BC8" s="190"/>
      <c r="BD8" s="16"/>
      <c r="BE8" s="16"/>
      <c r="BG8" s="9"/>
      <c r="BR8" s="10"/>
      <c r="BW8" t="s">
        <v>252</v>
      </c>
      <c r="CC8" s="303" t="s">
        <v>365</v>
      </c>
      <c r="CD8" s="303"/>
      <c r="CE8" s="4" t="s">
        <v>4</v>
      </c>
      <c r="CF8" s="294">
        <f>CF6/CF7</f>
        <v>4.112033458726378</v>
      </c>
      <c r="CG8" s="294"/>
      <c r="CH8" s="294"/>
    </row>
    <row r="9" spans="1:96">
      <c r="E9" s="16"/>
      <c r="F9" s="192" t="s">
        <v>125</v>
      </c>
      <c r="G9" s="192"/>
      <c r="H9" s="21" t="s">
        <v>40</v>
      </c>
      <c r="I9" s="192" t="s">
        <v>123</v>
      </c>
      <c r="J9" s="193"/>
      <c r="K9" s="193"/>
      <c r="L9" s="15" t="s">
        <v>126</v>
      </c>
      <c r="M9" s="16"/>
      <c r="X9" s="9"/>
      <c r="AI9" s="10"/>
      <c r="AP9" s="19" t="s">
        <v>40</v>
      </c>
      <c r="AQ9" s="190">
        <f>AQ7/AQ8*(AS7+AW7)*BA7</f>
        <v>294.39680842105253</v>
      </c>
      <c r="AR9" s="190"/>
      <c r="AS9" s="190"/>
      <c r="AT9" s="4" t="s">
        <v>197</v>
      </c>
      <c r="AX9" s="17"/>
      <c r="BG9" s="9"/>
      <c r="BR9" s="10"/>
    </row>
    <row r="10" spans="1:96">
      <c r="H10" s="21" t="s">
        <v>40</v>
      </c>
      <c r="I10" s="190">
        <f>M6</f>
        <v>1.9949999999999997</v>
      </c>
      <c r="J10" s="190"/>
      <c r="K10" s="190"/>
      <c r="L10" s="23" t="s">
        <v>69</v>
      </c>
      <c r="M10" s="200">
        <f>'1条'!BA4</f>
        <v>24.5</v>
      </c>
      <c r="N10" s="200"/>
      <c r="P10" s="21" t="s">
        <v>40</v>
      </c>
      <c r="Q10" s="190">
        <f>I10*M10</f>
        <v>48.877499999999991</v>
      </c>
      <c r="R10" s="190"/>
      <c r="S10" s="190"/>
      <c r="T10" s="18" t="s">
        <v>127</v>
      </c>
      <c r="X10" s="9"/>
      <c r="AI10" s="10"/>
      <c r="AN10" s="16" t="s">
        <v>325</v>
      </c>
      <c r="AO10" s="16"/>
      <c r="BG10" s="9"/>
      <c r="BR10" s="10"/>
      <c r="BV10" t="s">
        <v>476</v>
      </c>
    </row>
    <row r="11" spans="1:96">
      <c r="X11" s="9"/>
      <c r="AI11" s="10"/>
      <c r="AN11" s="192" t="s">
        <v>326</v>
      </c>
      <c r="AO11" s="192"/>
      <c r="AP11" s="196" t="s">
        <v>40</v>
      </c>
      <c r="AQ11" s="192" t="s">
        <v>491</v>
      </c>
      <c r="AR11" s="192"/>
      <c r="AS11" s="196" t="s">
        <v>346</v>
      </c>
      <c r="AT11" s="73">
        <v>2</v>
      </c>
      <c r="AU11" s="28" t="s">
        <v>157</v>
      </c>
      <c r="AV11" s="194" t="s">
        <v>328</v>
      </c>
      <c r="AW11" s="194"/>
      <c r="AX11" s="194"/>
      <c r="AY11" s="196" t="s">
        <v>157</v>
      </c>
      <c r="AZ11" s="192" t="s">
        <v>491</v>
      </c>
      <c r="BG11" s="9"/>
      <c r="BR11" s="10"/>
      <c r="BW11" t="s">
        <v>482</v>
      </c>
    </row>
    <row r="12" spans="1:96">
      <c r="D12" t="s">
        <v>518</v>
      </c>
      <c r="X12" s="9"/>
      <c r="AI12" s="10"/>
      <c r="AN12" s="192"/>
      <c r="AO12" s="192"/>
      <c r="AP12" s="196"/>
      <c r="AQ12" s="192"/>
      <c r="AR12" s="192"/>
      <c r="AS12" s="196"/>
      <c r="AT12" s="74">
        <v>3</v>
      </c>
      <c r="AU12" s="16" t="s">
        <v>157</v>
      </c>
      <c r="AV12" s="192" t="s">
        <v>329</v>
      </c>
      <c r="AW12" s="192"/>
      <c r="AX12" s="192"/>
      <c r="AY12" s="196"/>
      <c r="AZ12" s="192"/>
      <c r="BB12" s="16"/>
      <c r="BC12" s="16"/>
      <c r="BD12" s="16"/>
      <c r="BE12" s="16"/>
      <c r="BG12" s="9"/>
      <c r="BR12" s="10"/>
      <c r="BW12" s="284" t="s">
        <v>320</v>
      </c>
      <c r="BX12" s="285"/>
      <c r="BY12" s="236" t="s">
        <v>40</v>
      </c>
      <c r="BZ12" s="239" t="s">
        <v>321</v>
      </c>
      <c r="CA12" s="239"/>
      <c r="CB12" s="236" t="s">
        <v>40</v>
      </c>
      <c r="CC12" s="197">
        <f>CS17</f>
        <v>118.71069157894743</v>
      </c>
      <c r="CD12" s="197"/>
      <c r="CE12" s="197"/>
      <c r="CF12" s="56" t="s">
        <v>69</v>
      </c>
      <c r="CG12" s="286">
        <v>1000</v>
      </c>
      <c r="CH12" s="286"/>
      <c r="CI12" s="286"/>
      <c r="CJ12" s="236" t="s">
        <v>40</v>
      </c>
      <c r="CK12" s="190">
        <f>CC12*CG12/CC13/CG13</f>
        <v>0.20120456199821599</v>
      </c>
      <c r="CL12" s="190"/>
      <c r="CM12" s="190"/>
    </row>
    <row r="13" spans="1:96">
      <c r="E13" t="s">
        <v>149</v>
      </c>
      <c r="X13" s="9"/>
      <c r="AI13" s="10"/>
      <c r="AP13" s="196" t="s">
        <v>40</v>
      </c>
      <c r="AQ13" s="190">
        <f>BB19</f>
        <v>2.8499999999999996</v>
      </c>
      <c r="AR13" s="190"/>
      <c r="AS13" s="196" t="s">
        <v>346</v>
      </c>
      <c r="AT13" s="73">
        <v>2</v>
      </c>
      <c r="AU13" s="28" t="s">
        <v>157</v>
      </c>
      <c r="AV13" s="208">
        <f>BB17</f>
        <v>134.90406869806091</v>
      </c>
      <c r="AW13" s="208"/>
      <c r="AX13" s="208"/>
      <c r="AY13" s="35" t="s">
        <v>259</v>
      </c>
      <c r="AZ13" s="208">
        <f>BB18</f>
        <v>71.690182825484754</v>
      </c>
      <c r="BA13" s="208"/>
      <c r="BB13" s="208"/>
      <c r="BC13" s="16"/>
      <c r="BD13" s="196" t="s">
        <v>157</v>
      </c>
      <c r="BE13" s="190">
        <f>BB19</f>
        <v>2.8499999999999996</v>
      </c>
      <c r="BF13" s="190"/>
      <c r="BG13" s="9"/>
      <c r="BH13" s="43"/>
      <c r="BR13" s="10"/>
      <c r="BW13" s="285"/>
      <c r="BX13" s="285"/>
      <c r="BY13" s="236"/>
      <c r="BZ13" s="275" t="s">
        <v>462</v>
      </c>
      <c r="CA13" s="275"/>
      <c r="CB13" s="236"/>
      <c r="CC13" s="276">
        <f>AY36</f>
        <v>1000</v>
      </c>
      <c r="CD13" s="276"/>
      <c r="CE13" s="276"/>
      <c r="CF13" s="4" t="s">
        <v>69</v>
      </c>
      <c r="CG13" s="276">
        <f>AY37</f>
        <v>590</v>
      </c>
      <c r="CH13" s="276"/>
      <c r="CI13" s="276"/>
      <c r="CJ13" s="236"/>
      <c r="CK13" s="190"/>
      <c r="CL13" s="190"/>
      <c r="CM13" s="190"/>
    </row>
    <row r="14" spans="1:96">
      <c r="X14" s="9"/>
      <c r="AI14" s="10"/>
      <c r="AO14" s="16"/>
      <c r="AP14" s="196"/>
      <c r="AQ14" s="190"/>
      <c r="AR14" s="190"/>
      <c r="AS14" s="196"/>
      <c r="AT14" s="74">
        <v>3</v>
      </c>
      <c r="AU14" s="16" t="s">
        <v>336</v>
      </c>
      <c r="AV14" s="190">
        <f>BB17</f>
        <v>134.90406869806091</v>
      </c>
      <c r="AW14" s="190"/>
      <c r="AX14" s="190"/>
      <c r="AY14" s="17" t="s">
        <v>259</v>
      </c>
      <c r="AZ14" s="190">
        <f>BB18</f>
        <v>71.690182825484754</v>
      </c>
      <c r="BA14" s="190"/>
      <c r="BB14" s="190"/>
      <c r="BC14" s="16" t="s">
        <v>166</v>
      </c>
      <c r="BD14" s="196"/>
      <c r="BE14" s="190"/>
      <c r="BF14" s="190"/>
      <c r="BG14" s="9"/>
      <c r="BH14" s="43"/>
      <c r="BR14" s="10"/>
      <c r="BW14" t="s">
        <v>484</v>
      </c>
      <c r="BX14" s="98"/>
      <c r="BY14" s="68"/>
      <c r="BZ14" s="42"/>
      <c r="CA14" s="42"/>
      <c r="CC14" s="68"/>
      <c r="CD14" s="97"/>
      <c r="CE14" s="97"/>
      <c r="CF14" s="97"/>
      <c r="CG14" s="4"/>
      <c r="CH14" s="97"/>
      <c r="CI14" s="97"/>
      <c r="CJ14" s="97"/>
      <c r="CL14" s="68"/>
      <c r="CM14" s="41"/>
      <c r="CN14" s="41"/>
      <c r="CO14" s="41"/>
    </row>
    <row r="15" spans="1:96">
      <c r="E15" s="271"/>
      <c r="F15" s="271"/>
      <c r="G15" s="271" t="s">
        <v>110</v>
      </c>
      <c r="H15" s="271"/>
      <c r="I15" s="271"/>
      <c r="J15" s="272" t="s">
        <v>111</v>
      </c>
      <c r="K15" s="272"/>
      <c r="L15" s="272"/>
      <c r="M15" s="271" t="s">
        <v>112</v>
      </c>
      <c r="N15" s="271"/>
      <c r="O15" s="271"/>
      <c r="P15" s="225" t="s">
        <v>113</v>
      </c>
      <c r="Q15" s="225"/>
      <c r="R15" s="225"/>
      <c r="S15" s="225" t="s">
        <v>114</v>
      </c>
      <c r="T15" s="225"/>
      <c r="U15" s="225"/>
      <c r="V15" s="17"/>
      <c r="X15" s="9"/>
      <c r="AI15" s="10"/>
      <c r="AP15" s="19" t="s">
        <v>40</v>
      </c>
      <c r="AQ15" s="190">
        <f>AQ13-(AT13*AV13+AZ13)/(AT14*(AV14+AZ14))*BE13</f>
        <v>1.2796590935224954</v>
      </c>
      <c r="AR15" s="190"/>
      <c r="AS15" s="190"/>
      <c r="AT15" s="4" t="s">
        <v>5</v>
      </c>
      <c r="BG15" s="9"/>
      <c r="BR15" s="10"/>
      <c r="BW15" s="98"/>
      <c r="BX15" s="211" t="s">
        <v>321</v>
      </c>
      <c r="BY15" s="211"/>
      <c r="BZ15" s="236" t="s">
        <v>40</v>
      </c>
      <c r="CA15" s="211" t="s">
        <v>485</v>
      </c>
      <c r="CB15" s="211"/>
      <c r="CC15" s="235" t="s">
        <v>346</v>
      </c>
      <c r="CD15" s="239" t="s">
        <v>308</v>
      </c>
      <c r="CE15" s="239"/>
      <c r="CF15" s="236" t="s">
        <v>164</v>
      </c>
      <c r="CG15" s="236" t="s">
        <v>486</v>
      </c>
      <c r="CH15" s="236"/>
      <c r="CI15" s="211" t="s">
        <v>403</v>
      </c>
      <c r="CJ15" s="236" t="s">
        <v>162</v>
      </c>
      <c r="CK15" s="236" t="s">
        <v>486</v>
      </c>
      <c r="CL15" s="236"/>
      <c r="CM15" s="211" t="s">
        <v>487</v>
      </c>
      <c r="CN15" s="236" t="s">
        <v>166</v>
      </c>
      <c r="CO15" s="41"/>
    </row>
    <row r="16" spans="1:96">
      <c r="E16" s="271" t="s">
        <v>117</v>
      </c>
      <c r="F16" s="271"/>
      <c r="G16" s="270">
        <f>G6</f>
        <v>2.8499999999999996</v>
      </c>
      <c r="H16" s="270"/>
      <c r="I16" s="270"/>
      <c r="J16" s="270">
        <f>'1条'!R6-'1条'!R14</f>
        <v>6.2</v>
      </c>
      <c r="K16" s="270"/>
      <c r="L16" s="270"/>
      <c r="M16" s="270">
        <f>G16*J16</f>
        <v>17.669999999999998</v>
      </c>
      <c r="N16" s="270"/>
      <c r="O16" s="270"/>
      <c r="P16" s="270">
        <f>G16/2</f>
        <v>1.4249999999999998</v>
      </c>
      <c r="Q16" s="270"/>
      <c r="R16" s="270"/>
      <c r="S16" s="296" t="s">
        <v>236</v>
      </c>
      <c r="T16" s="296"/>
      <c r="U16" s="296"/>
      <c r="V16" s="90"/>
      <c r="X16" s="9"/>
      <c r="AI16" s="10"/>
      <c r="AN16" s="16" t="s">
        <v>168</v>
      </c>
      <c r="BG16" s="9"/>
      <c r="BR16" s="10"/>
      <c r="BW16" s="98"/>
      <c r="BX16" s="211"/>
      <c r="BY16" s="211"/>
      <c r="BZ16" s="236"/>
      <c r="CA16" s="211"/>
      <c r="CB16" s="211"/>
      <c r="CC16" s="236"/>
      <c r="CD16" s="275" t="s">
        <v>296</v>
      </c>
      <c r="CE16" s="275"/>
      <c r="CF16" s="236"/>
      <c r="CG16" s="236"/>
      <c r="CH16" s="236"/>
      <c r="CI16" s="211"/>
      <c r="CJ16" s="236"/>
      <c r="CK16" s="236"/>
      <c r="CL16" s="236"/>
      <c r="CM16" s="211"/>
      <c r="CN16" s="236"/>
      <c r="CO16" s="41"/>
    </row>
    <row r="17" spans="3:100">
      <c r="E17" s="16" t="s">
        <v>578</v>
      </c>
      <c r="X17" s="9"/>
      <c r="AI17" s="10"/>
      <c r="AN17" s="192" t="s">
        <v>327</v>
      </c>
      <c r="AO17" s="192"/>
      <c r="AP17" s="16" t="s">
        <v>489</v>
      </c>
      <c r="AQ17" s="16"/>
      <c r="AR17" s="16"/>
      <c r="AS17" s="16"/>
      <c r="AT17" s="16"/>
      <c r="AU17" s="16"/>
      <c r="AV17" s="16"/>
      <c r="AW17" s="16"/>
      <c r="AY17" s="192" t="s">
        <v>327</v>
      </c>
      <c r="AZ17" s="192"/>
      <c r="BA17" s="18" t="s">
        <v>4</v>
      </c>
      <c r="BB17" s="190">
        <f>(G6)/'1条'!R8*('3安常'!BB22-'3安常'!BB26)+'3安常'!BB26</f>
        <v>134.90406869806091</v>
      </c>
      <c r="BC17" s="190"/>
      <c r="BD17" s="190"/>
      <c r="BE17" s="4" t="s">
        <v>33</v>
      </c>
      <c r="BG17" s="9"/>
      <c r="BR17" s="10"/>
      <c r="BW17" s="98"/>
      <c r="BX17" s="98"/>
      <c r="BY17" s="68"/>
      <c r="BZ17" s="236" t="s">
        <v>40</v>
      </c>
      <c r="CA17" s="190">
        <f>AP31</f>
        <v>118.71069157894743</v>
      </c>
      <c r="CB17" s="190"/>
      <c r="CC17" s="190"/>
      <c r="CD17" s="235" t="s">
        <v>346</v>
      </c>
      <c r="CE17" s="197">
        <f>AY31</f>
        <v>211.95063449999998</v>
      </c>
      <c r="CF17" s="197"/>
      <c r="CG17" s="197"/>
      <c r="CH17" s="236" t="s">
        <v>164</v>
      </c>
      <c r="CI17" s="236" t="s">
        <v>486</v>
      </c>
      <c r="CJ17" s="236"/>
      <c r="CK17" s="236">
        <v>0</v>
      </c>
      <c r="CL17" s="236" t="s">
        <v>162</v>
      </c>
      <c r="CM17" s="236" t="s">
        <v>486</v>
      </c>
      <c r="CN17" s="236"/>
      <c r="CO17" s="236">
        <v>0</v>
      </c>
      <c r="CP17" s="236" t="s">
        <v>166</v>
      </c>
      <c r="CR17" s="236" t="s">
        <v>40</v>
      </c>
      <c r="CS17" s="190">
        <f>CA17-CE17/CE18*(TAN(CK17)+TAN(CO17))</f>
        <v>118.71069157894743</v>
      </c>
      <c r="CT17" s="190"/>
      <c r="CU17" s="190"/>
    </row>
    <row r="18" spans="3:100" ht="19.2">
      <c r="E18" s="16" t="s">
        <v>151</v>
      </c>
      <c r="X18" s="9"/>
      <c r="AI18" s="10"/>
      <c r="AN18" s="192" t="s">
        <v>331</v>
      </c>
      <c r="AO18" s="192"/>
      <c r="AP18" s="16" t="s">
        <v>562</v>
      </c>
      <c r="AQ18" s="16"/>
      <c r="AR18" s="16"/>
      <c r="AS18" s="16"/>
      <c r="AT18" s="16"/>
      <c r="AU18" s="16"/>
      <c r="AV18" s="16"/>
      <c r="AW18" s="16"/>
      <c r="AX18" s="16"/>
      <c r="AY18" s="192" t="s">
        <v>331</v>
      </c>
      <c r="AZ18" s="192"/>
      <c r="BA18" s="18" t="s">
        <v>4</v>
      </c>
      <c r="BB18" s="190">
        <f>'3安常'!AP38</f>
        <v>71.690182825484754</v>
      </c>
      <c r="BC18" s="190"/>
      <c r="BD18" s="190"/>
      <c r="BE18" s="4" t="s">
        <v>33</v>
      </c>
      <c r="BG18" s="9"/>
      <c r="BR18" s="10"/>
      <c r="BZ18" s="236"/>
      <c r="CA18" s="190"/>
      <c r="CB18" s="190"/>
      <c r="CC18" s="190"/>
      <c r="CD18" s="236"/>
      <c r="CE18" s="240">
        <f>AY37/1000</f>
        <v>0.59</v>
      </c>
      <c r="CF18" s="240"/>
      <c r="CG18" s="240"/>
      <c r="CH18" s="236"/>
      <c r="CI18" s="236"/>
      <c r="CJ18" s="236"/>
      <c r="CK18" s="236"/>
      <c r="CL18" s="236"/>
      <c r="CM18" s="236"/>
      <c r="CN18" s="236"/>
      <c r="CO18" s="236"/>
      <c r="CP18" s="236"/>
      <c r="CR18" s="236"/>
      <c r="CS18" s="190"/>
      <c r="CT18" s="190"/>
      <c r="CU18" s="190"/>
    </row>
    <row r="19" spans="3:100">
      <c r="F19" s="192" t="s">
        <v>141</v>
      </c>
      <c r="G19" s="192"/>
      <c r="H19" s="21" t="s">
        <v>40</v>
      </c>
      <c r="I19" s="192" t="s">
        <v>123</v>
      </c>
      <c r="J19" s="193"/>
      <c r="K19" s="193"/>
      <c r="L19" s="15" t="s">
        <v>142</v>
      </c>
      <c r="M19" s="16"/>
      <c r="X19" s="11"/>
      <c r="Y19" s="12"/>
      <c r="Z19" s="12"/>
      <c r="AA19" s="12"/>
      <c r="AB19" s="12"/>
      <c r="AC19" s="12"/>
      <c r="AD19" s="12"/>
      <c r="AE19" s="12"/>
      <c r="AF19" s="12"/>
      <c r="AG19" s="12"/>
      <c r="AH19" s="12"/>
      <c r="AI19" s="13"/>
      <c r="AN19" s="211" t="s">
        <v>491</v>
      </c>
      <c r="AO19" s="211"/>
      <c r="AP19" s="31" t="s">
        <v>333</v>
      </c>
      <c r="AQ19" s="16"/>
      <c r="AR19" s="16"/>
      <c r="AS19" s="16"/>
      <c r="AT19" s="16"/>
      <c r="AU19" s="16"/>
      <c r="AV19" s="16"/>
      <c r="AW19" s="16"/>
      <c r="AX19" s="16"/>
      <c r="AY19" s="211" t="s">
        <v>491</v>
      </c>
      <c r="AZ19" s="211"/>
      <c r="BA19" s="18" t="s">
        <v>4</v>
      </c>
      <c r="BB19" s="190">
        <f>G6</f>
        <v>2.8499999999999996</v>
      </c>
      <c r="BC19" s="190"/>
      <c r="BD19" s="190"/>
      <c r="BE19" s="4" t="s">
        <v>5</v>
      </c>
      <c r="BG19" s="9"/>
      <c r="BR19" s="10"/>
    </row>
    <row r="20" spans="3:100">
      <c r="F20" s="16"/>
      <c r="G20" s="16"/>
      <c r="H20" s="21" t="s">
        <v>40</v>
      </c>
      <c r="I20" s="190">
        <f>M16</f>
        <v>17.669999999999998</v>
      </c>
      <c r="J20" s="190"/>
      <c r="K20" s="190"/>
      <c r="L20" s="23" t="s">
        <v>69</v>
      </c>
      <c r="M20" s="200">
        <f>'1条'!R20</f>
        <v>19</v>
      </c>
      <c r="N20" s="200"/>
      <c r="P20" s="21" t="s">
        <v>40</v>
      </c>
      <c r="Q20" s="190">
        <f>I20*M20</f>
        <v>335.72999999999996</v>
      </c>
      <c r="R20" s="190"/>
      <c r="S20" s="190"/>
      <c r="T20" s="18" t="s">
        <v>127</v>
      </c>
      <c r="BG20" s="9"/>
      <c r="BR20" s="10"/>
      <c r="BV20" t="s">
        <v>464</v>
      </c>
    </row>
    <row r="21" spans="3:100">
      <c r="E21" s="16"/>
      <c r="X21" s="6"/>
      <c r="Y21" s="7"/>
      <c r="Z21" s="7"/>
      <c r="AA21" s="7"/>
      <c r="AB21" s="7"/>
      <c r="AC21" s="7"/>
      <c r="AD21" s="7"/>
      <c r="AE21" s="7"/>
      <c r="AF21" s="7"/>
      <c r="AG21" s="7"/>
      <c r="AH21" s="7"/>
      <c r="AI21" s="8"/>
      <c r="BG21" s="11"/>
      <c r="BH21" s="12"/>
      <c r="BI21" s="12"/>
      <c r="BJ21" s="12"/>
      <c r="BK21" s="12"/>
      <c r="BL21" s="12"/>
      <c r="BM21" s="12"/>
      <c r="BN21" s="12"/>
      <c r="BO21" s="12"/>
      <c r="BP21" s="12"/>
      <c r="BQ21" s="12"/>
      <c r="BR21" s="13"/>
      <c r="BW21" t="s">
        <v>357</v>
      </c>
      <c r="CG21" s="14" t="s">
        <v>61</v>
      </c>
      <c r="CI21" s="4" t="s">
        <v>4</v>
      </c>
      <c r="CJ21" s="289">
        <f>'1条'!BA7</f>
        <v>0.23</v>
      </c>
      <c r="CK21" s="289"/>
      <c r="CL21" s="289"/>
      <c r="CM21" s="4" t="s">
        <v>21</v>
      </c>
    </row>
    <row r="22" spans="3:100">
      <c r="D22" t="s">
        <v>519</v>
      </c>
      <c r="X22" s="9"/>
      <c r="AI22" s="10"/>
      <c r="AL22" t="s">
        <v>522</v>
      </c>
      <c r="BW22" t="s">
        <v>470</v>
      </c>
      <c r="CI22" s="100"/>
      <c r="CJ22" s="100"/>
      <c r="CK22" s="100"/>
      <c r="CL22" s="100"/>
      <c r="CM22" s="100"/>
      <c r="CN22" s="100"/>
    </row>
    <row r="23" spans="3:100">
      <c r="E23" t="s">
        <v>234</v>
      </c>
      <c r="X23" s="9"/>
      <c r="AI23" s="10"/>
      <c r="AP23" s="255" t="s">
        <v>220</v>
      </c>
      <c r="AQ23" s="256"/>
      <c r="AR23" s="256"/>
      <c r="AS23" s="257" t="s">
        <v>221</v>
      </c>
      <c r="AT23" s="256"/>
      <c r="AU23" s="256"/>
      <c r="AV23" s="24" t="s">
        <v>340</v>
      </c>
      <c r="AW23" s="25"/>
      <c r="AX23" s="25"/>
      <c r="AY23" s="24" t="s">
        <v>223</v>
      </c>
      <c r="AZ23" s="25"/>
      <c r="BA23" s="25"/>
      <c r="BB23" s="26"/>
      <c r="BG23" s="6"/>
      <c r="BH23" s="7"/>
      <c r="BI23" s="7"/>
      <c r="BJ23" s="7"/>
      <c r="BK23" s="7"/>
      <c r="BL23" s="7"/>
      <c r="BM23" s="7"/>
      <c r="BN23" s="7"/>
      <c r="BO23" s="7"/>
      <c r="BP23" s="7"/>
      <c r="BQ23" s="7"/>
      <c r="BR23" s="8"/>
      <c r="BX23" t="s">
        <v>295</v>
      </c>
      <c r="CA23" s="276">
        <f>AY37</f>
        <v>590</v>
      </c>
      <c r="CB23" s="276"/>
      <c r="CC23" s="276"/>
      <c r="CD23" t="s">
        <v>465</v>
      </c>
      <c r="CI23" s="14"/>
      <c r="CK23" s="4"/>
      <c r="CL23" s="86"/>
      <c r="CM23" s="86"/>
      <c r="CN23" s="276">
        <f>_xlfn.IFS(CA23&lt;1000, 300, CA23&lt;3000,1000,CA23&lt;5000,3000,CA23&lt;10000,5000, CA23&gt;=10000,10000)</f>
        <v>300</v>
      </c>
      <c r="CO23" s="276"/>
      <c r="CP23" s="276"/>
      <c r="CQ23" t="s">
        <v>466</v>
      </c>
      <c r="CR23" s="276">
        <f>_xlfn.IFS(CA23&lt;1000,1000,CA23&lt;3000,3000,CA23&lt;5000,5000,CA23&lt;10000,10000,CA23&gt;=10000,10000)</f>
        <v>1000</v>
      </c>
      <c r="CS23" s="276"/>
      <c r="CT23" s="276"/>
      <c r="CU23" t="s">
        <v>467</v>
      </c>
    </row>
    <row r="24" spans="3:100">
      <c r="F24" s="192" t="s">
        <v>189</v>
      </c>
      <c r="G24" s="192"/>
      <c r="H24" s="21" t="s">
        <v>40</v>
      </c>
      <c r="I24" s="192" t="s">
        <v>17</v>
      </c>
      <c r="J24" s="193"/>
      <c r="K24" s="193"/>
      <c r="L24" s="40" t="s">
        <v>190</v>
      </c>
      <c r="M24" s="16"/>
      <c r="W24" s="16"/>
      <c r="X24" s="9"/>
      <c r="AI24" s="10"/>
      <c r="AP24" s="258" t="s">
        <v>224</v>
      </c>
      <c r="AQ24" s="231"/>
      <c r="AR24" s="231"/>
      <c r="AS24" s="259" t="s">
        <v>212</v>
      </c>
      <c r="AT24" s="231"/>
      <c r="AU24" s="231"/>
      <c r="AV24" s="259" t="s">
        <v>225</v>
      </c>
      <c r="AW24" s="231"/>
      <c r="AX24" s="231"/>
      <c r="AY24" s="258" t="s">
        <v>227</v>
      </c>
      <c r="AZ24" s="231"/>
      <c r="BA24" s="231"/>
      <c r="BB24" s="260"/>
      <c r="BG24" s="9"/>
      <c r="BR24" s="10"/>
      <c r="BX24" t="s">
        <v>468</v>
      </c>
    </row>
    <row r="25" spans="3:100">
      <c r="H25" s="21" t="s">
        <v>40</v>
      </c>
      <c r="I25" s="190">
        <f>G6</f>
        <v>2.8499999999999996</v>
      </c>
      <c r="J25" s="190"/>
      <c r="K25" s="190"/>
      <c r="L25" s="23" t="s">
        <v>69</v>
      </c>
      <c r="M25" s="200">
        <f>'1条'!X37</f>
        <v>10</v>
      </c>
      <c r="N25" s="200"/>
      <c r="X25" s="9"/>
      <c r="AI25" s="10"/>
      <c r="AP25" s="261" t="s">
        <v>229</v>
      </c>
      <c r="AQ25" s="233"/>
      <c r="AR25" s="233"/>
      <c r="AS25" s="262" t="s">
        <v>229</v>
      </c>
      <c r="AT25" s="233"/>
      <c r="AU25" s="233"/>
      <c r="AV25" s="262" t="s">
        <v>230</v>
      </c>
      <c r="AW25" s="233"/>
      <c r="AX25" s="233"/>
      <c r="AY25" s="273" t="s">
        <v>231</v>
      </c>
      <c r="AZ25" s="248"/>
      <c r="BA25" s="248"/>
      <c r="BB25" s="298"/>
      <c r="BG25" s="9"/>
      <c r="BR25" s="10"/>
      <c r="BY25" s="193" t="s">
        <v>358</v>
      </c>
      <c r="BZ25" s="193"/>
      <c r="CA25" s="199" t="s">
        <v>4</v>
      </c>
      <c r="CB25" s="291" t="s">
        <v>304</v>
      </c>
      <c r="CC25" s="214">
        <f>CA23</f>
        <v>590</v>
      </c>
      <c r="CD25" s="199"/>
      <c r="CE25" s="199"/>
      <c r="CF25" s="291" t="s">
        <v>236</v>
      </c>
      <c r="CG25" s="214">
        <f>CN23</f>
        <v>300</v>
      </c>
      <c r="CH25" s="214"/>
      <c r="CI25" s="214"/>
      <c r="CJ25" s="291" t="s">
        <v>270</v>
      </c>
      <c r="CK25" s="199" t="s">
        <v>69</v>
      </c>
      <c r="CL25" s="292">
        <f>_xlfn.SWITCH(CN23,300, 1.4, 1000, 1, 3000, 0.7, 5000, 0.6, 10000,0.5)</f>
        <v>1.4</v>
      </c>
      <c r="CM25" s="292"/>
      <c r="CN25" s="292"/>
      <c r="CO25" s="56" t="s">
        <v>469</v>
      </c>
      <c r="CP25" s="292">
        <f>_xlfn.SWITCH(CR23,300, 1.4, 1000, 1, 3000, 0.7, 5000, 0.6, 10000,0.5)</f>
        <v>1</v>
      </c>
      <c r="CQ25" s="292"/>
      <c r="CR25" s="292"/>
      <c r="CS25" s="291" t="s">
        <v>259</v>
      </c>
      <c r="CT25" s="200">
        <f>CL25</f>
        <v>1.4</v>
      </c>
      <c r="CU25" s="200"/>
    </row>
    <row r="26" spans="3:100">
      <c r="H26" s="21" t="s">
        <v>40</v>
      </c>
      <c r="I26" s="190">
        <f>I25*M25</f>
        <v>28.499999999999996</v>
      </c>
      <c r="J26" s="190"/>
      <c r="K26" s="190"/>
      <c r="L26" s="18" t="s">
        <v>127</v>
      </c>
      <c r="X26" s="9"/>
      <c r="AI26" s="10"/>
      <c r="AM26" s="137" t="s">
        <v>96</v>
      </c>
      <c r="AN26" s="137"/>
      <c r="AO26" s="137"/>
      <c r="AP26" s="253">
        <f>Q10</f>
        <v>48.877499999999991</v>
      </c>
      <c r="AQ26" s="253"/>
      <c r="AR26" s="253"/>
      <c r="AS26" s="184" t="s">
        <v>240</v>
      </c>
      <c r="AT26" s="182"/>
      <c r="AU26" s="183"/>
      <c r="AV26" s="253">
        <f>P6</f>
        <v>1.4249999999999998</v>
      </c>
      <c r="AW26" s="253"/>
      <c r="AX26" s="253"/>
      <c r="AY26" s="252">
        <f>IFERROR(AP26*AV26,0)</f>
        <v>69.650437499999981</v>
      </c>
      <c r="AZ26" s="253"/>
      <c r="BA26" s="253"/>
      <c r="BB26" s="254"/>
      <c r="BG26" s="9"/>
      <c r="BR26" s="10"/>
      <c r="BY26" s="193"/>
      <c r="BZ26" s="193"/>
      <c r="CA26" s="199"/>
      <c r="CB26" s="291"/>
      <c r="CC26" s="199"/>
      <c r="CD26" s="199"/>
      <c r="CE26" s="199"/>
      <c r="CF26" s="291"/>
      <c r="CG26" s="214"/>
      <c r="CH26" s="214"/>
      <c r="CI26" s="214"/>
      <c r="CJ26" s="291"/>
      <c r="CK26" s="199"/>
      <c r="CL26" s="276">
        <f>CN23</f>
        <v>300</v>
      </c>
      <c r="CM26" s="276"/>
      <c r="CN26" s="276"/>
      <c r="CO26" s="4" t="s">
        <v>469</v>
      </c>
      <c r="CP26" s="276">
        <f>CR23</f>
        <v>1000</v>
      </c>
      <c r="CQ26" s="276"/>
      <c r="CR26" s="276"/>
      <c r="CS26" s="291"/>
      <c r="CT26" s="200"/>
      <c r="CU26" s="200"/>
    </row>
    <row r="27" spans="3:100">
      <c r="V27" s="16"/>
      <c r="X27" s="9"/>
      <c r="AI27" s="10"/>
      <c r="AM27" s="137" t="s">
        <v>233</v>
      </c>
      <c r="AN27" s="137"/>
      <c r="AO27" s="137"/>
      <c r="AP27" s="253">
        <f>Q20</f>
        <v>335.72999999999996</v>
      </c>
      <c r="AQ27" s="253"/>
      <c r="AR27" s="253"/>
      <c r="AS27" s="184" t="s">
        <v>240</v>
      </c>
      <c r="AT27" s="182"/>
      <c r="AU27" s="183"/>
      <c r="AV27" s="253">
        <f>P16</f>
        <v>1.4249999999999998</v>
      </c>
      <c r="AW27" s="253"/>
      <c r="AX27" s="253"/>
      <c r="AY27" s="252">
        <f>IFERROR(AP27*AV27,0)</f>
        <v>478.4152499999999</v>
      </c>
      <c r="AZ27" s="253"/>
      <c r="BA27" s="253"/>
      <c r="BB27" s="254"/>
      <c r="BG27" s="9"/>
      <c r="BR27" s="10"/>
      <c r="CA27" s="49" t="s">
        <v>4</v>
      </c>
      <c r="CB27" s="276">
        <f>CC25-CG25</f>
        <v>290</v>
      </c>
      <c r="CC27" s="276"/>
      <c r="CD27" s="276"/>
      <c r="CE27" s="18" t="s">
        <v>69</v>
      </c>
      <c r="CF27" s="279">
        <f>(CL25-CP25)/(CL26-CP26)</f>
        <v>-5.7142857142857125E-4</v>
      </c>
      <c r="CG27" s="279"/>
      <c r="CH27" s="279"/>
      <c r="CI27" s="18" t="s">
        <v>259</v>
      </c>
      <c r="CJ27" s="290">
        <f>CT25</f>
        <v>1.4</v>
      </c>
      <c r="CK27" s="290"/>
      <c r="CL27" s="290"/>
      <c r="CM27" s="49" t="s">
        <v>4</v>
      </c>
      <c r="CN27" s="232">
        <f>CB27*CF27+CJ27</f>
        <v>1.2342857142857142</v>
      </c>
      <c r="CO27" s="232"/>
      <c r="CP27" s="232"/>
    </row>
    <row r="28" spans="3:100">
      <c r="E28" t="s">
        <v>488</v>
      </c>
      <c r="X28" s="9"/>
      <c r="AI28" s="10"/>
      <c r="AM28" s="137" t="s">
        <v>238</v>
      </c>
      <c r="AN28" s="137"/>
      <c r="AO28" s="137"/>
      <c r="AP28" s="253">
        <f>I26</f>
        <v>28.499999999999996</v>
      </c>
      <c r="AQ28" s="253"/>
      <c r="AR28" s="253"/>
      <c r="AS28" s="308" t="s">
        <v>586</v>
      </c>
      <c r="AT28" s="182"/>
      <c r="AU28" s="183"/>
      <c r="AV28" s="253">
        <f>I32</f>
        <v>1.4249999999999998</v>
      </c>
      <c r="AW28" s="253"/>
      <c r="AX28" s="253"/>
      <c r="AY28" s="252">
        <f>IFERROR(AP28*AV28,0)</f>
        <v>40.61249999999999</v>
      </c>
      <c r="AZ28" s="253"/>
      <c r="BA28" s="253"/>
      <c r="BB28" s="254"/>
      <c r="BG28" s="9"/>
      <c r="BR28" s="10"/>
      <c r="BW28" t="s">
        <v>473</v>
      </c>
      <c r="CE28" s="18"/>
      <c r="CK28" s="14"/>
      <c r="CL28" s="14"/>
      <c r="CM28" s="14"/>
      <c r="CN28" s="14"/>
      <c r="CO28" s="14"/>
      <c r="CP28" s="14"/>
    </row>
    <row r="29" spans="3:100">
      <c r="E29" s="16" t="s">
        <v>124</v>
      </c>
      <c r="X29" s="9"/>
      <c r="AI29" s="10"/>
      <c r="AM29" s="137" t="s">
        <v>239</v>
      </c>
      <c r="AN29" s="137"/>
      <c r="AO29" s="137"/>
      <c r="AP29" s="253">
        <f>-R37</f>
        <v>0</v>
      </c>
      <c r="AQ29" s="253"/>
      <c r="AR29" s="253"/>
      <c r="AS29" s="184" t="s">
        <v>240</v>
      </c>
      <c r="AT29" s="182"/>
      <c r="AU29" s="183"/>
      <c r="AV29" s="184" t="s">
        <v>240</v>
      </c>
      <c r="AW29" s="182"/>
      <c r="AX29" s="183"/>
      <c r="AY29" s="252">
        <f>IFERROR(AP29*AV29,0)</f>
        <v>0</v>
      </c>
      <c r="AZ29" s="253"/>
      <c r="BA29" s="253"/>
      <c r="BB29" s="254"/>
      <c r="BG29" s="9"/>
      <c r="BR29" s="10"/>
      <c r="BX29" t="s">
        <v>289</v>
      </c>
      <c r="CB29" s="274">
        <f>'4か曲'!CJ17</f>
        <v>5.3844067796610167E-3</v>
      </c>
      <c r="CC29" s="274"/>
      <c r="CD29" s="274"/>
      <c r="CE29" t="s">
        <v>471</v>
      </c>
      <c r="CJ29" s="14"/>
      <c r="CL29" s="4"/>
      <c r="CM29" s="86"/>
      <c r="CN29" s="86"/>
      <c r="CO29" s="274">
        <f>_xlfn.IFS(CB29&lt;0.001, 0.001, CB29&lt;0.002,0.001,CB29&lt;0.003,0.002,CB29&lt;0.005,0.003, CB29&lt;0.01,0.005,CB29&gt;=0.01,0.005)</f>
        <v>5.0000000000000001E-3</v>
      </c>
      <c r="CP29" s="274"/>
      <c r="CQ29" s="274"/>
      <c r="CR29" t="s">
        <v>466</v>
      </c>
      <c r="CS29" s="274">
        <f>_xlfn.IFS(CB29&lt;0.001, 0.002, CB29&lt;0.002,0.002,CB29&lt;0.003,0.003,CB29&lt;0.005,0.005, CB29&lt;0.01,0.01,CB29&gt;=0.01,0.01)</f>
        <v>0.01</v>
      </c>
      <c r="CT29" s="274"/>
      <c r="CU29" s="274"/>
      <c r="CV29" t="s">
        <v>467</v>
      </c>
    </row>
    <row r="30" spans="3:100">
      <c r="F30" s="192" t="s">
        <v>235</v>
      </c>
      <c r="G30" s="192"/>
      <c r="H30" s="21" t="s">
        <v>40</v>
      </c>
      <c r="I30" s="192" t="s">
        <v>17</v>
      </c>
      <c r="J30" s="193"/>
      <c r="K30" s="193"/>
      <c r="L30" s="4" t="s">
        <v>287</v>
      </c>
      <c r="M30" s="4">
        <v>2</v>
      </c>
      <c r="X30" s="9"/>
      <c r="AI30" s="10"/>
      <c r="AM30" s="137" t="s">
        <v>338</v>
      </c>
      <c r="AN30" s="137"/>
      <c r="AO30" s="137"/>
      <c r="AP30" s="253">
        <f>-AQ9</f>
        <v>-294.39680842105253</v>
      </c>
      <c r="AQ30" s="253"/>
      <c r="AR30" s="253"/>
      <c r="AS30" s="184" t="s">
        <v>240</v>
      </c>
      <c r="AT30" s="182"/>
      <c r="AU30" s="183"/>
      <c r="AV30" s="253">
        <f>AQ15</f>
        <v>1.2796590935224954</v>
      </c>
      <c r="AW30" s="253"/>
      <c r="AX30" s="253"/>
      <c r="AY30" s="252">
        <f>IFERROR(AP30*AV30,0)</f>
        <v>-376.72755299999983</v>
      </c>
      <c r="AZ30" s="253"/>
      <c r="BA30" s="253"/>
      <c r="BB30" s="254"/>
      <c r="BG30" s="9"/>
      <c r="BR30" s="10"/>
      <c r="BX30" t="s">
        <v>468</v>
      </c>
      <c r="CE30" s="18"/>
    </row>
    <row r="31" spans="3:100">
      <c r="F31" s="16"/>
      <c r="G31" s="16"/>
      <c r="H31" s="21" t="s">
        <v>40</v>
      </c>
      <c r="I31" s="190">
        <f>G6</f>
        <v>2.8499999999999996</v>
      </c>
      <c r="J31" s="190"/>
      <c r="K31" s="190"/>
      <c r="L31" s="4" t="s">
        <v>287</v>
      </c>
      <c r="M31" s="4">
        <v>2</v>
      </c>
      <c r="N31" s="16"/>
      <c r="Q31" s="16"/>
      <c r="R31" s="16"/>
      <c r="S31" s="16"/>
      <c r="T31" s="16"/>
      <c r="U31" s="16"/>
      <c r="V31" s="16"/>
      <c r="X31" s="9"/>
      <c r="AI31" s="10"/>
      <c r="AM31" s="137" t="s">
        <v>232</v>
      </c>
      <c r="AN31" s="137"/>
      <c r="AO31" s="137"/>
      <c r="AP31" s="253">
        <f>SUM(AP26:AR30)</f>
        <v>118.71069157894743</v>
      </c>
      <c r="AQ31" s="253"/>
      <c r="AR31" s="253"/>
      <c r="AS31" s="252">
        <f>SUM(AS26:AU30)</f>
        <v>0</v>
      </c>
      <c r="AT31" s="253"/>
      <c r="AU31" s="254"/>
      <c r="AV31" s="253"/>
      <c r="AW31" s="253"/>
      <c r="AX31" s="253"/>
      <c r="AY31" s="252">
        <f>SUM(AY26:BB30)</f>
        <v>211.95063449999998</v>
      </c>
      <c r="AZ31" s="253"/>
      <c r="BA31" s="253"/>
      <c r="BB31" s="254"/>
      <c r="BG31" s="9"/>
      <c r="BR31" s="10"/>
      <c r="BY31" s="193" t="s">
        <v>359</v>
      </c>
      <c r="BZ31" s="193"/>
      <c r="CA31" s="199" t="s">
        <v>4</v>
      </c>
      <c r="CB31" s="291" t="s">
        <v>304</v>
      </c>
      <c r="CC31" s="293">
        <f>CB29</f>
        <v>5.3844067796610167E-3</v>
      </c>
      <c r="CD31" s="293"/>
      <c r="CE31" s="293"/>
      <c r="CF31" s="291" t="s">
        <v>236</v>
      </c>
      <c r="CG31" s="293">
        <f>CO29</f>
        <v>5.0000000000000001E-3</v>
      </c>
      <c r="CH31" s="293"/>
      <c r="CI31" s="293"/>
      <c r="CJ31" s="291" t="s">
        <v>270</v>
      </c>
      <c r="CK31" s="199" t="s">
        <v>69</v>
      </c>
      <c r="CL31" s="292">
        <f>_xlfn.SWITCH(CO29,0.001, 0.7, 0.002, 0.9, 0.003, 1, 0.005, 1.2, 0.01,1.5)</f>
        <v>1.2</v>
      </c>
      <c r="CM31" s="292"/>
      <c r="CN31" s="292"/>
      <c r="CO31" s="56" t="s">
        <v>469</v>
      </c>
      <c r="CP31" s="292">
        <f>_xlfn.SWITCH(CS29,0.001, 0.7, 0.002, 0.9, 0.003, 1, 0.005, 1.2, 0.01,1.5)</f>
        <v>1.5</v>
      </c>
      <c r="CQ31" s="292"/>
      <c r="CR31" s="292"/>
      <c r="CS31" s="291" t="s">
        <v>259</v>
      </c>
      <c r="CT31" s="200">
        <f>CL31</f>
        <v>1.2</v>
      </c>
      <c r="CU31" s="200"/>
    </row>
    <row r="32" spans="3:100">
      <c r="C32" s="16"/>
      <c r="H32" s="21" t="s">
        <v>40</v>
      </c>
      <c r="I32" s="190">
        <f>I31/M31</f>
        <v>1.4249999999999998</v>
      </c>
      <c r="J32" s="190"/>
      <c r="K32" s="190"/>
      <c r="L32" s="18" t="s">
        <v>5</v>
      </c>
      <c r="U32" s="16"/>
      <c r="V32" s="16"/>
      <c r="X32" s="9"/>
      <c r="AI32" s="10"/>
      <c r="BG32" s="9"/>
      <c r="BR32" s="10"/>
      <c r="BY32" s="193"/>
      <c r="BZ32" s="193"/>
      <c r="CA32" s="199"/>
      <c r="CB32" s="291"/>
      <c r="CC32" s="293"/>
      <c r="CD32" s="293"/>
      <c r="CE32" s="293"/>
      <c r="CF32" s="291"/>
      <c r="CG32" s="293"/>
      <c r="CH32" s="293"/>
      <c r="CI32" s="293"/>
      <c r="CJ32" s="291"/>
      <c r="CK32" s="199"/>
      <c r="CL32" s="274">
        <f>CO29</f>
        <v>5.0000000000000001E-3</v>
      </c>
      <c r="CM32" s="274"/>
      <c r="CN32" s="274"/>
      <c r="CO32" s="4" t="s">
        <v>469</v>
      </c>
      <c r="CP32" s="274">
        <f>CS29</f>
        <v>0.01</v>
      </c>
      <c r="CQ32" s="274"/>
      <c r="CR32" s="274"/>
      <c r="CS32" s="291"/>
      <c r="CT32" s="200"/>
      <c r="CU32" s="200"/>
    </row>
    <row r="33" spans="3:105">
      <c r="C33" s="16"/>
      <c r="U33" s="16"/>
      <c r="V33" s="16"/>
      <c r="X33" s="9"/>
      <c r="AI33" s="10"/>
      <c r="AL33" t="s">
        <v>523</v>
      </c>
      <c r="BG33" s="9"/>
      <c r="BR33" s="10"/>
      <c r="CA33" s="49" t="s">
        <v>4</v>
      </c>
      <c r="CB33" s="274">
        <f>CC31-CG31</f>
        <v>3.8440677966101663E-4</v>
      </c>
      <c r="CC33" s="274"/>
      <c r="CD33" s="274"/>
      <c r="CE33" s="18" t="s">
        <v>69</v>
      </c>
      <c r="CF33" s="232">
        <f>(CL31-CP31)/(CL32-CP32)</f>
        <v>60.000000000000007</v>
      </c>
      <c r="CG33" s="232"/>
      <c r="CH33" s="232"/>
      <c r="CI33" s="18" t="s">
        <v>259</v>
      </c>
      <c r="CJ33" s="290">
        <f>CT31</f>
        <v>1.2</v>
      </c>
      <c r="CK33" s="290"/>
      <c r="CL33" s="290"/>
      <c r="CM33" s="49" t="s">
        <v>4</v>
      </c>
      <c r="CN33" s="232">
        <f>CB33*CF33+CJ33</f>
        <v>1.223064406779661</v>
      </c>
      <c r="CO33" s="232"/>
      <c r="CP33" s="232"/>
    </row>
    <row r="34" spans="3:105">
      <c r="C34" s="16"/>
      <c r="X34" s="9"/>
      <c r="AI34" s="10"/>
      <c r="BG34" s="9"/>
      <c r="BR34" s="10"/>
      <c r="BW34" t="s">
        <v>360</v>
      </c>
      <c r="CF34" s="14" t="s">
        <v>472</v>
      </c>
      <c r="CH34" s="4" t="s">
        <v>4</v>
      </c>
      <c r="CI34" s="295" t="s">
        <v>61</v>
      </c>
      <c r="CJ34" s="295"/>
      <c r="CK34" s="18" t="s">
        <v>69</v>
      </c>
      <c r="CL34" s="193" t="s">
        <v>358</v>
      </c>
      <c r="CM34" s="193"/>
      <c r="CN34" s="18" t="s">
        <v>69</v>
      </c>
      <c r="CO34" s="193" t="s">
        <v>359</v>
      </c>
      <c r="CP34" s="193"/>
    </row>
    <row r="35" spans="3:105">
      <c r="X35" s="9"/>
      <c r="AI35" s="10"/>
      <c r="AM35" t="s">
        <v>474</v>
      </c>
      <c r="AY35" s="185">
        <f>'4か曲'!CO11</f>
        <v>0.11</v>
      </c>
      <c r="AZ35" s="186"/>
      <c r="BA35" s="187"/>
      <c r="BB35" s="4" t="s">
        <v>5</v>
      </c>
      <c r="BG35" s="9"/>
      <c r="BR35" s="10"/>
      <c r="CF35" s="14"/>
      <c r="CH35" s="4" t="s">
        <v>4</v>
      </c>
      <c r="CI35" s="289">
        <f>CJ21</f>
        <v>0.23</v>
      </c>
      <c r="CJ35" s="289"/>
      <c r="CK35" s="289"/>
      <c r="CL35" s="18" t="s">
        <v>69</v>
      </c>
      <c r="CM35" s="289">
        <f>CN27</f>
        <v>1.2342857142857142</v>
      </c>
      <c r="CN35" s="289"/>
      <c r="CO35" s="289"/>
      <c r="CP35" s="18" t="s">
        <v>69</v>
      </c>
      <c r="CQ35" s="289">
        <f>CN33</f>
        <v>1.223064406779661</v>
      </c>
      <c r="CR35" s="289"/>
      <c r="CS35" s="289"/>
      <c r="CT35" s="4" t="s">
        <v>4</v>
      </c>
      <c r="CU35" s="294">
        <f>CI35*CM35*CQ35</f>
        <v>0.3472105127360775</v>
      </c>
      <c r="CV35" s="294"/>
      <c r="CW35" s="294"/>
    </row>
    <row r="36" spans="3:105">
      <c r="D36" t="s">
        <v>520</v>
      </c>
      <c r="X36" s="9"/>
      <c r="AI36" s="10"/>
      <c r="AM36" t="s">
        <v>293</v>
      </c>
      <c r="AU36" s="5" t="s">
        <v>399</v>
      </c>
      <c r="AV36" s="4" t="s">
        <v>4</v>
      </c>
      <c r="AY36" s="184">
        <f>'1条'!BA37</f>
        <v>1000</v>
      </c>
      <c r="AZ36" s="182"/>
      <c r="BA36" s="183"/>
      <c r="BB36" s="4" t="s">
        <v>294</v>
      </c>
      <c r="BG36" s="9"/>
      <c r="BR36" s="10"/>
      <c r="BV36" t="s">
        <v>252</v>
      </c>
    </row>
    <row r="37" spans="3:105">
      <c r="E37" s="192" t="s">
        <v>349</v>
      </c>
      <c r="F37" s="192"/>
      <c r="G37" s="196" t="s">
        <v>40</v>
      </c>
      <c r="H37" s="30">
        <v>2</v>
      </c>
      <c r="I37" s="194" t="s">
        <v>350</v>
      </c>
      <c r="J37" s="194"/>
      <c r="K37" s="16"/>
      <c r="L37" s="196" t="s">
        <v>40</v>
      </c>
      <c r="M37" s="30">
        <v>2</v>
      </c>
      <c r="N37" s="30" t="s">
        <v>69</v>
      </c>
      <c r="O37" s="241">
        <f>'2土常'!AP25</f>
        <v>0</v>
      </c>
      <c r="P37" s="241"/>
      <c r="Q37" s="196" t="s">
        <v>40</v>
      </c>
      <c r="R37" s="199">
        <v>0</v>
      </c>
      <c r="S37" s="199"/>
      <c r="T37" s="199"/>
      <c r="X37" s="11"/>
      <c r="Y37" s="12"/>
      <c r="Z37" s="12"/>
      <c r="AA37" s="12"/>
      <c r="AB37" s="12"/>
      <c r="AC37" s="12"/>
      <c r="AD37" s="12"/>
      <c r="AE37" s="12"/>
      <c r="AF37" s="12"/>
      <c r="AG37" s="12"/>
      <c r="AH37" s="12"/>
      <c r="AI37" s="13"/>
      <c r="AM37" t="s">
        <v>295</v>
      </c>
      <c r="AU37" s="5" t="s">
        <v>296</v>
      </c>
      <c r="AV37" s="4" t="s">
        <v>4</v>
      </c>
      <c r="AY37" s="181">
        <f>'4か曲'!CJ13</f>
        <v>590</v>
      </c>
      <c r="AZ37" s="188"/>
      <c r="BA37" s="189"/>
      <c r="BB37" s="4" t="s">
        <v>294</v>
      </c>
      <c r="BG37" s="11"/>
      <c r="BH37" s="12"/>
      <c r="BI37" s="12"/>
      <c r="BJ37" s="12"/>
      <c r="BK37" s="12"/>
      <c r="BL37" s="12"/>
      <c r="BM37" s="12"/>
      <c r="BN37" s="12"/>
      <c r="BO37" s="12"/>
      <c r="BP37" s="12"/>
      <c r="BQ37" s="12"/>
      <c r="BR37" s="13"/>
      <c r="BV37" s="287" t="s">
        <v>320</v>
      </c>
      <c r="BW37" s="288"/>
      <c r="BX37" s="48" t="s">
        <v>244</v>
      </c>
      <c r="BY37" s="186">
        <f>CK12</f>
        <v>0.20120456199821599</v>
      </c>
      <c r="BZ37" s="186"/>
      <c r="CA37" s="187"/>
      <c r="CB37" s="19" t="str">
        <f>IF(BY37&lt;=CH37, "≦", "&gt;")</f>
        <v>≦</v>
      </c>
      <c r="CC37" s="134" t="s">
        <v>318</v>
      </c>
      <c r="CD37" s="135"/>
      <c r="CE37" s="135"/>
      <c r="CF37" s="135"/>
      <c r="CG37" s="135"/>
      <c r="CH37" s="186">
        <f>CU35</f>
        <v>0.3472105127360775</v>
      </c>
      <c r="CI37" s="187"/>
      <c r="CK37" s="134" t="str">
        <f>IF(CB37="≦", "OK", "NG")</f>
        <v>OK</v>
      </c>
      <c r="CL37" s="136"/>
    </row>
    <row r="38" spans="3:105">
      <c r="E38" s="192"/>
      <c r="F38" s="192"/>
      <c r="G38" s="196"/>
      <c r="H38" s="231" t="s">
        <v>17</v>
      </c>
      <c r="I38" s="231"/>
      <c r="J38" s="231"/>
      <c r="L38" s="196"/>
      <c r="M38" s="240">
        <f>G6</f>
        <v>2.8499999999999996</v>
      </c>
      <c r="N38" s="240"/>
      <c r="O38" s="240"/>
      <c r="P38" s="16"/>
      <c r="Q38" s="196"/>
      <c r="R38" s="199"/>
      <c r="S38" s="199"/>
      <c r="T38" s="199"/>
      <c r="AI38">
        <v>26</v>
      </c>
      <c r="BR38">
        <v>27</v>
      </c>
      <c r="DA38">
        <v>28</v>
      </c>
    </row>
  </sheetData>
  <sheetProtection sheet="1" objects="1" scenarios="1"/>
  <mergeCells count="240">
    <mergeCell ref="CU35:CW35"/>
    <mergeCell ref="CF33:CH33"/>
    <mergeCell ref="CJ33:CL33"/>
    <mergeCell ref="CN33:CP33"/>
    <mergeCell ref="CI34:CJ34"/>
    <mergeCell ref="CL34:CM34"/>
    <mergeCell ref="CO34:CP34"/>
    <mergeCell ref="CI35:CK35"/>
    <mergeCell ref="CM35:CO35"/>
    <mergeCell ref="CQ35:CS35"/>
    <mergeCell ref="CS29:CU29"/>
    <mergeCell ref="BY31:BZ32"/>
    <mergeCell ref="CA31:CA32"/>
    <mergeCell ref="CB31:CB32"/>
    <mergeCell ref="CC31:CE32"/>
    <mergeCell ref="CF31:CF32"/>
    <mergeCell ref="CG31:CI32"/>
    <mergeCell ref="CJ31:CJ32"/>
    <mergeCell ref="CK31:CK32"/>
    <mergeCell ref="CP31:CR31"/>
    <mergeCell ref="CS31:CS32"/>
    <mergeCell ref="CT31:CU32"/>
    <mergeCell ref="CP32:CR32"/>
    <mergeCell ref="CL31:CN31"/>
    <mergeCell ref="CL32:CN32"/>
    <mergeCell ref="CO29:CQ29"/>
    <mergeCell ref="CS17:CU18"/>
    <mergeCell ref="CE18:CG18"/>
    <mergeCell ref="CA23:CC23"/>
    <mergeCell ref="CN23:CP23"/>
    <mergeCell ref="CR23:CT23"/>
    <mergeCell ref="CA25:CA26"/>
    <mergeCell ref="CB25:CB26"/>
    <mergeCell ref="CC25:CE26"/>
    <mergeCell ref="CF25:CF26"/>
    <mergeCell ref="CG25:CI26"/>
    <mergeCell ref="CJ25:CJ26"/>
    <mergeCell ref="CK25:CK26"/>
    <mergeCell ref="CS25:CS26"/>
    <mergeCell ref="CT25:CU26"/>
    <mergeCell ref="CM17:CN18"/>
    <mergeCell ref="CN27:CP27"/>
    <mergeCell ref="CJ15:CJ16"/>
    <mergeCell ref="CK15:CL16"/>
    <mergeCell ref="CM15:CM16"/>
    <mergeCell ref="CN15:CN16"/>
    <mergeCell ref="CD16:CE16"/>
    <mergeCell ref="CL25:CN25"/>
    <mergeCell ref="CP25:CR25"/>
    <mergeCell ref="CL26:CN26"/>
    <mergeCell ref="CP26:CR26"/>
    <mergeCell ref="CO17:CO18"/>
    <mergeCell ref="CP17:CP18"/>
    <mergeCell ref="CR17:CR18"/>
    <mergeCell ref="CE17:CG17"/>
    <mergeCell ref="CH17:CH18"/>
    <mergeCell ref="CI17:CJ18"/>
    <mergeCell ref="CK17:CK18"/>
    <mergeCell ref="CL17:CL18"/>
    <mergeCell ref="CF2:CH2"/>
    <mergeCell ref="CJ2:CL2"/>
    <mergeCell ref="CF3:CH3"/>
    <mergeCell ref="CJ3:CL3"/>
    <mergeCell ref="CN3:CP3"/>
    <mergeCell ref="CF4:CH4"/>
    <mergeCell ref="CJ4:CL4"/>
    <mergeCell ref="CN4:CP4"/>
    <mergeCell ref="CF5:CH5"/>
    <mergeCell ref="CJ5:CL5"/>
    <mergeCell ref="F9:G9"/>
    <mergeCell ref="I9:K9"/>
    <mergeCell ref="CB29:CD29"/>
    <mergeCell ref="CB33:CD33"/>
    <mergeCell ref="AV30:AX30"/>
    <mergeCell ref="AY30:BB30"/>
    <mergeCell ref="AP23:AR23"/>
    <mergeCell ref="AS23:AU23"/>
    <mergeCell ref="AP24:AR24"/>
    <mergeCell ref="AS24:AU24"/>
    <mergeCell ref="F19:G19"/>
    <mergeCell ref="I19:K19"/>
    <mergeCell ref="AN18:AO18"/>
    <mergeCell ref="AY18:AZ18"/>
    <mergeCell ref="BB18:BD18"/>
    <mergeCell ref="CB27:CD27"/>
    <mergeCell ref="BZ17:BZ18"/>
    <mergeCell ref="CA17:CC18"/>
    <mergeCell ref="CD17:CD18"/>
    <mergeCell ref="P15:R15"/>
    <mergeCell ref="P16:R16"/>
    <mergeCell ref="S15:U15"/>
    <mergeCell ref="S16:U16"/>
    <mergeCell ref="AM26:AO26"/>
    <mergeCell ref="AY35:BA35"/>
    <mergeCell ref="CF27:CH27"/>
    <mergeCell ref="CJ27:CL27"/>
    <mergeCell ref="CK12:CM13"/>
    <mergeCell ref="CF6:CH6"/>
    <mergeCell ref="CF7:CH7"/>
    <mergeCell ref="CC8:CD8"/>
    <mergeCell ref="CF8:CH8"/>
    <mergeCell ref="BX15:BY16"/>
    <mergeCell ref="BZ15:BZ16"/>
    <mergeCell ref="CA15:CB16"/>
    <mergeCell ref="CC15:CC16"/>
    <mergeCell ref="CD15:CE15"/>
    <mergeCell ref="CF15:CF16"/>
    <mergeCell ref="CG15:CH16"/>
    <mergeCell ref="CI15:CI16"/>
    <mergeCell ref="CC13:CE13"/>
    <mergeCell ref="CJ12:CJ13"/>
    <mergeCell ref="AN5:AO6"/>
    <mergeCell ref="AP5:AP6"/>
    <mergeCell ref="AR5:AV6"/>
    <mergeCell ref="BA7:BC8"/>
    <mergeCell ref="I10:K10"/>
    <mergeCell ref="M10:N10"/>
    <mergeCell ref="Q10:S10"/>
    <mergeCell ref="AP7:AP8"/>
    <mergeCell ref="AR7:AR8"/>
    <mergeCell ref="AS7:AU8"/>
    <mergeCell ref="AV7:AV8"/>
    <mergeCell ref="AW7:AY8"/>
    <mergeCell ref="AZ7:AZ8"/>
    <mergeCell ref="AQ9:AS9"/>
    <mergeCell ref="M5:O5"/>
    <mergeCell ref="AY37:BA37"/>
    <mergeCell ref="BW12:BX13"/>
    <mergeCell ref="BY12:BY13"/>
    <mergeCell ref="BZ12:CA12"/>
    <mergeCell ref="AN11:AO12"/>
    <mergeCell ref="AP11:AP12"/>
    <mergeCell ref="AS11:AS12"/>
    <mergeCell ref="AV11:AX11"/>
    <mergeCell ref="AY11:AY12"/>
    <mergeCell ref="AZ11:AZ12"/>
    <mergeCell ref="AN17:AO17"/>
    <mergeCell ref="AQ11:AR12"/>
    <mergeCell ref="AQ13:AR14"/>
    <mergeCell ref="BE13:BF14"/>
    <mergeCell ref="BY25:BZ26"/>
    <mergeCell ref="AV31:AX31"/>
    <mergeCell ref="AY31:BB31"/>
    <mergeCell ref="AV29:AX29"/>
    <mergeCell ref="AY29:BB29"/>
    <mergeCell ref="AV27:AX27"/>
    <mergeCell ref="AY27:BB27"/>
    <mergeCell ref="AY36:BA36"/>
    <mergeCell ref="AV28:AX28"/>
    <mergeCell ref="AY28:BB28"/>
    <mergeCell ref="CC37:CG37"/>
    <mergeCell ref="CH37:CI37"/>
    <mergeCell ref="CK37:CL37"/>
    <mergeCell ref="AV12:AX12"/>
    <mergeCell ref="AP13:AP14"/>
    <mergeCell ref="AS13:AS14"/>
    <mergeCell ref="AV13:AX13"/>
    <mergeCell ref="AZ13:BB13"/>
    <mergeCell ref="CG12:CI12"/>
    <mergeCell ref="BD13:BD14"/>
    <mergeCell ref="AV14:AX14"/>
    <mergeCell ref="AZ14:BB14"/>
    <mergeCell ref="AQ15:AS15"/>
    <mergeCell ref="AY17:AZ17"/>
    <mergeCell ref="BB17:BD17"/>
    <mergeCell ref="BY37:CA37"/>
    <mergeCell ref="CG13:CI13"/>
    <mergeCell ref="CB12:CB13"/>
    <mergeCell ref="CC12:CE12"/>
    <mergeCell ref="CJ21:CL21"/>
    <mergeCell ref="BZ13:CA13"/>
    <mergeCell ref="AV24:AX24"/>
    <mergeCell ref="AY24:BB24"/>
    <mergeCell ref="BV37:BW37"/>
    <mergeCell ref="AP26:AR26"/>
    <mergeCell ref="AS26:AU26"/>
    <mergeCell ref="AV26:AX26"/>
    <mergeCell ref="AY26:BB26"/>
    <mergeCell ref="AN19:AO19"/>
    <mergeCell ref="AY19:AZ19"/>
    <mergeCell ref="BB19:BD19"/>
    <mergeCell ref="Q20:S20"/>
    <mergeCell ref="AP25:AR25"/>
    <mergeCell ref="AS25:AU25"/>
    <mergeCell ref="AV25:AX25"/>
    <mergeCell ref="AY25:BB25"/>
    <mergeCell ref="M15:O15"/>
    <mergeCell ref="I26:K26"/>
    <mergeCell ref="F30:G30"/>
    <mergeCell ref="I32:K32"/>
    <mergeCell ref="E37:F38"/>
    <mergeCell ref="G37:G38"/>
    <mergeCell ref="I37:J37"/>
    <mergeCell ref="L37:L38"/>
    <mergeCell ref="I30:K30"/>
    <mergeCell ref="I31:K31"/>
    <mergeCell ref="E15:F15"/>
    <mergeCell ref="E16:F16"/>
    <mergeCell ref="G15:I15"/>
    <mergeCell ref="G16:I16"/>
    <mergeCell ref="J15:L15"/>
    <mergeCell ref="J16:L16"/>
    <mergeCell ref="M16:O16"/>
    <mergeCell ref="M25:N25"/>
    <mergeCell ref="I20:K20"/>
    <mergeCell ref="M20:N20"/>
    <mergeCell ref="F24:G24"/>
    <mergeCell ref="I24:K24"/>
    <mergeCell ref="I25:K25"/>
    <mergeCell ref="O37:P37"/>
    <mergeCell ref="Q37:Q38"/>
    <mergeCell ref="R37:T38"/>
    <mergeCell ref="H38:J38"/>
    <mergeCell ref="M38:O38"/>
    <mergeCell ref="AM27:AO27"/>
    <mergeCell ref="AP27:AR27"/>
    <mergeCell ref="AS27:AU27"/>
    <mergeCell ref="AM29:AO29"/>
    <mergeCell ref="AP29:AR29"/>
    <mergeCell ref="AS29:AU29"/>
    <mergeCell ref="AM31:AO31"/>
    <mergeCell ref="AP31:AR31"/>
    <mergeCell ref="AS31:AU31"/>
    <mergeCell ref="AM28:AO28"/>
    <mergeCell ref="AP28:AR28"/>
    <mergeCell ref="AS28:AU28"/>
    <mergeCell ref="AM30:AO30"/>
    <mergeCell ref="AP30:AR30"/>
    <mergeCell ref="AS30:AU30"/>
    <mergeCell ref="E6:F6"/>
    <mergeCell ref="E5:F5"/>
    <mergeCell ref="G5:I5"/>
    <mergeCell ref="G6:I6"/>
    <mergeCell ref="J5:L5"/>
    <mergeCell ref="J6:L6"/>
    <mergeCell ref="P5:R5"/>
    <mergeCell ref="P6:R6"/>
    <mergeCell ref="S5:U5"/>
    <mergeCell ref="S6:U6"/>
    <mergeCell ref="M6:O6"/>
  </mergeCells>
  <phoneticPr fontId="4"/>
  <conditionalFormatting sqref="CK37:CL37">
    <cfRule type="cellIs" dxfId="7"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89D6B-FEA9-4D6D-B9A4-CBBD158C0991}">
  <dimension ref="A1:DA38"/>
  <sheetViews>
    <sheetView showGridLines="0" view="pageBreakPreview" zoomScale="60" zoomScaleNormal="123" workbookViewId="0">
      <selection activeCell="A2" sqref="A2"/>
    </sheetView>
  </sheetViews>
  <sheetFormatPr defaultRowHeight="18"/>
  <cols>
    <col min="1" max="105" width="3" customWidth="1"/>
  </cols>
  <sheetData>
    <row r="1" spans="1:105">
      <c r="A1" s="16" t="s">
        <v>524</v>
      </c>
      <c r="B1" s="16"/>
      <c r="C1" s="16"/>
    </row>
    <row r="2" spans="1:105">
      <c r="A2" s="16"/>
      <c r="B2" t="s">
        <v>525</v>
      </c>
      <c r="C2" s="16"/>
      <c r="AO2" s="213" t="s">
        <v>177</v>
      </c>
      <c r="AP2" s="213"/>
      <c r="AQ2" s="16" t="s">
        <v>178</v>
      </c>
      <c r="AR2" s="16"/>
      <c r="BI2" s="125"/>
      <c r="BJ2" s="121"/>
      <c r="BK2" s="121"/>
      <c r="BL2" s="121"/>
      <c r="BM2" s="121"/>
      <c r="BN2" s="121"/>
      <c r="BO2" s="121"/>
      <c r="BP2" s="121"/>
      <c r="BQ2" s="122"/>
      <c r="BY2" s="224" t="s">
        <v>171</v>
      </c>
      <c r="BZ2" s="224"/>
      <c r="CA2" s="225" t="s">
        <v>160</v>
      </c>
      <c r="CB2" s="225"/>
      <c r="CC2" s="225"/>
      <c r="CD2" s="225" t="s">
        <v>156</v>
      </c>
      <c r="CE2" s="225"/>
      <c r="CF2" s="225"/>
      <c r="CG2" s="225" t="s">
        <v>155</v>
      </c>
      <c r="CH2" s="225"/>
      <c r="CI2" s="225"/>
    </row>
    <row r="3" spans="1:105">
      <c r="A3" s="16"/>
      <c r="C3" t="s">
        <v>603</v>
      </c>
      <c r="AQ3" s="15" t="s">
        <v>177</v>
      </c>
      <c r="AR3" s="16" t="s">
        <v>40</v>
      </c>
      <c r="AS3" s="37">
        <v>0</v>
      </c>
      <c r="AT3" s="16" t="s">
        <v>175</v>
      </c>
      <c r="BI3" s="126"/>
      <c r="BJ3" s="59"/>
      <c r="BK3" s="59"/>
      <c r="BL3" s="59"/>
      <c r="BM3" s="59"/>
      <c r="BN3" s="59"/>
      <c r="BO3" s="59"/>
      <c r="BP3" s="32"/>
      <c r="BQ3" s="123"/>
      <c r="BW3" s="18" t="str">
        <f>IF(MAX(CG$3:CG$7)=CG3, 1,"")</f>
        <v/>
      </c>
      <c r="BY3" s="216">
        <v>43</v>
      </c>
      <c r="BZ3" s="216"/>
      <c r="CA3" s="215">
        <f>(AQ$36/TAN(BY3*PI()/180))</f>
        <v>6.648686002153033</v>
      </c>
      <c r="CB3" s="215"/>
      <c r="CC3" s="215"/>
      <c r="CD3" s="215">
        <f>AQ$28*CA3</f>
        <v>391.60760552681364</v>
      </c>
      <c r="CE3" s="215"/>
      <c r="CF3" s="215"/>
      <c r="CG3" s="215">
        <f>CD3/AS$20*SIN((BY3-AZ$20)*PI()/180)/COS((BY3-AV$21)*PI()/180)</f>
        <v>164.50737047966732</v>
      </c>
      <c r="CH3" s="215"/>
      <c r="CI3" s="215"/>
      <c r="CK3" s="16" t="s">
        <v>195</v>
      </c>
      <c r="CL3" s="16"/>
      <c r="CM3" s="16"/>
      <c r="CN3" s="16"/>
      <c r="CO3" s="16"/>
      <c r="CP3" s="16"/>
      <c r="CQ3" s="16"/>
      <c r="CR3" s="16"/>
      <c r="CS3" s="16"/>
      <c r="CT3" s="213" t="s">
        <v>171</v>
      </c>
      <c r="CU3" s="213"/>
      <c r="CV3" s="16" t="s">
        <v>40</v>
      </c>
      <c r="CW3" s="214">
        <f>VLOOKUP(1,BW3:CI7,3)</f>
        <v>45</v>
      </c>
      <c r="CX3" s="214"/>
      <c r="CY3" s="214"/>
      <c r="CZ3" s="16" t="s">
        <v>175</v>
      </c>
    </row>
    <row r="4" spans="1:105">
      <c r="C4" t="s">
        <v>604</v>
      </c>
      <c r="AO4" s="222" t="s">
        <v>181</v>
      </c>
      <c r="AP4" s="213"/>
      <c r="AQ4" s="16" t="s">
        <v>182</v>
      </c>
      <c r="AR4" s="16"/>
      <c r="BI4" s="126"/>
      <c r="BJ4" s="59"/>
      <c r="BK4" s="59"/>
      <c r="BL4" s="59"/>
      <c r="BM4" s="59"/>
      <c r="BN4" s="59"/>
      <c r="BO4" s="59"/>
      <c r="BP4" s="32"/>
      <c r="BQ4" s="123"/>
      <c r="BW4" s="18" t="str">
        <f>IF(MAX(CG$3:CG$7)=CG4, 1,"")</f>
        <v/>
      </c>
      <c r="BY4" s="216">
        <v>44</v>
      </c>
      <c r="BZ4" s="216"/>
      <c r="CA4" s="215">
        <f>(AQ$36/TAN(BY4*PI()/180))</f>
        <v>6.4202879455015323</v>
      </c>
      <c r="CB4" s="215"/>
      <c r="CC4" s="215"/>
      <c r="CD4" s="215">
        <f>AQ$28*CA4</f>
        <v>378.15495999004025</v>
      </c>
      <c r="CE4" s="215"/>
      <c r="CF4" s="215"/>
      <c r="CG4" s="215">
        <f>CD4/AS$20*SIN((BY4-AZ$20)*PI()/180)/COS((BY4-AV$21)*PI()/180)</f>
        <v>164.89395694311079</v>
      </c>
      <c r="CH4" s="215"/>
      <c r="CI4" s="215"/>
      <c r="CL4" s="16"/>
      <c r="CM4" s="16"/>
      <c r="CN4" s="16"/>
      <c r="CO4" s="16"/>
      <c r="CP4" s="16"/>
      <c r="CQ4" s="16"/>
      <c r="CR4" s="16"/>
      <c r="CS4" s="16"/>
      <c r="CT4" s="192" t="s">
        <v>160</v>
      </c>
      <c r="CU4" s="192"/>
      <c r="CV4" s="16" t="s">
        <v>40</v>
      </c>
      <c r="CW4" s="190">
        <f>VLOOKUP(1,BW3:CI7,5)</f>
        <v>6.2000000000000011</v>
      </c>
      <c r="CX4" s="190"/>
      <c r="CY4" s="190"/>
      <c r="CZ4" s="18" t="s">
        <v>196</v>
      </c>
      <c r="DA4" s="16"/>
    </row>
    <row r="5" spans="1:105">
      <c r="C5" t="s">
        <v>526</v>
      </c>
      <c r="AQ5" s="33" t="s">
        <v>181</v>
      </c>
      <c r="AR5" s="16" t="s">
        <v>40</v>
      </c>
      <c r="AS5" s="37">
        <v>0</v>
      </c>
      <c r="AT5" s="16" t="s">
        <v>175</v>
      </c>
      <c r="BI5" s="126"/>
      <c r="BJ5" s="59"/>
      <c r="BK5" s="59"/>
      <c r="BL5" s="59"/>
      <c r="BM5" s="59"/>
      <c r="BN5" s="59"/>
      <c r="BO5" s="59"/>
      <c r="BP5" s="32"/>
      <c r="BQ5" s="123"/>
      <c r="BW5" s="18">
        <f>IF(MAX(CG$3:CG$7)=CG5, 1,"")</f>
        <v>1</v>
      </c>
      <c r="BY5" s="216">
        <v>45</v>
      </c>
      <c r="BZ5" s="216"/>
      <c r="CA5" s="215">
        <f>(AQ$36/TAN(BY5*PI()/180))</f>
        <v>6.2000000000000011</v>
      </c>
      <c r="CB5" s="215"/>
      <c r="CC5" s="215"/>
      <c r="CD5" s="215">
        <f>AQ$28*CA5</f>
        <v>365.18000000000006</v>
      </c>
      <c r="CE5" s="215"/>
      <c r="CF5" s="215"/>
      <c r="CG5" s="215">
        <f>CD5/AS$20*SIN((BY5-AZ$20)*PI()/180)/COS((BY5-AV$21)*PI()/180)</f>
        <v>165.06332988640315</v>
      </c>
      <c r="CH5" s="215"/>
      <c r="CI5" s="215"/>
      <c r="CK5" s="16"/>
      <c r="CL5" s="16"/>
      <c r="CM5" s="16"/>
      <c r="CN5" s="16"/>
      <c r="CO5" s="16"/>
      <c r="CP5" s="16"/>
      <c r="CQ5" s="16"/>
      <c r="CR5" s="16"/>
      <c r="CS5" s="16"/>
      <c r="CT5" s="192" t="s">
        <v>156</v>
      </c>
      <c r="CU5" s="192"/>
      <c r="CV5" s="16" t="s">
        <v>40</v>
      </c>
      <c r="CW5" s="190">
        <f>VLOOKUP(1,BW3:CI7,8)</f>
        <v>365.18000000000006</v>
      </c>
      <c r="CX5" s="190"/>
      <c r="CY5" s="190"/>
      <c r="CZ5" s="44" t="s">
        <v>197</v>
      </c>
      <c r="DA5" s="16"/>
    </row>
    <row r="6" spans="1:105">
      <c r="D6" t="s">
        <v>527</v>
      </c>
      <c r="X6" s="6"/>
      <c r="Y6" s="7"/>
      <c r="Z6" s="7"/>
      <c r="AA6" s="7"/>
      <c r="AB6" s="7"/>
      <c r="AC6" s="7"/>
      <c r="AD6" s="7"/>
      <c r="AE6" s="7"/>
      <c r="AF6" s="7"/>
      <c r="AG6" s="7"/>
      <c r="AH6" s="7"/>
      <c r="AI6" s="8"/>
      <c r="AO6" s="213" t="s">
        <v>179</v>
      </c>
      <c r="AP6" s="213"/>
      <c r="AQ6" s="16" t="s">
        <v>180</v>
      </c>
      <c r="AR6" s="16"/>
      <c r="AV6" s="16"/>
      <c r="AW6" s="17"/>
      <c r="BI6" s="126"/>
      <c r="BJ6" s="59"/>
      <c r="BK6" s="59"/>
      <c r="BL6" s="59"/>
      <c r="BM6" s="59"/>
      <c r="BN6" s="59"/>
      <c r="BO6" s="59"/>
      <c r="BP6" s="32"/>
      <c r="BQ6" s="123"/>
      <c r="BW6" s="18" t="str">
        <f>IF(MAX(CG$3:CG$7)=CG6, 1,"")</f>
        <v/>
      </c>
      <c r="BY6" s="216">
        <v>46</v>
      </c>
      <c r="BZ6" s="216"/>
      <c r="CA6" s="215">
        <f>(AQ$36/TAN(BY6*PI()/180))</f>
        <v>5.9872704038038602</v>
      </c>
      <c r="CB6" s="215"/>
      <c r="CC6" s="215"/>
      <c r="CD6" s="215">
        <f>AQ$28*CA6</f>
        <v>352.65022678404733</v>
      </c>
      <c r="CE6" s="215"/>
      <c r="CF6" s="215"/>
      <c r="CG6" s="215">
        <f>CD6/AS$20*SIN((BY6-AZ$20)*PI()/180)/COS((BY6-AV$21)*PI()/180)</f>
        <v>165.02695695481574</v>
      </c>
      <c r="CH6" s="215"/>
      <c r="CI6" s="215"/>
      <c r="CK6" s="16" t="s">
        <v>198</v>
      </c>
      <c r="CL6" s="16"/>
      <c r="CM6" s="16"/>
      <c r="CN6" s="16"/>
      <c r="CO6" s="16"/>
      <c r="CP6" s="16"/>
      <c r="CQ6" s="16"/>
      <c r="CR6" s="16"/>
      <c r="CS6" s="16"/>
      <c r="CT6" s="192" t="s">
        <v>176</v>
      </c>
      <c r="CU6" s="192"/>
      <c r="CV6" s="16" t="s">
        <v>40</v>
      </c>
      <c r="CW6" s="190">
        <f>VLOOKUP(1,BW3:CI7,11)</f>
        <v>165.06332988640315</v>
      </c>
      <c r="CX6" s="190"/>
      <c r="CY6" s="190"/>
      <c r="CZ6" s="44" t="s">
        <v>197</v>
      </c>
    </row>
    <row r="7" spans="1:105">
      <c r="E7" s="271"/>
      <c r="F7" s="271"/>
      <c r="G7" s="271" t="s">
        <v>110</v>
      </c>
      <c r="H7" s="271"/>
      <c r="I7" s="271"/>
      <c r="J7" s="272" t="s">
        <v>111</v>
      </c>
      <c r="K7" s="272"/>
      <c r="L7" s="272"/>
      <c r="M7" s="271" t="s">
        <v>112</v>
      </c>
      <c r="N7" s="271"/>
      <c r="O7" s="271"/>
      <c r="P7" s="225" t="s">
        <v>113</v>
      </c>
      <c r="Q7" s="225"/>
      <c r="R7" s="225"/>
      <c r="S7" s="225" t="s">
        <v>114</v>
      </c>
      <c r="T7" s="225"/>
      <c r="U7" s="225"/>
      <c r="V7" s="17"/>
      <c r="X7" s="9"/>
      <c r="AI7" s="10"/>
      <c r="AQ7" s="15" t="s">
        <v>179</v>
      </c>
      <c r="AR7" s="16" t="s">
        <v>40</v>
      </c>
      <c r="AS7" s="15" t="s">
        <v>173</v>
      </c>
      <c r="AT7" t="s">
        <v>285</v>
      </c>
      <c r="AU7" s="4">
        <v>2</v>
      </c>
      <c r="AV7" s="16" t="s">
        <v>40</v>
      </c>
      <c r="AW7" s="67">
        <f>R38</f>
        <v>30</v>
      </c>
      <c r="AX7" t="s">
        <v>285</v>
      </c>
      <c r="AY7" s="4">
        <v>2</v>
      </c>
      <c r="AZ7" s="16"/>
      <c r="BI7" s="126"/>
      <c r="BJ7" s="59"/>
      <c r="BK7" s="59"/>
      <c r="BL7" s="59"/>
      <c r="BM7" s="59"/>
      <c r="BN7" s="59"/>
      <c r="BO7" s="59"/>
      <c r="BP7" s="32"/>
      <c r="BQ7" s="123"/>
      <c r="BW7" s="18" t="str">
        <f>IF(MAX(CG$3:CG$7)=CG7, 1,"")</f>
        <v/>
      </c>
      <c r="BY7" s="216">
        <v>47</v>
      </c>
      <c r="BZ7" s="216"/>
      <c r="CA7" s="215">
        <f>(AQ$36/TAN(BY7*PI()/180))</f>
        <v>5.7815935340535027</v>
      </c>
      <c r="CB7" s="215"/>
      <c r="CC7" s="215"/>
      <c r="CD7" s="215">
        <f>AQ$28*CA7</f>
        <v>340.53585915575133</v>
      </c>
      <c r="CE7" s="215"/>
      <c r="CF7" s="215"/>
      <c r="CG7" s="215">
        <f>CD7/AS$20*SIN((BY7-AZ$20)*PI()/180)/COS((BY7-AV$21)*PI()/180)</f>
        <v>164.79504984401444</v>
      </c>
      <c r="CH7" s="215"/>
      <c r="CI7" s="215"/>
      <c r="CK7" t="s">
        <v>580</v>
      </c>
      <c r="CQ7" s="17" t="s">
        <v>601</v>
      </c>
      <c r="CR7" s="228" t="s">
        <v>600</v>
      </c>
      <c r="CS7" s="192"/>
      <c r="CT7" s="16" t="s">
        <v>40</v>
      </c>
      <c r="CU7" s="232">
        <f>'1条'!X35</f>
        <v>0.2</v>
      </c>
      <c r="CV7" s="233"/>
      <c r="CW7" t="s">
        <v>69</v>
      </c>
      <c r="CX7" s="190">
        <f>CW5</f>
        <v>365.18000000000006</v>
      </c>
      <c r="CY7" s="190"/>
      <c r="CZ7" s="190"/>
    </row>
    <row r="8" spans="1:105">
      <c r="E8" s="271" t="s">
        <v>117</v>
      </c>
      <c r="F8" s="271"/>
      <c r="G8" s="270">
        <f>'1条'!R7</f>
        <v>0.65</v>
      </c>
      <c r="H8" s="270"/>
      <c r="I8" s="270"/>
      <c r="J8" s="270">
        <f>'1条'!R6</f>
        <v>6.3</v>
      </c>
      <c r="K8" s="270"/>
      <c r="L8" s="270"/>
      <c r="M8" s="270">
        <f>G8*J8</f>
        <v>4.0949999999999998</v>
      </c>
      <c r="N8" s="270"/>
      <c r="O8" s="270"/>
      <c r="P8" s="270">
        <v>0</v>
      </c>
      <c r="Q8" s="270"/>
      <c r="R8" s="270"/>
      <c r="S8" s="270">
        <f>J8/2</f>
        <v>3.15</v>
      </c>
      <c r="T8" s="270"/>
      <c r="U8" s="270"/>
      <c r="V8" s="90"/>
      <c r="X8" s="9"/>
      <c r="AI8" s="10"/>
      <c r="AR8" s="16" t="s">
        <v>40</v>
      </c>
      <c r="AS8" s="214">
        <f>AW7/AY7</f>
        <v>15</v>
      </c>
      <c r="AT8" s="214"/>
      <c r="AU8" s="214"/>
      <c r="AV8" s="16" t="s">
        <v>175</v>
      </c>
      <c r="AW8" t="s">
        <v>445</v>
      </c>
      <c r="AZ8" s="16"/>
      <c r="BI8" s="126"/>
      <c r="BJ8" s="59"/>
      <c r="BK8" s="59"/>
      <c r="BL8" s="59"/>
      <c r="BM8" s="59"/>
      <c r="BN8" s="59"/>
      <c r="BO8" s="59"/>
      <c r="BP8" s="32"/>
      <c r="BQ8" s="123"/>
      <c r="CT8" s="16" t="s">
        <v>40</v>
      </c>
      <c r="CU8" s="190">
        <f>CX7*CU7</f>
        <v>73.036000000000016</v>
      </c>
      <c r="CV8" s="190"/>
      <c r="CW8" s="190"/>
    </row>
    <row r="9" spans="1:105">
      <c r="X9" s="9"/>
      <c r="AI9" s="10"/>
      <c r="AO9" s="310" t="s">
        <v>590</v>
      </c>
      <c r="AP9" s="310"/>
      <c r="AQ9" s="115" t="s">
        <v>593</v>
      </c>
      <c r="BI9" s="127"/>
      <c r="BJ9" s="32"/>
      <c r="BK9" s="32"/>
      <c r="BL9" s="32"/>
      <c r="BM9" s="32"/>
      <c r="BN9" s="32"/>
      <c r="BO9" s="32"/>
      <c r="BP9" s="32"/>
      <c r="BQ9" s="123"/>
      <c r="CK9" s="47"/>
      <c r="CL9" s="47"/>
    </row>
    <row r="10" spans="1:105">
      <c r="E10" s="16" t="s">
        <v>322</v>
      </c>
      <c r="F10" s="16"/>
      <c r="G10" s="16"/>
      <c r="H10" s="16"/>
      <c r="I10" s="16"/>
      <c r="J10" s="16"/>
      <c r="K10" s="16"/>
      <c r="L10" s="16"/>
      <c r="M10" s="16"/>
      <c r="X10" s="9"/>
      <c r="AI10" s="10"/>
      <c r="AQ10" s="112" t="s">
        <v>590</v>
      </c>
      <c r="AR10" s="45" t="s">
        <v>40</v>
      </c>
      <c r="AS10" s="227" t="s">
        <v>591</v>
      </c>
      <c r="AT10" s="227"/>
      <c r="AU10" s="227"/>
      <c r="AV10" s="32" t="s">
        <v>40</v>
      </c>
      <c r="AW10" s="212" t="s">
        <v>592</v>
      </c>
      <c r="AX10" s="212"/>
      <c r="AY10" s="312">
        <f>'1条'!X35</f>
        <v>0.2</v>
      </c>
      <c r="AZ10" s="312"/>
      <c r="BA10" s="116"/>
      <c r="BB10" s="116"/>
      <c r="BC10" s="116"/>
      <c r="BD10" s="116"/>
      <c r="BI10" s="127"/>
      <c r="BJ10" s="32"/>
      <c r="BK10" s="32"/>
      <c r="BL10" s="32"/>
      <c r="BM10" s="32"/>
      <c r="BN10" s="32"/>
      <c r="BO10" s="32"/>
      <c r="BP10" s="32"/>
      <c r="BQ10" s="123"/>
      <c r="BW10" s="32" t="s">
        <v>199</v>
      </c>
      <c r="CK10" s="16"/>
      <c r="CL10" s="16"/>
      <c r="CM10" s="6"/>
      <c r="CN10" s="7"/>
      <c r="CO10" s="7"/>
      <c r="CP10" s="7"/>
      <c r="CQ10" s="7"/>
      <c r="CR10" s="7"/>
      <c r="CS10" s="7"/>
      <c r="CT10" s="7"/>
      <c r="CU10" s="7"/>
      <c r="CV10" s="7"/>
      <c r="CW10" s="7"/>
      <c r="CX10" s="7"/>
      <c r="CY10" s="7"/>
      <c r="CZ10" s="7"/>
      <c r="DA10" s="8"/>
    </row>
    <row r="11" spans="1:105" ht="19.2">
      <c r="E11" s="16" t="s">
        <v>128</v>
      </c>
      <c r="X11" s="9"/>
      <c r="AI11" s="10"/>
      <c r="AR11" s="32" t="s">
        <v>40</v>
      </c>
      <c r="AS11" s="311">
        <f>ROUND(ATAN(AY10)*180/PI(),2)</f>
        <v>11.31</v>
      </c>
      <c r="AT11" s="311"/>
      <c r="AU11" s="311"/>
      <c r="AV11" s="16" t="s">
        <v>175</v>
      </c>
      <c r="BI11" s="127"/>
      <c r="BJ11" s="32"/>
      <c r="BK11" s="32"/>
      <c r="BL11" s="32"/>
      <c r="BM11" s="32"/>
      <c r="BN11" s="32"/>
      <c r="BO11" s="32"/>
      <c r="BP11" s="32"/>
      <c r="BQ11" s="123"/>
      <c r="BW11" s="210" t="s">
        <v>200</v>
      </c>
      <c r="BX11" s="210"/>
      <c r="BY11" s="45" t="s">
        <v>40</v>
      </c>
      <c r="BZ11" s="211" t="s">
        <v>282</v>
      </c>
      <c r="CA11" s="211"/>
      <c r="CB11" s="212" t="s">
        <v>201</v>
      </c>
      <c r="CC11" s="212"/>
      <c r="CD11" s="212"/>
      <c r="CE11" s="212"/>
      <c r="CF11" s="4"/>
      <c r="CG11" s="17"/>
      <c r="CH11" s="17"/>
      <c r="CI11" s="65"/>
      <c r="CJ11" s="32"/>
      <c r="CM11" s="9"/>
      <c r="DA11" s="10"/>
    </row>
    <row r="12" spans="1:105">
      <c r="E12" s="16"/>
      <c r="F12" s="192" t="s">
        <v>125</v>
      </c>
      <c r="G12" s="192"/>
      <c r="H12" s="21" t="s">
        <v>40</v>
      </c>
      <c r="I12" s="192" t="s">
        <v>123</v>
      </c>
      <c r="J12" s="193"/>
      <c r="K12" s="193"/>
      <c r="L12" s="15" t="s">
        <v>126</v>
      </c>
      <c r="M12" s="16"/>
      <c r="X12" s="9"/>
      <c r="AI12" s="10"/>
      <c r="AO12" s="231" t="s">
        <v>281</v>
      </c>
      <c r="AP12" s="231"/>
      <c r="AQ12" s="16" t="s">
        <v>607</v>
      </c>
      <c r="BH12" s="16"/>
      <c r="BI12" s="127"/>
      <c r="BJ12" s="32"/>
      <c r="BK12" s="32"/>
      <c r="BL12" s="32"/>
      <c r="BM12" s="32"/>
      <c r="BN12" s="32"/>
      <c r="BO12" s="32"/>
      <c r="BP12" s="32"/>
      <c r="BQ12" s="123"/>
      <c r="BW12" s="16"/>
      <c r="BX12" s="16"/>
      <c r="BY12" s="45" t="s">
        <v>40</v>
      </c>
      <c r="BZ12" s="209">
        <f>CW6</f>
        <v>165.06332988640315</v>
      </c>
      <c r="CA12" s="209"/>
      <c r="CB12" s="209"/>
      <c r="CC12" s="212" t="s">
        <v>202</v>
      </c>
      <c r="CD12" s="212"/>
      <c r="CE12" s="212"/>
      <c r="CF12" s="47">
        <f>AS3</f>
        <v>0</v>
      </c>
      <c r="CG12" s="45" t="s">
        <v>203</v>
      </c>
      <c r="CH12" s="47">
        <f>AS8</f>
        <v>15</v>
      </c>
      <c r="CI12" s="115" t="s">
        <v>270</v>
      </c>
      <c r="CJ12" s="43"/>
      <c r="CK12" s="43"/>
      <c r="CL12" s="43"/>
      <c r="CM12" s="9"/>
      <c r="DA12" s="10"/>
    </row>
    <row r="13" spans="1:105">
      <c r="H13" s="21" t="s">
        <v>40</v>
      </c>
      <c r="I13" s="190">
        <f>M8</f>
        <v>4.0949999999999998</v>
      </c>
      <c r="J13" s="190"/>
      <c r="K13" s="190"/>
      <c r="L13" s="23" t="s">
        <v>69</v>
      </c>
      <c r="M13" s="200">
        <f>'1条'!BA4</f>
        <v>24.5</v>
      </c>
      <c r="N13" s="200"/>
      <c r="P13" s="21" t="s">
        <v>40</v>
      </c>
      <c r="Q13" s="190">
        <f>I13*M13</f>
        <v>100.3275</v>
      </c>
      <c r="R13" s="190"/>
      <c r="S13" s="190"/>
      <c r="T13" s="18" t="s">
        <v>127</v>
      </c>
      <c r="X13" s="9"/>
      <c r="AI13" s="10"/>
      <c r="AQ13" s="5" t="s">
        <v>281</v>
      </c>
      <c r="AR13" s="16" t="s">
        <v>40</v>
      </c>
      <c r="AS13" s="232">
        <f>'1条'!X35</f>
        <v>0.2</v>
      </c>
      <c r="AT13" s="233"/>
      <c r="BI13" s="127"/>
      <c r="BJ13" s="32"/>
      <c r="BK13" s="32"/>
      <c r="BL13" s="32"/>
      <c r="BM13" s="32"/>
      <c r="BN13" s="32"/>
      <c r="BO13" s="32"/>
      <c r="BP13" s="32"/>
      <c r="BQ13" s="123"/>
      <c r="BY13" s="45" t="s">
        <v>40</v>
      </c>
      <c r="BZ13" s="209">
        <f>BZ12*COS((CF12+CH12)*PI()/180)</f>
        <v>159.43893331054903</v>
      </c>
      <c r="CA13" s="209"/>
      <c r="CB13" s="209"/>
      <c r="CC13" s="44" t="s">
        <v>197</v>
      </c>
      <c r="CD13" s="32"/>
      <c r="CJ13" s="16"/>
      <c r="CK13" s="16"/>
      <c r="CL13" s="16"/>
      <c r="CM13" s="9"/>
      <c r="DA13" s="10"/>
    </row>
    <row r="14" spans="1:105">
      <c r="X14" s="9"/>
      <c r="AI14" s="10"/>
      <c r="BI14" s="127"/>
      <c r="BJ14" s="32"/>
      <c r="BK14" s="32"/>
      <c r="BL14" s="32"/>
      <c r="BM14" s="32"/>
      <c r="BN14" s="32"/>
      <c r="BO14" s="32"/>
      <c r="BP14" s="32"/>
      <c r="BQ14" s="123"/>
      <c r="BW14" s="32" t="s">
        <v>206</v>
      </c>
      <c r="BX14" s="32"/>
      <c r="BY14" s="32"/>
      <c r="BZ14" s="32"/>
      <c r="CA14" s="32"/>
      <c r="CB14" s="32"/>
      <c r="CC14" s="32"/>
      <c r="CD14" s="32"/>
      <c r="CE14" s="32"/>
      <c r="CF14" s="16"/>
      <c r="CG14" s="16"/>
      <c r="CH14" s="16"/>
      <c r="CI14" s="16"/>
      <c r="CK14" s="47"/>
      <c r="CL14" s="47"/>
      <c r="CM14" s="9"/>
      <c r="DA14" s="10"/>
    </row>
    <row r="15" spans="1:105">
      <c r="E15" s="16" t="s">
        <v>375</v>
      </c>
      <c r="X15" s="9"/>
      <c r="AI15" s="10"/>
      <c r="AN15" s="16" t="s">
        <v>183</v>
      </c>
      <c r="BI15" s="127"/>
      <c r="BJ15" s="32"/>
      <c r="BK15" s="32"/>
      <c r="BL15" s="32"/>
      <c r="BM15" s="32"/>
      <c r="BN15" s="32"/>
      <c r="BO15" s="32"/>
      <c r="BP15" s="32"/>
      <c r="BQ15" s="123"/>
      <c r="BS15" s="16"/>
      <c r="BW15" s="210" t="s">
        <v>207</v>
      </c>
      <c r="BX15" s="210"/>
      <c r="BY15" s="45" t="s">
        <v>40</v>
      </c>
      <c r="BZ15" s="211" t="s">
        <v>176</v>
      </c>
      <c r="CA15" s="211"/>
      <c r="CB15" s="212" t="s">
        <v>208</v>
      </c>
      <c r="CC15" s="212"/>
      <c r="CD15" s="212"/>
      <c r="CE15" s="212"/>
      <c r="CF15" s="16"/>
      <c r="CG15" s="16"/>
      <c r="CH15" s="16"/>
      <c r="CI15" s="16"/>
      <c r="CJ15" s="16"/>
      <c r="CK15" s="16"/>
      <c r="CL15" s="16"/>
      <c r="CM15" s="9"/>
      <c r="DA15" s="10"/>
    </row>
    <row r="16" spans="1:105">
      <c r="E16" s="16" t="s">
        <v>374</v>
      </c>
      <c r="X16" s="9"/>
      <c r="AI16" s="10"/>
      <c r="AN16" s="192" t="s">
        <v>155</v>
      </c>
      <c r="AO16" s="192"/>
      <c r="AP16" s="196" t="s">
        <v>40</v>
      </c>
      <c r="AQ16" s="309" t="s">
        <v>156</v>
      </c>
      <c r="AR16" s="309"/>
      <c r="AS16" s="226" t="s">
        <v>587</v>
      </c>
      <c r="AT16" s="226"/>
      <c r="AU16" s="226"/>
      <c r="AV16" s="115" t="s">
        <v>271</v>
      </c>
      <c r="AW16" s="226" t="s">
        <v>588</v>
      </c>
      <c r="AX16" s="226"/>
      <c r="AY16" s="226"/>
      <c r="AZ16" s="226"/>
      <c r="BA16" s="226"/>
      <c r="BB16" s="226"/>
      <c r="BI16" s="127"/>
      <c r="BJ16" s="32"/>
      <c r="BK16" s="32"/>
      <c r="BL16" s="32"/>
      <c r="BM16" s="32"/>
      <c r="BN16" s="32"/>
      <c r="BO16" s="32"/>
      <c r="BP16" s="32"/>
      <c r="BQ16" s="123"/>
      <c r="BW16" s="16"/>
      <c r="BX16" s="16"/>
      <c r="BY16" s="45" t="s">
        <v>40</v>
      </c>
      <c r="BZ16" s="209">
        <f>CW6</f>
        <v>165.06332988640315</v>
      </c>
      <c r="CA16" s="209"/>
      <c r="CB16" s="209"/>
      <c r="CC16" s="212" t="s">
        <v>209</v>
      </c>
      <c r="CD16" s="212"/>
      <c r="CE16" s="212"/>
      <c r="CF16" s="47">
        <f>AS3</f>
        <v>0</v>
      </c>
      <c r="CG16" s="45" t="s">
        <v>203</v>
      </c>
      <c r="CH16" s="47">
        <f>AS8</f>
        <v>15</v>
      </c>
      <c r="CI16" s="32" t="s">
        <v>204</v>
      </c>
      <c r="CM16" s="9"/>
      <c r="DA16" s="10"/>
    </row>
    <row r="17" spans="4:105">
      <c r="F17" s="192" t="s">
        <v>279</v>
      </c>
      <c r="G17" s="192"/>
      <c r="H17" s="21" t="s">
        <v>40</v>
      </c>
      <c r="I17" s="206" t="s">
        <v>152</v>
      </c>
      <c r="J17" s="207"/>
      <c r="K17" s="207"/>
      <c r="L17" s="17" t="s">
        <v>280</v>
      </c>
      <c r="M17" s="16"/>
      <c r="O17" s="21" t="s">
        <v>40</v>
      </c>
      <c r="P17" s="190">
        <f>Q13</f>
        <v>100.3275</v>
      </c>
      <c r="Q17" s="190"/>
      <c r="R17" s="190"/>
      <c r="S17" s="23" t="s">
        <v>69</v>
      </c>
      <c r="T17" s="191">
        <f>'1条'!X35</f>
        <v>0.2</v>
      </c>
      <c r="U17" s="191"/>
      <c r="X17" s="9"/>
      <c r="AI17" s="10"/>
      <c r="AN17" s="192"/>
      <c r="AO17" s="192"/>
      <c r="AP17" s="196"/>
      <c r="AQ17" s="230" t="s">
        <v>589</v>
      </c>
      <c r="AR17" s="230"/>
      <c r="AS17" s="230"/>
      <c r="AT17" s="230"/>
      <c r="AU17" s="230"/>
      <c r="AV17" s="230"/>
      <c r="AW17" s="212"/>
      <c r="AX17" s="212"/>
      <c r="AY17" s="212"/>
      <c r="AZ17" s="59"/>
      <c r="BA17" s="59"/>
      <c r="BB17" s="59"/>
      <c r="BI17" s="128"/>
      <c r="BJ17" s="72"/>
      <c r="BK17" s="72"/>
      <c r="BL17" s="72"/>
      <c r="BM17" s="72"/>
      <c r="BN17" s="72"/>
      <c r="BO17" s="72"/>
      <c r="BP17" s="72"/>
      <c r="BQ17" s="124"/>
      <c r="BW17" s="16"/>
      <c r="BX17" s="16"/>
      <c r="BY17" s="45" t="s">
        <v>40</v>
      </c>
      <c r="BZ17" s="209">
        <f>BZ16*SIN((CF16+CH16)*PI()/180)</f>
        <v>42.721533422641237</v>
      </c>
      <c r="CA17" s="209"/>
      <c r="CB17" s="209"/>
      <c r="CC17" s="44" t="s">
        <v>197</v>
      </c>
      <c r="CD17" s="32"/>
      <c r="CE17" s="16"/>
      <c r="CF17" s="16"/>
      <c r="CG17" s="16"/>
      <c r="CH17" s="16"/>
      <c r="CI17" s="16"/>
      <c r="CM17" s="9"/>
      <c r="DA17" s="10"/>
    </row>
    <row r="18" spans="4:105">
      <c r="H18" s="21" t="s">
        <v>40</v>
      </c>
      <c r="I18" s="190">
        <f>P17*T17</f>
        <v>20.0655</v>
      </c>
      <c r="J18" s="190"/>
      <c r="K18" s="190"/>
      <c r="L18" s="18" t="s">
        <v>127</v>
      </c>
      <c r="X18" s="9"/>
      <c r="AI18" s="10"/>
      <c r="AP18" s="196" t="s">
        <v>40</v>
      </c>
      <c r="AQ18" s="309" t="s">
        <v>156</v>
      </c>
      <c r="AR18" s="309"/>
      <c r="AS18" s="226" t="s">
        <v>594</v>
      </c>
      <c r="AT18" s="226"/>
      <c r="AU18" s="229">
        <f>AS11</f>
        <v>11.31</v>
      </c>
      <c r="AV18" s="229"/>
      <c r="AW18" s="229"/>
      <c r="AX18" s="117" t="s">
        <v>271</v>
      </c>
      <c r="AY18" s="226" t="s">
        <v>597</v>
      </c>
      <c r="AZ18" s="226"/>
      <c r="BA18" s="226"/>
      <c r="BB18" s="113">
        <f>R38</f>
        <v>30</v>
      </c>
      <c r="BC18" s="55" t="s">
        <v>259</v>
      </c>
      <c r="BD18" s="229">
        <f>AS11</f>
        <v>11.31</v>
      </c>
      <c r="BE18" s="229"/>
      <c r="BF18" s="229"/>
      <c r="BG18" s="82" t="s">
        <v>270</v>
      </c>
      <c r="CM18" s="9"/>
      <c r="DA18" s="10"/>
    </row>
    <row r="19" spans="4:105">
      <c r="X19" s="9"/>
      <c r="AI19" s="10"/>
      <c r="AP19" s="196"/>
      <c r="AU19" s="230" t="s">
        <v>598</v>
      </c>
      <c r="AV19" s="230"/>
      <c r="AW19" s="230"/>
      <c r="AX19" s="119">
        <f>R38</f>
        <v>30</v>
      </c>
      <c r="AY19" s="116" t="s">
        <v>595</v>
      </c>
      <c r="AZ19" s="47">
        <f>AS3</f>
        <v>0</v>
      </c>
      <c r="BA19" s="118" t="s">
        <v>595</v>
      </c>
      <c r="BB19" s="120">
        <f>AS8</f>
        <v>15</v>
      </c>
      <c r="BC19" s="44" t="s">
        <v>270</v>
      </c>
      <c r="BW19" s="32" t="s">
        <v>210</v>
      </c>
      <c r="BX19" s="32"/>
      <c r="BY19" s="32"/>
      <c r="BZ19" s="32"/>
      <c r="CA19" s="32"/>
      <c r="CB19" s="32"/>
      <c r="CC19" s="32"/>
      <c r="CM19" s="9"/>
      <c r="DA19" s="10"/>
    </row>
    <row r="20" spans="4:105">
      <c r="X20" s="11"/>
      <c r="Y20" s="12"/>
      <c r="Z20" s="12"/>
      <c r="AA20" s="12"/>
      <c r="AB20" s="12"/>
      <c r="AC20" s="12"/>
      <c r="AD20" s="12"/>
      <c r="AE20" s="12"/>
      <c r="AF20" s="12"/>
      <c r="AG20" s="12"/>
      <c r="AH20" s="12"/>
      <c r="AI20" s="13"/>
      <c r="AP20" s="196" t="s">
        <v>40</v>
      </c>
      <c r="AQ20" s="309" t="s">
        <v>596</v>
      </c>
      <c r="AR20" s="309"/>
      <c r="AS20" s="229">
        <f>COS(AU18*PI()/180)</f>
        <v>0.98058044455743509</v>
      </c>
      <c r="AT20" s="229"/>
      <c r="AU20" s="229"/>
      <c r="AV20" s="117" t="s">
        <v>271</v>
      </c>
      <c r="AW20" s="226" t="s">
        <v>599</v>
      </c>
      <c r="AX20" s="226"/>
      <c r="AY20" s="226"/>
      <c r="AZ20" s="229">
        <f>BB18-BD18</f>
        <v>18.689999999999998</v>
      </c>
      <c r="BA20" s="229"/>
      <c r="BB20" s="229"/>
      <c r="BC20" s="82" t="s">
        <v>270</v>
      </c>
      <c r="BW20" s="210" t="s">
        <v>215</v>
      </c>
      <c r="BX20" s="210"/>
      <c r="BY20" s="45" t="s">
        <v>40</v>
      </c>
      <c r="BZ20" s="46" t="s">
        <v>286</v>
      </c>
      <c r="CA20" t="s">
        <v>287</v>
      </c>
      <c r="CB20" s="4">
        <v>2</v>
      </c>
      <c r="CM20" s="9"/>
      <c r="DA20" s="10"/>
    </row>
    <row r="21" spans="4:105">
      <c r="D21" t="s">
        <v>528</v>
      </c>
      <c r="AP21" s="196"/>
      <c r="AQ21" s="59"/>
      <c r="AR21" s="59"/>
      <c r="AS21" s="230" t="s">
        <v>598</v>
      </c>
      <c r="AT21" s="230"/>
      <c r="AU21" s="230"/>
      <c r="AV21" s="209">
        <f>AX19+AZ19+BB19</f>
        <v>45</v>
      </c>
      <c r="AW21" s="209"/>
      <c r="AX21" s="209"/>
      <c r="AY21" s="44" t="s">
        <v>270</v>
      </c>
      <c r="AZ21" s="59"/>
      <c r="BA21" s="59"/>
      <c r="BB21" s="59"/>
      <c r="BC21" s="59"/>
      <c r="BY21" s="45" t="s">
        <v>40</v>
      </c>
      <c r="BZ21" s="190">
        <f>'1条'!R7</f>
        <v>0.65</v>
      </c>
      <c r="CA21" s="190"/>
      <c r="CB21" s="190"/>
      <c r="CC21" t="s">
        <v>287</v>
      </c>
      <c r="CD21" s="4">
        <v>2</v>
      </c>
      <c r="CM21" s="9"/>
      <c r="DA21" s="10"/>
    </row>
    <row r="22" spans="4:105">
      <c r="E22" t="s">
        <v>154</v>
      </c>
      <c r="BY22" s="45" t="s">
        <v>40</v>
      </c>
      <c r="BZ22" s="190">
        <f>BZ21/CB20</f>
        <v>0.32500000000000001</v>
      </c>
      <c r="CA22" s="190"/>
      <c r="CB22" s="190"/>
      <c r="CC22" s="44" t="s">
        <v>5</v>
      </c>
      <c r="CM22" s="9"/>
      <c r="DA22" s="10"/>
    </row>
    <row r="23" spans="4:105">
      <c r="U23" s="6"/>
      <c r="V23" s="7"/>
      <c r="W23" s="7"/>
      <c r="X23" s="7"/>
      <c r="Y23" s="7"/>
      <c r="Z23" s="7"/>
      <c r="AA23" s="7"/>
      <c r="AB23" s="7"/>
      <c r="AC23" s="7"/>
      <c r="AD23" s="7"/>
      <c r="AE23" s="7"/>
      <c r="AF23" s="7"/>
      <c r="AG23" s="7"/>
      <c r="AH23" s="7"/>
      <c r="AI23" s="8"/>
      <c r="AN23" s="192" t="s">
        <v>156</v>
      </c>
      <c r="AO23" s="192"/>
      <c r="AP23" s="196" t="s">
        <v>40</v>
      </c>
      <c r="AQ23" s="27" t="s">
        <v>160</v>
      </c>
      <c r="AR23" s="28" t="s">
        <v>157</v>
      </c>
      <c r="AS23" s="29" t="s">
        <v>205</v>
      </c>
      <c r="AT23" s="213" t="s">
        <v>161</v>
      </c>
      <c r="AU23" s="213"/>
      <c r="BW23" s="210" t="s">
        <v>211</v>
      </c>
      <c r="BX23" s="210"/>
      <c r="BY23" s="45" t="s">
        <v>40</v>
      </c>
      <c r="BZ23" s="42" t="s">
        <v>214</v>
      </c>
      <c r="CA23" s="32" t="s">
        <v>213</v>
      </c>
      <c r="CB23" s="44">
        <v>3</v>
      </c>
      <c r="CC23" s="16"/>
      <c r="CM23" s="9"/>
      <c r="DA23" s="10"/>
    </row>
    <row r="24" spans="4:105">
      <c r="E24" s="192" t="s">
        <v>155</v>
      </c>
      <c r="F24" s="192"/>
      <c r="G24" s="196" t="s">
        <v>40</v>
      </c>
      <c r="H24" s="309" t="s">
        <v>156</v>
      </c>
      <c r="I24" s="309"/>
      <c r="J24" s="226" t="s">
        <v>587</v>
      </c>
      <c r="K24" s="226"/>
      <c r="L24" s="226"/>
      <c r="M24" s="115" t="s">
        <v>271</v>
      </c>
      <c r="N24" s="226" t="s">
        <v>588</v>
      </c>
      <c r="O24" s="226"/>
      <c r="P24" s="226"/>
      <c r="Q24" s="226"/>
      <c r="R24" s="226"/>
      <c r="S24" s="226"/>
      <c r="T24" s="16"/>
      <c r="U24" s="9"/>
      <c r="AI24" s="10"/>
      <c r="AN24" s="192"/>
      <c r="AO24" s="192"/>
      <c r="AP24" s="196"/>
      <c r="AQ24" s="16"/>
      <c r="AR24" s="18">
        <v>2</v>
      </c>
      <c r="AS24" s="16"/>
      <c r="AT24" s="213"/>
      <c r="AU24" s="213"/>
      <c r="BW24" s="16"/>
      <c r="BX24" s="16"/>
      <c r="BY24" s="45" t="s">
        <v>40</v>
      </c>
      <c r="BZ24" s="209">
        <f>AS25</f>
        <v>6.2</v>
      </c>
      <c r="CA24" s="209"/>
      <c r="CB24" s="32" t="s">
        <v>213</v>
      </c>
      <c r="CC24" s="44">
        <v>3</v>
      </c>
      <c r="CM24" s="9"/>
      <c r="DA24" s="10"/>
    </row>
    <row r="25" spans="4:105">
      <c r="E25" s="192"/>
      <c r="F25" s="192"/>
      <c r="G25" s="196"/>
      <c r="H25" s="230" t="s">
        <v>589</v>
      </c>
      <c r="I25" s="230"/>
      <c r="J25" s="230"/>
      <c r="K25" s="230"/>
      <c r="L25" s="230"/>
      <c r="M25" s="230"/>
      <c r="N25" s="212"/>
      <c r="O25" s="212"/>
      <c r="P25" s="212"/>
      <c r="Q25" s="59"/>
      <c r="R25" s="59"/>
      <c r="S25" s="59"/>
      <c r="T25" s="16"/>
      <c r="U25" s="9"/>
      <c r="AI25" s="10"/>
      <c r="AP25" s="196" t="s">
        <v>40</v>
      </c>
      <c r="AQ25" s="27" t="s">
        <v>160</v>
      </c>
      <c r="AR25" s="28" t="s">
        <v>157</v>
      </c>
      <c r="AS25" s="208">
        <f>'1条'!R6-'1条'!R14</f>
        <v>6.2</v>
      </c>
      <c r="AT25" s="208"/>
      <c r="AU25" s="199" t="s">
        <v>191</v>
      </c>
      <c r="AV25" s="214">
        <f>'1条'!R20</f>
        <v>19</v>
      </c>
      <c r="BW25" s="16"/>
      <c r="BX25" s="16"/>
      <c r="BY25" s="45" t="s">
        <v>40</v>
      </c>
      <c r="BZ25" s="209">
        <f>BZ24/CC24</f>
        <v>2.0666666666666669</v>
      </c>
      <c r="CA25" s="209"/>
      <c r="CB25" s="209"/>
      <c r="CC25" s="44" t="s">
        <v>5</v>
      </c>
      <c r="CM25" s="9"/>
      <c r="DA25" s="10"/>
    </row>
    <row r="26" spans="4:105">
      <c r="E26" s="16"/>
      <c r="F26" s="16"/>
      <c r="G26" s="16"/>
      <c r="H26" s="16"/>
      <c r="I26" s="16"/>
      <c r="J26" s="16"/>
      <c r="K26" s="16"/>
      <c r="L26" s="16"/>
      <c r="M26" s="16"/>
      <c r="N26" s="16"/>
      <c r="O26" s="16"/>
      <c r="P26" s="16"/>
      <c r="Q26" s="16"/>
      <c r="R26" s="16"/>
      <c r="S26" s="16"/>
      <c r="T26" s="16"/>
      <c r="U26" s="9"/>
      <c r="AI26" s="10"/>
      <c r="AP26" s="196"/>
      <c r="AQ26" s="16"/>
      <c r="AR26" s="18">
        <v>2</v>
      </c>
      <c r="AS26" s="16"/>
      <c r="AT26" s="16"/>
      <c r="AU26" s="199"/>
      <c r="AV26" s="214"/>
      <c r="CM26" s="11"/>
      <c r="CN26" s="12"/>
      <c r="CO26" s="12"/>
      <c r="CP26" s="12"/>
      <c r="CQ26" s="12"/>
      <c r="CR26" s="12"/>
      <c r="CS26" s="12"/>
      <c r="CT26" s="12"/>
      <c r="CU26" s="12"/>
      <c r="CV26" s="12"/>
      <c r="CW26" s="12"/>
      <c r="CX26" s="12"/>
      <c r="CY26" s="12"/>
      <c r="CZ26" s="12"/>
      <c r="DA26" s="13"/>
    </row>
    <row r="27" spans="4:105">
      <c r="E27" s="192" t="s">
        <v>156</v>
      </c>
      <c r="F27" s="192"/>
      <c r="G27" s="196" t="s">
        <v>40</v>
      </c>
      <c r="H27" s="27" t="s">
        <v>160</v>
      </c>
      <c r="I27" s="28" t="s">
        <v>157</v>
      </c>
      <c r="J27" s="29" t="s">
        <v>205</v>
      </c>
      <c r="K27" s="196" t="s">
        <v>157</v>
      </c>
      <c r="L27" s="213" t="s">
        <v>161</v>
      </c>
      <c r="M27" s="213"/>
      <c r="N27" s="16"/>
      <c r="O27" s="16"/>
      <c r="P27" s="16"/>
      <c r="Q27" s="16"/>
      <c r="R27" s="16"/>
      <c r="S27" s="16"/>
      <c r="T27" s="16"/>
      <c r="U27" s="9"/>
      <c r="AI27" s="10"/>
    </row>
    <row r="28" spans="4:105">
      <c r="E28" s="192"/>
      <c r="F28" s="192"/>
      <c r="G28" s="196"/>
      <c r="H28" s="16"/>
      <c r="I28" s="18">
        <v>2</v>
      </c>
      <c r="J28" s="16"/>
      <c r="K28" s="196"/>
      <c r="L28" s="213"/>
      <c r="M28" s="213"/>
      <c r="N28" s="16"/>
      <c r="O28" s="16"/>
      <c r="P28" s="16"/>
      <c r="Q28" s="16"/>
      <c r="R28" s="16"/>
      <c r="S28" s="16"/>
      <c r="T28" s="16"/>
      <c r="U28" s="9"/>
      <c r="AI28" s="10"/>
      <c r="AP28" s="16" t="s">
        <v>40</v>
      </c>
      <c r="AQ28" s="190">
        <f>AS25/AR26*AV25</f>
        <v>58.9</v>
      </c>
      <c r="AR28" s="190"/>
      <c r="AS28" s="190"/>
      <c r="AT28" s="16" t="s">
        <v>157</v>
      </c>
      <c r="AU28" s="17" t="s">
        <v>160</v>
      </c>
    </row>
    <row r="29" spans="4:105">
      <c r="E29" s="16"/>
      <c r="F29" s="16"/>
      <c r="G29" s="16"/>
      <c r="H29" s="16"/>
      <c r="I29" s="16"/>
      <c r="J29" s="16"/>
      <c r="K29" s="16"/>
      <c r="L29" s="16"/>
      <c r="M29" s="16"/>
      <c r="N29" s="16"/>
      <c r="O29" s="16"/>
      <c r="P29" s="16"/>
      <c r="Q29" s="16"/>
      <c r="R29" s="16"/>
      <c r="S29" s="16"/>
      <c r="T29" s="16"/>
      <c r="U29" s="9"/>
      <c r="AI29" s="10"/>
    </row>
    <row r="30" spans="4:105">
      <c r="E30" s="192" t="s">
        <v>160</v>
      </c>
      <c r="F30" s="192"/>
      <c r="G30" s="196" t="s">
        <v>40</v>
      </c>
      <c r="H30" s="196" t="s">
        <v>164</v>
      </c>
      <c r="I30" s="28"/>
      <c r="J30" s="30">
        <v>1</v>
      </c>
      <c r="K30" s="28"/>
      <c r="L30" s="221" t="s">
        <v>162</v>
      </c>
      <c r="M30" s="213" t="s">
        <v>165</v>
      </c>
      <c r="N30" s="213"/>
      <c r="O30" s="213"/>
      <c r="P30" s="196" t="s">
        <v>188</v>
      </c>
      <c r="Q30" s="192" t="s">
        <v>205</v>
      </c>
      <c r="S30" s="16"/>
      <c r="T30" s="16"/>
      <c r="U30" s="9"/>
      <c r="AI30" s="10"/>
      <c r="AN30" s="192" t="s">
        <v>160</v>
      </c>
      <c r="AO30" s="192"/>
      <c r="AP30" s="196" t="s">
        <v>40</v>
      </c>
      <c r="AQ30" s="196" t="s">
        <v>164</v>
      </c>
      <c r="AR30" s="28"/>
      <c r="AS30" s="30">
        <v>1</v>
      </c>
      <c r="AT30" s="28"/>
      <c r="AU30" s="196" t="s">
        <v>162</v>
      </c>
      <c r="AV30" s="213" t="s">
        <v>165</v>
      </c>
      <c r="AW30" s="213"/>
      <c r="AX30" s="213"/>
      <c r="AY30" s="196" t="s">
        <v>166</v>
      </c>
      <c r="AZ30" s="196" t="s">
        <v>192</v>
      </c>
      <c r="BA30" s="192" t="s">
        <v>205</v>
      </c>
    </row>
    <row r="31" spans="4:105">
      <c r="E31" s="192"/>
      <c r="F31" s="192"/>
      <c r="G31" s="196"/>
      <c r="H31" s="196"/>
      <c r="I31" s="213" t="s">
        <v>167</v>
      </c>
      <c r="J31" s="213"/>
      <c r="K31" s="213"/>
      <c r="L31" s="221"/>
      <c r="M31" s="213"/>
      <c r="N31" s="213"/>
      <c r="O31" s="213"/>
      <c r="P31" s="196"/>
      <c r="Q31" s="192"/>
      <c r="S31" s="16"/>
      <c r="T31" s="16"/>
      <c r="U31" s="9"/>
      <c r="AI31" s="10"/>
      <c r="AN31" s="192"/>
      <c r="AO31" s="192"/>
      <c r="AP31" s="196"/>
      <c r="AQ31" s="196"/>
      <c r="AR31" s="213" t="s">
        <v>167</v>
      </c>
      <c r="AS31" s="213"/>
      <c r="AT31" s="213"/>
      <c r="AU31" s="196"/>
      <c r="AV31" s="213"/>
      <c r="AW31" s="213"/>
      <c r="AX31" s="213"/>
      <c r="AY31" s="196"/>
      <c r="AZ31" s="196"/>
      <c r="BA31" s="192"/>
    </row>
    <row r="32" spans="4:105">
      <c r="E32" s="16" t="s">
        <v>168</v>
      </c>
      <c r="F32" s="16"/>
      <c r="G32" s="16"/>
      <c r="H32" s="16"/>
      <c r="I32" s="16"/>
      <c r="J32" s="16"/>
      <c r="K32" s="16"/>
      <c r="L32" s="16"/>
      <c r="M32" s="16"/>
      <c r="N32" s="16"/>
      <c r="O32" s="16"/>
      <c r="P32" s="16"/>
      <c r="Q32" s="16"/>
      <c r="R32" s="16"/>
      <c r="S32" s="16"/>
      <c r="T32" s="16"/>
      <c r="U32" s="9"/>
      <c r="AI32" s="10"/>
      <c r="AP32" s="196" t="s">
        <v>40</v>
      </c>
      <c r="AQ32" s="196" t="s">
        <v>164</v>
      </c>
      <c r="AR32" s="28"/>
      <c r="AS32" s="30">
        <v>1</v>
      </c>
      <c r="AT32" s="28"/>
      <c r="AU32" s="196" t="s">
        <v>162</v>
      </c>
      <c r="AV32" s="213" t="s">
        <v>193</v>
      </c>
      <c r="AW32" s="213"/>
      <c r="AX32" s="214">
        <f>AS3</f>
        <v>0</v>
      </c>
      <c r="AY32" s="214"/>
      <c r="AZ32" s="214"/>
      <c r="BA32" s="196" t="s">
        <v>194</v>
      </c>
      <c r="BB32" s="196"/>
      <c r="BC32" s="190">
        <f>AS25</f>
        <v>6.2</v>
      </c>
      <c r="BD32" s="190"/>
    </row>
    <row r="33" spans="5:105">
      <c r="E33" s="192" t="s">
        <v>155</v>
      </c>
      <c r="F33" s="192"/>
      <c r="G33" s="16" t="s">
        <v>169</v>
      </c>
      <c r="H33" s="16"/>
      <c r="I33" s="16"/>
      <c r="J33" s="16"/>
      <c r="K33" s="16"/>
      <c r="L33" s="16"/>
      <c r="M33" s="16"/>
      <c r="N33" s="16"/>
      <c r="O33" s="16"/>
      <c r="P33" s="16"/>
      <c r="Q33" s="16"/>
      <c r="R33" s="16"/>
      <c r="S33" s="16"/>
      <c r="T33" s="16"/>
      <c r="U33" s="9"/>
      <c r="AI33" s="10"/>
      <c r="AP33" s="196"/>
      <c r="AQ33" s="196"/>
      <c r="AR33" s="213" t="s">
        <v>167</v>
      </c>
      <c r="AS33" s="213"/>
      <c r="AT33" s="213"/>
      <c r="AU33" s="196"/>
      <c r="AV33" s="213"/>
      <c r="AW33" s="213"/>
      <c r="AX33" s="214"/>
      <c r="AY33" s="214"/>
      <c r="AZ33" s="214"/>
      <c r="BA33" s="196"/>
      <c r="BB33" s="196"/>
      <c r="BC33" s="190"/>
      <c r="BD33" s="190"/>
    </row>
    <row r="34" spans="5:105">
      <c r="E34" s="192" t="s">
        <v>156</v>
      </c>
      <c r="F34" s="192"/>
      <c r="G34" s="16" t="s">
        <v>492</v>
      </c>
      <c r="H34" s="16"/>
      <c r="I34" s="16"/>
      <c r="J34" s="16"/>
      <c r="K34" s="16"/>
      <c r="L34" s="16"/>
      <c r="M34" s="16"/>
      <c r="N34" s="16"/>
      <c r="O34" s="16"/>
      <c r="P34" s="16"/>
      <c r="Q34" s="16"/>
      <c r="R34" s="16"/>
      <c r="S34" s="16"/>
      <c r="T34" s="16"/>
      <c r="U34" s="9"/>
      <c r="AI34" s="10"/>
      <c r="AP34" s="196" t="s">
        <v>40</v>
      </c>
      <c r="AQ34" s="196" t="s">
        <v>164</v>
      </c>
      <c r="AR34" s="28"/>
      <c r="AS34" s="30">
        <v>1</v>
      </c>
      <c r="AT34" s="28"/>
      <c r="AU34" s="196" t="s">
        <v>162</v>
      </c>
      <c r="AV34" s="190">
        <f>ROUND(TAN(AX32*PI()/180),2)</f>
        <v>0</v>
      </c>
      <c r="AW34" s="190"/>
      <c r="AX34" s="190"/>
      <c r="AY34" s="196" t="s">
        <v>194</v>
      </c>
      <c r="AZ34" s="196"/>
      <c r="BA34" s="223">
        <f>BC32</f>
        <v>6.2</v>
      </c>
      <c r="BB34" s="223"/>
      <c r="BC34" s="223"/>
    </row>
    <row r="35" spans="5:105">
      <c r="E35" s="211" t="s">
        <v>160</v>
      </c>
      <c r="F35" s="211"/>
      <c r="G35" s="31" t="s">
        <v>378</v>
      </c>
      <c r="H35" s="32"/>
      <c r="I35" s="16"/>
      <c r="J35" s="16"/>
      <c r="K35" s="16"/>
      <c r="L35" s="16"/>
      <c r="M35" s="16"/>
      <c r="N35" s="16"/>
      <c r="O35" s="16"/>
      <c r="P35" s="16"/>
      <c r="Q35" s="16"/>
      <c r="R35" s="16"/>
      <c r="S35" s="16"/>
      <c r="T35" s="16"/>
      <c r="U35" s="9"/>
      <c r="AI35" s="10"/>
      <c r="AP35" s="196"/>
      <c r="AQ35" s="196"/>
      <c r="AR35" s="213" t="s">
        <v>167</v>
      </c>
      <c r="AS35" s="213"/>
      <c r="AT35" s="213"/>
      <c r="AU35" s="196"/>
      <c r="AV35" s="190"/>
      <c r="AW35" s="190"/>
      <c r="AX35" s="190"/>
      <c r="AY35" s="196"/>
      <c r="AZ35" s="196"/>
      <c r="BA35" s="223"/>
      <c r="BB35" s="223"/>
      <c r="BC35" s="223"/>
    </row>
    <row r="36" spans="5:105">
      <c r="K36" s="16"/>
      <c r="L36" s="16"/>
      <c r="M36" s="16"/>
      <c r="N36" s="16"/>
      <c r="O36" s="16"/>
      <c r="P36" s="16"/>
      <c r="Q36" s="16"/>
      <c r="R36" s="16"/>
      <c r="S36" s="16"/>
      <c r="T36" s="16"/>
      <c r="U36" s="9"/>
      <c r="AI36" s="10"/>
      <c r="AP36" s="196" t="s">
        <v>40</v>
      </c>
      <c r="AQ36" s="208">
        <f>AS34*BA34</f>
        <v>6.2</v>
      </c>
      <c r="AR36" s="208"/>
      <c r="AS36" s="208"/>
    </row>
    <row r="37" spans="5:105">
      <c r="E37" s="213" t="s">
        <v>171</v>
      </c>
      <c r="F37" s="213"/>
      <c r="G37" s="16" t="s">
        <v>172</v>
      </c>
      <c r="H37" s="16"/>
      <c r="N37" s="16"/>
      <c r="O37" s="16"/>
      <c r="P37" s="16"/>
      <c r="Q37" s="16"/>
      <c r="U37" s="11"/>
      <c r="V37" s="12"/>
      <c r="W37" s="12"/>
      <c r="X37" s="12"/>
      <c r="Y37" s="12"/>
      <c r="Z37" s="12"/>
      <c r="AA37" s="12"/>
      <c r="AB37" s="12"/>
      <c r="AC37" s="12"/>
      <c r="AD37" s="12"/>
      <c r="AE37" s="12"/>
      <c r="AF37" s="12"/>
      <c r="AG37" s="12"/>
      <c r="AH37" s="12"/>
      <c r="AI37" s="13"/>
      <c r="AP37" s="196"/>
      <c r="AQ37" s="213" t="s">
        <v>167</v>
      </c>
      <c r="AR37" s="213"/>
      <c r="AS37" s="213"/>
    </row>
    <row r="38" spans="5:105">
      <c r="E38" s="213" t="s">
        <v>173</v>
      </c>
      <c r="F38" s="213"/>
      <c r="G38" s="16" t="s">
        <v>174</v>
      </c>
      <c r="H38" s="16"/>
      <c r="I38" s="16"/>
      <c r="J38" s="16"/>
      <c r="K38" s="16"/>
      <c r="L38" s="16"/>
      <c r="M38" s="16"/>
      <c r="P38" s="15" t="s">
        <v>173</v>
      </c>
      <c r="Q38" s="16" t="s">
        <v>40</v>
      </c>
      <c r="R38" s="37">
        <f>'1条'!R19</f>
        <v>30</v>
      </c>
      <c r="S38" s="16" t="s">
        <v>175</v>
      </c>
      <c r="AI38">
        <v>29</v>
      </c>
      <c r="BR38">
        <v>30</v>
      </c>
      <c r="DA38">
        <v>31</v>
      </c>
    </row>
  </sheetData>
  <sheetProtection sheet="1" objects="1" scenarios="1"/>
  <mergeCells count="165">
    <mergeCell ref="E38:F38"/>
    <mergeCell ref="BW20:BX20"/>
    <mergeCell ref="BZ22:CB22"/>
    <mergeCell ref="E33:F33"/>
    <mergeCell ref="E34:F34"/>
    <mergeCell ref="BW23:BX23"/>
    <mergeCell ref="E35:F35"/>
    <mergeCell ref="BZ24:CA24"/>
    <mergeCell ref="BZ21:CB21"/>
    <mergeCell ref="AN30:AO31"/>
    <mergeCell ref="K27:K28"/>
    <mergeCell ref="L27:M28"/>
    <mergeCell ref="L30:L31"/>
    <mergeCell ref="M30:O31"/>
    <mergeCell ref="P30:P31"/>
    <mergeCell ref="Q30:Q31"/>
    <mergeCell ref="I31:K31"/>
    <mergeCell ref="E27:F28"/>
    <mergeCell ref="G27:G28"/>
    <mergeCell ref="E30:F31"/>
    <mergeCell ref="G30:G31"/>
    <mergeCell ref="H30:H31"/>
    <mergeCell ref="E37:F37"/>
    <mergeCell ref="AX32:AZ33"/>
    <mergeCell ref="CX7:CZ7"/>
    <mergeCell ref="BW11:BX11"/>
    <mergeCell ref="BZ11:CA11"/>
    <mergeCell ref="CB11:CE11"/>
    <mergeCell ref="BZ12:CB12"/>
    <mergeCell ref="CC12:CE12"/>
    <mergeCell ref="E24:F25"/>
    <mergeCell ref="G24:G25"/>
    <mergeCell ref="BZ13:CB13"/>
    <mergeCell ref="BW15:BX15"/>
    <mergeCell ref="BZ15:CA15"/>
    <mergeCell ref="CB15:CE15"/>
    <mergeCell ref="BZ16:CB16"/>
    <mergeCell ref="CC16:CE16"/>
    <mergeCell ref="BZ17:CB17"/>
    <mergeCell ref="BZ25:CB25"/>
    <mergeCell ref="I13:K13"/>
    <mergeCell ref="M13:N13"/>
    <mergeCell ref="Q13:S13"/>
    <mergeCell ref="I18:K18"/>
    <mergeCell ref="F12:G12"/>
    <mergeCell ref="I12:K12"/>
    <mergeCell ref="CU7:CV7"/>
    <mergeCell ref="AV25:AV26"/>
    <mergeCell ref="CT3:CU3"/>
    <mergeCell ref="CW3:CY3"/>
    <mergeCell ref="F17:G17"/>
    <mergeCell ref="I17:K17"/>
    <mergeCell ref="P17:R17"/>
    <mergeCell ref="T17:U17"/>
    <mergeCell ref="BY5:BZ5"/>
    <mergeCell ref="CA5:CC5"/>
    <mergeCell ref="CD5:CF5"/>
    <mergeCell ref="CG5:CI5"/>
    <mergeCell ref="BY7:BZ7"/>
    <mergeCell ref="CA7:CC7"/>
    <mergeCell ref="CD7:CF7"/>
    <mergeCell ref="CG7:CI7"/>
    <mergeCell ref="CT6:CU6"/>
    <mergeCell ref="CW6:CY6"/>
    <mergeCell ref="CT4:CU4"/>
    <mergeCell ref="CW4:CY4"/>
    <mergeCell ref="BY6:BZ6"/>
    <mergeCell ref="CA6:CC6"/>
    <mergeCell ref="CD6:CF6"/>
    <mergeCell ref="CG6:CI6"/>
    <mergeCell ref="CT5:CU5"/>
    <mergeCell ref="CW5:CY5"/>
    <mergeCell ref="BY2:BZ2"/>
    <mergeCell ref="CA2:CC2"/>
    <mergeCell ref="CD2:CF2"/>
    <mergeCell ref="BA34:BC35"/>
    <mergeCell ref="AP36:AP37"/>
    <mergeCell ref="AU30:AU31"/>
    <mergeCell ref="AV30:AX31"/>
    <mergeCell ref="AY30:AY31"/>
    <mergeCell ref="CG2:CI2"/>
    <mergeCell ref="CG4:CI4"/>
    <mergeCell ref="AV34:AX35"/>
    <mergeCell ref="AY34:AZ35"/>
    <mergeCell ref="AZ30:AZ31"/>
    <mergeCell ref="BA30:BA31"/>
    <mergeCell ref="AP32:AP33"/>
    <mergeCell ref="AQ32:AQ33"/>
    <mergeCell ref="AP30:AP31"/>
    <mergeCell ref="AR35:AT35"/>
    <mergeCell ref="AQ37:AS37"/>
    <mergeCell ref="AR31:AT31"/>
    <mergeCell ref="AR33:AT33"/>
    <mergeCell ref="AP34:AP35"/>
    <mergeCell ref="AQ34:AQ35"/>
    <mergeCell ref="AU34:AU35"/>
    <mergeCell ref="AV32:AW33"/>
    <mergeCell ref="AQ30:AQ31"/>
    <mergeCell ref="AQ36:AS36"/>
    <mergeCell ref="BY3:BZ3"/>
    <mergeCell ref="CA3:CC3"/>
    <mergeCell ref="CD3:CF3"/>
    <mergeCell ref="CG3:CI3"/>
    <mergeCell ref="BY4:BZ4"/>
    <mergeCell ref="CA4:CC4"/>
    <mergeCell ref="CD4:CF4"/>
    <mergeCell ref="AQ28:AS28"/>
    <mergeCell ref="BA32:BB33"/>
    <mergeCell ref="BC32:BD33"/>
    <mergeCell ref="AU25:AU26"/>
    <mergeCell ref="AT23:AU24"/>
    <mergeCell ref="AU32:AU33"/>
    <mergeCell ref="BD18:BF18"/>
    <mergeCell ref="AU19:AW19"/>
    <mergeCell ref="AQ20:AR20"/>
    <mergeCell ref="AS20:AU20"/>
    <mergeCell ref="AW20:AY20"/>
    <mergeCell ref="AZ20:BB20"/>
    <mergeCell ref="AS21:AU21"/>
    <mergeCell ref="AY10:AZ10"/>
    <mergeCell ref="AO2:AP2"/>
    <mergeCell ref="AO4:AP4"/>
    <mergeCell ref="AO6:AP6"/>
    <mergeCell ref="AS8:AU8"/>
    <mergeCell ref="AN16:AO17"/>
    <mergeCell ref="AP16:AP17"/>
    <mergeCell ref="AP18:AP19"/>
    <mergeCell ref="AS18:AT18"/>
    <mergeCell ref="AP20:AP21"/>
    <mergeCell ref="AO9:AP9"/>
    <mergeCell ref="AS10:AU10"/>
    <mergeCell ref="AS11:AU11"/>
    <mergeCell ref="AQ16:AR16"/>
    <mergeCell ref="AS16:AU16"/>
    <mergeCell ref="AO12:AP12"/>
    <mergeCell ref="AP25:AP26"/>
    <mergeCell ref="AS25:AT25"/>
    <mergeCell ref="M7:O7"/>
    <mergeCell ref="AN23:AO24"/>
    <mergeCell ref="AP23:AP24"/>
    <mergeCell ref="AW10:AX10"/>
    <mergeCell ref="H25:P25"/>
    <mergeCell ref="AQ17:AY17"/>
    <mergeCell ref="AQ18:AR18"/>
    <mergeCell ref="AU18:AW18"/>
    <mergeCell ref="AY18:BA18"/>
    <mergeCell ref="CU8:CW8"/>
    <mergeCell ref="H24:I24"/>
    <mergeCell ref="J24:L24"/>
    <mergeCell ref="N24:S24"/>
    <mergeCell ref="E7:F7"/>
    <mergeCell ref="E8:F8"/>
    <mergeCell ref="G7:I7"/>
    <mergeCell ref="G8:I8"/>
    <mergeCell ref="J7:L7"/>
    <mergeCell ref="J8:L8"/>
    <mergeCell ref="P7:R7"/>
    <mergeCell ref="P8:R8"/>
    <mergeCell ref="AW16:BB16"/>
    <mergeCell ref="S7:U7"/>
    <mergeCell ref="S8:U8"/>
    <mergeCell ref="AV21:AX21"/>
    <mergeCell ref="M8:O8"/>
    <mergeCell ref="CR7:CS7"/>
    <mergeCell ref="AS13:AT13"/>
  </mergeCells>
  <phoneticPr fontId="4"/>
  <pageMargins left="0.70866141732283472" right="0.70866141732283472" top="0.74803149606299213" bottom="0.74803149606299213" header="0.31496062992125984" footer="0.31496062992125984"/>
  <pageSetup paperSize="9" scale="75"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DBFB-9B27-42A4-9628-EDCC7CA9AEBA}">
  <dimension ref="A1:BR38"/>
  <sheetViews>
    <sheetView showGridLines="0" view="pageBreakPreview" zoomScale="60" zoomScaleNormal="70" workbookViewId="0">
      <selection activeCell="A2" sqref="A2"/>
    </sheetView>
  </sheetViews>
  <sheetFormatPr defaultRowHeight="18"/>
  <cols>
    <col min="1" max="70" width="3" customWidth="1"/>
  </cols>
  <sheetData>
    <row r="1" spans="1:66">
      <c r="A1" s="16"/>
      <c r="B1" s="16"/>
      <c r="C1" t="s">
        <v>529</v>
      </c>
      <c r="AM1" t="s">
        <v>313</v>
      </c>
    </row>
    <row r="2" spans="1:66">
      <c r="A2" s="16"/>
      <c r="B2" s="16"/>
      <c r="G2" s="255" t="s">
        <v>220</v>
      </c>
      <c r="H2" s="256"/>
      <c r="I2" s="256"/>
      <c r="J2" s="257" t="s">
        <v>221</v>
      </c>
      <c r="K2" s="256"/>
      <c r="L2" s="256"/>
      <c r="M2" s="134" t="s">
        <v>222</v>
      </c>
      <c r="N2" s="135"/>
      <c r="O2" s="135"/>
      <c r="P2" s="135"/>
      <c r="Q2" s="135"/>
      <c r="R2" s="136"/>
      <c r="S2" s="134" t="s">
        <v>223</v>
      </c>
      <c r="T2" s="135"/>
      <c r="U2" s="135"/>
      <c r="V2" s="135"/>
      <c r="W2" s="135"/>
      <c r="X2" s="135"/>
      <c r="Y2" s="135"/>
      <c r="Z2" s="136"/>
      <c r="AM2" s="278" t="s">
        <v>311</v>
      </c>
      <c r="AN2" s="210"/>
      <c r="AO2" s="236" t="s">
        <v>40</v>
      </c>
      <c r="AP2" s="56">
        <v>2</v>
      </c>
      <c r="AQ2" s="69" t="s">
        <v>308</v>
      </c>
      <c r="AR2" s="32"/>
      <c r="AS2" s="236" t="s">
        <v>40</v>
      </c>
      <c r="AT2" s="56">
        <v>2</v>
      </c>
      <c r="AU2" s="56" t="s">
        <v>69</v>
      </c>
      <c r="AV2" s="197">
        <f>W8</f>
        <v>392.71345384180137</v>
      </c>
      <c r="AW2" s="248"/>
      <c r="AX2" s="248"/>
      <c r="AY2" s="56" t="s">
        <v>69</v>
      </c>
      <c r="AZ2" s="286">
        <v>1000</v>
      </c>
      <c r="BA2" s="286"/>
      <c r="BB2" s="286"/>
      <c r="BC2" s="56" t="s">
        <v>69</v>
      </c>
      <c r="BD2" s="286">
        <v>1000</v>
      </c>
      <c r="BE2" s="286"/>
      <c r="BF2" s="286"/>
      <c r="BG2" s="72"/>
      <c r="BH2" s="72"/>
      <c r="BI2" s="12"/>
      <c r="BK2" s="236" t="s">
        <v>40</v>
      </c>
      <c r="BL2" s="190">
        <f>AT2*AV2*AZ2*BD2/(AT3*AX3*BB3*BF3^2)</f>
        <v>9.1910265925414674</v>
      </c>
      <c r="BM2" s="190"/>
      <c r="BN2" s="190"/>
    </row>
    <row r="3" spans="1:66">
      <c r="A3" s="16"/>
      <c r="B3" s="16"/>
      <c r="G3" s="258" t="s">
        <v>224</v>
      </c>
      <c r="H3" s="231"/>
      <c r="I3" s="231"/>
      <c r="J3" s="259" t="s">
        <v>212</v>
      </c>
      <c r="K3" s="231"/>
      <c r="L3" s="231"/>
      <c r="M3" s="259" t="s">
        <v>225</v>
      </c>
      <c r="N3" s="231"/>
      <c r="O3" s="231"/>
      <c r="P3" s="259" t="s">
        <v>226</v>
      </c>
      <c r="Q3" s="231"/>
      <c r="R3" s="231"/>
      <c r="S3" s="259" t="s">
        <v>227</v>
      </c>
      <c r="T3" s="231"/>
      <c r="U3" s="231"/>
      <c r="V3" s="231"/>
      <c r="W3" s="259" t="s">
        <v>228</v>
      </c>
      <c r="X3" s="231"/>
      <c r="Y3" s="231"/>
      <c r="Z3" s="260"/>
      <c r="AM3" s="210"/>
      <c r="AN3" s="210"/>
      <c r="AO3" s="236"/>
      <c r="AP3" s="275" t="s">
        <v>463</v>
      </c>
      <c r="AQ3" s="275"/>
      <c r="AR3" s="32"/>
      <c r="AS3" s="236"/>
      <c r="AT3" s="240">
        <f>G36</f>
        <v>0.34356787137210171</v>
      </c>
      <c r="AU3" s="233"/>
      <c r="AV3" s="233"/>
      <c r="AW3" s="4" t="s">
        <v>69</v>
      </c>
      <c r="AX3" s="240">
        <f>BC5</f>
        <v>0.88547737620929945</v>
      </c>
      <c r="AY3" s="233"/>
      <c r="AZ3" s="233"/>
      <c r="BA3" s="4" t="s">
        <v>69</v>
      </c>
      <c r="BB3" s="276">
        <f>R26</f>
        <v>1000</v>
      </c>
      <c r="BC3" s="276"/>
      <c r="BD3" s="276"/>
      <c r="BE3" s="4" t="s">
        <v>69</v>
      </c>
      <c r="BF3" s="276">
        <f>R25</f>
        <v>530</v>
      </c>
      <c r="BG3" s="276"/>
      <c r="BH3" s="276"/>
      <c r="BI3" t="s">
        <v>312</v>
      </c>
      <c r="BK3" s="236"/>
      <c r="BL3" s="190"/>
      <c r="BM3" s="190"/>
      <c r="BN3" s="190"/>
    </row>
    <row r="4" spans="1:66">
      <c r="A4" s="16"/>
      <c r="G4" s="261" t="s">
        <v>229</v>
      </c>
      <c r="H4" s="233"/>
      <c r="I4" s="233"/>
      <c r="J4" s="262" t="s">
        <v>229</v>
      </c>
      <c r="K4" s="233"/>
      <c r="L4" s="233"/>
      <c r="M4" s="262" t="s">
        <v>230</v>
      </c>
      <c r="N4" s="233"/>
      <c r="O4" s="233"/>
      <c r="P4" s="262" t="s">
        <v>230</v>
      </c>
      <c r="Q4" s="233"/>
      <c r="R4" s="233"/>
      <c r="S4" s="263" t="s">
        <v>231</v>
      </c>
      <c r="T4" s="248"/>
      <c r="U4" s="248"/>
      <c r="V4" s="264"/>
      <c r="W4" s="262" t="s">
        <v>231</v>
      </c>
      <c r="X4" s="233"/>
      <c r="Y4" s="233"/>
      <c r="Z4" s="265"/>
      <c r="AN4" t="s">
        <v>608</v>
      </c>
      <c r="BE4" s="71"/>
    </row>
    <row r="5" spans="1:66">
      <c r="A5" s="16"/>
      <c r="B5" s="16"/>
      <c r="D5" s="137" t="s">
        <v>447</v>
      </c>
      <c r="E5" s="137"/>
      <c r="F5" s="137"/>
      <c r="G5" s="253">
        <f>'5竪1'!Q13</f>
        <v>100.3275</v>
      </c>
      <c r="H5" s="253"/>
      <c r="I5" s="253"/>
      <c r="J5" s="252">
        <f>'5竪1'!I18</f>
        <v>20.0655</v>
      </c>
      <c r="K5" s="253"/>
      <c r="L5" s="254"/>
      <c r="M5" s="253">
        <f>'5竪1'!P8</f>
        <v>0</v>
      </c>
      <c r="N5" s="253"/>
      <c r="O5" s="253"/>
      <c r="P5" s="252">
        <f>'5竪1'!S8</f>
        <v>3.15</v>
      </c>
      <c r="Q5" s="253"/>
      <c r="R5" s="254"/>
      <c r="S5" s="252">
        <f>IFERROR(G5*M5,0)</f>
        <v>0</v>
      </c>
      <c r="T5" s="253"/>
      <c r="U5" s="253"/>
      <c r="V5" s="254"/>
      <c r="W5" s="252">
        <f>IFERROR(J5*P5,0)</f>
        <v>63.206325</v>
      </c>
      <c r="X5" s="253"/>
      <c r="Y5" s="253"/>
      <c r="Z5" s="254"/>
      <c r="AN5" s="210" t="s">
        <v>309</v>
      </c>
      <c r="AO5" s="210"/>
      <c r="AP5" s="236" t="s">
        <v>40</v>
      </c>
      <c r="AQ5" s="281">
        <v>1</v>
      </c>
      <c r="AR5" s="221" t="s">
        <v>236</v>
      </c>
      <c r="AS5" s="239" t="s">
        <v>301</v>
      </c>
      <c r="AT5" s="239"/>
      <c r="AU5" s="71"/>
      <c r="AV5" s="236" t="s">
        <v>40</v>
      </c>
      <c r="AW5" s="281">
        <v>1</v>
      </c>
      <c r="AX5" s="221" t="s">
        <v>236</v>
      </c>
      <c r="AY5" s="229">
        <f>G36</f>
        <v>0.34356787137210171</v>
      </c>
      <c r="AZ5" s="229"/>
      <c r="BA5" s="229"/>
      <c r="BB5" s="236" t="s">
        <v>40</v>
      </c>
      <c r="BC5" s="280">
        <f>AW5-AY5/AY6</f>
        <v>0.88547737620929945</v>
      </c>
      <c r="BD5" s="280"/>
      <c r="BE5" s="280"/>
    </row>
    <row r="6" spans="1:66">
      <c r="A6" s="16"/>
      <c r="D6" s="137" t="s">
        <v>239</v>
      </c>
      <c r="E6" s="137"/>
      <c r="F6" s="137"/>
      <c r="G6" s="253">
        <f>'5竪1'!BZ17</f>
        <v>42.721533422641237</v>
      </c>
      <c r="H6" s="253"/>
      <c r="I6" s="253"/>
      <c r="J6" s="252">
        <f>'5竪1'!BZ13</f>
        <v>159.43893331054903</v>
      </c>
      <c r="K6" s="253"/>
      <c r="L6" s="254"/>
      <c r="M6" s="252">
        <f>'5竪1'!BZ22</f>
        <v>0.32500000000000001</v>
      </c>
      <c r="N6" s="253"/>
      <c r="O6" s="254"/>
      <c r="P6" s="252">
        <f>'5竪1'!BZ25</f>
        <v>2.0666666666666669</v>
      </c>
      <c r="Q6" s="253"/>
      <c r="R6" s="254"/>
      <c r="S6" s="252">
        <f>IFERROR(G6*M6,0)</f>
        <v>13.884498362358402</v>
      </c>
      <c r="T6" s="253"/>
      <c r="U6" s="253"/>
      <c r="V6" s="254"/>
      <c r="W6" s="252">
        <f>IFERROR(J6*P6,0)</f>
        <v>329.50712884180138</v>
      </c>
      <c r="X6" s="253"/>
      <c r="Y6" s="253"/>
      <c r="Z6" s="254"/>
      <c r="AN6" s="210"/>
      <c r="AO6" s="210"/>
      <c r="AP6" s="236"/>
      <c r="AQ6" s="281"/>
      <c r="AR6" s="221"/>
      <c r="AS6" s="282">
        <v>3</v>
      </c>
      <c r="AT6" s="282"/>
      <c r="AU6" s="71"/>
      <c r="AV6" s="236"/>
      <c r="AW6" s="281"/>
      <c r="AX6" s="221"/>
      <c r="AY6" s="236">
        <v>3</v>
      </c>
      <c r="AZ6" s="236"/>
      <c r="BA6" s="236"/>
      <c r="BB6" s="236"/>
      <c r="BC6" s="280"/>
      <c r="BD6" s="280"/>
      <c r="BE6" s="280"/>
    </row>
    <row r="7" spans="1:66">
      <c r="A7" s="16"/>
      <c r="D7" s="137"/>
      <c r="E7" s="137"/>
      <c r="F7" s="137"/>
      <c r="G7" s="253"/>
      <c r="H7" s="253"/>
      <c r="I7" s="253"/>
      <c r="J7" s="252"/>
      <c r="K7" s="253"/>
      <c r="L7" s="254"/>
      <c r="M7" s="253"/>
      <c r="N7" s="253"/>
      <c r="O7" s="253"/>
      <c r="P7" s="252"/>
      <c r="Q7" s="253"/>
      <c r="R7" s="254"/>
      <c r="S7" s="252"/>
      <c r="T7" s="253"/>
      <c r="U7" s="253"/>
      <c r="V7" s="254"/>
      <c r="W7" s="252"/>
      <c r="X7" s="253"/>
      <c r="Y7" s="253"/>
      <c r="Z7" s="254"/>
      <c r="AM7" t="s">
        <v>314</v>
      </c>
    </row>
    <row r="8" spans="1:66">
      <c r="D8" s="137" t="s">
        <v>232</v>
      </c>
      <c r="E8" s="137"/>
      <c r="F8" s="137"/>
      <c r="G8" s="253">
        <f>SUM(G5:I7)</f>
        <v>143.04903342264123</v>
      </c>
      <c r="H8" s="253"/>
      <c r="I8" s="253"/>
      <c r="J8" s="252">
        <f>SUM(J5:L7)</f>
        <v>179.50443331054902</v>
      </c>
      <c r="K8" s="253"/>
      <c r="L8" s="254"/>
      <c r="M8" s="253"/>
      <c r="N8" s="253"/>
      <c r="O8" s="253"/>
      <c r="P8" s="252"/>
      <c r="Q8" s="253"/>
      <c r="R8" s="254"/>
      <c r="S8" s="252">
        <f>SUM(S5:V6)</f>
        <v>13.884498362358402</v>
      </c>
      <c r="T8" s="253"/>
      <c r="U8" s="253"/>
      <c r="V8" s="254"/>
      <c r="W8" s="252">
        <f>SUM(W5:Z6)</f>
        <v>392.71345384180137</v>
      </c>
      <c r="X8" s="253"/>
      <c r="Y8" s="253"/>
      <c r="Z8" s="254"/>
      <c r="AM8" s="284" t="s">
        <v>316</v>
      </c>
      <c r="AN8" s="285"/>
      <c r="AO8" s="236" t="s">
        <v>40</v>
      </c>
      <c r="AP8" s="239" t="s">
        <v>308</v>
      </c>
      <c r="AQ8" s="239"/>
      <c r="AS8" s="236" t="s">
        <v>40</v>
      </c>
      <c r="AT8" s="197">
        <f>W8</f>
        <v>392.71345384180137</v>
      </c>
      <c r="AU8" s="197"/>
      <c r="AV8" s="197"/>
      <c r="AW8" s="56" t="s">
        <v>69</v>
      </c>
      <c r="AX8" s="286">
        <v>1000</v>
      </c>
      <c r="AY8" s="286"/>
      <c r="AZ8" s="286"/>
      <c r="BA8" s="56" t="s">
        <v>69</v>
      </c>
      <c r="BB8" s="286">
        <v>1000</v>
      </c>
      <c r="BC8" s="286"/>
      <c r="BD8" s="286"/>
      <c r="BF8" s="236" t="s">
        <v>40</v>
      </c>
      <c r="BG8" s="190">
        <f>AT8*AX8*BB8/(AT9*AX9*BB9)</f>
        <v>263.41018703186251</v>
      </c>
      <c r="BH8" s="190"/>
      <c r="BI8" s="190"/>
    </row>
    <row r="9" spans="1:66">
      <c r="AM9" s="285"/>
      <c r="AN9" s="285"/>
      <c r="AO9" s="236"/>
      <c r="AP9" s="275" t="s">
        <v>315</v>
      </c>
      <c r="AQ9" s="275"/>
      <c r="AS9" s="236"/>
      <c r="AT9" s="290">
        <f>R16</f>
        <v>3176.8</v>
      </c>
      <c r="AU9" s="290"/>
      <c r="AV9" s="290"/>
      <c r="AW9" s="4" t="s">
        <v>69</v>
      </c>
      <c r="AX9" s="240">
        <f>BC5</f>
        <v>0.88547737620929945</v>
      </c>
      <c r="AY9" s="240"/>
      <c r="AZ9" s="240"/>
      <c r="BA9" s="4" t="s">
        <v>69</v>
      </c>
      <c r="BB9" s="276">
        <f>R25</f>
        <v>530</v>
      </c>
      <c r="BC9" s="276"/>
      <c r="BD9" s="276"/>
      <c r="BF9" s="236"/>
      <c r="BG9" s="190"/>
      <c r="BH9" s="190"/>
      <c r="BI9" s="190"/>
    </row>
    <row r="10" spans="1:66">
      <c r="D10" s="87" t="s">
        <v>454</v>
      </c>
      <c r="E10" s="19"/>
      <c r="F10" s="19"/>
      <c r="G10" s="81"/>
      <c r="H10" s="81"/>
      <c r="I10" s="81"/>
      <c r="J10" s="81"/>
      <c r="K10" s="81"/>
      <c r="L10" s="16"/>
      <c r="M10" s="16"/>
      <c r="N10" s="16"/>
      <c r="O10" s="16"/>
      <c r="P10" s="16"/>
      <c r="Q10" s="16"/>
      <c r="R10" s="16"/>
      <c r="S10" s="16"/>
      <c r="T10" s="16"/>
      <c r="AM10" t="s">
        <v>252</v>
      </c>
    </row>
    <row r="11" spans="1:66">
      <c r="D11" s="19"/>
      <c r="E11" s="211" t="s">
        <v>308</v>
      </c>
      <c r="F11" s="211"/>
      <c r="G11" s="4" t="s">
        <v>4</v>
      </c>
      <c r="H11" s="185">
        <f>W8</f>
        <v>392.71345384180137</v>
      </c>
      <c r="I11" s="182"/>
      <c r="J11" s="183"/>
      <c r="K11" s="88" t="s">
        <v>455</v>
      </c>
      <c r="AM11" s="287" t="s">
        <v>317</v>
      </c>
      <c r="AN11" s="288"/>
      <c r="AO11" s="48" t="s">
        <v>244</v>
      </c>
      <c r="AP11" s="186">
        <f>BL2</f>
        <v>9.1910265925414674</v>
      </c>
      <c r="AQ11" s="186"/>
      <c r="AR11" s="187"/>
      <c r="AS11" s="19" t="str">
        <f>IF(AP11&lt;=AY11, "≦", "&gt;")</f>
        <v>≦</v>
      </c>
      <c r="AT11" s="134" t="s">
        <v>318</v>
      </c>
      <c r="AU11" s="135"/>
      <c r="AV11" s="135"/>
      <c r="AW11" s="135"/>
      <c r="AX11" s="135"/>
      <c r="AY11" s="188">
        <f>'1条'!BA6</f>
        <v>12</v>
      </c>
      <c r="AZ11" s="183"/>
      <c r="BC11" s="134" t="str">
        <f>IF(AS11="≦", "OK", "NG")</f>
        <v>OK</v>
      </c>
      <c r="BD11" s="136"/>
    </row>
    <row r="12" spans="1:66">
      <c r="X12" s="6"/>
      <c r="Y12" s="7"/>
      <c r="Z12" s="7"/>
      <c r="AA12" s="7"/>
      <c r="AB12" s="7"/>
      <c r="AC12" s="7"/>
      <c r="AD12" s="7"/>
      <c r="AE12" s="7"/>
      <c r="AF12" s="7"/>
      <c r="AG12" s="7"/>
      <c r="AH12" s="8"/>
    </row>
    <row r="13" spans="1:66">
      <c r="C13" t="s">
        <v>530</v>
      </c>
      <c r="X13" s="9"/>
      <c r="AH13" s="10"/>
      <c r="AM13" s="287" t="s">
        <v>316</v>
      </c>
      <c r="AN13" s="288"/>
      <c r="AO13" s="48" t="s">
        <v>244</v>
      </c>
      <c r="AP13" s="186">
        <f>BG8</f>
        <v>263.41018703186251</v>
      </c>
      <c r="AQ13" s="186"/>
      <c r="AR13" s="187"/>
      <c r="AS13" s="19" t="str">
        <f>IF(AP13&lt;=AY13, "≦", "&gt;")</f>
        <v>≦</v>
      </c>
      <c r="AT13" s="134" t="s">
        <v>318</v>
      </c>
      <c r="AU13" s="135"/>
      <c r="AV13" s="135"/>
      <c r="AW13" s="135"/>
      <c r="AX13" s="135"/>
      <c r="AY13" s="188">
        <f>'1条'!BA12</f>
        <v>270</v>
      </c>
      <c r="AZ13" s="183"/>
      <c r="BC13" s="134" t="str">
        <f>IF(AS13="≦", "OK", "NG")</f>
        <v>OK</v>
      </c>
      <c r="BD13" s="136"/>
    </row>
    <row r="14" spans="1:66">
      <c r="D14" t="s">
        <v>456</v>
      </c>
      <c r="I14" s="184" t="str">
        <f>'1条'!BA14</f>
        <v>D32</v>
      </c>
      <c r="J14" s="182"/>
      <c r="K14" s="183"/>
      <c r="M14" s="184">
        <f>HLOOKUP(I14,'1条'!BY33:CX35,2)</f>
        <v>31.8</v>
      </c>
      <c r="N14" s="182"/>
      <c r="O14" s="183"/>
      <c r="P14" s="4" t="s">
        <v>294</v>
      </c>
      <c r="R14" s="184">
        <f>HLOOKUP(I14,'1条'!BY33:CX35,3)</f>
        <v>794.2</v>
      </c>
      <c r="S14" s="182"/>
      <c r="T14" s="183"/>
      <c r="U14" s="4" t="s">
        <v>457</v>
      </c>
      <c r="X14" s="9"/>
      <c r="AH14" s="10"/>
    </row>
    <row r="15" spans="1:66">
      <c r="E15" t="s">
        <v>410</v>
      </c>
      <c r="I15" s="273">
        <f>'1条'!BA15</f>
        <v>250</v>
      </c>
      <c r="J15" s="248"/>
      <c r="K15" s="183"/>
      <c r="L15" s="4" t="s">
        <v>294</v>
      </c>
      <c r="R15" s="184">
        <f>1000/I15</f>
        <v>4</v>
      </c>
      <c r="S15" s="182"/>
      <c r="T15" s="183"/>
      <c r="U15" s="89" t="s">
        <v>458</v>
      </c>
      <c r="X15" s="9"/>
      <c r="AH15" s="10"/>
      <c r="AM15" t="s">
        <v>319</v>
      </c>
      <c r="AS15" t="s">
        <v>370</v>
      </c>
      <c r="BD15" s="61"/>
      <c r="BE15" s="61"/>
      <c r="BF15" s="61"/>
    </row>
    <row r="16" spans="1:66">
      <c r="E16" t="s">
        <v>288</v>
      </c>
      <c r="J16" s="5" t="s">
        <v>291</v>
      </c>
      <c r="K16" s="4" t="s">
        <v>4</v>
      </c>
      <c r="R16" s="184">
        <f>R14*R15</f>
        <v>3176.8</v>
      </c>
      <c r="S16" s="182"/>
      <c r="T16" s="183"/>
      <c r="U16" s="4" t="s">
        <v>292</v>
      </c>
      <c r="X16" s="9"/>
      <c r="AH16" s="10"/>
      <c r="AM16" s="284" t="s">
        <v>320</v>
      </c>
      <c r="AN16" s="285"/>
      <c r="AO16" s="236" t="s">
        <v>40</v>
      </c>
      <c r="AP16" s="239" t="s">
        <v>321</v>
      </c>
      <c r="AQ16" s="239"/>
      <c r="AS16" s="236" t="s">
        <v>40</v>
      </c>
      <c r="AT16" s="197">
        <f>J8</f>
        <v>179.50443331054902</v>
      </c>
      <c r="AU16" s="197"/>
      <c r="AV16" s="197"/>
      <c r="AW16" s="56" t="s">
        <v>69</v>
      </c>
      <c r="AX16" s="286">
        <v>1000</v>
      </c>
      <c r="AY16" s="286"/>
      <c r="AZ16" s="286"/>
      <c r="BB16" s="236" t="s">
        <v>40</v>
      </c>
      <c r="BC16" s="190">
        <f>AT16*AX16/AT17/AX17</f>
        <v>0.33868761001990383</v>
      </c>
      <c r="BD16" s="190"/>
      <c r="BE16" s="190"/>
    </row>
    <row r="17" spans="4:65">
      <c r="D17" t="s">
        <v>411</v>
      </c>
      <c r="I17" s="184" t="str">
        <f>_xlfn.IFS(R14&lt;760.2, "D13", R14&lt;1191.6, "D16", R14&lt;1719, "D19",TRUE, "D22")</f>
        <v>D16</v>
      </c>
      <c r="J17" s="182"/>
      <c r="K17" s="183"/>
      <c r="M17" s="184">
        <f>HLOOKUP(I17,'1条'!BY33:CX35,2)</f>
        <v>15.9</v>
      </c>
      <c r="N17" s="182"/>
      <c r="O17" s="183"/>
      <c r="P17" s="4" t="s">
        <v>294</v>
      </c>
      <c r="R17" s="184">
        <f>HLOOKUP(I17,'1条'!BY33:CX35,3)</f>
        <v>198.6</v>
      </c>
      <c r="S17" s="182"/>
      <c r="T17" s="183"/>
      <c r="U17" s="4" t="s">
        <v>457</v>
      </c>
      <c r="X17" s="9"/>
      <c r="AH17" s="10"/>
      <c r="AM17" s="285"/>
      <c r="AN17" s="285"/>
      <c r="AO17" s="236"/>
      <c r="AP17" s="275" t="s">
        <v>462</v>
      </c>
      <c r="AQ17" s="275"/>
      <c r="AS17" s="236"/>
      <c r="AT17" s="276">
        <f>R26</f>
        <v>1000</v>
      </c>
      <c r="AU17" s="276"/>
      <c r="AV17" s="276"/>
      <c r="AW17" s="4" t="s">
        <v>69</v>
      </c>
      <c r="AX17" s="276">
        <f>R25</f>
        <v>530</v>
      </c>
      <c r="AY17" s="276"/>
      <c r="AZ17" s="276"/>
      <c r="BB17" s="236"/>
      <c r="BC17" s="190"/>
      <c r="BD17" s="190"/>
      <c r="BE17" s="190"/>
    </row>
    <row r="18" spans="4:65">
      <c r="E18" t="s">
        <v>410</v>
      </c>
      <c r="I18" s="184">
        <f>'1条'!BA17</f>
        <v>250</v>
      </c>
      <c r="J18" s="182"/>
      <c r="K18" s="183"/>
      <c r="L18" s="4" t="s">
        <v>294</v>
      </c>
      <c r="R18" s="184">
        <f>1000/I18</f>
        <v>4</v>
      </c>
      <c r="S18" s="182"/>
      <c r="T18" s="183"/>
      <c r="U18" s="89" t="s">
        <v>458</v>
      </c>
      <c r="X18" s="9"/>
      <c r="AH18" s="10"/>
    </row>
    <row r="19" spans="4:65">
      <c r="E19" t="s">
        <v>288</v>
      </c>
      <c r="J19" s="5" t="s">
        <v>291</v>
      </c>
      <c r="K19" s="4" t="s">
        <v>4</v>
      </c>
      <c r="R19" s="184">
        <f>R17*R18</f>
        <v>794.4</v>
      </c>
      <c r="S19" s="182"/>
      <c r="T19" s="183"/>
      <c r="U19" s="4" t="s">
        <v>292</v>
      </c>
      <c r="X19" s="9"/>
      <c r="AH19" s="10"/>
      <c r="AM19" t="s">
        <v>464</v>
      </c>
    </row>
    <row r="20" spans="4:65">
      <c r="D20" t="s">
        <v>413</v>
      </c>
      <c r="I20" s="184" t="str">
        <f>I17</f>
        <v>D16</v>
      </c>
      <c r="J20" s="182"/>
      <c r="K20" s="183"/>
      <c r="M20" s="184">
        <f>HLOOKUP(I20,'1条'!BY33:CX35,2)</f>
        <v>15.9</v>
      </c>
      <c r="N20" s="182"/>
      <c r="O20" s="183"/>
      <c r="P20" s="4" t="s">
        <v>294</v>
      </c>
      <c r="X20" s="9"/>
      <c r="AH20" s="10"/>
      <c r="AN20" t="s">
        <v>357</v>
      </c>
      <c r="AZ20" s="14" t="s">
        <v>61</v>
      </c>
      <c r="BB20" s="4" t="s">
        <v>4</v>
      </c>
      <c r="BC20" s="294">
        <f>'1条'!BA8</f>
        <v>0.34500000000000003</v>
      </c>
      <c r="BD20" s="294"/>
      <c r="BE20" s="294"/>
      <c r="BF20" s="4" t="s">
        <v>21</v>
      </c>
    </row>
    <row r="21" spans="4:65">
      <c r="D21" t="s">
        <v>459</v>
      </c>
      <c r="I21" s="49"/>
      <c r="J21" s="49"/>
      <c r="K21" s="49"/>
      <c r="M21" s="85"/>
      <c r="N21" s="85"/>
      <c r="O21" s="85"/>
      <c r="P21" s="4"/>
      <c r="X21" s="9"/>
      <c r="AH21" s="10"/>
      <c r="AN21" t="s">
        <v>470</v>
      </c>
      <c r="AZ21" s="14"/>
      <c r="BA21" s="14"/>
      <c r="BB21" s="14"/>
      <c r="BC21" s="14"/>
      <c r="BD21" s="14"/>
      <c r="BE21" s="14"/>
    </row>
    <row r="22" spans="4:65">
      <c r="E22" t="s">
        <v>414</v>
      </c>
      <c r="M22" s="184">
        <f>'1条'!BA19</f>
        <v>70</v>
      </c>
      <c r="N22" s="182"/>
      <c r="O22" s="183"/>
      <c r="P22" s="4" t="s">
        <v>294</v>
      </c>
      <c r="X22" s="9"/>
      <c r="AH22" s="10"/>
      <c r="AO22" t="s">
        <v>295</v>
      </c>
      <c r="AR22" s="276">
        <f>R25</f>
        <v>530</v>
      </c>
      <c r="AS22" s="276"/>
      <c r="AT22" s="276"/>
      <c r="AU22" t="s">
        <v>465</v>
      </c>
      <c r="AZ22" s="14"/>
      <c r="BB22" s="4"/>
      <c r="BC22" s="86"/>
      <c r="BD22" s="86"/>
      <c r="BE22" s="276">
        <f>_xlfn.IFS(AR22&lt;1000, 300, AR22&lt;3000,1000,AR22&lt;5000,3000,AR22&lt;10000,5000, AR22&gt;=10000,10000)</f>
        <v>300</v>
      </c>
      <c r="BF22" s="276"/>
      <c r="BG22" s="276"/>
      <c r="BH22" t="s">
        <v>466</v>
      </c>
      <c r="BI22" s="276">
        <f>_xlfn.IFS(AR22&lt;1000,1000,AR22&lt;3000,3000,AR22&lt;5000,5000,AR22&lt;10000,10000,AR22&gt;=10000,10000)</f>
        <v>1000</v>
      </c>
      <c r="BJ22" s="276"/>
      <c r="BK22" s="276"/>
      <c r="BL22" t="s">
        <v>467</v>
      </c>
    </row>
    <row r="23" spans="4:65">
      <c r="E23" t="s">
        <v>460</v>
      </c>
      <c r="M23" s="184">
        <f>M14/2+M17+M20+M22</f>
        <v>117.7</v>
      </c>
      <c r="N23" s="182"/>
      <c r="O23" s="183"/>
      <c r="P23" s="4" t="s">
        <v>294</v>
      </c>
      <c r="Q23" t="s">
        <v>461</v>
      </c>
      <c r="R23" s="181">
        <f>ROUNDUP(M23,-1)</f>
        <v>120</v>
      </c>
      <c r="S23" s="188"/>
      <c r="T23" s="189"/>
      <c r="U23" s="4" t="s">
        <v>294</v>
      </c>
      <c r="W23" s="95">
        <f>R23/1000</f>
        <v>0.12</v>
      </c>
      <c r="X23" s="9"/>
      <c r="AH23" s="10"/>
      <c r="AO23" t="s">
        <v>468</v>
      </c>
    </row>
    <row r="24" spans="4:65">
      <c r="E24" t="s">
        <v>9</v>
      </c>
      <c r="M24" s="185">
        <f>'1条'!R7</f>
        <v>0.65</v>
      </c>
      <c r="N24" s="186"/>
      <c r="O24" s="187"/>
      <c r="P24" s="4" t="s">
        <v>5</v>
      </c>
      <c r="Q24" t="s">
        <v>4</v>
      </c>
      <c r="R24" s="181">
        <f>M24*1000</f>
        <v>650</v>
      </c>
      <c r="S24" s="188"/>
      <c r="T24" s="189"/>
      <c r="U24" s="4" t="s">
        <v>294</v>
      </c>
      <c r="X24" s="9"/>
      <c r="AH24" s="10"/>
      <c r="AP24" s="193" t="s">
        <v>358</v>
      </c>
      <c r="AQ24" s="193"/>
      <c r="AR24" s="199" t="s">
        <v>4</v>
      </c>
      <c r="AS24" s="291" t="s">
        <v>304</v>
      </c>
      <c r="AT24" s="214">
        <f>AR22</f>
        <v>530</v>
      </c>
      <c r="AU24" s="199"/>
      <c r="AV24" s="199"/>
      <c r="AW24" s="291" t="s">
        <v>236</v>
      </c>
      <c r="AX24" s="214">
        <f>BE22</f>
        <v>300</v>
      </c>
      <c r="AY24" s="214"/>
      <c r="AZ24" s="214"/>
      <c r="BA24" s="291" t="s">
        <v>270</v>
      </c>
      <c r="BB24" s="199" t="s">
        <v>69</v>
      </c>
      <c r="BC24" s="292">
        <f>_xlfn.SWITCH(BE22,300, 1.4, 1000, 1, 3000, 0.7, 5000, 0.6, 10000,0.5)</f>
        <v>1.4</v>
      </c>
      <c r="BD24" s="292"/>
      <c r="BE24" s="292"/>
      <c r="BF24" s="56" t="s">
        <v>469</v>
      </c>
      <c r="BG24" s="292">
        <f>_xlfn.SWITCH(BI22,300, 1.4, 1000, 1, 3000, 0.7, 5000, 0.6, 10000,0.5)</f>
        <v>1</v>
      </c>
      <c r="BH24" s="292"/>
      <c r="BI24" s="292"/>
      <c r="BJ24" s="291" t="s">
        <v>259</v>
      </c>
      <c r="BK24" s="200">
        <f>BC24</f>
        <v>1.4</v>
      </c>
      <c r="BL24" s="200"/>
    </row>
    <row r="25" spans="4:65">
      <c r="E25" t="s">
        <v>295</v>
      </c>
      <c r="J25" s="5" t="s">
        <v>296</v>
      </c>
      <c r="K25" s="4" t="s">
        <v>4</v>
      </c>
      <c r="R25" s="181">
        <f>R24-R23</f>
        <v>530</v>
      </c>
      <c r="S25" s="188"/>
      <c r="T25" s="189"/>
      <c r="U25" s="4" t="s">
        <v>294</v>
      </c>
      <c r="W25" s="95">
        <f>R25/1000</f>
        <v>0.53</v>
      </c>
      <c r="X25" s="9"/>
      <c r="AH25" s="10"/>
      <c r="AP25" s="193"/>
      <c r="AQ25" s="193"/>
      <c r="AR25" s="199"/>
      <c r="AS25" s="291"/>
      <c r="AT25" s="199"/>
      <c r="AU25" s="199"/>
      <c r="AV25" s="199"/>
      <c r="AW25" s="291"/>
      <c r="AX25" s="214"/>
      <c r="AY25" s="214"/>
      <c r="AZ25" s="214"/>
      <c r="BA25" s="291"/>
      <c r="BB25" s="199"/>
      <c r="BC25" s="276">
        <f>BE22</f>
        <v>300</v>
      </c>
      <c r="BD25" s="276"/>
      <c r="BE25" s="276"/>
      <c r="BF25" s="4" t="s">
        <v>469</v>
      </c>
      <c r="BG25" s="276">
        <f>BI22</f>
        <v>1000</v>
      </c>
      <c r="BH25" s="276"/>
      <c r="BI25" s="276"/>
      <c r="BJ25" s="291"/>
      <c r="BK25" s="200"/>
      <c r="BL25" s="200"/>
    </row>
    <row r="26" spans="4:65">
      <c r="D26" t="s">
        <v>293</v>
      </c>
      <c r="I26" s="5" t="s">
        <v>399</v>
      </c>
      <c r="J26" s="4" t="s">
        <v>4</v>
      </c>
      <c r="R26" s="184">
        <f>'1条'!BA37</f>
        <v>1000</v>
      </c>
      <c r="S26" s="182"/>
      <c r="T26" s="183"/>
      <c r="U26" s="4" t="s">
        <v>294</v>
      </c>
      <c r="X26" s="9"/>
      <c r="AH26" s="10"/>
      <c r="AR26" s="49" t="s">
        <v>4</v>
      </c>
      <c r="AS26" s="276">
        <f>AT24-AX24</f>
        <v>230</v>
      </c>
      <c r="AT26" s="276"/>
      <c r="AU26" s="276"/>
      <c r="AV26" s="18" t="s">
        <v>69</v>
      </c>
      <c r="AW26" s="279">
        <f>(BC24-BG24)/(BC25-BG25)</f>
        <v>-5.7142857142857125E-4</v>
      </c>
      <c r="AX26" s="279"/>
      <c r="AY26" s="279"/>
      <c r="AZ26" s="18" t="s">
        <v>259</v>
      </c>
      <c r="BA26" s="290">
        <f>BK24</f>
        <v>1.4</v>
      </c>
      <c r="BB26" s="290"/>
      <c r="BC26" s="290"/>
      <c r="BE26" s="49" t="s">
        <v>4</v>
      </c>
      <c r="BF26" s="232">
        <f>AS26*AW26+BA26</f>
        <v>1.2685714285714285</v>
      </c>
      <c r="BG26" s="232"/>
      <c r="BH26" s="232"/>
    </row>
    <row r="27" spans="4:65">
      <c r="D27" t="s">
        <v>299</v>
      </c>
      <c r="I27" s="5" t="s">
        <v>298</v>
      </c>
      <c r="J27" s="4" t="s">
        <v>4</v>
      </c>
      <c r="M27" s="181">
        <f>'1条'!BA36</f>
        <v>15</v>
      </c>
      <c r="N27" s="188"/>
      <c r="O27" s="189"/>
      <c r="X27" s="11"/>
      <c r="Y27" s="12"/>
      <c r="Z27" s="12"/>
      <c r="AA27" s="12"/>
      <c r="AB27" s="12"/>
      <c r="AC27" s="12"/>
      <c r="AD27" s="12"/>
      <c r="AE27" s="12"/>
      <c r="AF27" s="12"/>
      <c r="AG27" s="12"/>
      <c r="AH27" s="13"/>
    </row>
    <row r="28" spans="4:65">
      <c r="D28" t="s">
        <v>289</v>
      </c>
      <c r="AN28" t="s">
        <v>473</v>
      </c>
      <c r="AZ28" s="14"/>
      <c r="BA28" s="14"/>
      <c r="BB28" s="14"/>
      <c r="BC28" s="14"/>
      <c r="BD28" s="14"/>
      <c r="BE28" s="14"/>
    </row>
    <row r="29" spans="4:65">
      <c r="D29" s="210" t="s">
        <v>290</v>
      </c>
      <c r="E29" s="210"/>
      <c r="F29" s="236" t="s">
        <v>40</v>
      </c>
      <c r="G29" s="239" t="s">
        <v>291</v>
      </c>
      <c r="H29" s="239"/>
      <c r="I29" s="59"/>
      <c r="J29" s="236" t="s">
        <v>40</v>
      </c>
      <c r="K29" s="12"/>
      <c r="L29" s="248">
        <f>R16</f>
        <v>3176.8</v>
      </c>
      <c r="M29" s="248"/>
      <c r="N29" s="248"/>
      <c r="O29" s="12"/>
      <c r="Q29" s="236" t="s">
        <v>40</v>
      </c>
      <c r="R29" s="283">
        <f>L29/K30/N30</f>
        <v>5.9939622641509436E-3</v>
      </c>
      <c r="S29" s="283"/>
      <c r="T29" s="283"/>
      <c r="V29" s="6"/>
      <c r="W29" s="7"/>
      <c r="X29" s="7"/>
      <c r="Y29" s="7"/>
      <c r="Z29" s="7"/>
      <c r="AA29" s="7"/>
      <c r="AB29" s="7"/>
      <c r="AC29" s="7"/>
      <c r="AD29" s="7"/>
      <c r="AE29" s="7"/>
      <c r="AF29" s="7"/>
      <c r="AG29" s="7"/>
      <c r="AH29" s="8"/>
      <c r="AO29" t="s">
        <v>289</v>
      </c>
      <c r="AS29" s="274">
        <f>R29</f>
        <v>5.9939622641509436E-3</v>
      </c>
      <c r="AT29" s="274"/>
      <c r="AU29" s="274"/>
      <c r="AV29" t="s">
        <v>471</v>
      </c>
      <c r="BA29" s="14"/>
      <c r="BC29" s="4"/>
      <c r="BD29" s="86"/>
      <c r="BE29" s="86"/>
      <c r="BF29" s="274">
        <f>_xlfn.IFS(AS29&lt;0.001, 0.001, AS29&lt;0.002,0.001,AS29&lt;0.003,0.002,AS29&lt;0.005,0.003, AS29&lt;0.01,0.005,AS29&gt;=0.01,0.005)</f>
        <v>5.0000000000000001E-3</v>
      </c>
      <c r="BG29" s="274"/>
      <c r="BH29" s="274"/>
      <c r="BI29" t="s">
        <v>466</v>
      </c>
      <c r="BJ29" s="274">
        <f>_xlfn.IFS(AS29&lt;0.001, 0.002, AS29&lt;0.002,0.002,AS29&lt;0.003,0.003,AS29&lt;0.005,0.005, AS29&lt;0.01,0.01,AS29&gt;=0.01,0.01)</f>
        <v>0.01</v>
      </c>
      <c r="BK29" s="274"/>
      <c r="BL29" s="274"/>
      <c r="BM29" t="s">
        <v>467</v>
      </c>
    </row>
    <row r="30" spans="4:65">
      <c r="D30" s="210"/>
      <c r="E30" s="210"/>
      <c r="F30" s="236"/>
      <c r="G30" s="275" t="s">
        <v>462</v>
      </c>
      <c r="H30" s="275"/>
      <c r="I30" s="59"/>
      <c r="J30" s="236"/>
      <c r="K30" s="233">
        <f>R26</f>
        <v>1000</v>
      </c>
      <c r="L30" s="233"/>
      <c r="M30" s="4" t="s">
        <v>69</v>
      </c>
      <c r="N30" s="276">
        <f>R25</f>
        <v>530</v>
      </c>
      <c r="O30" s="233"/>
      <c r="Q30" s="236"/>
      <c r="R30" s="283"/>
      <c r="S30" s="283"/>
      <c r="T30" s="283"/>
      <c r="V30" s="9"/>
      <c r="AH30" s="10"/>
      <c r="AO30" t="s">
        <v>468</v>
      </c>
      <c r="AV30" s="18"/>
    </row>
    <row r="31" spans="4:65">
      <c r="V31" s="9"/>
      <c r="X31" s="90"/>
      <c r="AH31" s="10"/>
      <c r="AP31" s="193" t="s">
        <v>359</v>
      </c>
      <c r="AQ31" s="193"/>
      <c r="AR31" s="199" t="s">
        <v>4</v>
      </c>
      <c r="AS31" s="291" t="s">
        <v>304</v>
      </c>
      <c r="AT31" s="293">
        <f>AS29</f>
        <v>5.9939622641509436E-3</v>
      </c>
      <c r="AU31" s="293"/>
      <c r="AV31" s="293"/>
      <c r="AW31" s="291" t="s">
        <v>236</v>
      </c>
      <c r="AX31" s="293">
        <f>BF29</f>
        <v>5.0000000000000001E-3</v>
      </c>
      <c r="AY31" s="293"/>
      <c r="AZ31" s="293"/>
      <c r="BA31" s="291" t="s">
        <v>270</v>
      </c>
      <c r="BB31" s="199" t="s">
        <v>69</v>
      </c>
      <c r="BC31" s="292">
        <f>_xlfn.SWITCH(BF29,0.001, 0.7, 0.002, 0.9, 0.003, 1, 0.005, 1.2, 0.01,1.5)</f>
        <v>1.2</v>
      </c>
      <c r="BD31" s="292"/>
      <c r="BE31" s="292"/>
      <c r="BF31" s="56" t="s">
        <v>469</v>
      </c>
      <c r="BG31" s="292">
        <f>_xlfn.SWITCH(BJ29,0.001, 0.7, 0.002, 0.9, 0.003, 1, 0.005, 1.2, 0.01,1.5)</f>
        <v>1.5</v>
      </c>
      <c r="BH31" s="292"/>
      <c r="BI31" s="292"/>
      <c r="BJ31" s="291" t="s">
        <v>259</v>
      </c>
      <c r="BK31" s="200">
        <f>BC31</f>
        <v>1.2</v>
      </c>
      <c r="BL31" s="200"/>
    </row>
    <row r="32" spans="4:65">
      <c r="D32" t="s">
        <v>300</v>
      </c>
      <c r="V32" s="9"/>
      <c r="AH32" s="10"/>
      <c r="AP32" s="193"/>
      <c r="AQ32" s="193"/>
      <c r="AR32" s="199"/>
      <c r="AS32" s="291"/>
      <c r="AT32" s="293"/>
      <c r="AU32" s="293"/>
      <c r="AV32" s="293"/>
      <c r="AW32" s="291"/>
      <c r="AX32" s="293"/>
      <c r="AY32" s="293"/>
      <c r="AZ32" s="293"/>
      <c r="BA32" s="291"/>
      <c r="BB32" s="199"/>
      <c r="BC32" s="274">
        <f>BF29</f>
        <v>5.0000000000000001E-3</v>
      </c>
      <c r="BD32" s="274"/>
      <c r="BE32" s="274"/>
      <c r="BF32" s="4" t="s">
        <v>469</v>
      </c>
      <c r="BG32" s="274">
        <f>BJ29</f>
        <v>0.01</v>
      </c>
      <c r="BH32" s="274"/>
      <c r="BI32" s="274"/>
      <c r="BJ32" s="291"/>
      <c r="BK32" s="200"/>
      <c r="BL32" s="200"/>
    </row>
    <row r="33" spans="4:70">
      <c r="D33" s="210" t="s">
        <v>297</v>
      </c>
      <c r="E33" s="210"/>
      <c r="F33" s="4" t="s">
        <v>40</v>
      </c>
      <c r="G33" s="67">
        <f>M27</f>
        <v>15</v>
      </c>
      <c r="H33" s="4" t="s">
        <v>69</v>
      </c>
      <c r="I33" s="277">
        <f>R29</f>
        <v>5.9939622641509436E-3</v>
      </c>
      <c r="J33" s="233"/>
      <c r="K33" s="233"/>
      <c r="L33" s="4" t="s">
        <v>40</v>
      </c>
      <c r="M33" s="240">
        <f>G33*I33</f>
        <v>8.9909433962264154E-2</v>
      </c>
      <c r="N33" s="240"/>
      <c r="O33" s="240"/>
      <c r="V33" s="9"/>
      <c r="AH33" s="10"/>
      <c r="AR33" s="49" t="s">
        <v>4</v>
      </c>
      <c r="AS33" s="274">
        <f>AT31-AX31</f>
        <v>9.9396226415094345E-4</v>
      </c>
      <c r="AT33" s="274"/>
      <c r="AU33" s="274"/>
      <c r="AV33" s="18" t="s">
        <v>69</v>
      </c>
      <c r="AW33" s="232">
        <f>(BC31-BG31)/(BC32-BG32)</f>
        <v>60.000000000000007</v>
      </c>
      <c r="AX33" s="232"/>
      <c r="AY33" s="232"/>
      <c r="AZ33" s="18" t="s">
        <v>259</v>
      </c>
      <c r="BA33" s="290">
        <f>BK31</f>
        <v>1.2</v>
      </c>
      <c r="BB33" s="290"/>
      <c r="BC33" s="290"/>
      <c r="BE33" s="49" t="s">
        <v>4</v>
      </c>
      <c r="BF33" s="232">
        <f>AS33*AW33+BA33</f>
        <v>1.2596377358490565</v>
      </c>
      <c r="BG33" s="232"/>
      <c r="BH33" s="232"/>
    </row>
    <row r="34" spans="4:70">
      <c r="D34" s="210" t="s">
        <v>301</v>
      </c>
      <c r="E34" s="210"/>
      <c r="F34" s="4" t="s">
        <v>40</v>
      </c>
      <c r="G34" s="70" t="s">
        <v>302</v>
      </c>
      <c r="H34" s="4" t="s">
        <v>344</v>
      </c>
      <c r="V34" s="9"/>
      <c r="AH34" s="10"/>
    </row>
    <row r="35" spans="4:70">
      <c r="F35" s="4" t="s">
        <v>40</v>
      </c>
      <c r="G35" s="70" t="s">
        <v>302</v>
      </c>
      <c r="H35" t="s">
        <v>303</v>
      </c>
      <c r="I35" s="4">
        <v>2</v>
      </c>
      <c r="J35" s="4" t="s">
        <v>69</v>
      </c>
      <c r="K35" s="240">
        <f>M33</f>
        <v>8.9909433962264154E-2</v>
      </c>
      <c r="L35" s="240"/>
      <c r="M35" t="s">
        <v>259</v>
      </c>
      <c r="N35" t="s">
        <v>304</v>
      </c>
      <c r="O35" s="240">
        <f>M33</f>
        <v>8.9909433962264154E-2</v>
      </c>
      <c r="P35" s="240"/>
      <c r="Q35" t="s">
        <v>305</v>
      </c>
      <c r="R35" s="60" t="s">
        <v>310</v>
      </c>
      <c r="S35" s="240">
        <f>M33</f>
        <v>8.9909433962264154E-2</v>
      </c>
      <c r="T35" s="240"/>
      <c r="V35" s="91"/>
      <c r="W35" s="12"/>
      <c r="X35" s="12"/>
      <c r="Y35" s="12"/>
      <c r="Z35" s="12"/>
      <c r="AA35" s="12"/>
      <c r="AB35" s="12"/>
      <c r="AC35" s="12"/>
      <c r="AD35" s="12"/>
      <c r="AE35" s="12"/>
      <c r="AF35" s="12"/>
      <c r="AG35" s="12"/>
      <c r="AH35" s="13"/>
      <c r="AM35" t="s">
        <v>360</v>
      </c>
      <c r="AV35" s="14" t="s">
        <v>472</v>
      </c>
      <c r="AX35" s="4" t="s">
        <v>4</v>
      </c>
      <c r="AY35" s="295" t="s">
        <v>61</v>
      </c>
      <c r="AZ35" s="295"/>
      <c r="BA35" s="18" t="s">
        <v>69</v>
      </c>
      <c r="BB35" s="193" t="s">
        <v>358</v>
      </c>
      <c r="BC35" s="193"/>
      <c r="BD35" s="18" t="s">
        <v>69</v>
      </c>
      <c r="BE35" s="193" t="s">
        <v>359</v>
      </c>
      <c r="BF35" s="193"/>
    </row>
    <row r="36" spans="4:70">
      <c r="F36" s="4" t="s">
        <v>40</v>
      </c>
      <c r="G36" s="240">
        <f>SQRT(I35*K35+O35^2)-S35</f>
        <v>0.34356787137210171</v>
      </c>
      <c r="H36" s="240"/>
      <c r="I36" s="240"/>
      <c r="AX36" s="4" t="s">
        <v>4</v>
      </c>
      <c r="AY36" s="294">
        <f>BC20</f>
        <v>0.34500000000000003</v>
      </c>
      <c r="AZ36" s="294"/>
      <c r="BA36" s="294"/>
      <c r="BB36" s="18" t="s">
        <v>69</v>
      </c>
      <c r="BC36" s="289">
        <f>BF26</f>
        <v>1.2685714285714285</v>
      </c>
      <c r="BD36" s="289"/>
      <c r="BE36" s="289"/>
      <c r="BF36" s="18" t="s">
        <v>69</v>
      </c>
      <c r="BG36" s="289">
        <f>BF33</f>
        <v>1.2596377358490565</v>
      </c>
      <c r="BH36" s="289"/>
      <c r="BI36" s="289"/>
      <c r="BJ36" s="4" t="s">
        <v>4</v>
      </c>
      <c r="BK36" s="294">
        <f>AY36*BC36*BG36</f>
        <v>0.55128945250673844</v>
      </c>
      <c r="BL36" s="294"/>
      <c r="BM36" s="294"/>
    </row>
    <row r="37" spans="4:70">
      <c r="AM37" t="s">
        <v>252</v>
      </c>
    </row>
    <row r="38" spans="4:70">
      <c r="D38" t="s">
        <v>306</v>
      </c>
      <c r="G38" s="210" t="s">
        <v>113</v>
      </c>
      <c r="H38" s="210"/>
      <c r="I38" s="4" t="s">
        <v>40</v>
      </c>
      <c r="J38" s="210" t="s">
        <v>307</v>
      </c>
      <c r="K38" s="210"/>
      <c r="M38" s="4" t="s">
        <v>40</v>
      </c>
      <c r="N38" s="240">
        <f>G36</f>
        <v>0.34356787137210171</v>
      </c>
      <c r="O38" s="240"/>
      <c r="P38" s="4" t="s">
        <v>69</v>
      </c>
      <c r="Q38" s="276">
        <f>R25</f>
        <v>530</v>
      </c>
      <c r="R38" s="276"/>
      <c r="S38" s="4" t="s">
        <v>40</v>
      </c>
      <c r="T38" s="276">
        <f>N38*Q38</f>
        <v>182.09097182721391</v>
      </c>
      <c r="U38" s="276"/>
      <c r="X38" s="67"/>
      <c r="AI38">
        <v>32</v>
      </c>
      <c r="AM38" s="287" t="s">
        <v>320</v>
      </c>
      <c r="AN38" s="288"/>
      <c r="AO38" s="48" t="s">
        <v>244</v>
      </c>
      <c r="AP38" s="186">
        <f>BC16</f>
        <v>0.33868761001990383</v>
      </c>
      <c r="AQ38" s="186"/>
      <c r="AR38" s="187"/>
      <c r="AS38" s="19" t="str">
        <f>IF(AP38&lt;=AY38, "≦", "&gt;")</f>
        <v>≦</v>
      </c>
      <c r="AT38" s="134" t="s">
        <v>318</v>
      </c>
      <c r="AU38" s="135"/>
      <c r="AV38" s="135"/>
      <c r="AW38" s="135"/>
      <c r="AX38" s="135"/>
      <c r="AY38" s="186">
        <f>BK36</f>
        <v>0.55128945250673844</v>
      </c>
      <c r="AZ38" s="187"/>
      <c r="BC38" s="134" t="str">
        <f>IF(AS38="≦", "OK", "NG")</f>
        <v>OK</v>
      </c>
      <c r="BD38" s="136"/>
      <c r="BR38">
        <v>33</v>
      </c>
    </row>
  </sheetData>
  <sheetProtection sheet="1" objects="1" scenarios="1"/>
  <mergeCells count="206">
    <mergeCell ref="AP38:AR38"/>
    <mergeCell ref="AT38:AX38"/>
    <mergeCell ref="AY38:AZ38"/>
    <mergeCell ref="BC38:BD38"/>
    <mergeCell ref="G38:H38"/>
    <mergeCell ref="J38:K38"/>
    <mergeCell ref="AM38:AN38"/>
    <mergeCell ref="N38:O38"/>
    <mergeCell ref="Q38:R38"/>
    <mergeCell ref="T38:U38"/>
    <mergeCell ref="G36:I36"/>
    <mergeCell ref="D33:E33"/>
    <mergeCell ref="I33:K33"/>
    <mergeCell ref="M33:O33"/>
    <mergeCell ref="BC20:BE20"/>
    <mergeCell ref="D34:E34"/>
    <mergeCell ref="BC32:BE32"/>
    <mergeCell ref="S35:T35"/>
    <mergeCell ref="K35:L35"/>
    <mergeCell ref="O35:P35"/>
    <mergeCell ref="AS33:AU33"/>
    <mergeCell ref="AW33:AY33"/>
    <mergeCell ref="BA33:BC33"/>
    <mergeCell ref="D29:E30"/>
    <mergeCell ref="F29:F30"/>
    <mergeCell ref="G29:H29"/>
    <mergeCell ref="J29:J30"/>
    <mergeCell ref="L29:N29"/>
    <mergeCell ref="R26:T26"/>
    <mergeCell ref="R25:T25"/>
    <mergeCell ref="M27:O27"/>
    <mergeCell ref="AR24:AR25"/>
    <mergeCell ref="AS24:AS25"/>
    <mergeCell ref="Q29:Q30"/>
    <mergeCell ref="R29:T30"/>
    <mergeCell ref="M24:O24"/>
    <mergeCell ref="G30:H30"/>
    <mergeCell ref="K30:L30"/>
    <mergeCell ref="N30:O30"/>
    <mergeCell ref="R24:T24"/>
    <mergeCell ref="AP24:AQ25"/>
    <mergeCell ref="AS29:AU29"/>
    <mergeCell ref="BI22:BK22"/>
    <mergeCell ref="AS26:AU26"/>
    <mergeCell ref="AW26:AY26"/>
    <mergeCell ref="BA26:BC26"/>
    <mergeCell ref="BF26:BH26"/>
    <mergeCell ref="BB24:BB25"/>
    <mergeCell ref="AO16:AO17"/>
    <mergeCell ref="AP16:AQ16"/>
    <mergeCell ref="AP17:AQ17"/>
    <mergeCell ref="BG24:BI24"/>
    <mergeCell ref="BJ24:BJ25"/>
    <mergeCell ref="BK24:BL25"/>
    <mergeCell ref="BC25:BE25"/>
    <mergeCell ref="BG25:BI25"/>
    <mergeCell ref="AM13:AN13"/>
    <mergeCell ref="AP13:AR13"/>
    <mergeCell ref="AT13:AX13"/>
    <mergeCell ref="AY13:AZ13"/>
    <mergeCell ref="BC13:BD13"/>
    <mergeCell ref="AS16:AS17"/>
    <mergeCell ref="AT16:AV16"/>
    <mergeCell ref="AX16:AZ16"/>
    <mergeCell ref="AT17:AV17"/>
    <mergeCell ref="AX17:AZ17"/>
    <mergeCell ref="AM16:AN17"/>
    <mergeCell ref="BC24:BE24"/>
    <mergeCell ref="AT24:AV25"/>
    <mergeCell ref="AW24:AW25"/>
    <mergeCell ref="AX24:AZ25"/>
    <mergeCell ref="BA24:BA25"/>
    <mergeCell ref="AT8:AV8"/>
    <mergeCell ref="R19:T19"/>
    <mergeCell ref="I20:K20"/>
    <mergeCell ref="M20:O20"/>
    <mergeCell ref="M22:O22"/>
    <mergeCell ref="M23:O23"/>
    <mergeCell ref="BB16:BB17"/>
    <mergeCell ref="BC16:BE17"/>
    <mergeCell ref="AR22:AT22"/>
    <mergeCell ref="BE22:BG22"/>
    <mergeCell ref="AP8:AQ8"/>
    <mergeCell ref="R23:T23"/>
    <mergeCell ref="I14:K14"/>
    <mergeCell ref="R14:T14"/>
    <mergeCell ref="AM11:AN11"/>
    <mergeCell ref="AP11:AR11"/>
    <mergeCell ref="W8:Z8"/>
    <mergeCell ref="AP9:AQ9"/>
    <mergeCell ref="AS8:AS9"/>
    <mergeCell ref="AT11:AX11"/>
    <mergeCell ref="AY11:AZ11"/>
    <mergeCell ref="BC11:BD11"/>
    <mergeCell ref="R15:T15"/>
    <mergeCell ref="R16:T16"/>
    <mergeCell ref="BK2:BK3"/>
    <mergeCell ref="BL2:BN3"/>
    <mergeCell ref="BF8:BF9"/>
    <mergeCell ref="BG8:BI9"/>
    <mergeCell ref="D8:F8"/>
    <mergeCell ref="G8:I8"/>
    <mergeCell ref="J8:L8"/>
    <mergeCell ref="M8:O8"/>
    <mergeCell ref="P8:R8"/>
    <mergeCell ref="S8:V8"/>
    <mergeCell ref="D7:F7"/>
    <mergeCell ref="G7:I7"/>
    <mergeCell ref="J7:L7"/>
    <mergeCell ref="M7:O7"/>
    <mergeCell ref="P7:R7"/>
    <mergeCell ref="S7:V7"/>
    <mergeCell ref="AX8:AZ8"/>
    <mergeCell ref="BB8:BD8"/>
    <mergeCell ref="AT9:AV9"/>
    <mergeCell ref="AX9:AZ9"/>
    <mergeCell ref="BB9:BD9"/>
    <mergeCell ref="W7:Z7"/>
    <mergeCell ref="AM8:AN9"/>
    <mergeCell ref="AO8:AO9"/>
    <mergeCell ref="AZ2:BB2"/>
    <mergeCell ref="BD2:BF2"/>
    <mergeCell ref="BB3:BD3"/>
    <mergeCell ref="BF3:BH3"/>
    <mergeCell ref="AX3:AZ3"/>
    <mergeCell ref="D6:F6"/>
    <mergeCell ref="G6:I6"/>
    <mergeCell ref="J6:L6"/>
    <mergeCell ref="M6:O6"/>
    <mergeCell ref="P6:R6"/>
    <mergeCell ref="S6:V6"/>
    <mergeCell ref="W6:Z6"/>
    <mergeCell ref="AT3:AV3"/>
    <mergeCell ref="AM2:AN3"/>
    <mergeCell ref="AO2:AO3"/>
    <mergeCell ref="G4:I4"/>
    <mergeCell ref="J4:L4"/>
    <mergeCell ref="M4:O4"/>
    <mergeCell ref="P4:R4"/>
    <mergeCell ref="S4:V4"/>
    <mergeCell ref="W4:Z4"/>
    <mergeCell ref="AV2:AX2"/>
    <mergeCell ref="AP3:AQ3"/>
    <mergeCell ref="D5:F5"/>
    <mergeCell ref="G5:I5"/>
    <mergeCell ref="J5:L5"/>
    <mergeCell ref="M5:O5"/>
    <mergeCell ref="P5:R5"/>
    <mergeCell ref="S5:V5"/>
    <mergeCell ref="W5:Z5"/>
    <mergeCell ref="AS2:AS3"/>
    <mergeCell ref="G2:I2"/>
    <mergeCell ref="J2:L2"/>
    <mergeCell ref="M2:R2"/>
    <mergeCell ref="S2:Z2"/>
    <mergeCell ref="G3:I3"/>
    <mergeCell ref="J3:L3"/>
    <mergeCell ref="M3:O3"/>
    <mergeCell ref="P3:R3"/>
    <mergeCell ref="S3:V3"/>
    <mergeCell ref="W3:Z3"/>
    <mergeCell ref="AW5:AW6"/>
    <mergeCell ref="AX5:AX6"/>
    <mergeCell ref="AY5:BA5"/>
    <mergeCell ref="BB5:BB6"/>
    <mergeCell ref="BC5:BE6"/>
    <mergeCell ref="AS6:AT6"/>
    <mergeCell ref="AY6:BA6"/>
    <mergeCell ref="AN5:AO6"/>
    <mergeCell ref="AP5:AP6"/>
    <mergeCell ref="AQ5:AQ6"/>
    <mergeCell ref="AR5:AR6"/>
    <mergeCell ref="AS5:AT5"/>
    <mergeCell ref="AV5:AV6"/>
    <mergeCell ref="E11:F11"/>
    <mergeCell ref="H11:J11"/>
    <mergeCell ref="M14:O14"/>
    <mergeCell ref="I15:K15"/>
    <mergeCell ref="I17:K17"/>
    <mergeCell ref="M17:O17"/>
    <mergeCell ref="R17:T17"/>
    <mergeCell ref="I18:K18"/>
    <mergeCell ref="R18:T18"/>
    <mergeCell ref="AP31:AQ32"/>
    <mergeCell ref="AR31:AR32"/>
    <mergeCell ref="AS31:AS32"/>
    <mergeCell ref="AT31:AV32"/>
    <mergeCell ref="AW31:AW32"/>
    <mergeCell ref="AX31:AZ32"/>
    <mergeCell ref="BA31:BA32"/>
    <mergeCell ref="BB31:BB32"/>
    <mergeCell ref="BC31:BE31"/>
    <mergeCell ref="BF33:BH33"/>
    <mergeCell ref="AY35:AZ35"/>
    <mergeCell ref="BB35:BC35"/>
    <mergeCell ref="BE35:BF35"/>
    <mergeCell ref="AY36:BA36"/>
    <mergeCell ref="BC36:BE36"/>
    <mergeCell ref="BG36:BI36"/>
    <mergeCell ref="BK36:BM36"/>
    <mergeCell ref="BF29:BH29"/>
    <mergeCell ref="BJ29:BL29"/>
    <mergeCell ref="BG31:BI31"/>
    <mergeCell ref="BJ31:BJ32"/>
    <mergeCell ref="BK31:BL32"/>
    <mergeCell ref="BG32:BI32"/>
  </mergeCells>
  <phoneticPr fontId="4"/>
  <conditionalFormatting sqref="BC11:BD11">
    <cfRule type="cellIs" dxfId="6" priority="2" operator="equal">
      <formula>"NG"</formula>
    </cfRule>
  </conditionalFormatting>
  <conditionalFormatting sqref="BC13:BD13">
    <cfRule type="cellIs" dxfId="5" priority="3" operator="equal">
      <formula>"NG"</formula>
    </cfRule>
  </conditionalFormatting>
  <conditionalFormatting sqref="BC38:BD38">
    <cfRule type="cellIs" dxfId="4"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colBreaks count="1" manualBreakCount="1">
    <brk id="35" max="104857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A8AB5-9B72-41EE-9C13-9DF7BA4F79A2}">
  <dimension ref="A1:BR38"/>
  <sheetViews>
    <sheetView showGridLines="0" view="pageBreakPreview" zoomScale="60" zoomScaleNormal="123" workbookViewId="0">
      <selection activeCell="A2" sqref="A2"/>
    </sheetView>
  </sheetViews>
  <sheetFormatPr defaultRowHeight="18"/>
  <cols>
    <col min="1" max="70" width="3" customWidth="1"/>
  </cols>
  <sheetData>
    <row r="1" spans="1:70">
      <c r="A1" s="16"/>
      <c r="B1" t="s">
        <v>531</v>
      </c>
      <c r="C1" s="16"/>
    </row>
    <row r="2" spans="1:70">
      <c r="A2" s="16"/>
      <c r="C2" t="s">
        <v>339</v>
      </c>
      <c r="AL2" t="s">
        <v>538</v>
      </c>
      <c r="AM2" s="16"/>
      <c r="AN2" s="16"/>
      <c r="AO2" s="16"/>
      <c r="AP2" s="16"/>
      <c r="AQ2" s="16"/>
      <c r="AR2" s="16"/>
      <c r="AS2" s="16"/>
      <c r="AT2" s="16"/>
      <c r="AU2" s="16"/>
      <c r="AV2" s="16"/>
      <c r="AW2" s="16"/>
      <c r="AX2" s="16"/>
      <c r="AY2" s="16"/>
      <c r="AZ2" s="16"/>
      <c r="BA2" s="16"/>
      <c r="BB2" s="16"/>
      <c r="BC2" s="16"/>
    </row>
    <row r="3" spans="1:70">
      <c r="C3" t="s">
        <v>532</v>
      </c>
      <c r="AM3" t="s">
        <v>456</v>
      </c>
      <c r="AR3" s="184" t="str">
        <f>'1条'!BA22</f>
        <v>D16</v>
      </c>
      <c r="AS3" s="182"/>
      <c r="AT3" s="183"/>
      <c r="AV3" s="184">
        <f>HLOOKUP(AR3,'1条'!BY33:CX35,2)</f>
        <v>15.9</v>
      </c>
      <c r="AW3" s="182"/>
      <c r="AX3" s="183"/>
      <c r="AY3" s="4" t="s">
        <v>294</v>
      </c>
      <c r="BA3" s="184">
        <f>HLOOKUP(AR3,'1条'!BY33:CX35,3)</f>
        <v>198.6</v>
      </c>
      <c r="BB3" s="182"/>
      <c r="BC3" s="183"/>
      <c r="BD3" s="4" t="s">
        <v>457</v>
      </c>
      <c r="BG3" s="6"/>
      <c r="BH3" s="7"/>
      <c r="BI3" s="7"/>
      <c r="BJ3" s="7"/>
      <c r="BK3" s="7"/>
      <c r="BL3" s="7"/>
      <c r="BM3" s="7"/>
      <c r="BN3" s="7"/>
      <c r="BO3" s="7"/>
      <c r="BP3" s="7"/>
      <c r="BQ3" s="7"/>
      <c r="BR3" s="8"/>
    </row>
    <row r="4" spans="1:70">
      <c r="D4" t="s">
        <v>533</v>
      </c>
      <c r="X4" s="6"/>
      <c r="Y4" s="7"/>
      <c r="Z4" s="7"/>
      <c r="AA4" s="7"/>
      <c r="AB4" s="7"/>
      <c r="AC4" s="7"/>
      <c r="AD4" s="7"/>
      <c r="AE4" s="7"/>
      <c r="AF4" s="7"/>
      <c r="AG4" s="7"/>
      <c r="AH4" s="7"/>
      <c r="AI4" s="8"/>
      <c r="AN4" t="s">
        <v>410</v>
      </c>
      <c r="AR4" s="184">
        <f>'1条'!BA23</f>
        <v>250</v>
      </c>
      <c r="AS4" s="182"/>
      <c r="AT4" s="183"/>
      <c r="AU4" s="4" t="s">
        <v>294</v>
      </c>
      <c r="BA4" s="184">
        <f>1000/AR4</f>
        <v>4</v>
      </c>
      <c r="BB4" s="182"/>
      <c r="BC4" s="183"/>
      <c r="BD4" s="89" t="s">
        <v>458</v>
      </c>
      <c r="BG4" s="9"/>
      <c r="BR4" s="10"/>
    </row>
    <row r="5" spans="1:70">
      <c r="E5" s="271"/>
      <c r="F5" s="271"/>
      <c r="G5" s="313" t="s">
        <v>110</v>
      </c>
      <c r="H5" s="313"/>
      <c r="I5" s="313"/>
      <c r="J5" s="272" t="s">
        <v>111</v>
      </c>
      <c r="K5" s="272"/>
      <c r="L5" s="272"/>
      <c r="M5" s="271" t="s">
        <v>112</v>
      </c>
      <c r="N5" s="271"/>
      <c r="O5" s="271"/>
      <c r="P5" s="225" t="s">
        <v>113</v>
      </c>
      <c r="Q5" s="225"/>
      <c r="R5" s="225"/>
      <c r="S5" s="225" t="s">
        <v>114</v>
      </c>
      <c r="T5" s="225"/>
      <c r="U5" s="225"/>
      <c r="V5" s="17"/>
      <c r="X5" s="9"/>
      <c r="AI5" s="10"/>
      <c r="AN5" t="s">
        <v>288</v>
      </c>
      <c r="AS5" s="5" t="s">
        <v>291</v>
      </c>
      <c r="AT5" s="4" t="s">
        <v>4</v>
      </c>
      <c r="BA5" s="184">
        <f>BA3*BA4</f>
        <v>794.4</v>
      </c>
      <c r="BB5" s="182"/>
      <c r="BC5" s="183"/>
      <c r="BD5" s="4" t="s">
        <v>292</v>
      </c>
      <c r="BG5" s="9"/>
      <c r="BR5" s="10"/>
    </row>
    <row r="6" spans="1:70">
      <c r="E6" s="271" t="s">
        <v>117</v>
      </c>
      <c r="F6" s="271"/>
      <c r="G6" s="270">
        <f>'1条'!R10</f>
        <v>0.9</v>
      </c>
      <c r="H6" s="270"/>
      <c r="I6" s="270"/>
      <c r="J6" s="270">
        <f>'1条'!R9</f>
        <v>0.7</v>
      </c>
      <c r="K6" s="270"/>
      <c r="L6" s="270"/>
      <c r="M6" s="270">
        <f>G6*J6</f>
        <v>0.63</v>
      </c>
      <c r="N6" s="270"/>
      <c r="O6" s="270"/>
      <c r="P6" s="270">
        <f>G6/2</f>
        <v>0.45</v>
      </c>
      <c r="Q6" s="270"/>
      <c r="R6" s="270"/>
      <c r="S6" s="296" t="s">
        <v>236</v>
      </c>
      <c r="T6" s="296"/>
      <c r="U6" s="296"/>
      <c r="V6" s="90"/>
      <c r="X6" s="9"/>
      <c r="AI6" s="10"/>
      <c r="AM6" t="s">
        <v>411</v>
      </c>
      <c r="AR6" s="184" t="str">
        <f>_xlfn.IFS(BA3&lt;760.2, "D13", BA3&lt;1191.6, "D16", BA3&lt;1719, "D19",TRUE, "D22")</f>
        <v>D13</v>
      </c>
      <c r="AS6" s="182"/>
      <c r="AT6" s="183"/>
      <c r="AV6" s="184">
        <f>HLOOKUP(AR6,'1条'!BY33:CX35,2)</f>
        <v>12.7</v>
      </c>
      <c r="AW6" s="182"/>
      <c r="AX6" s="183"/>
      <c r="AY6" s="4" t="s">
        <v>294</v>
      </c>
      <c r="BA6" s="184">
        <f>HLOOKUP(AR6,'1条'!BY33:CX35,3)</f>
        <v>126.7</v>
      </c>
      <c r="BB6" s="182"/>
      <c r="BC6" s="183"/>
      <c r="BD6" s="4" t="s">
        <v>457</v>
      </c>
      <c r="BG6" s="9"/>
      <c r="BR6" s="10"/>
    </row>
    <row r="7" spans="1:70">
      <c r="E7" s="16" t="s">
        <v>322</v>
      </c>
      <c r="F7" s="16"/>
      <c r="G7" s="16"/>
      <c r="H7" s="16"/>
      <c r="I7" s="16"/>
      <c r="J7" s="16"/>
      <c r="K7" s="16"/>
      <c r="L7" s="16"/>
      <c r="M7" s="16"/>
      <c r="X7" s="9"/>
      <c r="AI7" s="10"/>
      <c r="AN7" t="s">
        <v>410</v>
      </c>
      <c r="AR7" s="184">
        <f>'1条'!BA25</f>
        <v>250</v>
      </c>
      <c r="AS7" s="182"/>
      <c r="AT7" s="183"/>
      <c r="AU7" s="4" t="s">
        <v>294</v>
      </c>
      <c r="BA7" s="184">
        <f>1000/AR7</f>
        <v>4</v>
      </c>
      <c r="BB7" s="182"/>
      <c r="BC7" s="183"/>
      <c r="BD7" s="89" t="s">
        <v>458</v>
      </c>
      <c r="BG7" s="9"/>
      <c r="BR7" s="10"/>
    </row>
    <row r="8" spans="1:70" ht="19.2">
      <c r="E8" s="16" t="s">
        <v>128</v>
      </c>
      <c r="X8" s="9"/>
      <c r="AI8" s="10"/>
      <c r="AN8" t="s">
        <v>288</v>
      </c>
      <c r="AS8" s="5" t="s">
        <v>291</v>
      </c>
      <c r="AT8" s="4" t="s">
        <v>4</v>
      </c>
      <c r="BA8" s="184">
        <f>BA6*BA7</f>
        <v>506.8</v>
      </c>
      <c r="BB8" s="182"/>
      <c r="BC8" s="183"/>
      <c r="BD8" s="4" t="s">
        <v>292</v>
      </c>
      <c r="BG8" s="9"/>
      <c r="BR8" s="10"/>
    </row>
    <row r="9" spans="1:70">
      <c r="E9" s="16"/>
      <c r="F9" s="192" t="s">
        <v>125</v>
      </c>
      <c r="G9" s="192"/>
      <c r="H9" s="21" t="s">
        <v>40</v>
      </c>
      <c r="I9" s="192" t="s">
        <v>123</v>
      </c>
      <c r="J9" s="193"/>
      <c r="K9" s="193"/>
      <c r="L9" s="15" t="s">
        <v>126</v>
      </c>
      <c r="M9" s="16"/>
      <c r="X9" s="9"/>
      <c r="AI9" s="10"/>
      <c r="AR9" s="4"/>
      <c r="AS9" s="4"/>
      <c r="AT9" s="4"/>
      <c r="AV9" s="4"/>
      <c r="AW9" s="4"/>
      <c r="AX9" s="4"/>
      <c r="AY9" s="4"/>
      <c r="BG9" s="9"/>
      <c r="BR9" s="10"/>
    </row>
    <row r="10" spans="1:70">
      <c r="H10" s="21" t="s">
        <v>40</v>
      </c>
      <c r="I10" s="190">
        <f>M6</f>
        <v>0.63</v>
      </c>
      <c r="J10" s="190"/>
      <c r="K10" s="190"/>
      <c r="L10" s="23" t="s">
        <v>69</v>
      </c>
      <c r="M10" s="200">
        <f>'1条'!BA4</f>
        <v>24.5</v>
      </c>
      <c r="N10" s="200"/>
      <c r="P10" s="21" t="s">
        <v>40</v>
      </c>
      <c r="Q10" s="190">
        <f>I10*M10</f>
        <v>15.435</v>
      </c>
      <c r="R10" s="190"/>
      <c r="S10" s="190"/>
      <c r="T10" s="18" t="s">
        <v>127</v>
      </c>
      <c r="X10" s="9"/>
      <c r="AI10" s="10"/>
      <c r="AM10" t="s">
        <v>414</v>
      </c>
      <c r="AV10" s="184">
        <f>'1条'!BA26</f>
        <v>70</v>
      </c>
      <c r="AW10" s="182"/>
      <c r="AX10" s="183"/>
      <c r="AY10" s="4" t="s">
        <v>294</v>
      </c>
      <c r="BG10" s="9"/>
      <c r="BR10" s="10"/>
    </row>
    <row r="11" spans="1:70">
      <c r="X11" s="9"/>
      <c r="AI11" s="10"/>
      <c r="AM11" t="s">
        <v>474</v>
      </c>
      <c r="AV11" s="299">
        <f>AV3/2+AV6+AV10</f>
        <v>90.65</v>
      </c>
      <c r="AW11" s="300"/>
      <c r="AX11" s="301"/>
      <c r="AY11" s="4" t="s">
        <v>294</v>
      </c>
      <c r="AZ11" t="s">
        <v>461</v>
      </c>
      <c r="BA11" s="181">
        <f>ROUNDUP(AV11,-1)</f>
        <v>100</v>
      </c>
      <c r="BB11" s="188"/>
      <c r="BC11" s="189"/>
      <c r="BD11" s="4" t="s">
        <v>294</v>
      </c>
      <c r="BF11" s="95">
        <f>BA11/1000</f>
        <v>0.1</v>
      </c>
      <c r="BG11" s="9"/>
      <c r="BR11" s="10"/>
    </row>
    <row r="12" spans="1:70">
      <c r="D12" t="s">
        <v>534</v>
      </c>
      <c r="X12" s="9"/>
      <c r="AI12" s="10"/>
      <c r="AM12" t="s">
        <v>13</v>
      </c>
      <c r="AV12" s="185">
        <f>'1条'!R9</f>
        <v>0.7</v>
      </c>
      <c r="AW12" s="186"/>
      <c r="AX12" s="187"/>
      <c r="AY12" s="4" t="s">
        <v>5</v>
      </c>
      <c r="AZ12" t="s">
        <v>4</v>
      </c>
      <c r="BA12" s="181">
        <f>AV12*1000</f>
        <v>700</v>
      </c>
      <c r="BB12" s="188"/>
      <c r="BC12" s="189"/>
      <c r="BD12" s="4" t="s">
        <v>294</v>
      </c>
      <c r="BF12" s="94"/>
      <c r="BG12" s="9"/>
      <c r="BR12" s="10"/>
    </row>
    <row r="13" spans="1:70">
      <c r="E13" t="s">
        <v>323</v>
      </c>
      <c r="X13" s="9"/>
      <c r="AI13" s="10"/>
      <c r="AM13" t="s">
        <v>295</v>
      </c>
      <c r="AS13" s="5" t="s">
        <v>296</v>
      </c>
      <c r="AT13" s="4" t="s">
        <v>4</v>
      </c>
      <c r="BA13" s="181">
        <f>BA12-BA11</f>
        <v>600</v>
      </c>
      <c r="BB13" s="188"/>
      <c r="BC13" s="189"/>
      <c r="BD13" s="4" t="s">
        <v>294</v>
      </c>
      <c r="BF13" s="95">
        <f>BA13/1000</f>
        <v>0.6</v>
      </c>
      <c r="BG13" s="9"/>
      <c r="BR13" s="10"/>
    </row>
    <row r="14" spans="1:70">
      <c r="E14" t="s">
        <v>324</v>
      </c>
      <c r="X14" s="9"/>
      <c r="AI14" s="10"/>
      <c r="AM14" t="s">
        <v>293</v>
      </c>
      <c r="AS14" s="5" t="s">
        <v>399</v>
      </c>
      <c r="AT14" s="4" t="s">
        <v>4</v>
      </c>
      <c r="BA14" s="184">
        <f>'1条'!BA37</f>
        <v>1000</v>
      </c>
      <c r="BB14" s="182"/>
      <c r="BC14" s="183"/>
      <c r="BD14" s="4" t="s">
        <v>294</v>
      </c>
      <c r="BG14" s="9"/>
      <c r="BR14" s="10"/>
    </row>
    <row r="15" spans="1:70">
      <c r="E15" s="192" t="s">
        <v>189</v>
      </c>
      <c r="F15" s="192"/>
      <c r="G15" s="196" t="s">
        <v>40</v>
      </c>
      <c r="H15" s="30">
        <v>1</v>
      </c>
      <c r="I15" s="297" t="s">
        <v>335</v>
      </c>
      <c r="J15" s="297"/>
      <c r="K15" s="297"/>
      <c r="L15" s="297"/>
      <c r="M15" s="297"/>
      <c r="N15" s="18"/>
      <c r="O15" s="16"/>
      <c r="P15" s="16"/>
      <c r="Q15" s="16"/>
      <c r="R15" s="16"/>
      <c r="S15" s="16"/>
      <c r="T15" s="16"/>
      <c r="U15" s="16"/>
      <c r="V15" s="16"/>
      <c r="X15" s="9"/>
      <c r="AI15" s="10"/>
      <c r="AM15" t="s">
        <v>299</v>
      </c>
      <c r="AS15" s="5" t="s">
        <v>298</v>
      </c>
      <c r="AT15" s="4" t="s">
        <v>4</v>
      </c>
      <c r="AV15" s="181">
        <f>'1条'!BA36</f>
        <v>15</v>
      </c>
      <c r="AW15" s="188"/>
      <c r="AX15" s="189"/>
      <c r="BG15" s="9"/>
      <c r="BR15" s="10"/>
    </row>
    <row r="16" spans="1:70">
      <c r="E16" s="192"/>
      <c r="F16" s="192"/>
      <c r="G16" s="196"/>
      <c r="H16" s="76">
        <v>2</v>
      </c>
      <c r="I16" s="297"/>
      <c r="J16" s="297"/>
      <c r="K16" s="297"/>
      <c r="L16" s="297"/>
      <c r="M16" s="297"/>
      <c r="N16" s="18"/>
      <c r="O16" s="16"/>
      <c r="P16" s="16"/>
      <c r="Q16" s="16"/>
      <c r="R16" s="16"/>
      <c r="S16" s="16"/>
      <c r="T16" s="16"/>
      <c r="U16" s="16"/>
      <c r="V16" s="16"/>
      <c r="X16" s="9"/>
      <c r="AI16" s="10"/>
      <c r="AM16" t="s">
        <v>289</v>
      </c>
      <c r="BG16" s="9"/>
      <c r="BR16" s="10"/>
    </row>
    <row r="17" spans="3:70">
      <c r="F17" s="16"/>
      <c r="G17" s="196" t="s">
        <v>40</v>
      </c>
      <c r="H17" s="30">
        <v>1</v>
      </c>
      <c r="I17" s="196" t="s">
        <v>304</v>
      </c>
      <c r="J17" s="190">
        <f>S27</f>
        <v>324.16387038832022</v>
      </c>
      <c r="K17" s="190"/>
      <c r="L17" s="190"/>
      <c r="M17" s="196" t="s">
        <v>259</v>
      </c>
      <c r="N17" s="190">
        <f>S28</f>
        <v>239.53389868485527</v>
      </c>
      <c r="O17" s="190"/>
      <c r="P17" s="190"/>
      <c r="Q17" s="196" t="s">
        <v>337</v>
      </c>
      <c r="R17" s="190">
        <f>S29</f>
        <v>0.9</v>
      </c>
      <c r="S17" s="190"/>
      <c r="T17" s="190"/>
      <c r="U17" s="16"/>
      <c r="V17" s="16"/>
      <c r="X17" s="9"/>
      <c r="AI17" s="10"/>
      <c r="AM17" s="210" t="s">
        <v>290</v>
      </c>
      <c r="AN17" s="210"/>
      <c r="AO17" s="236" t="s">
        <v>40</v>
      </c>
      <c r="AP17" s="239" t="s">
        <v>291</v>
      </c>
      <c r="AQ17" s="239"/>
      <c r="AR17" s="59"/>
      <c r="AS17" s="236" t="s">
        <v>40</v>
      </c>
      <c r="AT17" s="12"/>
      <c r="AU17" s="248">
        <f>BA5</f>
        <v>794.4</v>
      </c>
      <c r="AV17" s="248"/>
      <c r="AW17" s="248"/>
      <c r="AX17" s="12"/>
      <c r="AZ17" s="236" t="s">
        <v>40</v>
      </c>
      <c r="BA17" s="283">
        <f>AU17/AT18/AW18</f>
        <v>1.3240000000000001E-3</v>
      </c>
      <c r="BB17" s="283"/>
      <c r="BC17" s="283"/>
      <c r="BG17" s="11"/>
      <c r="BH17" s="12"/>
      <c r="BI17" s="12"/>
      <c r="BJ17" s="12"/>
      <c r="BK17" s="12"/>
      <c r="BL17" s="12"/>
      <c r="BM17" s="12"/>
      <c r="BN17" s="12"/>
      <c r="BO17" s="12"/>
      <c r="BP17" s="12"/>
      <c r="BQ17" s="12"/>
      <c r="BR17" s="13"/>
    </row>
    <row r="18" spans="3:70">
      <c r="G18" s="196"/>
      <c r="H18" s="76">
        <v>2</v>
      </c>
      <c r="I18" s="196"/>
      <c r="J18" s="190"/>
      <c r="K18" s="190"/>
      <c r="L18" s="190"/>
      <c r="M18" s="196"/>
      <c r="N18" s="190"/>
      <c r="O18" s="190"/>
      <c r="P18" s="190"/>
      <c r="Q18" s="196"/>
      <c r="R18" s="190"/>
      <c r="S18" s="190"/>
      <c r="T18" s="190"/>
      <c r="U18" s="16"/>
      <c r="V18" s="16"/>
      <c r="X18" s="11"/>
      <c r="Y18" s="12"/>
      <c r="Z18" s="12"/>
      <c r="AA18" s="12"/>
      <c r="AB18" s="12"/>
      <c r="AC18" s="12"/>
      <c r="AD18" s="12"/>
      <c r="AE18" s="12"/>
      <c r="AF18" s="12"/>
      <c r="AG18" s="12"/>
      <c r="AH18" s="12"/>
      <c r="AI18" s="13"/>
      <c r="AM18" s="210"/>
      <c r="AN18" s="210"/>
      <c r="AO18" s="236"/>
      <c r="AP18" s="275" t="s">
        <v>462</v>
      </c>
      <c r="AQ18" s="275"/>
      <c r="AR18" s="59"/>
      <c r="AS18" s="236"/>
      <c r="AT18" s="233">
        <f>BA14</f>
        <v>1000</v>
      </c>
      <c r="AU18" s="233"/>
      <c r="AV18" s="4" t="s">
        <v>69</v>
      </c>
      <c r="AW18" s="276">
        <f>BA13</f>
        <v>600</v>
      </c>
      <c r="AX18" s="233"/>
      <c r="AZ18" s="236"/>
      <c r="BA18" s="283"/>
      <c r="BB18" s="283"/>
      <c r="BC18" s="283"/>
    </row>
    <row r="19" spans="3:70">
      <c r="G19" s="19" t="s">
        <v>40</v>
      </c>
      <c r="H19" s="190">
        <f>H17/H18*(J17+N17)*R17</f>
        <v>253.663996082929</v>
      </c>
      <c r="I19" s="190"/>
      <c r="J19" s="190"/>
      <c r="K19" s="4" t="s">
        <v>197</v>
      </c>
      <c r="O19" s="17"/>
      <c r="P19" s="16"/>
      <c r="Q19" s="17"/>
      <c r="R19" s="16"/>
      <c r="S19" s="16"/>
      <c r="T19" s="16"/>
      <c r="U19" s="16"/>
      <c r="V19" s="16"/>
    </row>
    <row r="20" spans="3:70">
      <c r="E20" s="16" t="s">
        <v>325</v>
      </c>
      <c r="F20" s="16"/>
      <c r="X20" s="6"/>
      <c r="Y20" s="7"/>
      <c r="Z20" s="7"/>
      <c r="AA20" s="7"/>
      <c r="AB20" s="7"/>
      <c r="AC20" s="7"/>
      <c r="AD20" s="7"/>
      <c r="AE20" s="7"/>
      <c r="AF20" s="7"/>
      <c r="AG20" s="7"/>
      <c r="AH20" s="7"/>
      <c r="AI20" s="8"/>
      <c r="AM20" t="s">
        <v>300</v>
      </c>
      <c r="AN20" s="62"/>
    </row>
    <row r="21" spans="3:70">
      <c r="E21" s="192" t="s">
        <v>326</v>
      </c>
      <c r="F21" s="192"/>
      <c r="G21" s="196" t="s">
        <v>40</v>
      </c>
      <c r="H21" s="73">
        <v>2</v>
      </c>
      <c r="I21" s="28" t="s">
        <v>157</v>
      </c>
      <c r="J21" s="194" t="s">
        <v>328</v>
      </c>
      <c r="K21" s="194"/>
      <c r="L21" s="194"/>
      <c r="M21" s="196" t="s">
        <v>157</v>
      </c>
      <c r="N21" s="192" t="s">
        <v>334</v>
      </c>
      <c r="X21" s="9"/>
      <c r="AI21" s="10"/>
      <c r="AM21" s="210" t="s">
        <v>297</v>
      </c>
      <c r="AN21" s="210"/>
      <c r="AO21" s="4" t="s">
        <v>40</v>
      </c>
      <c r="AP21" s="67">
        <f>AV15</f>
        <v>15</v>
      </c>
      <c r="AQ21" s="4" t="s">
        <v>69</v>
      </c>
      <c r="AR21" s="277">
        <f>BA17</f>
        <v>1.3240000000000001E-3</v>
      </c>
      <c r="AS21" s="233"/>
      <c r="AT21" s="233"/>
      <c r="AU21" s="4" t="s">
        <v>40</v>
      </c>
      <c r="AV21" s="277">
        <f>AP21*AR21</f>
        <v>1.9860000000000003E-2</v>
      </c>
      <c r="AW21" s="233"/>
      <c r="AX21" s="233"/>
    </row>
    <row r="22" spans="3:70">
      <c r="E22" s="192"/>
      <c r="F22" s="192"/>
      <c r="G22" s="196"/>
      <c r="H22" s="74">
        <v>3</v>
      </c>
      <c r="I22" s="16" t="s">
        <v>157</v>
      </c>
      <c r="J22" s="192" t="s">
        <v>329</v>
      </c>
      <c r="K22" s="192"/>
      <c r="L22" s="192"/>
      <c r="M22" s="196"/>
      <c r="N22" s="192"/>
      <c r="O22" s="17"/>
      <c r="P22" s="17"/>
      <c r="Q22" s="17"/>
      <c r="S22" s="16"/>
      <c r="T22" s="16"/>
      <c r="U22" s="16"/>
      <c r="V22" s="16"/>
      <c r="X22" s="9"/>
      <c r="AI22" s="10"/>
      <c r="AM22" s="210" t="s">
        <v>301</v>
      </c>
      <c r="AN22" s="210"/>
      <c r="AO22" s="4" t="s">
        <v>40</v>
      </c>
      <c r="AP22" s="70" t="s">
        <v>302</v>
      </c>
      <c r="AQ22" s="4" t="s">
        <v>344</v>
      </c>
      <c r="AW22" s="4" t="s">
        <v>40</v>
      </c>
      <c r="AX22" s="70" t="s">
        <v>302</v>
      </c>
      <c r="AY22" t="s">
        <v>303</v>
      </c>
      <c r="AZ22" s="4">
        <v>2</v>
      </c>
      <c r="BA22" s="4" t="s">
        <v>69</v>
      </c>
      <c r="BB22" s="277">
        <f>AV21</f>
        <v>1.9860000000000003E-2</v>
      </c>
      <c r="BC22" s="233"/>
      <c r="BD22" s="233"/>
      <c r="BE22" s="78" t="s">
        <v>376</v>
      </c>
      <c r="BF22" s="277">
        <f>AV21</f>
        <v>1.9860000000000003E-2</v>
      </c>
      <c r="BG22" s="233"/>
      <c r="BH22" s="233"/>
      <c r="BI22" t="s">
        <v>305</v>
      </c>
      <c r="BJ22" s="60" t="s">
        <v>310</v>
      </c>
      <c r="BK22" s="277">
        <f>AV21</f>
        <v>1.9860000000000003E-2</v>
      </c>
      <c r="BL22" s="233"/>
      <c r="BM22" s="233"/>
      <c r="BN22" s="4" t="s">
        <v>40</v>
      </c>
      <c r="BO22" s="240">
        <f>SQRT(AZ22*BB22+BF22^2)-BK22</f>
        <v>0.18042584473197304</v>
      </c>
      <c r="BP22" s="240"/>
      <c r="BQ22" s="240"/>
    </row>
    <row r="23" spans="3:70">
      <c r="G23" s="196" t="s">
        <v>40</v>
      </c>
      <c r="H23" s="73">
        <v>2</v>
      </c>
      <c r="I23" s="28" t="s">
        <v>157</v>
      </c>
      <c r="J23" s="208">
        <f>S27</f>
        <v>324.16387038832022</v>
      </c>
      <c r="K23" s="208"/>
      <c r="L23" s="208"/>
      <c r="M23" s="35" t="s">
        <v>259</v>
      </c>
      <c r="N23" s="208">
        <f>S28</f>
        <v>239.53389868485527</v>
      </c>
      <c r="O23" s="208"/>
      <c r="P23" s="208"/>
      <c r="Q23" s="16"/>
      <c r="R23" s="196" t="s">
        <v>157</v>
      </c>
      <c r="S23" s="190">
        <f>S29</f>
        <v>0.9</v>
      </c>
      <c r="T23" s="190"/>
      <c r="U23" s="190"/>
      <c r="V23" s="75"/>
      <c r="X23" s="9"/>
      <c r="AI23" s="10"/>
      <c r="AM23" t="s">
        <v>306</v>
      </c>
    </row>
    <row r="24" spans="3:70">
      <c r="F24" s="16"/>
      <c r="G24" s="196"/>
      <c r="H24" s="74">
        <v>3</v>
      </c>
      <c r="I24" s="16" t="s">
        <v>336</v>
      </c>
      <c r="J24" s="190">
        <f>S27</f>
        <v>324.16387038832022</v>
      </c>
      <c r="K24" s="190"/>
      <c r="L24" s="190"/>
      <c r="M24" s="17" t="s">
        <v>259</v>
      </c>
      <c r="N24" s="190">
        <f>S28</f>
        <v>239.53389868485527</v>
      </c>
      <c r="O24" s="190"/>
      <c r="P24" s="190"/>
      <c r="Q24" s="16" t="s">
        <v>166</v>
      </c>
      <c r="R24" s="196"/>
      <c r="S24" s="190"/>
      <c r="T24" s="190"/>
      <c r="U24" s="190"/>
      <c r="V24" s="75"/>
      <c r="X24" s="9"/>
      <c r="AI24" s="10"/>
      <c r="AM24" s="210" t="s">
        <v>113</v>
      </c>
      <c r="AN24" s="210"/>
      <c r="AO24" s="4" t="s">
        <v>40</v>
      </c>
      <c r="AP24" s="210" t="s">
        <v>307</v>
      </c>
      <c r="AQ24" s="210"/>
      <c r="AS24" s="4" t="s">
        <v>40</v>
      </c>
      <c r="AT24" s="240">
        <f>BO22</f>
        <v>0.18042584473197304</v>
      </c>
      <c r="AU24" s="240"/>
      <c r="AV24" s="240"/>
      <c r="AW24" s="4" t="s">
        <v>69</v>
      </c>
      <c r="AX24" s="276">
        <f>BA13</f>
        <v>600</v>
      </c>
      <c r="AY24" s="276"/>
      <c r="AZ24" s="276"/>
      <c r="BA24" s="4" t="s">
        <v>40</v>
      </c>
      <c r="BB24" s="276">
        <f>AT24*AX24</f>
        <v>108.25550683918382</v>
      </c>
      <c r="BC24" s="276"/>
      <c r="BD24" s="276"/>
    </row>
    <row r="25" spans="3:70">
      <c r="G25" s="19" t="s">
        <v>40</v>
      </c>
      <c r="H25" s="190">
        <f>(H23*J23+N23)/(H24*(J24+N24))*S23</f>
        <v>0.47252003902089568</v>
      </c>
      <c r="I25" s="190"/>
      <c r="J25" s="190"/>
      <c r="K25" s="4" t="s">
        <v>5</v>
      </c>
      <c r="X25" s="9"/>
      <c r="AI25" s="10"/>
    </row>
    <row r="26" spans="3:70">
      <c r="E26" s="16" t="s">
        <v>168</v>
      </c>
      <c r="X26" s="9"/>
      <c r="AI26" s="10"/>
      <c r="AM26" t="s">
        <v>313</v>
      </c>
      <c r="BE26" s="71"/>
    </row>
    <row r="27" spans="3:70">
      <c r="E27" s="192" t="s">
        <v>327</v>
      </c>
      <c r="F27" s="192"/>
      <c r="G27" s="16" t="s">
        <v>330</v>
      </c>
      <c r="H27" s="16"/>
      <c r="I27" s="16"/>
      <c r="J27" s="16"/>
      <c r="K27" s="16"/>
      <c r="L27" s="16"/>
      <c r="M27" s="16"/>
      <c r="N27" s="16"/>
      <c r="P27" s="192" t="s">
        <v>327</v>
      </c>
      <c r="Q27" s="192"/>
      <c r="R27" s="18" t="s">
        <v>4</v>
      </c>
      <c r="S27" s="190">
        <f>'3安地'!$AP$36</f>
        <v>324.16387038832022</v>
      </c>
      <c r="T27" s="190"/>
      <c r="U27" s="190"/>
      <c r="V27" s="4" t="s">
        <v>33</v>
      </c>
      <c r="X27" s="9"/>
      <c r="AI27" s="10"/>
      <c r="AM27" s="278" t="s">
        <v>311</v>
      </c>
      <c r="AN27" s="210"/>
      <c r="AO27" s="236" t="s">
        <v>40</v>
      </c>
      <c r="AP27" s="56">
        <v>2</v>
      </c>
      <c r="AQ27" s="69" t="s">
        <v>308</v>
      </c>
      <c r="AR27" s="32"/>
      <c r="AS27" s="236" t="s">
        <v>40</v>
      </c>
      <c r="AT27" s="56">
        <v>2</v>
      </c>
      <c r="AU27" s="56" t="s">
        <v>69</v>
      </c>
      <c r="AV27" s="197">
        <f>Q38</f>
        <v>112.91557132730193</v>
      </c>
      <c r="AW27" s="248"/>
      <c r="AX27" s="248"/>
      <c r="AY27" s="56" t="s">
        <v>69</v>
      </c>
      <c r="AZ27" s="286">
        <v>1000</v>
      </c>
      <c r="BA27" s="286"/>
      <c r="BB27" s="286"/>
      <c r="BC27" s="56" t="s">
        <v>69</v>
      </c>
      <c r="BD27" s="286">
        <v>1000</v>
      </c>
      <c r="BE27" s="286"/>
      <c r="BF27" s="286"/>
      <c r="BG27" s="72"/>
      <c r="BH27" s="72"/>
      <c r="BI27" s="12"/>
      <c r="BK27" s="236" t="s">
        <v>40</v>
      </c>
      <c r="BL27" s="190">
        <f>AT27*AV27*AZ27*BD27/(AT28*AX28*BB28*BF28^2)</f>
        <v>3.6993065167990533</v>
      </c>
      <c r="BM27" s="190"/>
      <c r="BN27" s="190"/>
    </row>
    <row r="28" spans="3:70">
      <c r="E28" s="192" t="s">
        <v>331</v>
      </c>
      <c r="F28" s="192"/>
      <c r="G28" s="16" t="s">
        <v>332</v>
      </c>
      <c r="H28" s="16"/>
      <c r="I28" s="16"/>
      <c r="J28" s="16"/>
      <c r="K28" s="16"/>
      <c r="L28" s="16"/>
      <c r="M28" s="16"/>
      <c r="N28" s="16"/>
      <c r="O28" s="16"/>
      <c r="P28" s="192" t="s">
        <v>331</v>
      </c>
      <c r="Q28" s="192"/>
      <c r="R28" s="18" t="s">
        <v>4</v>
      </c>
      <c r="S28" s="190">
        <f>('3安地'!$AP$30-'5つ曲'!S29)*'5つ曲'!S27/'3安地'!$AP$30</f>
        <v>239.53389868485527</v>
      </c>
      <c r="T28" s="190"/>
      <c r="U28" s="190"/>
      <c r="V28" s="4" t="s">
        <v>33</v>
      </c>
      <c r="X28" s="9"/>
      <c r="AI28" s="10"/>
      <c r="AM28" s="210"/>
      <c r="AN28" s="210"/>
      <c r="AO28" s="236"/>
      <c r="AP28" s="275" t="s">
        <v>463</v>
      </c>
      <c r="AQ28" s="275"/>
      <c r="AR28" s="32"/>
      <c r="AS28" s="236"/>
      <c r="AT28" s="240">
        <f>BO22</f>
        <v>0.18042584473197304</v>
      </c>
      <c r="AU28" s="233"/>
      <c r="AV28" s="233"/>
      <c r="AW28" s="4" t="s">
        <v>69</v>
      </c>
      <c r="AX28" s="240">
        <f>BD30</f>
        <v>0.93985805175600901</v>
      </c>
      <c r="AY28" s="233"/>
      <c r="AZ28" s="233"/>
      <c r="BA28" s="4" t="s">
        <v>69</v>
      </c>
      <c r="BB28" s="276">
        <f>BA14</f>
        <v>1000</v>
      </c>
      <c r="BC28" s="276"/>
      <c r="BD28" s="276"/>
      <c r="BE28" s="4" t="s">
        <v>69</v>
      </c>
      <c r="BF28" s="276">
        <f>BA13</f>
        <v>600</v>
      </c>
      <c r="BG28" s="276"/>
      <c r="BH28" s="276"/>
      <c r="BI28" t="s">
        <v>312</v>
      </c>
      <c r="BK28" s="236"/>
      <c r="BL28" s="190"/>
      <c r="BM28" s="190"/>
      <c r="BN28" s="190"/>
    </row>
    <row r="29" spans="3:70">
      <c r="E29" s="211" t="s">
        <v>334</v>
      </c>
      <c r="F29" s="211"/>
      <c r="G29" s="31" t="s">
        <v>333</v>
      </c>
      <c r="H29" s="16"/>
      <c r="I29" s="16"/>
      <c r="J29" s="16"/>
      <c r="K29" s="16"/>
      <c r="L29" s="16"/>
      <c r="M29" s="16"/>
      <c r="N29" s="16"/>
      <c r="O29" s="16"/>
      <c r="P29" s="211" t="s">
        <v>334</v>
      </c>
      <c r="Q29" s="211"/>
      <c r="R29" s="18" t="s">
        <v>4</v>
      </c>
      <c r="S29" s="190">
        <f>'1条'!R10</f>
        <v>0.9</v>
      </c>
      <c r="T29" s="190"/>
      <c r="U29" s="190"/>
      <c r="V29" s="4" t="s">
        <v>5</v>
      </c>
      <c r="X29" s="9"/>
      <c r="AI29" s="10"/>
      <c r="AN29" t="s">
        <v>608</v>
      </c>
    </row>
    <row r="30" spans="3:70">
      <c r="X30" s="9"/>
      <c r="AI30" s="10"/>
      <c r="AM30" s="32"/>
      <c r="AN30" s="210" t="s">
        <v>309</v>
      </c>
      <c r="AO30" s="210"/>
      <c r="AP30" s="236" t="s">
        <v>40</v>
      </c>
      <c r="AQ30" s="281">
        <v>1</v>
      </c>
      <c r="AR30" s="221" t="s">
        <v>236</v>
      </c>
      <c r="AS30" s="239" t="s">
        <v>301</v>
      </c>
      <c r="AT30" s="239"/>
      <c r="AU30" s="71"/>
      <c r="AV30" s="236" t="s">
        <v>40</v>
      </c>
      <c r="AW30" s="281">
        <v>1</v>
      </c>
      <c r="AX30" s="221" t="s">
        <v>236</v>
      </c>
      <c r="AY30" s="229">
        <f>BO22</f>
        <v>0.18042584473197304</v>
      </c>
      <c r="AZ30" s="229"/>
      <c r="BA30" s="229"/>
      <c r="BC30" s="236" t="s">
        <v>40</v>
      </c>
      <c r="BD30" s="280">
        <f>AW30-AY30/AY31</f>
        <v>0.93985805175600901</v>
      </c>
      <c r="BE30" s="280"/>
      <c r="BF30" s="280"/>
    </row>
    <row r="31" spans="3:70">
      <c r="C31" t="s">
        <v>537</v>
      </c>
      <c r="X31" s="9"/>
      <c r="AI31" s="10"/>
      <c r="AN31" s="210"/>
      <c r="AO31" s="210"/>
      <c r="AP31" s="236"/>
      <c r="AQ31" s="281"/>
      <c r="AR31" s="221"/>
      <c r="AS31" s="282">
        <v>3</v>
      </c>
      <c r="AT31" s="282"/>
      <c r="AU31" s="71"/>
      <c r="AV31" s="236"/>
      <c r="AW31" s="281"/>
      <c r="AX31" s="221"/>
      <c r="AY31" s="236">
        <v>3</v>
      </c>
      <c r="AZ31" s="236"/>
      <c r="BA31" s="236"/>
      <c r="BC31" s="236"/>
      <c r="BD31" s="280"/>
      <c r="BE31" s="280"/>
      <c r="BF31" s="280"/>
    </row>
    <row r="32" spans="3:70">
      <c r="C32" s="16"/>
      <c r="H32" s="255" t="s">
        <v>220</v>
      </c>
      <c r="I32" s="256"/>
      <c r="J32" s="256"/>
      <c r="K32" s="257" t="s">
        <v>221</v>
      </c>
      <c r="L32" s="256"/>
      <c r="M32" s="256"/>
      <c r="N32" s="24" t="s">
        <v>340</v>
      </c>
      <c r="O32" s="25"/>
      <c r="P32" s="25"/>
      <c r="Q32" s="24" t="s">
        <v>223</v>
      </c>
      <c r="R32" s="25"/>
      <c r="S32" s="25"/>
      <c r="T32" s="26"/>
      <c r="X32" s="9"/>
      <c r="AI32" s="10"/>
      <c r="AM32" t="s">
        <v>314</v>
      </c>
      <c r="BF32" s="6"/>
      <c r="BG32" s="92"/>
      <c r="BH32" s="93"/>
      <c r="BI32" s="93"/>
      <c r="BJ32" s="93"/>
      <c r="BK32" s="7"/>
      <c r="BL32" s="7"/>
      <c r="BM32" s="7"/>
      <c r="BN32" s="7"/>
      <c r="BO32" s="7"/>
      <c r="BP32" s="7"/>
      <c r="BQ32" s="8"/>
    </row>
    <row r="33" spans="3:70">
      <c r="C33" s="16"/>
      <c r="H33" s="258" t="s">
        <v>224</v>
      </c>
      <c r="I33" s="231"/>
      <c r="J33" s="231"/>
      <c r="K33" s="259" t="s">
        <v>212</v>
      </c>
      <c r="L33" s="231"/>
      <c r="M33" s="231"/>
      <c r="N33" s="259" t="s">
        <v>225</v>
      </c>
      <c r="O33" s="231"/>
      <c r="P33" s="231"/>
      <c r="Q33" s="258" t="s">
        <v>227</v>
      </c>
      <c r="R33" s="231"/>
      <c r="S33" s="231"/>
      <c r="T33" s="260"/>
      <c r="X33" s="9"/>
      <c r="AI33" s="10"/>
      <c r="AM33" s="284" t="s">
        <v>316</v>
      </c>
      <c r="AN33" s="285"/>
      <c r="AO33" s="236" t="s">
        <v>40</v>
      </c>
      <c r="AP33" s="239" t="s">
        <v>308</v>
      </c>
      <c r="AQ33" s="239"/>
      <c r="AS33" s="236" t="s">
        <v>40</v>
      </c>
      <c r="AT33" s="197">
        <f>Q38</f>
        <v>112.91557132730193</v>
      </c>
      <c r="AU33" s="197"/>
      <c r="AV33" s="197"/>
      <c r="AW33" s="56" t="s">
        <v>69</v>
      </c>
      <c r="AX33" s="286">
        <v>1000</v>
      </c>
      <c r="AY33" s="286"/>
      <c r="AZ33" s="286"/>
      <c r="BA33" s="56" t="s">
        <v>69</v>
      </c>
      <c r="BB33" s="286">
        <v>1000</v>
      </c>
      <c r="BC33" s="286"/>
      <c r="BD33" s="67"/>
      <c r="BF33" s="9"/>
      <c r="BQ33" s="10"/>
    </row>
    <row r="34" spans="3:70">
      <c r="C34" s="16"/>
      <c r="H34" s="261" t="s">
        <v>229</v>
      </c>
      <c r="I34" s="233"/>
      <c r="J34" s="233"/>
      <c r="K34" s="262" t="s">
        <v>229</v>
      </c>
      <c r="L34" s="233"/>
      <c r="M34" s="233"/>
      <c r="N34" s="262" t="s">
        <v>230</v>
      </c>
      <c r="O34" s="233"/>
      <c r="P34" s="233"/>
      <c r="Q34" s="273" t="s">
        <v>231</v>
      </c>
      <c r="R34" s="248"/>
      <c r="S34" s="248"/>
      <c r="T34" s="298"/>
      <c r="X34" s="9"/>
      <c r="AI34" s="10"/>
      <c r="AM34" s="285"/>
      <c r="AN34" s="285"/>
      <c r="AO34" s="236"/>
      <c r="AP34" s="275" t="s">
        <v>315</v>
      </c>
      <c r="AQ34" s="275"/>
      <c r="AS34" s="236"/>
      <c r="AT34" s="290">
        <f>BA5</f>
        <v>794.4</v>
      </c>
      <c r="AU34" s="290"/>
      <c r="AV34" s="290"/>
      <c r="AW34" s="4" t="s">
        <v>69</v>
      </c>
      <c r="AX34" s="240">
        <f>BD30</f>
        <v>0.93985805175600901</v>
      </c>
      <c r="AY34" s="240"/>
      <c r="AZ34" s="240"/>
      <c r="BA34" s="4" t="s">
        <v>69</v>
      </c>
      <c r="BB34" s="302">
        <f>BA13</f>
        <v>600</v>
      </c>
      <c r="BC34" s="302"/>
      <c r="BF34" s="9"/>
      <c r="BQ34" s="10"/>
    </row>
    <row r="35" spans="3:70">
      <c r="E35" s="137" t="s">
        <v>96</v>
      </c>
      <c r="F35" s="137"/>
      <c r="G35" s="137"/>
      <c r="H35" s="253">
        <f>-Q10</f>
        <v>-15.435</v>
      </c>
      <c r="I35" s="253"/>
      <c r="J35" s="253"/>
      <c r="K35" s="184" t="s">
        <v>240</v>
      </c>
      <c r="L35" s="182"/>
      <c r="M35" s="183"/>
      <c r="N35" s="253">
        <f>P6</f>
        <v>0.45</v>
      </c>
      <c r="O35" s="253"/>
      <c r="P35" s="253"/>
      <c r="Q35" s="252">
        <f>IFERROR(H35*N35,0)</f>
        <v>-6.9457500000000003</v>
      </c>
      <c r="R35" s="253"/>
      <c r="S35" s="253"/>
      <c r="T35" s="254"/>
      <c r="X35" s="9"/>
      <c r="AI35" s="10"/>
      <c r="AO35" s="68" t="s">
        <v>40</v>
      </c>
      <c r="AP35" s="190">
        <f>AT33*AX33*BB33/(AT34*AX34*BB34)</f>
        <v>252.05834713593731</v>
      </c>
      <c r="AQ35" s="190"/>
      <c r="AR35" s="190"/>
      <c r="BF35" s="9"/>
      <c r="BQ35" s="10"/>
    </row>
    <row r="36" spans="3:70">
      <c r="E36" s="137" t="s">
        <v>338</v>
      </c>
      <c r="F36" s="137"/>
      <c r="G36" s="137"/>
      <c r="H36" s="253">
        <f>H19</f>
        <v>253.663996082929</v>
      </c>
      <c r="I36" s="253"/>
      <c r="J36" s="253"/>
      <c r="K36" s="184" t="s">
        <v>240</v>
      </c>
      <c r="L36" s="182"/>
      <c r="M36" s="183"/>
      <c r="N36" s="253">
        <f>H25</f>
        <v>0.47252003902089568</v>
      </c>
      <c r="O36" s="253"/>
      <c r="P36" s="253"/>
      <c r="Q36" s="252">
        <f>IFERROR(H36*N36,0)</f>
        <v>119.86132132730194</v>
      </c>
      <c r="R36" s="253"/>
      <c r="S36" s="253"/>
      <c r="T36" s="254"/>
      <c r="X36" s="9"/>
      <c r="AI36" s="10"/>
      <c r="AM36" t="s">
        <v>252</v>
      </c>
      <c r="BF36" s="9"/>
      <c r="BQ36" s="10"/>
    </row>
    <row r="37" spans="3:70">
      <c r="E37" s="137"/>
      <c r="F37" s="137"/>
      <c r="G37" s="137"/>
      <c r="H37" s="253"/>
      <c r="I37" s="253"/>
      <c r="J37" s="253"/>
      <c r="K37" s="252"/>
      <c r="L37" s="253"/>
      <c r="M37" s="254"/>
      <c r="N37" s="253"/>
      <c r="O37" s="253"/>
      <c r="P37" s="253"/>
      <c r="Q37" s="252"/>
      <c r="R37" s="253"/>
      <c r="S37" s="253"/>
      <c r="T37" s="254"/>
      <c r="X37" s="11"/>
      <c r="Y37" s="12"/>
      <c r="Z37" s="12"/>
      <c r="AA37" s="12"/>
      <c r="AB37" s="12"/>
      <c r="AC37" s="12"/>
      <c r="AD37" s="12"/>
      <c r="AE37" s="12"/>
      <c r="AF37" s="12"/>
      <c r="AG37" s="12"/>
      <c r="AH37" s="12"/>
      <c r="AI37" s="13"/>
      <c r="AM37" s="287" t="s">
        <v>317</v>
      </c>
      <c r="AN37" s="288"/>
      <c r="AO37" s="48" t="s">
        <v>244</v>
      </c>
      <c r="AP37" s="186">
        <f>BL27</f>
        <v>3.6993065167990533</v>
      </c>
      <c r="AQ37" s="186"/>
      <c r="AR37" s="187"/>
      <c r="AS37" s="19" t="str">
        <f>IF(AP37&lt;=AY37, "≦", "&gt;")</f>
        <v>≦</v>
      </c>
      <c r="AT37" s="134" t="s">
        <v>318</v>
      </c>
      <c r="AU37" s="135"/>
      <c r="AV37" s="135"/>
      <c r="AW37" s="135"/>
      <c r="AX37" s="135"/>
      <c r="AY37" s="188">
        <f>'1条'!BA6</f>
        <v>12</v>
      </c>
      <c r="AZ37" s="183"/>
      <c r="BC37" s="134" t="str">
        <f>IF(AS37="≦", "OK", "NG")</f>
        <v>OK</v>
      </c>
      <c r="BD37" s="136"/>
      <c r="BF37" s="11"/>
      <c r="BG37" s="12"/>
      <c r="BH37" s="12"/>
      <c r="BI37" s="12"/>
      <c r="BJ37" s="12"/>
      <c r="BK37" s="12"/>
      <c r="BL37" s="12"/>
      <c r="BM37" s="12"/>
      <c r="BN37" s="12"/>
      <c r="BO37" s="12"/>
      <c r="BP37" s="12"/>
      <c r="BQ37" s="13"/>
    </row>
    <row r="38" spans="3:70">
      <c r="E38" s="137" t="s">
        <v>232</v>
      </c>
      <c r="F38" s="137"/>
      <c r="G38" s="137"/>
      <c r="H38" s="253">
        <f>SUM(H35:J37)</f>
        <v>238.228996082929</v>
      </c>
      <c r="I38" s="253"/>
      <c r="J38" s="253"/>
      <c r="K38" s="252">
        <f>SUM(K35:M37)</f>
        <v>0</v>
      </c>
      <c r="L38" s="253"/>
      <c r="M38" s="254"/>
      <c r="N38" s="253"/>
      <c r="O38" s="253"/>
      <c r="P38" s="253"/>
      <c r="Q38" s="252">
        <f>SUM(Q35:T37)</f>
        <v>112.91557132730193</v>
      </c>
      <c r="R38" s="253"/>
      <c r="S38" s="253"/>
      <c r="T38" s="254"/>
      <c r="AI38">
        <v>34</v>
      </c>
      <c r="AM38" s="287" t="s">
        <v>316</v>
      </c>
      <c r="AN38" s="288"/>
      <c r="AO38" s="48" t="s">
        <v>244</v>
      </c>
      <c r="AP38" s="186">
        <f>AP35</f>
        <v>252.05834713593731</v>
      </c>
      <c r="AQ38" s="186"/>
      <c r="AR38" s="187"/>
      <c r="AS38" s="19" t="str">
        <f>IF(AP38&lt;=AY38, "≦", "&gt;")</f>
        <v>≦</v>
      </c>
      <c r="AT38" s="134" t="s">
        <v>318</v>
      </c>
      <c r="AU38" s="135"/>
      <c r="AV38" s="135"/>
      <c r="AW38" s="135"/>
      <c r="AX38" s="135"/>
      <c r="AY38" s="188">
        <f>'1条'!BA12</f>
        <v>270</v>
      </c>
      <c r="AZ38" s="183"/>
      <c r="BC38" s="134" t="str">
        <f>IF(AS38="≦", "OK", "NG")</f>
        <v>OK</v>
      </c>
      <c r="BD38" s="136"/>
      <c r="BR38">
        <v>35</v>
      </c>
    </row>
  </sheetData>
  <sheetProtection sheet="1" objects="1" scenarios="1"/>
  <mergeCells count="172">
    <mergeCell ref="E38:G38"/>
    <mergeCell ref="H38:J38"/>
    <mergeCell ref="K38:M38"/>
    <mergeCell ref="N38:P38"/>
    <mergeCell ref="Q38:T38"/>
    <mergeCell ref="E36:G36"/>
    <mergeCell ref="H36:J36"/>
    <mergeCell ref="K36:M36"/>
    <mergeCell ref="N36:P36"/>
    <mergeCell ref="Q36:T36"/>
    <mergeCell ref="E37:G37"/>
    <mergeCell ref="H37:J37"/>
    <mergeCell ref="BC37:BD37"/>
    <mergeCell ref="E35:G35"/>
    <mergeCell ref="H35:J35"/>
    <mergeCell ref="K35:M35"/>
    <mergeCell ref="N35:P35"/>
    <mergeCell ref="Q35:T35"/>
    <mergeCell ref="AP35:AR35"/>
    <mergeCell ref="K37:M37"/>
    <mergeCell ref="N37:P37"/>
    <mergeCell ref="Q37:T37"/>
    <mergeCell ref="AM38:AN38"/>
    <mergeCell ref="AP38:AR38"/>
    <mergeCell ref="BB33:BC33"/>
    <mergeCell ref="H34:J34"/>
    <mergeCell ref="K34:M34"/>
    <mergeCell ref="N34:P34"/>
    <mergeCell ref="Q34:T34"/>
    <mergeCell ref="AP34:AQ34"/>
    <mergeCell ref="H33:J33"/>
    <mergeCell ref="K33:M33"/>
    <mergeCell ref="N33:P33"/>
    <mergeCell ref="Q33:T33"/>
    <mergeCell ref="AM33:AN34"/>
    <mergeCell ref="AO33:AO34"/>
    <mergeCell ref="AT34:AV34"/>
    <mergeCell ref="AX34:AZ34"/>
    <mergeCell ref="BB34:BC34"/>
    <mergeCell ref="AT38:AX38"/>
    <mergeCell ref="AY38:AZ38"/>
    <mergeCell ref="BC38:BD38"/>
    <mergeCell ref="AM37:AN37"/>
    <mergeCell ref="AP37:AR37"/>
    <mergeCell ref="AT37:AX37"/>
    <mergeCell ref="AY37:AZ37"/>
    <mergeCell ref="H32:J32"/>
    <mergeCell ref="K32:M32"/>
    <mergeCell ref="AR30:AR31"/>
    <mergeCell ref="AS30:AT30"/>
    <mergeCell ref="AV30:AV31"/>
    <mergeCell ref="AW30:AW31"/>
    <mergeCell ref="AX30:AX31"/>
    <mergeCell ref="AY30:BA30"/>
    <mergeCell ref="AP33:AQ33"/>
    <mergeCell ref="AS33:AS34"/>
    <mergeCell ref="AT33:AV33"/>
    <mergeCell ref="AX33:AZ33"/>
    <mergeCell ref="BD27:BF27"/>
    <mergeCell ref="BK27:BK28"/>
    <mergeCell ref="BL27:BN28"/>
    <mergeCell ref="BB28:BD28"/>
    <mergeCell ref="BF28:BH28"/>
    <mergeCell ref="E29:F29"/>
    <mergeCell ref="P29:Q29"/>
    <mergeCell ref="S29:U29"/>
    <mergeCell ref="AN30:AO31"/>
    <mergeCell ref="AP30:AP31"/>
    <mergeCell ref="AQ30:AQ31"/>
    <mergeCell ref="E28:F28"/>
    <mergeCell ref="P28:Q28"/>
    <mergeCell ref="S28:U28"/>
    <mergeCell ref="AP28:AQ28"/>
    <mergeCell ref="BC30:BC31"/>
    <mergeCell ref="BD30:BF31"/>
    <mergeCell ref="AS31:AT31"/>
    <mergeCell ref="AY31:BA31"/>
    <mergeCell ref="H25:J25"/>
    <mergeCell ref="E27:F27"/>
    <mergeCell ref="P27:Q27"/>
    <mergeCell ref="S27:U27"/>
    <mergeCell ref="AM27:AN28"/>
    <mergeCell ref="AO27:AO28"/>
    <mergeCell ref="AT28:AV28"/>
    <mergeCell ref="AX28:AZ28"/>
    <mergeCell ref="AS27:AS28"/>
    <mergeCell ref="AV27:AX27"/>
    <mergeCell ref="AZ27:BB27"/>
    <mergeCell ref="BK22:BM22"/>
    <mergeCell ref="BO22:BQ22"/>
    <mergeCell ref="G23:G24"/>
    <mergeCell ref="J23:L23"/>
    <mergeCell ref="N23:P23"/>
    <mergeCell ref="R23:R24"/>
    <mergeCell ref="S23:U24"/>
    <mergeCell ref="J24:L24"/>
    <mergeCell ref="N24:P24"/>
    <mergeCell ref="AM24:AN24"/>
    <mergeCell ref="AP24:AQ24"/>
    <mergeCell ref="AT24:AV24"/>
    <mergeCell ref="AX24:AZ24"/>
    <mergeCell ref="BB24:BD24"/>
    <mergeCell ref="AR21:AT21"/>
    <mergeCell ref="AV21:AX21"/>
    <mergeCell ref="J22:L22"/>
    <mergeCell ref="AM22:AN22"/>
    <mergeCell ref="BB22:BD22"/>
    <mergeCell ref="BF22:BH22"/>
    <mergeCell ref="E21:F22"/>
    <mergeCell ref="G21:G22"/>
    <mergeCell ref="J21:L21"/>
    <mergeCell ref="M21:M22"/>
    <mergeCell ref="N21:N22"/>
    <mergeCell ref="AM21:AN21"/>
    <mergeCell ref="AZ17:AZ18"/>
    <mergeCell ref="BA17:BC18"/>
    <mergeCell ref="AP18:AQ18"/>
    <mergeCell ref="AT18:AU18"/>
    <mergeCell ref="AW18:AX18"/>
    <mergeCell ref="H19:J19"/>
    <mergeCell ref="R17:T18"/>
    <mergeCell ref="AM17:AN18"/>
    <mergeCell ref="AO17:AO18"/>
    <mergeCell ref="AP17:AQ17"/>
    <mergeCell ref="AS17:AS18"/>
    <mergeCell ref="AU17:AW17"/>
    <mergeCell ref="E15:F16"/>
    <mergeCell ref="G15:G16"/>
    <mergeCell ref="I15:M16"/>
    <mergeCell ref="AV15:AX15"/>
    <mergeCell ref="G17:G18"/>
    <mergeCell ref="I17:I18"/>
    <mergeCell ref="J17:L18"/>
    <mergeCell ref="M17:M18"/>
    <mergeCell ref="N17:P18"/>
    <mergeCell ref="Q17:Q18"/>
    <mergeCell ref="F9:G9"/>
    <mergeCell ref="I9:K9"/>
    <mergeCell ref="I10:K10"/>
    <mergeCell ref="M10:N10"/>
    <mergeCell ref="Q10:S10"/>
    <mergeCell ref="AV10:AX10"/>
    <mergeCell ref="AR7:AT7"/>
    <mergeCell ref="BA7:BC7"/>
    <mergeCell ref="BA8:BC8"/>
    <mergeCell ref="AV11:AX11"/>
    <mergeCell ref="BA11:BC11"/>
    <mergeCell ref="AV12:AX12"/>
    <mergeCell ref="BA12:BC12"/>
    <mergeCell ref="BA13:BC13"/>
    <mergeCell ref="BA3:BC3"/>
    <mergeCell ref="AR4:AT4"/>
    <mergeCell ref="BA4:BC4"/>
    <mergeCell ref="BA14:BC14"/>
    <mergeCell ref="M5:O5"/>
    <mergeCell ref="M6:O6"/>
    <mergeCell ref="AR3:AT3"/>
    <mergeCell ref="AV3:AX3"/>
    <mergeCell ref="AR6:AT6"/>
    <mergeCell ref="AV6:AX6"/>
    <mergeCell ref="BA6:BC6"/>
    <mergeCell ref="E5:F5"/>
    <mergeCell ref="E6:F6"/>
    <mergeCell ref="G5:I5"/>
    <mergeCell ref="G6:I6"/>
    <mergeCell ref="J5:L5"/>
    <mergeCell ref="J6:L6"/>
    <mergeCell ref="P5:R5"/>
    <mergeCell ref="P6:R6"/>
    <mergeCell ref="S5:U5"/>
    <mergeCell ref="S6:U6"/>
    <mergeCell ref="BA5:BC5"/>
  </mergeCells>
  <phoneticPr fontId="4"/>
  <conditionalFormatting sqref="BC37:BD38">
    <cfRule type="cellIs" dxfId="3"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8CFC-F4FC-49DE-8CD9-A0F4F4381516}">
  <dimension ref="A1:DA38"/>
  <sheetViews>
    <sheetView showGridLines="0" view="pageBreakPreview" zoomScale="60" zoomScaleNormal="123" workbookViewId="0">
      <selection activeCell="A2" sqref="A2"/>
    </sheetView>
  </sheetViews>
  <sheetFormatPr defaultRowHeight="18"/>
  <cols>
    <col min="1" max="105" width="3" customWidth="1"/>
  </cols>
  <sheetData>
    <row r="1" spans="1:100">
      <c r="A1" s="16"/>
      <c r="B1" t="s">
        <v>539</v>
      </c>
      <c r="C1" s="16"/>
    </row>
    <row r="2" spans="1:100">
      <c r="A2" s="16"/>
      <c r="C2" t="s">
        <v>343</v>
      </c>
      <c r="AM2" s="16"/>
      <c r="AN2" s="16"/>
      <c r="AO2" s="16"/>
      <c r="AP2" s="16"/>
      <c r="AQ2" s="16"/>
      <c r="AR2" s="16"/>
      <c r="AS2" s="16"/>
      <c r="AT2" s="16"/>
      <c r="AU2" s="16"/>
      <c r="AV2" s="16"/>
      <c r="AW2" s="16"/>
      <c r="AX2" s="16"/>
      <c r="AY2" s="16"/>
      <c r="AZ2" s="16"/>
      <c r="BA2" s="16"/>
      <c r="BB2" s="16"/>
      <c r="BC2" s="16"/>
      <c r="BV2" t="s">
        <v>464</v>
      </c>
    </row>
    <row r="3" spans="1:100">
      <c r="AL3" t="s">
        <v>545</v>
      </c>
      <c r="BW3" t="s">
        <v>357</v>
      </c>
      <c r="CI3" s="14" t="s">
        <v>61</v>
      </c>
      <c r="CK3" s="4" t="s">
        <v>4</v>
      </c>
      <c r="CL3" s="294">
        <f>'1条'!BA8</f>
        <v>0.34500000000000003</v>
      </c>
      <c r="CM3" s="294"/>
      <c r="CN3" s="294"/>
      <c r="CO3" s="4" t="s">
        <v>21</v>
      </c>
    </row>
    <row r="4" spans="1:100">
      <c r="C4" t="s">
        <v>540</v>
      </c>
      <c r="X4" s="6"/>
      <c r="Y4" s="7"/>
      <c r="Z4" s="7"/>
      <c r="AA4" s="7"/>
      <c r="AB4" s="7"/>
      <c r="AC4" s="7"/>
      <c r="AD4" s="7"/>
      <c r="AE4" s="7"/>
      <c r="AF4" s="7"/>
      <c r="AG4" s="7"/>
      <c r="AH4" s="7"/>
      <c r="AI4" s="8"/>
      <c r="AP4" s="255" t="s">
        <v>220</v>
      </c>
      <c r="AQ4" s="256"/>
      <c r="AR4" s="256"/>
      <c r="AS4" s="257" t="s">
        <v>221</v>
      </c>
      <c r="AT4" s="256"/>
      <c r="AU4" s="256"/>
      <c r="AV4" s="24" t="s">
        <v>340</v>
      </c>
      <c r="AW4" s="25"/>
      <c r="AX4" s="25"/>
      <c r="AY4" s="24" t="s">
        <v>223</v>
      </c>
      <c r="AZ4" s="25"/>
      <c r="BA4" s="25"/>
      <c r="BB4" s="26"/>
    </row>
    <row r="5" spans="1:100">
      <c r="D5" t="s">
        <v>541</v>
      </c>
      <c r="X5" s="9"/>
      <c r="AI5" s="10"/>
      <c r="AP5" s="258" t="s">
        <v>224</v>
      </c>
      <c r="AQ5" s="231"/>
      <c r="AR5" s="231"/>
      <c r="AS5" s="259" t="s">
        <v>212</v>
      </c>
      <c r="AT5" s="231"/>
      <c r="AU5" s="231"/>
      <c r="AV5" s="259" t="s">
        <v>225</v>
      </c>
      <c r="AW5" s="231"/>
      <c r="AX5" s="231"/>
      <c r="AY5" s="258" t="s">
        <v>227</v>
      </c>
      <c r="AZ5" s="231"/>
      <c r="BA5" s="231"/>
      <c r="BB5" s="260"/>
      <c r="BC5" s="16"/>
      <c r="BW5" t="s">
        <v>470</v>
      </c>
      <c r="CI5" s="14"/>
      <c r="CJ5" s="14"/>
      <c r="CK5" s="14"/>
      <c r="CL5" s="14"/>
      <c r="CM5" s="14"/>
      <c r="CN5" s="14"/>
    </row>
    <row r="6" spans="1:100">
      <c r="X6" s="9"/>
      <c r="AI6" s="10"/>
      <c r="AP6" s="261" t="s">
        <v>229</v>
      </c>
      <c r="AQ6" s="233"/>
      <c r="AR6" s="233"/>
      <c r="AS6" s="262" t="s">
        <v>229</v>
      </c>
      <c r="AT6" s="233"/>
      <c r="AU6" s="233"/>
      <c r="AV6" s="262" t="s">
        <v>230</v>
      </c>
      <c r="AW6" s="233"/>
      <c r="AX6" s="233"/>
      <c r="AY6" s="273" t="s">
        <v>231</v>
      </c>
      <c r="AZ6" s="248"/>
      <c r="BA6" s="248"/>
      <c r="BB6" s="298"/>
      <c r="BX6" t="s">
        <v>295</v>
      </c>
      <c r="CA6" s="276">
        <f>AY15</f>
        <v>600</v>
      </c>
      <c r="CB6" s="276"/>
      <c r="CC6" s="276"/>
      <c r="CD6" t="s">
        <v>465</v>
      </c>
      <c r="CI6" s="14"/>
      <c r="CK6" s="4"/>
      <c r="CL6" s="86"/>
      <c r="CM6" s="86"/>
      <c r="CN6" s="276">
        <f>_xlfn.IFS(CA6&lt;1000, 300, CA6&lt;3000,1000,CA6&lt;5000,3000,CA6&lt;10000,5000, CA6&gt;=10000,10000)</f>
        <v>300</v>
      </c>
      <c r="CO6" s="276"/>
      <c r="CP6" s="276"/>
      <c r="CQ6" t="s">
        <v>466</v>
      </c>
      <c r="CR6" s="276">
        <f>_xlfn.IFS(CA6&lt;1000,1000,CA6&lt;3000,3000,CA6&lt;5000,5000,CA6&lt;10000,10000,CA6&gt;=10000,10000)</f>
        <v>1000</v>
      </c>
      <c r="CS6" s="276"/>
      <c r="CT6" s="276"/>
      <c r="CU6" t="s">
        <v>467</v>
      </c>
    </row>
    <row r="7" spans="1:100">
      <c r="E7" s="271"/>
      <c r="F7" s="271"/>
      <c r="G7" s="271" t="s">
        <v>110</v>
      </c>
      <c r="H7" s="271"/>
      <c r="I7" s="271"/>
      <c r="J7" s="272" t="s">
        <v>111</v>
      </c>
      <c r="K7" s="272"/>
      <c r="L7" s="272"/>
      <c r="M7" s="271" t="s">
        <v>112</v>
      </c>
      <c r="N7" s="271"/>
      <c r="O7" s="271"/>
      <c r="P7" s="225" t="s">
        <v>113</v>
      </c>
      <c r="Q7" s="225"/>
      <c r="R7" s="225"/>
      <c r="S7" s="225" t="s">
        <v>114</v>
      </c>
      <c r="T7" s="225"/>
      <c r="U7" s="225"/>
      <c r="V7" s="17"/>
      <c r="X7" s="9"/>
      <c r="AI7" s="10"/>
      <c r="AM7" s="137" t="s">
        <v>96</v>
      </c>
      <c r="AN7" s="137"/>
      <c r="AO7" s="137"/>
      <c r="AP7" s="253">
        <f>-I15</f>
        <v>-9.432500000000001</v>
      </c>
      <c r="AQ7" s="253"/>
      <c r="AR7" s="253"/>
      <c r="AS7" s="184" t="s">
        <v>240</v>
      </c>
      <c r="AT7" s="182"/>
      <c r="AU7" s="183"/>
      <c r="AV7" s="253">
        <f>P8</f>
        <v>0.27500000000000002</v>
      </c>
      <c r="AW7" s="253"/>
      <c r="AX7" s="253"/>
      <c r="AY7" s="252">
        <f>IFERROR(AP7*AV7,0)</f>
        <v>-2.5939375000000005</v>
      </c>
      <c r="AZ7" s="253"/>
      <c r="BA7" s="253"/>
      <c r="BB7" s="254"/>
      <c r="BX7" t="s">
        <v>468</v>
      </c>
    </row>
    <row r="8" spans="1:100">
      <c r="E8" s="271" t="s">
        <v>117</v>
      </c>
      <c r="F8" s="271"/>
      <c r="G8" s="270">
        <f>'1条'!R10-J8/2</f>
        <v>0.55000000000000004</v>
      </c>
      <c r="H8" s="270"/>
      <c r="I8" s="270"/>
      <c r="J8" s="270">
        <f>'1条'!R9</f>
        <v>0.7</v>
      </c>
      <c r="K8" s="270"/>
      <c r="L8" s="270"/>
      <c r="M8" s="270">
        <f>G8*J8</f>
        <v>0.38500000000000001</v>
      </c>
      <c r="N8" s="270"/>
      <c r="O8" s="270"/>
      <c r="P8" s="270">
        <f>G8/2</f>
        <v>0.27500000000000002</v>
      </c>
      <c r="Q8" s="270"/>
      <c r="R8" s="270"/>
      <c r="S8" s="296" t="s">
        <v>236</v>
      </c>
      <c r="T8" s="296"/>
      <c r="U8" s="296"/>
      <c r="V8" s="90"/>
      <c r="X8" s="9"/>
      <c r="AI8" s="10"/>
      <c r="AM8" s="137" t="s">
        <v>338</v>
      </c>
      <c r="AN8" s="137"/>
      <c r="AO8" s="137"/>
      <c r="AP8" s="253">
        <f>H26</f>
        <v>164.06759180229938</v>
      </c>
      <c r="AQ8" s="253"/>
      <c r="AR8" s="253"/>
      <c r="AS8" s="184" t="s">
        <v>240</v>
      </c>
      <c r="AT8" s="182"/>
      <c r="AU8" s="183"/>
      <c r="AV8" s="253">
        <f>H32</f>
        <v>0.28294631368619932</v>
      </c>
      <c r="AW8" s="253"/>
      <c r="AX8" s="253"/>
      <c r="AY8" s="252">
        <f>IFERROR(AP8*AV8,0)</f>
        <v>46.422320295832705</v>
      </c>
      <c r="AZ8" s="253"/>
      <c r="BA8" s="253"/>
      <c r="BB8" s="254"/>
      <c r="BY8" s="193" t="s">
        <v>358</v>
      </c>
      <c r="BZ8" s="193"/>
      <c r="CA8" s="199" t="s">
        <v>4</v>
      </c>
      <c r="CB8" s="291" t="s">
        <v>304</v>
      </c>
      <c r="CC8" s="214">
        <f>CA6</f>
        <v>600</v>
      </c>
      <c r="CD8" s="199"/>
      <c r="CE8" s="199"/>
      <c r="CF8" s="291" t="s">
        <v>236</v>
      </c>
      <c r="CG8" s="214">
        <f>CN6</f>
        <v>300</v>
      </c>
      <c r="CH8" s="214"/>
      <c r="CI8" s="214"/>
      <c r="CJ8" s="291" t="s">
        <v>270</v>
      </c>
      <c r="CK8" s="199" t="s">
        <v>69</v>
      </c>
      <c r="CL8" s="292">
        <f>_xlfn.SWITCH(CN6,300, 1.4, 1000, 1, 3000, 0.7, 5000, 0.6, 10000,0.5)</f>
        <v>1.4</v>
      </c>
      <c r="CM8" s="292"/>
      <c r="CN8" s="292"/>
      <c r="CO8" s="56" t="s">
        <v>469</v>
      </c>
      <c r="CP8" s="292">
        <f>_xlfn.SWITCH(CR6,300, 1.4, 1000, 1, 3000, 0.7, 5000, 0.6, 10000,0.5)</f>
        <v>1</v>
      </c>
      <c r="CQ8" s="292"/>
      <c r="CR8" s="292"/>
      <c r="CS8" s="291" t="s">
        <v>259</v>
      </c>
      <c r="CT8" s="200">
        <f>CL8</f>
        <v>1.4</v>
      </c>
      <c r="CU8" s="200"/>
    </row>
    <row r="9" spans="1:100">
      <c r="E9" s="16"/>
      <c r="X9" s="9"/>
      <c r="AI9" s="10"/>
      <c r="AM9" s="137" t="s">
        <v>232</v>
      </c>
      <c r="AN9" s="137"/>
      <c r="AO9" s="137"/>
      <c r="AP9" s="253">
        <f>SUM(AP7:AR8)</f>
        <v>154.63509180229937</v>
      </c>
      <c r="AQ9" s="253"/>
      <c r="AR9" s="253"/>
      <c r="AS9" s="252">
        <f>SUM(AS7:AU8)</f>
        <v>0</v>
      </c>
      <c r="AT9" s="253"/>
      <c r="AU9" s="254"/>
      <c r="AV9" s="253"/>
      <c r="AW9" s="253"/>
      <c r="AX9" s="253"/>
      <c r="AY9" s="252">
        <f>SUM(AY7:BB8)</f>
        <v>43.828382795832702</v>
      </c>
      <c r="AZ9" s="253"/>
      <c r="BA9" s="253"/>
      <c r="BB9" s="254"/>
      <c r="BY9" s="193"/>
      <c r="BZ9" s="193"/>
      <c r="CA9" s="199"/>
      <c r="CB9" s="291"/>
      <c r="CC9" s="199"/>
      <c r="CD9" s="199"/>
      <c r="CE9" s="199"/>
      <c r="CF9" s="291"/>
      <c r="CG9" s="214"/>
      <c r="CH9" s="214"/>
      <c r="CI9" s="214"/>
      <c r="CJ9" s="291"/>
      <c r="CK9" s="199"/>
      <c r="CL9" s="276">
        <f>CN6</f>
        <v>300</v>
      </c>
      <c r="CM9" s="276"/>
      <c r="CN9" s="276"/>
      <c r="CO9" s="4" t="s">
        <v>469</v>
      </c>
      <c r="CP9" s="276">
        <f>CR6</f>
        <v>1000</v>
      </c>
      <c r="CQ9" s="276"/>
      <c r="CR9" s="276"/>
      <c r="CS9" s="291"/>
      <c r="CT9" s="200"/>
      <c r="CU9" s="200"/>
    </row>
    <row r="10" spans="1:100">
      <c r="E10" s="16" t="s">
        <v>322</v>
      </c>
      <c r="X10" s="9"/>
      <c r="AI10" s="10"/>
      <c r="CA10" s="49" t="s">
        <v>4</v>
      </c>
      <c r="CB10" s="276">
        <f>CC8-CG8</f>
        <v>300</v>
      </c>
      <c r="CC10" s="276"/>
      <c r="CD10" s="276"/>
      <c r="CE10" s="18" t="s">
        <v>69</v>
      </c>
      <c r="CF10" s="279">
        <f>(CL8-CP8)/(CL9-CP9)</f>
        <v>-5.7142857142857125E-4</v>
      </c>
      <c r="CG10" s="279"/>
      <c r="CH10" s="279"/>
      <c r="CI10" s="18" t="s">
        <v>259</v>
      </c>
      <c r="CJ10" s="290">
        <f>CT8</f>
        <v>1.4</v>
      </c>
      <c r="CK10" s="290"/>
      <c r="CL10" s="290"/>
    </row>
    <row r="11" spans="1:100" ht="19.2">
      <c r="E11" s="16" t="s">
        <v>128</v>
      </c>
      <c r="X11" s="9"/>
      <c r="AI11" s="10"/>
      <c r="AL11" t="s">
        <v>546</v>
      </c>
      <c r="CA11" s="49" t="s">
        <v>4</v>
      </c>
      <c r="CB11" s="232">
        <f>CB10*CF10+CJ10</f>
        <v>1.2285714285714286</v>
      </c>
      <c r="CC11" s="232"/>
      <c r="CD11" s="232"/>
    </row>
    <row r="12" spans="1:100">
      <c r="X12" s="9"/>
      <c r="AI12" s="10"/>
    </row>
    <row r="13" spans="1:100">
      <c r="F13" s="192" t="s">
        <v>125</v>
      </c>
      <c r="G13" s="192"/>
      <c r="H13" s="21" t="s">
        <v>40</v>
      </c>
      <c r="I13" s="192" t="s">
        <v>123</v>
      </c>
      <c r="J13" s="193"/>
      <c r="K13" s="193"/>
      <c r="L13" s="15" t="s">
        <v>126</v>
      </c>
      <c r="M13" s="16"/>
      <c r="X13" s="9"/>
      <c r="AI13" s="10"/>
      <c r="AM13" t="s">
        <v>474</v>
      </c>
      <c r="AY13" s="185">
        <f>'5つ曲'!BF11</f>
        <v>0.1</v>
      </c>
      <c r="AZ13" s="186"/>
      <c r="BA13" s="187"/>
      <c r="BB13" s="4" t="s">
        <v>5</v>
      </c>
      <c r="BW13" t="s">
        <v>473</v>
      </c>
      <c r="CI13" s="14"/>
      <c r="CJ13" s="14"/>
      <c r="CK13" s="14"/>
      <c r="CL13" s="14"/>
      <c r="CM13" s="14"/>
      <c r="CN13" s="14"/>
    </row>
    <row r="14" spans="1:100">
      <c r="H14" s="21" t="s">
        <v>40</v>
      </c>
      <c r="I14" s="190">
        <f>M8</f>
        <v>0.38500000000000001</v>
      </c>
      <c r="J14" s="190"/>
      <c r="K14" s="190"/>
      <c r="L14" s="23" t="s">
        <v>69</v>
      </c>
      <c r="M14" s="200">
        <f>'1条'!BA4</f>
        <v>24.5</v>
      </c>
      <c r="N14" s="200"/>
      <c r="X14" s="9"/>
      <c r="AI14" s="10"/>
      <c r="AM14" t="s">
        <v>293</v>
      </c>
      <c r="AU14" s="5" t="s">
        <v>399</v>
      </c>
      <c r="AV14" s="4" t="s">
        <v>4</v>
      </c>
      <c r="AY14" s="184">
        <f>'1条'!BA37</f>
        <v>1000</v>
      </c>
      <c r="AZ14" s="182"/>
      <c r="BA14" s="183"/>
      <c r="BB14" s="4" t="s">
        <v>294</v>
      </c>
      <c r="BX14" t="s">
        <v>289</v>
      </c>
      <c r="CB14" s="274">
        <f>'5つ曲'!BA17</f>
        <v>1.3240000000000001E-3</v>
      </c>
      <c r="CC14" s="274"/>
      <c r="CD14" s="274"/>
      <c r="CE14" t="s">
        <v>471</v>
      </c>
      <c r="CJ14" s="14"/>
      <c r="CL14" s="4"/>
      <c r="CM14" s="86"/>
      <c r="CN14" s="86"/>
      <c r="CO14" s="274">
        <f>_xlfn.IFS(CB14&lt;0.001, 0.001, CB14&lt;0.002,0.001,CB14&lt;0.003,0.002,CB14&lt;0.005,0.003, CB14&lt;0.01,0.005,CB14&gt;=0.01,0.005)</f>
        <v>1E-3</v>
      </c>
      <c r="CP14" s="274"/>
      <c r="CQ14" s="274"/>
      <c r="CR14" t="s">
        <v>466</v>
      </c>
      <c r="CS14" s="274">
        <f>_xlfn.IFS(CB14&lt;0.001, 0.002, CB14&lt;0.002,0.002,CB14&lt;0.003,0.003,CB14&lt;0.005,0.005, CB14&lt;0.01,0.01,CB14&gt;=0.01,0.01)</f>
        <v>2E-3</v>
      </c>
      <c r="CT14" s="274"/>
      <c r="CU14" s="274"/>
      <c r="CV14" t="s">
        <v>467</v>
      </c>
    </row>
    <row r="15" spans="1:100">
      <c r="H15" s="21" t="s">
        <v>40</v>
      </c>
      <c r="I15" s="190">
        <f>I14*M14</f>
        <v>9.432500000000001</v>
      </c>
      <c r="J15" s="190"/>
      <c r="K15" s="190"/>
      <c r="L15" s="18" t="s">
        <v>127</v>
      </c>
      <c r="U15" s="16"/>
      <c r="V15" s="16"/>
      <c r="X15" s="9"/>
      <c r="AI15" s="10"/>
      <c r="AM15" t="s">
        <v>295</v>
      </c>
      <c r="AU15" s="5" t="s">
        <v>296</v>
      </c>
      <c r="AV15" s="4" t="s">
        <v>4</v>
      </c>
      <c r="AY15" s="181">
        <f>'5つ曲'!BA13</f>
        <v>600</v>
      </c>
      <c r="AZ15" s="188"/>
      <c r="BA15" s="189"/>
      <c r="BB15" s="4" t="s">
        <v>294</v>
      </c>
      <c r="BF15" s="6"/>
      <c r="BG15" s="7"/>
      <c r="BH15" s="7"/>
      <c r="BI15" s="7"/>
      <c r="BJ15" s="7"/>
      <c r="BK15" s="7"/>
      <c r="BL15" s="7"/>
      <c r="BM15" s="7"/>
      <c r="BN15" s="7"/>
      <c r="BO15" s="7"/>
      <c r="BP15" s="7"/>
      <c r="BQ15" s="7"/>
      <c r="BR15" s="8"/>
      <c r="BX15" t="s">
        <v>468</v>
      </c>
      <c r="CE15" s="18"/>
    </row>
    <row r="16" spans="1:100">
      <c r="U16" s="16"/>
      <c r="V16" s="16"/>
      <c r="X16" s="9"/>
      <c r="AI16" s="10"/>
      <c r="BF16" s="9"/>
      <c r="BR16" s="10"/>
      <c r="BY16" s="193" t="s">
        <v>359</v>
      </c>
      <c r="BZ16" s="193"/>
      <c r="CA16" s="199" t="s">
        <v>4</v>
      </c>
      <c r="CB16" s="291" t="s">
        <v>304</v>
      </c>
      <c r="CC16" s="293">
        <f>CB14</f>
        <v>1.3240000000000001E-3</v>
      </c>
      <c r="CD16" s="293"/>
      <c r="CE16" s="293"/>
      <c r="CF16" s="291" t="s">
        <v>236</v>
      </c>
      <c r="CG16" s="293">
        <f>CO14</f>
        <v>1E-3</v>
      </c>
      <c r="CH16" s="293"/>
      <c r="CI16" s="293"/>
      <c r="CJ16" s="291" t="s">
        <v>270</v>
      </c>
      <c r="CK16" s="199" t="s">
        <v>69</v>
      </c>
      <c r="CL16" s="292">
        <f>_xlfn.SWITCH(CO14,0.001, 0.7, 0.002, 0.9, 0.003, 1, 0.005, 1.2, 0.01,1.5)</f>
        <v>0.7</v>
      </c>
      <c r="CM16" s="292"/>
      <c r="CN16" s="292"/>
      <c r="CO16" s="56" t="s">
        <v>469</v>
      </c>
      <c r="CP16" s="292">
        <f>_xlfn.SWITCH(CS14,0.001, 0.7, 0.002, 0.9, 0.003, 1, 0.005, 1.2, 0.01,1.5)</f>
        <v>0.9</v>
      </c>
      <c r="CQ16" s="292"/>
      <c r="CR16" s="292"/>
      <c r="CS16" s="291" t="s">
        <v>259</v>
      </c>
      <c r="CT16" s="200">
        <f>CL16</f>
        <v>0.7</v>
      </c>
      <c r="CU16" s="200"/>
    </row>
    <row r="17" spans="3:102">
      <c r="U17" s="16"/>
      <c r="V17" s="16"/>
      <c r="X17" s="9"/>
      <c r="AI17" s="10"/>
      <c r="AM17" t="s">
        <v>475</v>
      </c>
      <c r="BF17" s="9"/>
      <c r="BR17" s="10"/>
      <c r="BY17" s="193"/>
      <c r="BZ17" s="193"/>
      <c r="CA17" s="199"/>
      <c r="CB17" s="291"/>
      <c r="CC17" s="293"/>
      <c r="CD17" s="293"/>
      <c r="CE17" s="293"/>
      <c r="CF17" s="291"/>
      <c r="CG17" s="293"/>
      <c r="CH17" s="293"/>
      <c r="CI17" s="293"/>
      <c r="CJ17" s="291"/>
      <c r="CK17" s="199"/>
      <c r="CL17" s="274">
        <f>CO14</f>
        <v>1E-3</v>
      </c>
      <c r="CM17" s="274"/>
      <c r="CN17" s="274"/>
      <c r="CO17" s="4" t="s">
        <v>469</v>
      </c>
      <c r="CP17" s="274">
        <f>CS14</f>
        <v>2E-3</v>
      </c>
      <c r="CQ17" s="274"/>
      <c r="CR17" s="274"/>
      <c r="CS17" s="291"/>
      <c r="CT17" s="200"/>
      <c r="CU17" s="200"/>
    </row>
    <row r="18" spans="3:102">
      <c r="U18" s="16"/>
      <c r="V18" s="16"/>
      <c r="X18" s="11"/>
      <c r="Y18" s="12"/>
      <c r="Z18" s="12"/>
      <c r="AA18" s="12"/>
      <c r="AB18" s="12"/>
      <c r="AC18" s="12"/>
      <c r="AD18" s="12"/>
      <c r="AE18" s="12"/>
      <c r="AF18" s="12"/>
      <c r="AG18" s="12"/>
      <c r="AH18" s="12"/>
      <c r="AI18" s="13"/>
      <c r="AN18" t="s">
        <v>567</v>
      </c>
      <c r="BF18" s="9"/>
      <c r="BR18" s="10"/>
      <c r="CA18" s="49" t="s">
        <v>4</v>
      </c>
      <c r="CB18" s="274">
        <f>CC16-CG16</f>
        <v>3.2400000000000007E-4</v>
      </c>
      <c r="CC18" s="274"/>
      <c r="CD18" s="274"/>
      <c r="CE18" s="18" t="s">
        <v>69</v>
      </c>
      <c r="CF18" s="232">
        <f>(CL16-CP16)/(CL17-CP17)</f>
        <v>200.00000000000006</v>
      </c>
      <c r="CG18" s="232"/>
      <c r="CH18" s="232"/>
      <c r="CI18" s="18" t="s">
        <v>259</v>
      </c>
      <c r="CJ18" s="290">
        <f>CT16</f>
        <v>0.7</v>
      </c>
      <c r="CK18" s="290"/>
      <c r="CL18" s="290"/>
    </row>
    <row r="19" spans="3:102">
      <c r="D19" t="s">
        <v>544</v>
      </c>
      <c r="U19" s="16"/>
      <c r="V19" s="16"/>
      <c r="AN19" t="s">
        <v>568</v>
      </c>
      <c r="BF19" s="9"/>
      <c r="BR19" s="10"/>
      <c r="CA19" s="49" t="s">
        <v>4</v>
      </c>
      <c r="CB19" s="232">
        <f>CB18*CF18+CJ18</f>
        <v>0.76480000000000004</v>
      </c>
      <c r="CC19" s="232"/>
      <c r="CD19" s="232"/>
    </row>
    <row r="20" spans="3:102">
      <c r="E20" t="s">
        <v>323</v>
      </c>
      <c r="X20" s="6"/>
      <c r="Y20" s="7"/>
      <c r="Z20" s="7"/>
      <c r="AA20" s="7"/>
      <c r="AB20" s="7"/>
      <c r="AC20" s="7"/>
      <c r="AD20" s="7"/>
      <c r="AE20" s="7"/>
      <c r="AF20" s="7"/>
      <c r="AG20" s="7"/>
      <c r="AH20" s="7"/>
      <c r="AI20" s="8"/>
      <c r="AN20" t="s">
        <v>569</v>
      </c>
      <c r="BF20" s="9"/>
      <c r="BR20" s="10"/>
    </row>
    <row r="21" spans="3:102">
      <c r="E21" t="s">
        <v>324</v>
      </c>
      <c r="X21" s="9"/>
      <c r="AI21" s="10"/>
      <c r="AN21" t="s">
        <v>363</v>
      </c>
      <c r="AT21" s="14" t="s">
        <v>362</v>
      </c>
      <c r="AV21" s="4" t="s">
        <v>4</v>
      </c>
      <c r="AW21" s="304" t="s">
        <v>368</v>
      </c>
      <c r="AX21" s="304"/>
      <c r="AY21" s="304"/>
      <c r="AZ21" t="s">
        <v>287</v>
      </c>
      <c r="BA21" s="304" t="s">
        <v>224</v>
      </c>
      <c r="BB21" s="304"/>
      <c r="BC21" s="304"/>
      <c r="BF21" s="9"/>
      <c r="BR21" s="10"/>
      <c r="BW21" t="s">
        <v>361</v>
      </c>
    </row>
    <row r="22" spans="3:102">
      <c r="E22" s="192" t="s">
        <v>189</v>
      </c>
      <c r="F22" s="192"/>
      <c r="G22" s="196" t="s">
        <v>40</v>
      </c>
      <c r="H22" s="30">
        <v>1</v>
      </c>
      <c r="I22" s="297" t="s">
        <v>335</v>
      </c>
      <c r="J22" s="297"/>
      <c r="K22" s="297"/>
      <c r="L22" s="297"/>
      <c r="M22" s="297"/>
      <c r="N22" s="18"/>
      <c r="O22" s="16"/>
      <c r="P22" s="16"/>
      <c r="Q22" s="16"/>
      <c r="R22" s="16"/>
      <c r="S22" s="16"/>
      <c r="T22" s="16"/>
      <c r="V22" s="16"/>
      <c r="X22" s="9"/>
      <c r="AI22" s="10"/>
      <c r="AV22" s="4" t="s">
        <v>4</v>
      </c>
      <c r="AW22" s="294">
        <f>BC25</f>
        <v>112.91557132730193</v>
      </c>
      <c r="AX22" s="294"/>
      <c r="AY22" s="294"/>
      <c r="AZ22" t="s">
        <v>287</v>
      </c>
      <c r="BA22" s="294">
        <f>BC26</f>
        <v>238.228996082929</v>
      </c>
      <c r="BB22" s="294"/>
      <c r="BC22" s="294"/>
      <c r="BF22" s="9"/>
      <c r="BR22" s="10"/>
      <c r="BX22" s="303" t="s">
        <v>365</v>
      </c>
      <c r="BY22" s="303"/>
      <c r="BZ22" t="s">
        <v>479</v>
      </c>
      <c r="CB22" s="240">
        <f>AW29</f>
        <v>0.78996520983249885</v>
      </c>
      <c r="CC22" s="240"/>
      <c r="CD22" s="240"/>
      <c r="CE22" t="s">
        <v>480</v>
      </c>
      <c r="CI22" s="290">
        <f>_xlfn.IFS(CB22&lt;0.5, 0.5, CB22&lt;1,0.5,CB22&lt;1.5,1,CB22&lt;2,1.5, CB22&lt;2.5,2)</f>
        <v>0.5</v>
      </c>
      <c r="CJ22" s="290"/>
      <c r="CK22" s="290"/>
      <c r="CL22" t="s">
        <v>466</v>
      </c>
      <c r="CM22" s="290">
        <f>_xlfn.IFS(CB22&lt;0.5, 0.5, CB22&lt;1,1,CB22&lt;1.5,1.5,CB22&lt;2,2, CB22&lt;2.5,2.5)</f>
        <v>1</v>
      </c>
      <c r="CN22" s="290"/>
      <c r="CO22" s="290"/>
      <c r="CP22" t="s">
        <v>481</v>
      </c>
    </row>
    <row r="23" spans="3:102">
      <c r="E23" s="192"/>
      <c r="F23" s="192"/>
      <c r="G23" s="196"/>
      <c r="H23" s="76">
        <v>2</v>
      </c>
      <c r="I23" s="297"/>
      <c r="J23" s="297"/>
      <c r="K23" s="297"/>
      <c r="L23" s="297"/>
      <c r="M23" s="297"/>
      <c r="N23" s="18"/>
      <c r="O23" s="16"/>
      <c r="P23" s="16"/>
      <c r="Q23" s="16"/>
      <c r="R23" s="16"/>
      <c r="S23" s="16"/>
      <c r="T23" s="16"/>
      <c r="V23" s="75"/>
      <c r="X23" s="9"/>
      <c r="AI23" s="10"/>
      <c r="AV23" s="4" t="s">
        <v>4</v>
      </c>
      <c r="AW23" s="294">
        <f>AW22/BA22</f>
        <v>0.47397912589949931</v>
      </c>
      <c r="AX23" s="294"/>
      <c r="AY23" s="294"/>
      <c r="BF23" s="9"/>
      <c r="BR23" s="10"/>
      <c r="BX23" t="s">
        <v>468</v>
      </c>
      <c r="CE23" s="18"/>
    </row>
    <row r="24" spans="3:102">
      <c r="F24" s="16"/>
      <c r="G24" s="196" t="s">
        <v>40</v>
      </c>
      <c r="H24" s="30">
        <v>1</v>
      </c>
      <c r="I24" s="196" t="s">
        <v>304</v>
      </c>
      <c r="J24" s="190">
        <f>S34</f>
        <v>324.16387038832022</v>
      </c>
      <c r="K24" s="190"/>
      <c r="L24" s="190"/>
      <c r="M24" s="196" t="s">
        <v>259</v>
      </c>
      <c r="N24" s="190">
        <f>S35</f>
        <v>272.44555434731387</v>
      </c>
      <c r="O24" s="190"/>
      <c r="P24" s="190"/>
      <c r="Q24" s="196" t="s">
        <v>337</v>
      </c>
      <c r="R24" s="190">
        <f>S36</f>
        <v>0.55000000000000004</v>
      </c>
      <c r="S24" s="190"/>
      <c r="T24" s="190"/>
      <c r="V24" s="75"/>
      <c r="X24" s="9"/>
      <c r="AI24" s="10"/>
      <c r="AO24" t="s">
        <v>602</v>
      </c>
      <c r="BF24" s="9"/>
      <c r="BR24" s="10"/>
      <c r="BY24" s="193" t="s">
        <v>366</v>
      </c>
      <c r="BZ24" s="193"/>
      <c r="CA24" s="199" t="s">
        <v>4</v>
      </c>
      <c r="CB24" s="291" t="s">
        <v>304</v>
      </c>
      <c r="CC24" s="190">
        <f>CB22</f>
        <v>0.78996520983249885</v>
      </c>
      <c r="CD24" s="190"/>
      <c r="CE24" s="190"/>
      <c r="CF24" s="291" t="s">
        <v>236</v>
      </c>
      <c r="CG24" s="200">
        <f>CI22</f>
        <v>0.5</v>
      </c>
      <c r="CH24" s="200"/>
      <c r="CI24" s="200"/>
      <c r="CJ24" s="291" t="s">
        <v>270</v>
      </c>
      <c r="CK24" s="199" t="s">
        <v>69</v>
      </c>
      <c r="CL24" s="292">
        <f>_xlfn.SWITCH(CI22,0.5, 6.4, 1, 4, 1.5, 2.5, 2, 1.6, 2.5,1)</f>
        <v>6.4</v>
      </c>
      <c r="CM24" s="292"/>
      <c r="CN24" s="292"/>
      <c r="CO24" s="56" t="s">
        <v>469</v>
      </c>
      <c r="CP24" s="292">
        <f>_xlfn.SWITCH(CM22,0.5, 6.4, 1, 4, 1.5, 2.5, 2, 1.6, 2.5,1)</f>
        <v>4</v>
      </c>
      <c r="CQ24" s="292"/>
      <c r="CR24" s="292"/>
      <c r="CS24" s="291" t="s">
        <v>259</v>
      </c>
      <c r="CT24" s="200">
        <f>CL24</f>
        <v>6.4</v>
      </c>
      <c r="CU24" s="200"/>
    </row>
    <row r="25" spans="3:102">
      <c r="G25" s="196"/>
      <c r="H25" s="76">
        <v>2</v>
      </c>
      <c r="I25" s="196"/>
      <c r="J25" s="190"/>
      <c r="K25" s="190"/>
      <c r="L25" s="190"/>
      <c r="M25" s="196"/>
      <c r="N25" s="190"/>
      <c r="O25" s="190"/>
      <c r="P25" s="190"/>
      <c r="Q25" s="196"/>
      <c r="R25" s="190"/>
      <c r="S25" s="190"/>
      <c r="T25" s="190"/>
      <c r="X25" s="9"/>
      <c r="AI25" s="10"/>
      <c r="AO25" s="304" t="s">
        <v>368</v>
      </c>
      <c r="AP25" s="304"/>
      <c r="AQ25" t="s">
        <v>570</v>
      </c>
      <c r="BA25" s="109" t="s">
        <v>368</v>
      </c>
      <c r="BB25" t="s">
        <v>4</v>
      </c>
      <c r="BC25" s="294">
        <f>'5つ曲'!Q38</f>
        <v>112.91557132730193</v>
      </c>
      <c r="BD25" s="294"/>
      <c r="BE25" s="294"/>
      <c r="BF25" s="9"/>
      <c r="BR25" s="10"/>
      <c r="BY25" s="193"/>
      <c r="BZ25" s="193"/>
      <c r="CA25" s="199"/>
      <c r="CB25" s="291"/>
      <c r="CC25" s="190"/>
      <c r="CD25" s="190"/>
      <c r="CE25" s="190"/>
      <c r="CF25" s="291"/>
      <c r="CG25" s="200"/>
      <c r="CH25" s="200"/>
      <c r="CI25" s="200"/>
      <c r="CJ25" s="291"/>
      <c r="CK25" s="199"/>
      <c r="CL25" s="290">
        <f>CI22</f>
        <v>0.5</v>
      </c>
      <c r="CM25" s="290"/>
      <c r="CN25" s="290"/>
      <c r="CO25" s="4" t="s">
        <v>469</v>
      </c>
      <c r="CP25" s="290">
        <f>CM22</f>
        <v>1</v>
      </c>
      <c r="CQ25" s="290"/>
      <c r="CR25" s="290"/>
      <c r="CS25" s="291"/>
      <c r="CT25" s="200"/>
      <c r="CU25" s="200"/>
    </row>
    <row r="26" spans="3:102">
      <c r="G26" s="19" t="s">
        <v>40</v>
      </c>
      <c r="H26" s="190">
        <f>H24/H25*(J24+N24)*R24</f>
        <v>164.06759180229938</v>
      </c>
      <c r="I26" s="190"/>
      <c r="J26" s="190"/>
      <c r="K26" s="4" t="s">
        <v>197</v>
      </c>
      <c r="O26" s="17"/>
      <c r="P26" s="16"/>
      <c r="Q26" s="17"/>
      <c r="R26" s="16"/>
      <c r="S26" s="16"/>
      <c r="T26" s="16"/>
      <c r="X26" s="9"/>
      <c r="AI26" s="10"/>
      <c r="AO26" s="304" t="s">
        <v>224</v>
      </c>
      <c r="AP26" s="304"/>
      <c r="AQ26" t="s">
        <v>571</v>
      </c>
      <c r="BA26" s="109" t="s">
        <v>224</v>
      </c>
      <c r="BB26" t="s">
        <v>4</v>
      </c>
      <c r="BC26" s="294">
        <f>'5つ曲'!H38</f>
        <v>238.228996082929</v>
      </c>
      <c r="BD26" s="294"/>
      <c r="BE26" s="294"/>
      <c r="BF26" s="9"/>
      <c r="BR26" s="10"/>
      <c r="CA26" s="49" t="s">
        <v>4</v>
      </c>
      <c r="CB26" s="240">
        <f>CC24-CG24</f>
        <v>0.28996520983249885</v>
      </c>
      <c r="CC26" s="240"/>
      <c r="CD26" s="240"/>
      <c r="CE26" s="18" t="s">
        <v>69</v>
      </c>
      <c r="CF26" s="232">
        <f>(CL24-CP24)/(CL25-CP25)</f>
        <v>-4.8000000000000007</v>
      </c>
      <c r="CG26" s="232"/>
      <c r="CH26" s="232"/>
      <c r="CI26" s="18" t="s">
        <v>259</v>
      </c>
      <c r="CJ26" s="290">
        <f>CT24</f>
        <v>6.4</v>
      </c>
      <c r="CK26" s="290"/>
      <c r="CL26" s="290"/>
    </row>
    <row r="27" spans="3:102">
      <c r="E27" s="16" t="s">
        <v>325</v>
      </c>
      <c r="F27" s="16"/>
      <c r="X27" s="9"/>
      <c r="AI27" s="10"/>
      <c r="AV27" s="4"/>
      <c r="AW27" s="114"/>
      <c r="AX27" s="114"/>
      <c r="AY27" s="114"/>
      <c r="BF27" s="9"/>
      <c r="BR27" s="10"/>
      <c r="CA27" s="49" t="s">
        <v>4</v>
      </c>
      <c r="CB27" s="232">
        <f>CB26*CF26+CJ26</f>
        <v>5.0081669928040053</v>
      </c>
      <c r="CC27" s="232"/>
      <c r="CD27" s="232"/>
    </row>
    <row r="28" spans="3:102">
      <c r="E28" s="192" t="s">
        <v>326</v>
      </c>
      <c r="F28" s="192"/>
      <c r="G28" s="196" t="s">
        <v>40</v>
      </c>
      <c r="H28" s="73">
        <v>2</v>
      </c>
      <c r="I28" s="28" t="s">
        <v>157</v>
      </c>
      <c r="J28" s="194" t="s">
        <v>328</v>
      </c>
      <c r="K28" s="194"/>
      <c r="L28" s="194"/>
      <c r="M28" s="196" t="s">
        <v>157</v>
      </c>
      <c r="N28" s="192" t="s">
        <v>334</v>
      </c>
      <c r="X28" s="9"/>
      <c r="AI28" s="10"/>
      <c r="AN28" t="s">
        <v>364</v>
      </c>
      <c r="AT28" s="14" t="s">
        <v>296</v>
      </c>
      <c r="AV28" s="4" t="s">
        <v>4</v>
      </c>
      <c r="AW28" s="294">
        <f>AY15/1000</f>
        <v>0.6</v>
      </c>
      <c r="AX28" s="294"/>
      <c r="AY28" s="294"/>
      <c r="BF28" s="9"/>
      <c r="BR28" s="10"/>
      <c r="BY28" s="14"/>
      <c r="BZ28" s="14"/>
      <c r="CA28" s="14"/>
      <c r="CB28" s="14"/>
      <c r="CC28" s="14"/>
      <c r="CD28" s="14"/>
    </row>
    <row r="29" spans="3:102">
      <c r="E29" s="192"/>
      <c r="F29" s="192"/>
      <c r="G29" s="196"/>
      <c r="H29" s="74">
        <v>3</v>
      </c>
      <c r="I29" s="16" t="s">
        <v>157</v>
      </c>
      <c r="J29" s="192" t="s">
        <v>329</v>
      </c>
      <c r="K29" s="192"/>
      <c r="L29" s="192"/>
      <c r="M29" s="196"/>
      <c r="N29" s="192"/>
      <c r="O29" s="17"/>
      <c r="P29" s="17"/>
      <c r="Q29" s="17"/>
      <c r="S29" s="16"/>
      <c r="T29" s="16"/>
      <c r="U29" s="16"/>
      <c r="X29" s="9"/>
      <c r="AI29" s="10"/>
      <c r="AN29" t="s">
        <v>252</v>
      </c>
      <c r="AT29" s="303" t="s">
        <v>365</v>
      </c>
      <c r="AU29" s="303"/>
      <c r="AV29" s="4" t="s">
        <v>4</v>
      </c>
      <c r="AW29" s="294">
        <f>AW23/AW28</f>
        <v>0.78996520983249885</v>
      </c>
      <c r="AX29" s="294"/>
      <c r="AY29" s="294"/>
      <c r="BF29" s="9"/>
      <c r="BR29" s="10"/>
      <c r="BW29" t="s">
        <v>360</v>
      </c>
      <c r="CG29" s="14" t="s">
        <v>472</v>
      </c>
      <c r="CI29" s="4" t="s">
        <v>4</v>
      </c>
      <c r="CJ29" s="295" t="s">
        <v>61</v>
      </c>
      <c r="CK29" s="295"/>
      <c r="CL29" s="18" t="s">
        <v>69</v>
      </c>
      <c r="CM29" s="193" t="s">
        <v>358</v>
      </c>
      <c r="CN29" s="193"/>
      <c r="CO29" s="18" t="s">
        <v>69</v>
      </c>
      <c r="CP29" s="193" t="s">
        <v>359</v>
      </c>
      <c r="CQ29" s="193"/>
      <c r="CR29" s="18" t="s">
        <v>69</v>
      </c>
      <c r="CS29" s="193" t="s">
        <v>366</v>
      </c>
      <c r="CT29" s="193"/>
    </row>
    <row r="30" spans="3:102">
      <c r="G30" s="196" t="s">
        <v>40</v>
      </c>
      <c r="H30" s="73">
        <v>2</v>
      </c>
      <c r="I30" s="28" t="s">
        <v>157</v>
      </c>
      <c r="J30" s="208">
        <f>S34</f>
        <v>324.16387038832022</v>
      </c>
      <c r="K30" s="208"/>
      <c r="L30" s="208"/>
      <c r="M30" s="35" t="s">
        <v>259</v>
      </c>
      <c r="N30" s="208">
        <f>S35</f>
        <v>272.44555434731387</v>
      </c>
      <c r="O30" s="208"/>
      <c r="P30" s="208"/>
      <c r="Q30" s="16"/>
      <c r="R30" s="196" t="s">
        <v>157</v>
      </c>
      <c r="S30" s="190">
        <f>S36</f>
        <v>0.55000000000000004</v>
      </c>
      <c r="T30" s="190"/>
      <c r="U30" s="190"/>
      <c r="X30" s="9"/>
      <c r="AI30" s="10"/>
      <c r="BF30" s="11"/>
      <c r="BG30" s="12"/>
      <c r="BH30" s="12"/>
      <c r="BI30" s="12"/>
      <c r="BJ30" s="12"/>
      <c r="BK30" s="12"/>
      <c r="BL30" s="12"/>
      <c r="BM30" s="12"/>
      <c r="BN30" s="12"/>
      <c r="BO30" s="12"/>
      <c r="BP30" s="12"/>
      <c r="BQ30" s="12"/>
      <c r="BR30" s="13"/>
      <c r="CG30" s="14"/>
      <c r="CI30" s="4" t="s">
        <v>4</v>
      </c>
      <c r="CJ30" s="294">
        <f>CL3</f>
        <v>0.34500000000000003</v>
      </c>
      <c r="CK30" s="294"/>
      <c r="CL30" s="294"/>
      <c r="CM30" s="18" t="s">
        <v>69</v>
      </c>
      <c r="CN30" s="289">
        <f>CB11</f>
        <v>1.2285714285714286</v>
      </c>
      <c r="CO30" s="289"/>
      <c r="CP30" s="289"/>
      <c r="CQ30" s="18" t="s">
        <v>69</v>
      </c>
      <c r="CR30" s="289">
        <f>CB19</f>
        <v>0.76480000000000004</v>
      </c>
      <c r="CS30" s="289"/>
      <c r="CT30" s="289"/>
      <c r="CU30" s="18" t="s">
        <v>69</v>
      </c>
      <c r="CV30" s="289">
        <f>CB27</f>
        <v>5.0081669928040053</v>
      </c>
      <c r="CW30" s="289"/>
      <c r="CX30" s="289"/>
    </row>
    <row r="31" spans="3:102">
      <c r="F31" s="16"/>
      <c r="G31" s="196"/>
      <c r="H31" s="74">
        <v>3</v>
      </c>
      <c r="I31" s="16" t="s">
        <v>336</v>
      </c>
      <c r="J31" s="190">
        <f>S34</f>
        <v>324.16387038832022</v>
      </c>
      <c r="K31" s="190"/>
      <c r="L31" s="190"/>
      <c r="M31" s="17" t="s">
        <v>259</v>
      </c>
      <c r="N31" s="190">
        <f>S35</f>
        <v>272.44555434731387</v>
      </c>
      <c r="O31" s="190"/>
      <c r="P31" s="190"/>
      <c r="Q31" s="16" t="s">
        <v>166</v>
      </c>
      <c r="R31" s="196"/>
      <c r="S31" s="190"/>
      <c r="T31" s="190"/>
      <c r="U31" s="190"/>
      <c r="X31" s="9"/>
      <c r="AI31" s="10"/>
      <c r="AM31" t="s">
        <v>476</v>
      </c>
      <c r="CG31" s="14"/>
      <c r="CI31" s="4" t="s">
        <v>4</v>
      </c>
      <c r="CJ31" s="294">
        <f>CJ30*CN30*CR30*CV30</f>
        <v>1.6234771752083326</v>
      </c>
      <c r="CK31" s="294"/>
      <c r="CL31" s="294"/>
    </row>
    <row r="32" spans="3:102">
      <c r="C32" s="16"/>
      <c r="G32" s="19" t="s">
        <v>40</v>
      </c>
      <c r="H32" s="190">
        <f>(H30*J30+N30)/(H31*(J31+N31))*S30</f>
        <v>0.28294631368619932</v>
      </c>
      <c r="I32" s="190"/>
      <c r="J32" s="190"/>
      <c r="K32" s="4" t="s">
        <v>5</v>
      </c>
      <c r="X32" s="9"/>
      <c r="AI32" s="10"/>
      <c r="AN32" t="s">
        <v>477</v>
      </c>
      <c r="BV32" t="s">
        <v>252</v>
      </c>
    </row>
    <row r="33" spans="3:105">
      <c r="C33" s="16"/>
      <c r="E33" s="16" t="s">
        <v>168</v>
      </c>
      <c r="X33" s="9"/>
      <c r="AI33" s="10"/>
      <c r="AN33" t="s">
        <v>478</v>
      </c>
      <c r="BV33" s="287" t="s">
        <v>320</v>
      </c>
      <c r="BW33" s="288"/>
      <c r="BX33" s="48" t="s">
        <v>244</v>
      </c>
      <c r="BY33" s="186">
        <f>AQ38</f>
        <v>0.25772515300383231</v>
      </c>
      <c r="BZ33" s="186"/>
      <c r="CA33" s="187"/>
      <c r="CB33" s="19" t="str">
        <f>IF(BY33&lt;=CH33, "≦", "&gt;")</f>
        <v>≦</v>
      </c>
      <c r="CC33" s="134" t="s">
        <v>318</v>
      </c>
      <c r="CD33" s="135"/>
      <c r="CE33" s="135"/>
      <c r="CF33" s="135"/>
      <c r="CG33" s="135"/>
      <c r="CH33" s="186">
        <f>CJ31</f>
        <v>1.6234771752083326</v>
      </c>
      <c r="CI33" s="187"/>
      <c r="CK33" s="134" t="str">
        <f>IF(CB33="≦", "OK", "NG")</f>
        <v>OK</v>
      </c>
      <c r="CL33" s="136"/>
    </row>
    <row r="34" spans="3:105">
      <c r="C34" s="16"/>
      <c r="E34" s="192" t="s">
        <v>327</v>
      </c>
      <c r="F34" s="192"/>
      <c r="G34" s="16" t="s">
        <v>330</v>
      </c>
      <c r="H34" s="16"/>
      <c r="I34" s="16"/>
      <c r="J34" s="16"/>
      <c r="K34" s="16"/>
      <c r="L34" s="16"/>
      <c r="M34" s="16"/>
      <c r="N34" s="16"/>
      <c r="P34" s="192" t="s">
        <v>327</v>
      </c>
      <c r="Q34" s="192"/>
      <c r="R34" s="18" t="s">
        <v>4</v>
      </c>
      <c r="S34" s="190">
        <f>'3安地'!$AP$36</f>
        <v>324.16387038832022</v>
      </c>
      <c r="T34" s="190"/>
      <c r="U34" s="190"/>
      <c r="V34" s="4" t="s">
        <v>33</v>
      </c>
      <c r="X34" s="9"/>
      <c r="AI34" s="10"/>
      <c r="AN34" s="284" t="s">
        <v>320</v>
      </c>
      <c r="AO34" s="285"/>
      <c r="AP34" s="236" t="s">
        <v>40</v>
      </c>
      <c r="AQ34" s="239" t="s">
        <v>321</v>
      </c>
      <c r="AR34" s="239"/>
    </row>
    <row r="35" spans="3:105">
      <c r="E35" s="192" t="s">
        <v>331</v>
      </c>
      <c r="F35" s="192"/>
      <c r="G35" s="16" t="s">
        <v>332</v>
      </c>
      <c r="H35" s="16"/>
      <c r="I35" s="16"/>
      <c r="J35" s="16"/>
      <c r="K35" s="16"/>
      <c r="L35" s="16"/>
      <c r="M35" s="16"/>
      <c r="N35" s="16"/>
      <c r="O35" s="16"/>
      <c r="P35" s="192" t="s">
        <v>331</v>
      </c>
      <c r="Q35" s="192"/>
      <c r="R35" s="18" t="s">
        <v>4</v>
      </c>
      <c r="S35" s="190">
        <f>('3安地'!$AP$30-'5つせ'!S36)*'5つせ'!S34/'3安地'!$AP$30</f>
        <v>272.44555434731387</v>
      </c>
      <c r="T35" s="190"/>
      <c r="U35" s="190"/>
      <c r="V35" s="4" t="s">
        <v>33</v>
      </c>
      <c r="X35" s="9"/>
      <c r="AI35" s="10"/>
      <c r="AN35" s="285"/>
      <c r="AO35" s="285"/>
      <c r="AP35" s="236"/>
      <c r="AQ35" s="275" t="s">
        <v>462</v>
      </c>
      <c r="AR35" s="275"/>
    </row>
    <row r="36" spans="3:105">
      <c r="E36" s="211" t="s">
        <v>334</v>
      </c>
      <c r="F36" s="211"/>
      <c r="G36" s="31" t="s">
        <v>333</v>
      </c>
      <c r="H36" s="16"/>
      <c r="I36" s="16"/>
      <c r="J36" s="16"/>
      <c r="K36" s="16"/>
      <c r="L36" s="16"/>
      <c r="M36" s="16"/>
      <c r="N36" s="16"/>
      <c r="O36" s="16"/>
      <c r="P36" s="211" t="s">
        <v>334</v>
      </c>
      <c r="Q36" s="211"/>
      <c r="R36" s="18" t="s">
        <v>4</v>
      </c>
      <c r="S36" s="190">
        <f>G8</f>
        <v>0.55000000000000004</v>
      </c>
      <c r="T36" s="190"/>
      <c r="U36" s="190"/>
      <c r="V36" s="4" t="s">
        <v>5</v>
      </c>
      <c r="X36" s="9"/>
      <c r="AI36" s="10"/>
      <c r="AP36" s="236" t="s">
        <v>40</v>
      </c>
      <c r="AQ36" s="197">
        <f>AP9</f>
        <v>154.63509180229937</v>
      </c>
      <c r="AR36" s="197"/>
      <c r="AS36" s="197"/>
      <c r="AT36" s="56" t="s">
        <v>69</v>
      </c>
      <c r="AU36" s="286">
        <v>1000</v>
      </c>
      <c r="AV36" s="286"/>
      <c r="AW36" s="286"/>
    </row>
    <row r="37" spans="3:105">
      <c r="X37" s="11"/>
      <c r="Y37" s="12"/>
      <c r="Z37" s="12"/>
      <c r="AA37" s="12"/>
      <c r="AB37" s="12"/>
      <c r="AC37" s="12"/>
      <c r="AD37" s="12"/>
      <c r="AE37" s="12"/>
      <c r="AF37" s="12"/>
      <c r="AG37" s="12"/>
      <c r="AH37" s="12"/>
      <c r="AI37" s="13"/>
      <c r="AP37" s="236"/>
      <c r="AQ37" s="276">
        <f>AY14</f>
        <v>1000</v>
      </c>
      <c r="AR37" s="276"/>
      <c r="AS37" s="276"/>
      <c r="AT37" s="4" t="s">
        <v>69</v>
      </c>
      <c r="AU37" s="276">
        <f>AY15</f>
        <v>600</v>
      </c>
      <c r="AV37" s="276"/>
      <c r="AW37" s="276"/>
    </row>
    <row r="38" spans="3:105">
      <c r="AI38">
        <v>36</v>
      </c>
      <c r="AP38" s="68" t="s">
        <v>40</v>
      </c>
      <c r="AQ38" s="240">
        <f>AQ36*AU36/AQ37/AU37</f>
        <v>0.25772515300383231</v>
      </c>
      <c r="AR38" s="240"/>
      <c r="AS38" s="240"/>
      <c r="BR38">
        <v>37</v>
      </c>
      <c r="DA38">
        <v>38</v>
      </c>
    </row>
  </sheetData>
  <sheetProtection sheet="1" objects="1" scenarios="1"/>
  <mergeCells count="180">
    <mergeCell ref="AU37:AW37"/>
    <mergeCell ref="AQ38:AS38"/>
    <mergeCell ref="E35:F35"/>
    <mergeCell ref="P35:Q35"/>
    <mergeCell ref="S35:U35"/>
    <mergeCell ref="AP36:AP37"/>
    <mergeCell ref="AQ36:AS36"/>
    <mergeCell ref="AU36:AW36"/>
    <mergeCell ref="E36:F36"/>
    <mergeCell ref="P36:Q36"/>
    <mergeCell ref="S36:U36"/>
    <mergeCell ref="AQ37:AS37"/>
    <mergeCell ref="CC33:CG33"/>
    <mergeCell ref="CH33:CI33"/>
    <mergeCell ref="CK33:CL33"/>
    <mergeCell ref="E34:F34"/>
    <mergeCell ref="P34:Q34"/>
    <mergeCell ref="S34:U34"/>
    <mergeCell ref="AQ35:AR35"/>
    <mergeCell ref="H32:J32"/>
    <mergeCell ref="AN34:AO35"/>
    <mergeCell ref="AP34:AP35"/>
    <mergeCell ref="AQ34:AR34"/>
    <mergeCell ref="BV33:BW33"/>
    <mergeCell ref="BY33:CA33"/>
    <mergeCell ref="CN30:CP30"/>
    <mergeCell ref="CR30:CT30"/>
    <mergeCell ref="CV30:CX30"/>
    <mergeCell ref="J31:L31"/>
    <mergeCell ref="N31:P31"/>
    <mergeCell ref="CJ31:CL31"/>
    <mergeCell ref="G30:G31"/>
    <mergeCell ref="J30:L30"/>
    <mergeCell ref="N30:P30"/>
    <mergeCell ref="R30:R31"/>
    <mergeCell ref="S30:U31"/>
    <mergeCell ref="CJ30:CL30"/>
    <mergeCell ref="AW29:AY29"/>
    <mergeCell ref="J29:L29"/>
    <mergeCell ref="CJ29:CK29"/>
    <mergeCell ref="CM29:CN29"/>
    <mergeCell ref="CP29:CQ29"/>
    <mergeCell ref="CS29:CT29"/>
    <mergeCell ref="E28:F29"/>
    <mergeCell ref="G28:G29"/>
    <mergeCell ref="J28:L28"/>
    <mergeCell ref="M28:M29"/>
    <mergeCell ref="N28:N29"/>
    <mergeCell ref="AT29:AU29"/>
    <mergeCell ref="AW23:AY23"/>
    <mergeCell ref="CL25:CN25"/>
    <mergeCell ref="CP25:CR25"/>
    <mergeCell ref="CC24:CE25"/>
    <mergeCell ref="CF24:CF25"/>
    <mergeCell ref="CG24:CI25"/>
    <mergeCell ref="CJ24:CJ25"/>
    <mergeCell ref="CK24:CK25"/>
    <mergeCell ref="CL24:CN24"/>
    <mergeCell ref="BY24:BZ25"/>
    <mergeCell ref="CA24:CA25"/>
    <mergeCell ref="CB24:CB25"/>
    <mergeCell ref="H26:J26"/>
    <mergeCell ref="AW28:AY28"/>
    <mergeCell ref="CB26:CD26"/>
    <mergeCell ref="CF26:CH26"/>
    <mergeCell ref="CJ26:CL26"/>
    <mergeCell ref="CB27:CD27"/>
    <mergeCell ref="CP24:CR24"/>
    <mergeCell ref="CS24:CS25"/>
    <mergeCell ref="CT24:CU25"/>
    <mergeCell ref="R24:T25"/>
    <mergeCell ref="AO26:AP26"/>
    <mergeCell ref="BC26:BE26"/>
    <mergeCell ref="AO25:AP25"/>
    <mergeCell ref="BC25:BE25"/>
    <mergeCell ref="BX22:BY22"/>
    <mergeCell ref="CB22:CD22"/>
    <mergeCell ref="AY13:BA13"/>
    <mergeCell ref="CB18:CD18"/>
    <mergeCell ref="CF18:CH18"/>
    <mergeCell ref="CI22:CK22"/>
    <mergeCell ref="CM22:CO22"/>
    <mergeCell ref="AW21:AY21"/>
    <mergeCell ref="BA21:BC21"/>
    <mergeCell ref="AW22:AY22"/>
    <mergeCell ref="BA22:BC22"/>
    <mergeCell ref="CJ18:CL18"/>
    <mergeCell ref="AY14:BA14"/>
    <mergeCell ref="CB19:CD19"/>
    <mergeCell ref="CK16:CK17"/>
    <mergeCell ref="CL16:CN16"/>
    <mergeCell ref="CP16:CR16"/>
    <mergeCell ref="CS16:CS17"/>
    <mergeCell ref="CT16:CU17"/>
    <mergeCell ref="CL17:CN17"/>
    <mergeCell ref="CP17:CR17"/>
    <mergeCell ref="AY15:BA15"/>
    <mergeCell ref="CS14:CU14"/>
    <mergeCell ref="I15:K15"/>
    <mergeCell ref="BY16:BZ17"/>
    <mergeCell ref="CA16:CA17"/>
    <mergeCell ref="CB16:CB17"/>
    <mergeCell ref="CC16:CE17"/>
    <mergeCell ref="CF16:CF17"/>
    <mergeCell ref="CG16:CI17"/>
    <mergeCell ref="CJ16:CJ17"/>
    <mergeCell ref="CB11:CD11"/>
    <mergeCell ref="F13:G13"/>
    <mergeCell ref="I13:K13"/>
    <mergeCell ref="I14:K14"/>
    <mergeCell ref="M14:N14"/>
    <mergeCell ref="CB14:CD14"/>
    <mergeCell ref="CL9:CN9"/>
    <mergeCell ref="CP9:CR9"/>
    <mergeCell ref="AM9:AO9"/>
    <mergeCell ref="AP9:AR9"/>
    <mergeCell ref="AS9:AU9"/>
    <mergeCell ref="AV9:AX9"/>
    <mergeCell ref="AY9:BB9"/>
    <mergeCell ref="CB10:CD10"/>
    <mergeCell ref="CF10:CH10"/>
    <mergeCell ref="CJ10:CL10"/>
    <mergeCell ref="CK8:CK9"/>
    <mergeCell ref="CL8:CN8"/>
    <mergeCell ref="CP8:CR8"/>
    <mergeCell ref="CO14:CQ14"/>
    <mergeCell ref="CS8:CS9"/>
    <mergeCell ref="CT8:CU9"/>
    <mergeCell ref="CA8:CA9"/>
    <mergeCell ref="CB8:CB9"/>
    <mergeCell ref="CC8:CE9"/>
    <mergeCell ref="CF8:CF9"/>
    <mergeCell ref="CG8:CI9"/>
    <mergeCell ref="CJ8:CJ9"/>
    <mergeCell ref="AM8:AO8"/>
    <mergeCell ref="AP8:AR8"/>
    <mergeCell ref="AS8:AU8"/>
    <mergeCell ref="AV8:AX8"/>
    <mergeCell ref="AY8:BB8"/>
    <mergeCell ref="BY8:BZ9"/>
    <mergeCell ref="CL3:CN3"/>
    <mergeCell ref="AP4:AR4"/>
    <mergeCell ref="AS4:AU4"/>
    <mergeCell ref="AP5:AR5"/>
    <mergeCell ref="AS5:AU5"/>
    <mergeCell ref="AV5:AX5"/>
    <mergeCell ref="AY5:BB5"/>
    <mergeCell ref="CR6:CT6"/>
    <mergeCell ref="M7:O7"/>
    <mergeCell ref="AM7:AO7"/>
    <mergeCell ref="AP7:AR7"/>
    <mergeCell ref="AP6:AR6"/>
    <mergeCell ref="AS6:AU6"/>
    <mergeCell ref="AV6:AX6"/>
    <mergeCell ref="AY6:BB6"/>
    <mergeCell ref="CA6:CC6"/>
    <mergeCell ref="CN6:CP6"/>
    <mergeCell ref="AS7:AU7"/>
    <mergeCell ref="AV7:AX7"/>
    <mergeCell ref="AY7:BB7"/>
    <mergeCell ref="E7:F7"/>
    <mergeCell ref="E8:F8"/>
    <mergeCell ref="G7:I7"/>
    <mergeCell ref="G8:I8"/>
    <mergeCell ref="J7:L7"/>
    <mergeCell ref="J8:L8"/>
    <mergeCell ref="P7:R7"/>
    <mergeCell ref="P8:R8"/>
    <mergeCell ref="S7:U7"/>
    <mergeCell ref="S8:U8"/>
    <mergeCell ref="M8:O8"/>
    <mergeCell ref="E22:F23"/>
    <mergeCell ref="G22:G23"/>
    <mergeCell ref="I22:M23"/>
    <mergeCell ref="G24:G25"/>
    <mergeCell ref="I24:I25"/>
    <mergeCell ref="J24:L25"/>
    <mergeCell ref="M24:M25"/>
    <mergeCell ref="N24:P25"/>
    <mergeCell ref="Q24:Q25"/>
  </mergeCells>
  <phoneticPr fontId="4"/>
  <conditionalFormatting sqref="CK33:CL33">
    <cfRule type="cellIs" dxfId="2"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C1049-29B1-4F9E-84AB-B529C566784E}">
  <dimension ref="B1:DA38"/>
  <sheetViews>
    <sheetView showGridLines="0" view="pageBreakPreview" zoomScale="60" zoomScaleNormal="77" workbookViewId="0">
      <selection activeCell="A2" sqref="A2"/>
    </sheetView>
  </sheetViews>
  <sheetFormatPr defaultRowHeight="18"/>
  <cols>
    <col min="1" max="105" width="3" customWidth="1"/>
  </cols>
  <sheetData>
    <row r="1" spans="2:105">
      <c r="B1" t="s">
        <v>547</v>
      </c>
      <c r="AN1" s="63"/>
      <c r="AO1" s="63"/>
      <c r="AP1" s="21"/>
      <c r="AQ1" s="41"/>
      <c r="AR1" s="41"/>
      <c r="AS1" s="41"/>
      <c r="AT1" s="18"/>
    </row>
    <row r="2" spans="2:105">
      <c r="C2" t="s">
        <v>345</v>
      </c>
      <c r="AM2" t="s">
        <v>555</v>
      </c>
      <c r="BU2" t="s">
        <v>553</v>
      </c>
    </row>
    <row r="3" spans="2:105">
      <c r="C3" t="s">
        <v>548</v>
      </c>
      <c r="AN3" t="s">
        <v>323</v>
      </c>
      <c r="BV3" t="s">
        <v>456</v>
      </c>
      <c r="CA3" s="184" t="str">
        <f>'1条'!BA29</f>
        <v>D32</v>
      </c>
      <c r="CB3" s="182"/>
      <c r="CC3" s="183"/>
      <c r="CE3" s="184">
        <f>HLOOKUP(CA3,'1条'!BY33:CX35,2)</f>
        <v>31.8</v>
      </c>
      <c r="CF3" s="182"/>
      <c r="CG3" s="183"/>
      <c r="CH3" s="4" t="s">
        <v>294</v>
      </c>
      <c r="CJ3" s="184">
        <f>HLOOKUP(CA3,'1条'!BY33:CX35,3)</f>
        <v>794.2</v>
      </c>
      <c r="CK3" s="182"/>
      <c r="CL3" s="183"/>
      <c r="CM3" s="4" t="s">
        <v>457</v>
      </c>
      <c r="CP3" s="6"/>
      <c r="CQ3" s="7"/>
      <c r="CR3" s="7"/>
      <c r="CS3" s="7"/>
      <c r="CT3" s="7"/>
      <c r="CU3" s="7"/>
      <c r="CV3" s="7"/>
      <c r="CW3" s="7"/>
      <c r="CX3" s="7"/>
      <c r="CY3" s="7"/>
      <c r="CZ3" s="7"/>
      <c r="DA3" s="8"/>
    </row>
    <row r="4" spans="2:105">
      <c r="D4" t="s">
        <v>549</v>
      </c>
      <c r="AN4" t="s">
        <v>324</v>
      </c>
      <c r="BG4" s="6"/>
      <c r="BH4" s="7"/>
      <c r="BI4" s="7"/>
      <c r="BJ4" s="7"/>
      <c r="BK4" s="7"/>
      <c r="BL4" s="7"/>
      <c r="BM4" s="7"/>
      <c r="BN4" s="7"/>
      <c r="BO4" s="7"/>
      <c r="BP4" s="7"/>
      <c r="BQ4" s="7"/>
      <c r="BR4" s="8"/>
      <c r="BW4" t="s">
        <v>410</v>
      </c>
      <c r="CA4" s="184">
        <f>'1条'!BA30</f>
        <v>250</v>
      </c>
      <c r="CB4" s="182"/>
      <c r="CC4" s="183"/>
      <c r="CD4" s="4" t="s">
        <v>294</v>
      </c>
      <c r="CJ4" s="184">
        <f>1000/CA4</f>
        <v>4</v>
      </c>
      <c r="CK4" s="182"/>
      <c r="CL4" s="183"/>
      <c r="CM4" s="89" t="s">
        <v>458</v>
      </c>
      <c r="CP4" s="9"/>
      <c r="DA4" s="10"/>
    </row>
    <row r="5" spans="2:105">
      <c r="E5" s="271"/>
      <c r="F5" s="271"/>
      <c r="G5" s="271" t="s">
        <v>110</v>
      </c>
      <c r="H5" s="271"/>
      <c r="I5" s="271"/>
      <c r="J5" s="272" t="s">
        <v>111</v>
      </c>
      <c r="K5" s="272"/>
      <c r="L5" s="272"/>
      <c r="M5" s="271" t="s">
        <v>112</v>
      </c>
      <c r="N5" s="271"/>
      <c r="O5" s="271"/>
      <c r="P5" s="225" t="s">
        <v>113</v>
      </c>
      <c r="Q5" s="225"/>
      <c r="R5" s="225"/>
      <c r="S5" s="225" t="s">
        <v>114</v>
      </c>
      <c r="T5" s="225"/>
      <c r="U5" s="225"/>
      <c r="V5" s="17"/>
      <c r="X5" s="6"/>
      <c r="Y5" s="7"/>
      <c r="Z5" s="7"/>
      <c r="AA5" s="7"/>
      <c r="AB5" s="7"/>
      <c r="AC5" s="7"/>
      <c r="AD5" s="7"/>
      <c r="AE5" s="7"/>
      <c r="AF5" s="7"/>
      <c r="AG5" s="7"/>
      <c r="AH5" s="7"/>
      <c r="AI5" s="8"/>
      <c r="AN5" s="192" t="s">
        <v>189</v>
      </c>
      <c r="AO5" s="192"/>
      <c r="AP5" s="196" t="s">
        <v>40</v>
      </c>
      <c r="AQ5" s="30">
        <v>1</v>
      </c>
      <c r="AR5" s="297" t="s">
        <v>551</v>
      </c>
      <c r="AS5" s="297"/>
      <c r="AT5" s="297"/>
      <c r="AU5" s="297"/>
      <c r="AV5" s="297"/>
      <c r="AW5" s="18"/>
      <c r="AX5" s="16"/>
      <c r="AY5" s="16"/>
      <c r="AZ5" s="16"/>
      <c r="BA5" s="16"/>
      <c r="BB5" s="16"/>
      <c r="BC5" s="16"/>
      <c r="BD5" s="16"/>
      <c r="BE5" s="16"/>
      <c r="BG5" s="9"/>
      <c r="BR5" s="10"/>
      <c r="BW5" t="s">
        <v>288</v>
      </c>
      <c r="CB5" s="5" t="s">
        <v>291</v>
      </c>
      <c r="CC5" s="4" t="s">
        <v>4</v>
      </c>
      <c r="CJ5" s="305">
        <f>CJ3*CJ4</f>
        <v>3176.8</v>
      </c>
      <c r="CK5" s="306"/>
      <c r="CL5" s="183"/>
      <c r="CM5" s="4" t="s">
        <v>292</v>
      </c>
      <c r="CP5" s="9"/>
      <c r="DA5" s="10"/>
    </row>
    <row r="6" spans="2:105">
      <c r="E6" s="271" t="s">
        <v>117</v>
      </c>
      <c r="F6" s="271"/>
      <c r="G6" s="270">
        <f>'1条'!R11</f>
        <v>3.1999999999999997</v>
      </c>
      <c r="H6" s="270"/>
      <c r="I6" s="270"/>
      <c r="J6" s="270">
        <f>'1条'!R9</f>
        <v>0.7</v>
      </c>
      <c r="K6" s="270"/>
      <c r="L6" s="270"/>
      <c r="M6" s="270">
        <f>G6*J6</f>
        <v>2.2399999999999998</v>
      </c>
      <c r="N6" s="270"/>
      <c r="O6" s="270"/>
      <c r="P6" s="270">
        <f>G6/2</f>
        <v>1.5999999999999999</v>
      </c>
      <c r="Q6" s="270"/>
      <c r="R6" s="270"/>
      <c r="S6" s="296" t="s">
        <v>236</v>
      </c>
      <c r="T6" s="296"/>
      <c r="U6" s="296"/>
      <c r="V6" s="90"/>
      <c r="X6" s="9"/>
      <c r="AI6" s="10"/>
      <c r="AN6" s="192"/>
      <c r="AO6" s="192"/>
      <c r="AP6" s="196"/>
      <c r="AQ6" s="76">
        <v>2</v>
      </c>
      <c r="AR6" s="297"/>
      <c r="AS6" s="297"/>
      <c r="AT6" s="297"/>
      <c r="AU6" s="297"/>
      <c r="AV6" s="297"/>
      <c r="AW6" s="18"/>
      <c r="AX6" s="16"/>
      <c r="AY6" s="16"/>
      <c r="AZ6" s="16"/>
      <c r="BA6" s="16"/>
      <c r="BB6" s="16"/>
      <c r="BC6" s="16"/>
      <c r="BD6" s="16"/>
      <c r="BE6" s="16"/>
      <c r="BG6" s="9"/>
      <c r="BR6" s="10"/>
      <c r="BV6" t="s">
        <v>411</v>
      </c>
      <c r="CA6" s="184" t="str">
        <f>_xlfn.IFS(CJ3&lt;760.2, "D13", CJ3&lt;1191.6, "D16", CJ3&lt;1719, "D19",TRUE, "D22")</f>
        <v>D16</v>
      </c>
      <c r="CB6" s="182"/>
      <c r="CC6" s="183"/>
      <c r="CE6" s="184">
        <f>HLOOKUP(CA6,'1条'!BY33:CX35,2)</f>
        <v>15.9</v>
      </c>
      <c r="CF6" s="182"/>
      <c r="CG6" s="183"/>
      <c r="CH6" s="4" t="s">
        <v>294</v>
      </c>
      <c r="CJ6" s="184">
        <f>HLOOKUP(CA6,'1条'!BY33:CX35,3)</f>
        <v>198.6</v>
      </c>
      <c r="CK6" s="182"/>
      <c r="CL6" s="183"/>
      <c r="CM6" s="4" t="s">
        <v>457</v>
      </c>
      <c r="CP6" s="9"/>
      <c r="DA6" s="10"/>
    </row>
    <row r="7" spans="2:105">
      <c r="E7" s="16" t="s">
        <v>322</v>
      </c>
      <c r="F7" s="16"/>
      <c r="G7" s="16"/>
      <c r="H7" s="16"/>
      <c r="I7" s="16"/>
      <c r="J7" s="16"/>
      <c r="K7" s="16"/>
      <c r="L7" s="16"/>
      <c r="M7" s="16"/>
      <c r="X7" s="9"/>
      <c r="AI7" s="10"/>
      <c r="AO7" s="16"/>
      <c r="AP7" s="196" t="s">
        <v>40</v>
      </c>
      <c r="AQ7" s="30">
        <v>1</v>
      </c>
      <c r="AR7" s="190">
        <f>BB17</f>
        <v>178.41225245457503</v>
      </c>
      <c r="AS7" s="190"/>
      <c r="AT7" s="190"/>
      <c r="AU7" s="196" t="s">
        <v>271</v>
      </c>
      <c r="AV7" s="190">
        <f>BB21</f>
        <v>1.8973305080585687</v>
      </c>
      <c r="AW7" s="190"/>
      <c r="AX7" s="190"/>
      <c r="AY7" s="43"/>
      <c r="BD7" s="16"/>
      <c r="BE7" s="16"/>
      <c r="BG7" s="9"/>
      <c r="BR7" s="10"/>
      <c r="BW7" t="s">
        <v>410</v>
      </c>
      <c r="CA7" s="181">
        <f>'1条'!BA32</f>
        <v>250</v>
      </c>
      <c r="CB7" s="182"/>
      <c r="CC7" s="183"/>
      <c r="CD7" s="4" t="s">
        <v>294</v>
      </c>
      <c r="CJ7" s="184">
        <f>1000/CA7</f>
        <v>4</v>
      </c>
      <c r="CK7" s="182"/>
      <c r="CL7" s="183"/>
      <c r="CM7" s="89" t="s">
        <v>458</v>
      </c>
      <c r="CP7" s="9"/>
      <c r="DA7" s="10"/>
    </row>
    <row r="8" spans="2:105" ht="19.2">
      <c r="E8" s="16" t="s">
        <v>128</v>
      </c>
      <c r="X8" s="9"/>
      <c r="AI8" s="10"/>
      <c r="AP8" s="196"/>
      <c r="AQ8" s="76">
        <v>2</v>
      </c>
      <c r="AR8" s="190"/>
      <c r="AS8" s="190"/>
      <c r="AT8" s="190"/>
      <c r="AU8" s="196"/>
      <c r="AV8" s="190"/>
      <c r="AW8" s="190"/>
      <c r="AX8" s="190"/>
      <c r="AY8" s="43"/>
      <c r="BD8" s="16"/>
      <c r="BE8" s="16"/>
      <c r="BG8" s="9"/>
      <c r="BR8" s="10"/>
      <c r="BW8" t="s">
        <v>288</v>
      </c>
      <c r="CB8" s="5" t="s">
        <v>291</v>
      </c>
      <c r="CC8" s="4" t="s">
        <v>4</v>
      </c>
      <c r="CJ8" s="184">
        <f>CJ6*CJ7</f>
        <v>794.4</v>
      </c>
      <c r="CK8" s="182"/>
      <c r="CL8" s="183"/>
      <c r="CM8" s="4" t="s">
        <v>292</v>
      </c>
      <c r="CP8" s="9"/>
      <c r="DA8" s="10"/>
    </row>
    <row r="9" spans="2:105">
      <c r="E9" s="16"/>
      <c r="F9" s="192" t="s">
        <v>125</v>
      </c>
      <c r="G9" s="192"/>
      <c r="H9" s="21" t="s">
        <v>40</v>
      </c>
      <c r="I9" s="192" t="s">
        <v>123</v>
      </c>
      <c r="J9" s="193"/>
      <c r="K9" s="193"/>
      <c r="L9" s="15" t="s">
        <v>126</v>
      </c>
      <c r="M9" s="16"/>
      <c r="X9" s="9"/>
      <c r="AI9" s="10"/>
      <c r="AP9" s="19" t="s">
        <v>40</v>
      </c>
      <c r="AQ9" s="190">
        <f>AQ7/AQ8*AR7*AV7</f>
        <v>169.25350479675623</v>
      </c>
      <c r="AR9" s="190"/>
      <c r="AS9" s="190"/>
      <c r="AT9" s="4" t="s">
        <v>197</v>
      </c>
      <c r="AX9" s="17"/>
      <c r="AY9" s="16"/>
      <c r="AZ9" s="17"/>
      <c r="BA9" s="16"/>
      <c r="BB9" s="16"/>
      <c r="BC9" s="16"/>
      <c r="BD9" s="16"/>
      <c r="BE9" s="16"/>
      <c r="BG9" s="9"/>
      <c r="BR9" s="10"/>
      <c r="CA9" s="4"/>
      <c r="CB9" s="4"/>
      <c r="CC9" s="4"/>
      <c r="CE9" s="4"/>
      <c r="CF9" s="4"/>
      <c r="CG9" s="4"/>
      <c r="CH9" s="4"/>
      <c r="CP9" s="9"/>
      <c r="DA9" s="10"/>
    </row>
    <row r="10" spans="2:105">
      <c r="H10" s="21" t="s">
        <v>40</v>
      </c>
      <c r="I10" s="190">
        <f>M6</f>
        <v>2.2399999999999998</v>
      </c>
      <c r="J10" s="190"/>
      <c r="K10" s="190"/>
      <c r="L10" s="23" t="s">
        <v>69</v>
      </c>
      <c r="M10" s="200">
        <f>'1条'!BA4</f>
        <v>24.5</v>
      </c>
      <c r="N10" s="200"/>
      <c r="P10" s="21" t="s">
        <v>40</v>
      </c>
      <c r="Q10" s="190">
        <f>I10*M10</f>
        <v>54.879999999999995</v>
      </c>
      <c r="R10" s="190"/>
      <c r="S10" s="190"/>
      <c r="T10" s="18" t="s">
        <v>127</v>
      </c>
      <c r="X10" s="9"/>
      <c r="AI10" s="10"/>
      <c r="AN10" s="16" t="s">
        <v>325</v>
      </c>
      <c r="AO10" s="16"/>
      <c r="BG10" s="9"/>
      <c r="BR10" s="10"/>
      <c r="BV10" t="s">
        <v>414</v>
      </c>
      <c r="CE10" s="181">
        <f>'1条'!BA33</f>
        <v>70</v>
      </c>
      <c r="CF10" s="182"/>
      <c r="CG10" s="183"/>
      <c r="CH10" s="4" t="s">
        <v>294</v>
      </c>
      <c r="CP10" s="9"/>
      <c r="DA10" s="10"/>
    </row>
    <row r="11" spans="2:105">
      <c r="X11" s="9"/>
      <c r="AI11" s="10"/>
      <c r="AN11" s="192" t="s">
        <v>326</v>
      </c>
      <c r="AO11" s="192"/>
      <c r="AP11" s="196" t="s">
        <v>40</v>
      </c>
      <c r="AQ11" s="30">
        <v>1</v>
      </c>
      <c r="AR11" s="196" t="s">
        <v>157</v>
      </c>
      <c r="AS11" s="192" t="s">
        <v>491</v>
      </c>
      <c r="AU11" s="16"/>
      <c r="AV11" s="17"/>
      <c r="AW11" s="17"/>
      <c r="AX11" s="17"/>
      <c r="BG11" s="9"/>
      <c r="BR11" s="10"/>
      <c r="BV11" t="s">
        <v>474</v>
      </c>
      <c r="CE11" s="184">
        <f>CE3/2+CE6+CE10</f>
        <v>101.8</v>
      </c>
      <c r="CF11" s="182"/>
      <c r="CG11" s="183"/>
      <c r="CH11" s="4" t="s">
        <v>294</v>
      </c>
      <c r="CI11" t="s">
        <v>461</v>
      </c>
      <c r="CJ11" s="181">
        <f>ROUNDUP(CE11,-1)</f>
        <v>110</v>
      </c>
      <c r="CK11" s="188"/>
      <c r="CL11" s="189"/>
      <c r="CM11" s="4" t="s">
        <v>294</v>
      </c>
      <c r="CO11" s="95">
        <f>CJ11/1000</f>
        <v>0.11</v>
      </c>
      <c r="CP11" s="9"/>
      <c r="DA11" s="10"/>
    </row>
    <row r="12" spans="2:105">
      <c r="D12" t="s">
        <v>550</v>
      </c>
      <c r="X12" s="9"/>
      <c r="AI12" s="10"/>
      <c r="AN12" s="192"/>
      <c r="AO12" s="192"/>
      <c r="AP12" s="196"/>
      <c r="AQ12" s="23">
        <v>3</v>
      </c>
      <c r="AR12" s="196"/>
      <c r="AS12" s="192"/>
      <c r="AU12" s="16"/>
      <c r="AV12" s="17"/>
      <c r="AW12" s="17"/>
      <c r="AX12" s="17"/>
      <c r="BB12" s="17"/>
      <c r="BC12" s="17"/>
      <c r="BD12" s="17"/>
      <c r="BF12" s="16"/>
      <c r="BG12" s="39"/>
      <c r="BH12" s="16"/>
      <c r="BR12" s="10"/>
      <c r="BV12" t="s">
        <v>13</v>
      </c>
      <c r="CE12" s="185">
        <f>'1条'!R9</f>
        <v>0.7</v>
      </c>
      <c r="CF12" s="186"/>
      <c r="CG12" s="187"/>
      <c r="CH12" s="4" t="s">
        <v>5</v>
      </c>
      <c r="CI12" t="s">
        <v>4</v>
      </c>
      <c r="CJ12" s="181">
        <f>CE12*1000</f>
        <v>700</v>
      </c>
      <c r="CK12" s="188"/>
      <c r="CL12" s="189"/>
      <c r="CM12" s="4" t="s">
        <v>294</v>
      </c>
      <c r="CP12" s="9"/>
      <c r="DA12" s="10"/>
    </row>
    <row r="13" spans="2:105">
      <c r="E13" t="s">
        <v>149</v>
      </c>
      <c r="X13" s="9"/>
      <c r="AI13" s="10"/>
      <c r="AP13" s="196" t="s">
        <v>40</v>
      </c>
      <c r="AQ13" s="30">
        <v>1</v>
      </c>
      <c r="AR13" s="196" t="s">
        <v>157</v>
      </c>
      <c r="AS13" s="190">
        <f>BB21</f>
        <v>1.8973305080585687</v>
      </c>
      <c r="AT13" s="190"/>
      <c r="AU13" s="190"/>
      <c r="AV13" s="43"/>
      <c r="AW13" s="43"/>
      <c r="AX13" s="43"/>
      <c r="AY13" s="18"/>
      <c r="AZ13" s="43"/>
      <c r="BA13" s="43"/>
      <c r="BB13" s="43"/>
      <c r="BC13" s="16"/>
      <c r="BD13" s="16"/>
      <c r="BE13" s="43"/>
      <c r="BF13" s="43"/>
      <c r="BG13" s="9"/>
      <c r="BH13" s="43"/>
      <c r="BR13" s="10"/>
      <c r="BV13" t="s">
        <v>295</v>
      </c>
      <c r="CB13" s="5" t="s">
        <v>296</v>
      </c>
      <c r="CC13" s="4" t="s">
        <v>4</v>
      </c>
      <c r="CJ13" s="181">
        <f>CJ12-CJ11</f>
        <v>590</v>
      </c>
      <c r="CK13" s="188"/>
      <c r="CL13" s="189"/>
      <c r="CM13" s="4" t="s">
        <v>294</v>
      </c>
      <c r="CO13" s="95">
        <f>CJ13/1000</f>
        <v>0.59</v>
      </c>
      <c r="CP13" s="9"/>
      <c r="DA13" s="10"/>
    </row>
    <row r="14" spans="2:105">
      <c r="X14" s="9"/>
      <c r="AI14" s="10"/>
      <c r="AO14" s="16"/>
      <c r="AP14" s="196"/>
      <c r="AQ14" s="23">
        <v>3</v>
      </c>
      <c r="AR14" s="196"/>
      <c r="AS14" s="190"/>
      <c r="AT14" s="190"/>
      <c r="AU14" s="190"/>
      <c r="AV14" s="43"/>
      <c r="AW14" s="43"/>
      <c r="AX14" s="43"/>
      <c r="AY14" s="17"/>
      <c r="AZ14" s="43"/>
      <c r="BA14" s="43"/>
      <c r="BB14" s="43"/>
      <c r="BC14" s="16"/>
      <c r="BD14" s="16"/>
      <c r="BE14" s="43"/>
      <c r="BF14" s="43"/>
      <c r="BG14" s="9"/>
      <c r="BH14" s="43"/>
      <c r="BR14" s="10"/>
      <c r="BV14" t="s">
        <v>293</v>
      </c>
      <c r="CB14" s="5" t="s">
        <v>399</v>
      </c>
      <c r="CC14" s="4" t="s">
        <v>4</v>
      </c>
      <c r="CJ14" s="184">
        <f>'1条'!BA37</f>
        <v>1000</v>
      </c>
      <c r="CK14" s="182"/>
      <c r="CL14" s="183"/>
      <c r="CM14" s="4" t="s">
        <v>294</v>
      </c>
      <c r="CP14" s="9"/>
      <c r="DA14" s="10"/>
    </row>
    <row r="15" spans="2:105">
      <c r="E15" s="271"/>
      <c r="F15" s="271"/>
      <c r="G15" s="271" t="s">
        <v>110</v>
      </c>
      <c r="H15" s="271"/>
      <c r="I15" s="271"/>
      <c r="J15" s="272" t="s">
        <v>111</v>
      </c>
      <c r="K15" s="272"/>
      <c r="L15" s="272"/>
      <c r="M15" s="271" t="s">
        <v>112</v>
      </c>
      <c r="N15" s="271"/>
      <c r="O15" s="271"/>
      <c r="P15" s="225" t="s">
        <v>113</v>
      </c>
      <c r="Q15" s="225"/>
      <c r="R15" s="225"/>
      <c r="S15" s="225" t="s">
        <v>114</v>
      </c>
      <c r="T15" s="225"/>
      <c r="U15" s="225"/>
      <c r="V15" s="17"/>
      <c r="X15" s="9"/>
      <c r="AI15" s="10"/>
      <c r="AP15" s="19" t="s">
        <v>40</v>
      </c>
      <c r="AQ15" s="190">
        <f>AQ13/AQ14*AS13</f>
        <v>0.63244350268618954</v>
      </c>
      <c r="AR15" s="190"/>
      <c r="AS15" s="190"/>
      <c r="AT15" s="4" t="s">
        <v>5</v>
      </c>
      <c r="BG15" s="9"/>
      <c r="BR15" s="10"/>
      <c r="BV15" t="s">
        <v>299</v>
      </c>
      <c r="CB15" s="5" t="s">
        <v>298</v>
      </c>
      <c r="CC15" s="4" t="s">
        <v>4</v>
      </c>
      <c r="CE15" s="181">
        <f>'1条'!BA36</f>
        <v>15</v>
      </c>
      <c r="CF15" s="188"/>
      <c r="CG15" s="189"/>
      <c r="CP15" s="9"/>
      <c r="DA15" s="10"/>
    </row>
    <row r="16" spans="2:105">
      <c r="E16" s="271" t="s">
        <v>117</v>
      </c>
      <c r="F16" s="271"/>
      <c r="G16" s="270">
        <f>G6</f>
        <v>3.1999999999999997</v>
      </c>
      <c r="H16" s="270"/>
      <c r="I16" s="270"/>
      <c r="J16" s="270">
        <f>'1条'!R6-'1条'!R14</f>
        <v>6.2</v>
      </c>
      <c r="K16" s="270"/>
      <c r="L16" s="270"/>
      <c r="M16" s="270">
        <f>G16*J16</f>
        <v>19.84</v>
      </c>
      <c r="N16" s="270"/>
      <c r="O16" s="270"/>
      <c r="P16" s="270">
        <f>G16/2</f>
        <v>1.5999999999999999</v>
      </c>
      <c r="Q16" s="270"/>
      <c r="R16" s="270"/>
      <c r="S16" s="296" t="s">
        <v>236</v>
      </c>
      <c r="T16" s="296"/>
      <c r="U16" s="296"/>
      <c r="V16" s="90"/>
      <c r="X16" s="9"/>
      <c r="AI16" s="10"/>
      <c r="AN16" s="16" t="s">
        <v>168</v>
      </c>
      <c r="BG16" s="9"/>
      <c r="BR16" s="10"/>
      <c r="BV16" t="s">
        <v>289</v>
      </c>
      <c r="CP16" s="9"/>
      <c r="DA16" s="10"/>
    </row>
    <row r="17" spans="5:105">
      <c r="E17" s="16" t="s">
        <v>578</v>
      </c>
      <c r="X17" s="9"/>
      <c r="AI17" s="10"/>
      <c r="AN17" s="192" t="s">
        <v>327</v>
      </c>
      <c r="AO17" s="192"/>
      <c r="AP17" s="16" t="s">
        <v>489</v>
      </c>
      <c r="AQ17" s="16"/>
      <c r="AR17" s="16"/>
      <c r="AS17" s="16"/>
      <c r="AT17" s="16"/>
      <c r="AU17" s="16"/>
      <c r="AV17" s="16"/>
      <c r="AW17" s="16"/>
      <c r="AY17" s="192" t="s">
        <v>327</v>
      </c>
      <c r="AZ17" s="192"/>
      <c r="BA17" s="18" t="s">
        <v>4</v>
      </c>
      <c r="BB17" s="190">
        <f>('3安地'!AP30-'1条'!R10-'1条'!R7)*'3安地'!AP36/'3安地'!AP30</f>
        <v>178.41225245457503</v>
      </c>
      <c r="BC17" s="190"/>
      <c r="BD17" s="190"/>
      <c r="BE17" s="4" t="s">
        <v>33</v>
      </c>
      <c r="BG17" s="9"/>
      <c r="BR17" s="10"/>
      <c r="BV17" s="210" t="s">
        <v>290</v>
      </c>
      <c r="BW17" s="210"/>
      <c r="BX17" s="236" t="s">
        <v>40</v>
      </c>
      <c r="BY17" s="239" t="s">
        <v>291</v>
      </c>
      <c r="BZ17" s="239"/>
      <c r="CA17" s="59"/>
      <c r="CB17" s="236" t="s">
        <v>40</v>
      </c>
      <c r="CC17" s="12"/>
      <c r="CD17" s="248">
        <f>CJ5</f>
        <v>3176.8</v>
      </c>
      <c r="CE17" s="248"/>
      <c r="CF17" s="248"/>
      <c r="CG17" s="12"/>
      <c r="CI17" s="236" t="s">
        <v>40</v>
      </c>
      <c r="CJ17" s="283">
        <f>CD17/CC18/CF18</f>
        <v>5.3844067796610167E-3</v>
      </c>
      <c r="CK17" s="283"/>
      <c r="CL17" s="283"/>
      <c r="CP17" s="11"/>
      <c r="CQ17" s="12"/>
      <c r="CR17" s="12"/>
      <c r="CS17" s="12"/>
      <c r="CT17" s="12"/>
      <c r="CU17" s="12"/>
      <c r="CV17" s="12"/>
      <c r="CW17" s="12"/>
      <c r="CX17" s="12"/>
      <c r="CY17" s="12"/>
      <c r="CZ17" s="12"/>
      <c r="DA17" s="13"/>
    </row>
    <row r="18" spans="5:105" ht="19.2">
      <c r="E18" s="16" t="s">
        <v>151</v>
      </c>
      <c r="X18" s="9"/>
      <c r="AI18" s="10"/>
      <c r="AN18" s="17"/>
      <c r="AO18" s="17"/>
      <c r="AP18" s="16"/>
      <c r="AQ18" s="16"/>
      <c r="AR18" s="16"/>
      <c r="AS18" s="16"/>
      <c r="AT18" s="16"/>
      <c r="AU18" s="16"/>
      <c r="AV18" s="16"/>
      <c r="AW18" s="16"/>
      <c r="AX18" s="16"/>
      <c r="AY18" s="17"/>
      <c r="AZ18" s="17"/>
      <c r="BA18" s="18"/>
      <c r="BB18" s="43"/>
      <c r="BC18" s="43"/>
      <c r="BD18" s="43"/>
      <c r="BE18" s="4"/>
      <c r="BG18" s="9"/>
      <c r="BR18" s="10"/>
      <c r="BV18" s="210"/>
      <c r="BW18" s="210"/>
      <c r="BX18" s="236"/>
      <c r="BY18" s="275" t="s">
        <v>462</v>
      </c>
      <c r="BZ18" s="275"/>
      <c r="CA18" s="59"/>
      <c r="CB18" s="236"/>
      <c r="CC18" s="233">
        <f>CJ14</f>
        <v>1000</v>
      </c>
      <c r="CD18" s="233"/>
      <c r="CE18" s="4" t="s">
        <v>69</v>
      </c>
      <c r="CF18" s="276">
        <f>CJ13</f>
        <v>590</v>
      </c>
      <c r="CG18" s="233"/>
      <c r="CI18" s="236"/>
      <c r="CJ18" s="283"/>
      <c r="CK18" s="283"/>
      <c r="CL18" s="283"/>
    </row>
    <row r="19" spans="5:105">
      <c r="F19" s="192" t="s">
        <v>141</v>
      </c>
      <c r="G19" s="192"/>
      <c r="H19" s="21" t="s">
        <v>40</v>
      </c>
      <c r="I19" s="192" t="s">
        <v>123</v>
      </c>
      <c r="J19" s="193"/>
      <c r="K19" s="193"/>
      <c r="L19" s="15" t="s">
        <v>142</v>
      </c>
      <c r="M19" s="16"/>
      <c r="X19" s="11"/>
      <c r="Y19" s="12"/>
      <c r="Z19" s="12"/>
      <c r="AA19" s="12"/>
      <c r="AB19" s="12"/>
      <c r="AC19" s="12"/>
      <c r="AD19" s="12"/>
      <c r="AE19" s="12"/>
      <c r="AF19" s="12"/>
      <c r="AG19" s="12"/>
      <c r="AH19" s="12"/>
      <c r="AI19" s="13"/>
      <c r="AN19" s="211" t="s">
        <v>491</v>
      </c>
      <c r="AO19" s="211"/>
      <c r="AP19" s="31" t="s">
        <v>333</v>
      </c>
      <c r="AQ19" s="16"/>
      <c r="AR19" s="16"/>
      <c r="AS19" s="16"/>
      <c r="AT19" s="16"/>
      <c r="AU19" s="16"/>
      <c r="AV19" s="16"/>
      <c r="AW19" s="16"/>
      <c r="AX19" s="16"/>
      <c r="BG19" s="9"/>
      <c r="BR19" s="10"/>
    </row>
    <row r="20" spans="5:105">
      <c r="F20" s="16"/>
      <c r="G20" s="16"/>
      <c r="H20" s="21" t="s">
        <v>40</v>
      </c>
      <c r="I20" s="190">
        <f>M16</f>
        <v>19.84</v>
      </c>
      <c r="J20" s="190"/>
      <c r="K20" s="190"/>
      <c r="L20" s="23" t="s">
        <v>69</v>
      </c>
      <c r="M20" s="200">
        <f>'1条'!R20</f>
        <v>19</v>
      </c>
      <c r="N20" s="200"/>
      <c r="P20" s="21" t="s">
        <v>40</v>
      </c>
      <c r="Q20" s="190">
        <f>I20*M20</f>
        <v>376.96</v>
      </c>
      <c r="R20" s="190"/>
      <c r="S20" s="190"/>
      <c r="T20" s="18" t="s">
        <v>127</v>
      </c>
      <c r="AN20" s="42"/>
      <c r="AO20" s="42"/>
      <c r="AP20" s="211" t="s">
        <v>491</v>
      </c>
      <c r="AQ20" s="211"/>
      <c r="AR20" s="18" t="s">
        <v>4</v>
      </c>
      <c r="AS20" s="190">
        <f>'3安地'!AP30</f>
        <v>3.4473305080585686</v>
      </c>
      <c r="AT20" s="190"/>
      <c r="AU20" s="190"/>
      <c r="AV20" s="16" t="s">
        <v>236</v>
      </c>
      <c r="AW20" s="190">
        <f>'1条'!R10</f>
        <v>0.9</v>
      </c>
      <c r="AX20" s="190"/>
      <c r="AY20" s="190"/>
      <c r="AZ20" s="16" t="s">
        <v>236</v>
      </c>
      <c r="BA20" s="190">
        <f>'1条'!R7</f>
        <v>0.65</v>
      </c>
      <c r="BB20" s="190"/>
      <c r="BC20" s="190"/>
      <c r="BD20" s="41"/>
      <c r="BE20" s="4"/>
      <c r="BG20" s="9"/>
      <c r="BR20" s="10"/>
      <c r="BV20" t="s">
        <v>300</v>
      </c>
    </row>
    <row r="21" spans="5:105">
      <c r="E21" s="16"/>
      <c r="X21" s="6"/>
      <c r="Y21" s="7"/>
      <c r="Z21" s="7"/>
      <c r="AA21" s="7"/>
      <c r="AB21" s="7"/>
      <c r="AC21" s="7"/>
      <c r="AD21" s="7"/>
      <c r="AE21" s="7"/>
      <c r="AF21" s="7"/>
      <c r="AG21" s="7"/>
      <c r="AH21" s="7"/>
      <c r="AI21" s="8"/>
      <c r="BA21" s="18" t="s">
        <v>4</v>
      </c>
      <c r="BB21" s="190">
        <f>AS20-AW20-BA20</f>
        <v>1.8973305080585687</v>
      </c>
      <c r="BC21" s="190"/>
      <c r="BD21" s="190"/>
      <c r="BE21" s="4" t="s">
        <v>5</v>
      </c>
      <c r="BG21" s="11"/>
      <c r="BH21" s="12"/>
      <c r="BI21" s="12"/>
      <c r="BJ21" s="12"/>
      <c r="BK21" s="12"/>
      <c r="BL21" s="12"/>
      <c r="BM21" s="12"/>
      <c r="BN21" s="12"/>
      <c r="BO21" s="12"/>
      <c r="BP21" s="12"/>
      <c r="BQ21" s="12"/>
      <c r="BR21" s="13"/>
      <c r="BV21" s="210" t="s">
        <v>297</v>
      </c>
      <c r="BW21" s="210"/>
      <c r="BX21" s="4" t="s">
        <v>40</v>
      </c>
      <c r="BY21" s="67">
        <f>CE15</f>
        <v>15</v>
      </c>
      <c r="BZ21" s="4" t="s">
        <v>69</v>
      </c>
      <c r="CA21" s="277">
        <f>CJ17</f>
        <v>5.3844067796610167E-3</v>
      </c>
      <c r="CB21" s="233"/>
      <c r="CC21" s="233"/>
      <c r="CD21" s="4" t="s">
        <v>40</v>
      </c>
      <c r="CE21" s="277">
        <f>BY21*CA21</f>
        <v>8.0766101694915257E-2</v>
      </c>
      <c r="CF21" s="233"/>
      <c r="CG21" s="233"/>
    </row>
    <row r="22" spans="5:105">
      <c r="X22" s="9"/>
      <c r="AI22" s="10"/>
      <c r="AL22" t="s">
        <v>552</v>
      </c>
      <c r="BV22" s="210" t="s">
        <v>301</v>
      </c>
      <c r="BW22" s="210"/>
      <c r="BX22" s="4" t="s">
        <v>40</v>
      </c>
      <c r="BY22" s="70" t="s">
        <v>302</v>
      </c>
      <c r="BZ22" s="4" t="s">
        <v>344</v>
      </c>
      <c r="CF22" s="4" t="s">
        <v>40</v>
      </c>
      <c r="CG22" s="70" t="s">
        <v>302</v>
      </c>
      <c r="CH22" t="s">
        <v>303</v>
      </c>
      <c r="CI22" s="4">
        <v>2</v>
      </c>
      <c r="CJ22" s="4" t="s">
        <v>69</v>
      </c>
      <c r="CK22" s="277">
        <f>CE21</f>
        <v>8.0766101694915257E-2</v>
      </c>
      <c r="CL22" s="233"/>
      <c r="CM22" s="233"/>
      <c r="CN22" s="78" t="s">
        <v>376</v>
      </c>
      <c r="CO22" s="277">
        <f>CE21</f>
        <v>8.0766101694915257E-2</v>
      </c>
      <c r="CP22" s="233"/>
      <c r="CQ22" s="233"/>
      <c r="CR22" t="s">
        <v>305</v>
      </c>
      <c r="CS22" s="60" t="s">
        <v>310</v>
      </c>
      <c r="CT22" s="277">
        <f>CE21</f>
        <v>8.0766101694915257E-2</v>
      </c>
      <c r="CU22" s="233"/>
      <c r="CV22" s="233"/>
      <c r="CW22" s="4" t="s">
        <v>40</v>
      </c>
      <c r="CX22" s="240">
        <f>SQRT(CI22*CK22+CO22^2)-CT22</f>
        <v>0.32917946368276252</v>
      </c>
      <c r="CY22" s="240"/>
      <c r="CZ22" s="240"/>
    </row>
    <row r="23" spans="5:105">
      <c r="X23" s="9"/>
      <c r="AI23" s="10"/>
      <c r="AP23" s="255" t="s">
        <v>220</v>
      </c>
      <c r="AQ23" s="256"/>
      <c r="AR23" s="256"/>
      <c r="AS23" s="257" t="s">
        <v>221</v>
      </c>
      <c r="AT23" s="256"/>
      <c r="AU23" s="256"/>
      <c r="AV23" s="24" t="s">
        <v>340</v>
      </c>
      <c r="AW23" s="25"/>
      <c r="AX23" s="25"/>
      <c r="AY23" s="24" t="s">
        <v>223</v>
      </c>
      <c r="AZ23" s="25"/>
      <c r="BA23" s="25"/>
      <c r="BB23" s="26"/>
      <c r="BV23" t="s">
        <v>306</v>
      </c>
    </row>
    <row r="24" spans="5:105">
      <c r="F24" s="17"/>
      <c r="G24" s="17"/>
      <c r="H24" s="21"/>
      <c r="I24" s="17"/>
      <c r="J24" s="107"/>
      <c r="K24" s="107"/>
      <c r="L24" s="40"/>
      <c r="M24" s="16"/>
      <c r="W24" s="16"/>
      <c r="X24" s="9"/>
      <c r="AI24" s="10"/>
      <c r="AP24" s="258" t="s">
        <v>224</v>
      </c>
      <c r="AQ24" s="231"/>
      <c r="AR24" s="231"/>
      <c r="AS24" s="259" t="s">
        <v>212</v>
      </c>
      <c r="AT24" s="231"/>
      <c r="AU24" s="231"/>
      <c r="AV24" s="259" t="s">
        <v>225</v>
      </c>
      <c r="AW24" s="231"/>
      <c r="AX24" s="231"/>
      <c r="AY24" s="258" t="s">
        <v>227</v>
      </c>
      <c r="AZ24" s="231"/>
      <c r="BA24" s="231"/>
      <c r="BB24" s="260"/>
      <c r="BV24" s="210" t="s">
        <v>113</v>
      </c>
      <c r="BW24" s="210"/>
      <c r="BX24" s="4" t="s">
        <v>40</v>
      </c>
      <c r="BY24" s="210" t="s">
        <v>307</v>
      </c>
      <c r="BZ24" s="210"/>
      <c r="CB24" s="4" t="s">
        <v>40</v>
      </c>
      <c r="CC24" s="240">
        <f>CX22</f>
        <v>0.32917946368276252</v>
      </c>
      <c r="CD24" s="240"/>
      <c r="CE24" s="240"/>
      <c r="CF24" s="4" t="s">
        <v>69</v>
      </c>
      <c r="CG24" s="276">
        <f>CJ13</f>
        <v>590</v>
      </c>
      <c r="CH24" s="276"/>
      <c r="CI24" s="276"/>
      <c r="CJ24" s="4" t="s">
        <v>40</v>
      </c>
      <c r="CK24" s="276">
        <f>CC24*CG24</f>
        <v>194.21588357282988</v>
      </c>
      <c r="CL24" s="276"/>
      <c r="CM24" s="276"/>
    </row>
    <row r="25" spans="5:105">
      <c r="H25" s="21"/>
      <c r="I25" s="43"/>
      <c r="J25" s="43"/>
      <c r="K25" s="43"/>
      <c r="L25" s="23"/>
      <c r="M25" s="106"/>
      <c r="N25" s="106"/>
      <c r="X25" s="9"/>
      <c r="AI25" s="10"/>
      <c r="AP25" s="261" t="s">
        <v>229</v>
      </c>
      <c r="AQ25" s="233"/>
      <c r="AR25" s="233"/>
      <c r="AS25" s="262" t="s">
        <v>229</v>
      </c>
      <c r="AT25" s="233"/>
      <c r="AU25" s="233"/>
      <c r="AV25" s="262" t="s">
        <v>230</v>
      </c>
      <c r="AW25" s="233"/>
      <c r="AX25" s="233"/>
      <c r="AY25" s="273" t="s">
        <v>231</v>
      </c>
      <c r="AZ25" s="248"/>
      <c r="BA25" s="248"/>
      <c r="BB25" s="298"/>
    </row>
    <row r="26" spans="5:105">
      <c r="H26" s="21"/>
      <c r="I26" s="43"/>
      <c r="J26" s="43"/>
      <c r="K26" s="43"/>
      <c r="L26" s="18"/>
      <c r="X26" s="9"/>
      <c r="AI26" s="10"/>
      <c r="AM26" s="137" t="s">
        <v>96</v>
      </c>
      <c r="AN26" s="137"/>
      <c r="AO26" s="137"/>
      <c r="AP26" s="253">
        <f>Q10</f>
        <v>54.879999999999995</v>
      </c>
      <c r="AQ26" s="253"/>
      <c r="AR26" s="253"/>
      <c r="AS26" s="184" t="s">
        <v>240</v>
      </c>
      <c r="AT26" s="182"/>
      <c r="AU26" s="183"/>
      <c r="AV26" s="253">
        <f>P6</f>
        <v>1.5999999999999999</v>
      </c>
      <c r="AW26" s="253"/>
      <c r="AX26" s="253"/>
      <c r="AY26" s="252">
        <f>IFERROR(AP26*AV26,0)</f>
        <v>87.807999999999979</v>
      </c>
      <c r="AZ26" s="253"/>
      <c r="BA26" s="253"/>
      <c r="BB26" s="254"/>
      <c r="BV26" t="s">
        <v>313</v>
      </c>
    </row>
    <row r="27" spans="5:105">
      <c r="V27" s="16"/>
      <c r="X27" s="9"/>
      <c r="AI27" s="10"/>
      <c r="AM27" s="137" t="s">
        <v>233</v>
      </c>
      <c r="AN27" s="137"/>
      <c r="AO27" s="137"/>
      <c r="AP27" s="253">
        <f>Q20</f>
        <v>376.96</v>
      </c>
      <c r="AQ27" s="253"/>
      <c r="AR27" s="253"/>
      <c r="AS27" s="184" t="s">
        <v>240</v>
      </c>
      <c r="AT27" s="182"/>
      <c r="AU27" s="183"/>
      <c r="AV27" s="253">
        <f>P16</f>
        <v>1.5999999999999999</v>
      </c>
      <c r="AW27" s="253"/>
      <c r="AX27" s="253"/>
      <c r="AY27" s="252">
        <f>IFERROR(AP27*AV27,0)</f>
        <v>603.13599999999997</v>
      </c>
      <c r="AZ27" s="253"/>
      <c r="BA27" s="253"/>
      <c r="BB27" s="254"/>
      <c r="BV27" s="278" t="s">
        <v>311</v>
      </c>
      <c r="BW27" s="210"/>
      <c r="BX27" s="236" t="s">
        <v>40</v>
      </c>
      <c r="BY27" s="56">
        <v>2</v>
      </c>
      <c r="BZ27" s="69" t="s">
        <v>308</v>
      </c>
      <c r="CA27" s="32"/>
      <c r="CB27" s="236" t="s">
        <v>40</v>
      </c>
      <c r="CC27" s="56">
        <v>2</v>
      </c>
      <c r="CD27" s="56" t="s">
        <v>69</v>
      </c>
      <c r="CE27" s="197">
        <f>AZ38</f>
        <v>392.71345384180137</v>
      </c>
      <c r="CF27" s="248"/>
      <c r="CG27" s="248"/>
      <c r="CH27" s="56" t="s">
        <v>69</v>
      </c>
      <c r="CI27" s="286">
        <v>1000</v>
      </c>
      <c r="CJ27" s="286"/>
      <c r="CK27" s="286"/>
      <c r="CL27" s="56" t="s">
        <v>69</v>
      </c>
      <c r="CM27" s="286">
        <v>1000</v>
      </c>
      <c r="CN27" s="286"/>
      <c r="CO27" s="286"/>
      <c r="CP27" s="72"/>
      <c r="CQ27" s="72"/>
      <c r="CR27" s="12"/>
      <c r="CT27" s="236" t="s">
        <v>40</v>
      </c>
      <c r="CU27" s="190">
        <f>CC27*CE27*CI27*CM27/(CC28*CG28*CK28*CO28^2)</f>
        <v>7.6991993867073729</v>
      </c>
      <c r="CV27" s="190"/>
      <c r="CW27" s="190"/>
    </row>
    <row r="28" spans="5:105">
      <c r="X28" s="9"/>
      <c r="AI28" s="10"/>
      <c r="AM28" s="137"/>
      <c r="AN28" s="137"/>
      <c r="AO28" s="137"/>
      <c r="AP28" s="253"/>
      <c r="AQ28" s="253"/>
      <c r="AR28" s="253"/>
      <c r="AS28" s="184"/>
      <c r="AT28" s="182"/>
      <c r="AU28" s="183"/>
      <c r="AV28" s="253"/>
      <c r="AW28" s="253"/>
      <c r="AX28" s="253"/>
      <c r="AY28" s="252"/>
      <c r="AZ28" s="253"/>
      <c r="BA28" s="253"/>
      <c r="BB28" s="254"/>
      <c r="BV28" s="210"/>
      <c r="BW28" s="210"/>
      <c r="BX28" s="236"/>
      <c r="BY28" s="275" t="s">
        <v>463</v>
      </c>
      <c r="BZ28" s="275"/>
      <c r="CA28" s="32"/>
      <c r="CB28" s="236"/>
      <c r="CC28" s="240">
        <f>CX22</f>
        <v>0.32917946368276252</v>
      </c>
      <c r="CD28" s="233"/>
      <c r="CE28" s="233"/>
      <c r="CF28" s="4" t="s">
        <v>69</v>
      </c>
      <c r="CG28" s="240">
        <f>CM30</f>
        <v>0.89027351210574579</v>
      </c>
      <c r="CH28" s="233"/>
      <c r="CI28" s="233"/>
      <c r="CJ28" s="4" t="s">
        <v>69</v>
      </c>
      <c r="CK28" s="276">
        <f>CJ14</f>
        <v>1000</v>
      </c>
      <c r="CL28" s="276"/>
      <c r="CM28" s="276"/>
      <c r="CN28" s="4" t="s">
        <v>69</v>
      </c>
      <c r="CO28" s="276">
        <f>CJ13</f>
        <v>590</v>
      </c>
      <c r="CP28" s="276"/>
      <c r="CQ28" s="276"/>
      <c r="CR28" t="s">
        <v>312</v>
      </c>
      <c r="CT28" s="236"/>
      <c r="CU28" s="190"/>
      <c r="CV28" s="190"/>
      <c r="CW28" s="190"/>
    </row>
    <row r="29" spans="5:105">
      <c r="E29" s="16"/>
      <c r="X29" s="9"/>
      <c r="AI29" s="10"/>
      <c r="AM29" s="137" t="s">
        <v>239</v>
      </c>
      <c r="AN29" s="137"/>
      <c r="AO29" s="137"/>
      <c r="AP29" s="253">
        <f>-R37</f>
        <v>0</v>
      </c>
      <c r="AQ29" s="253"/>
      <c r="AR29" s="253"/>
      <c r="AS29" s="184" t="s">
        <v>240</v>
      </c>
      <c r="AT29" s="182"/>
      <c r="AU29" s="183"/>
      <c r="AV29" s="184" t="s">
        <v>240</v>
      </c>
      <c r="AW29" s="182"/>
      <c r="AX29" s="183"/>
      <c r="AY29" s="252">
        <f>IFERROR(AP29*AV29,0)</f>
        <v>0</v>
      </c>
      <c r="AZ29" s="253"/>
      <c r="BA29" s="253"/>
      <c r="BB29" s="254"/>
      <c r="BW29" t="s">
        <v>608</v>
      </c>
    </row>
    <row r="30" spans="5:105">
      <c r="F30" s="17"/>
      <c r="G30" s="17"/>
      <c r="H30" s="21"/>
      <c r="I30" s="43"/>
      <c r="J30" s="43"/>
      <c r="K30" s="43"/>
      <c r="L30" s="18"/>
      <c r="X30" s="9"/>
      <c r="AI30" s="10"/>
      <c r="AM30" s="137" t="s">
        <v>338</v>
      </c>
      <c r="AN30" s="137"/>
      <c r="AO30" s="137"/>
      <c r="AP30" s="253">
        <f>-AQ9</f>
        <v>-169.25350479675623</v>
      </c>
      <c r="AQ30" s="253"/>
      <c r="AR30" s="253"/>
      <c r="AS30" s="184" t="s">
        <v>240</v>
      </c>
      <c r="AT30" s="182"/>
      <c r="AU30" s="183"/>
      <c r="AV30" s="253">
        <f>AQ15</f>
        <v>0.63244350268618954</v>
      </c>
      <c r="AW30" s="253"/>
      <c r="AX30" s="253"/>
      <c r="AY30" s="252">
        <f>IFERROR(AP30*AV30,0)</f>
        <v>-107.04327941557429</v>
      </c>
      <c r="AZ30" s="253"/>
      <c r="BA30" s="253"/>
      <c r="BB30" s="254"/>
      <c r="BV30" s="32"/>
      <c r="BW30" s="210" t="s">
        <v>309</v>
      </c>
      <c r="BX30" s="210"/>
      <c r="BY30" s="236" t="s">
        <v>40</v>
      </c>
      <c r="BZ30" s="281">
        <v>1</v>
      </c>
      <c r="CA30" s="221" t="s">
        <v>236</v>
      </c>
      <c r="CB30" s="239" t="s">
        <v>301</v>
      </c>
      <c r="CC30" s="239"/>
      <c r="CD30" s="71"/>
      <c r="CE30" s="236" t="s">
        <v>40</v>
      </c>
      <c r="CF30" s="281">
        <v>1</v>
      </c>
      <c r="CG30" s="221" t="s">
        <v>236</v>
      </c>
      <c r="CH30" s="229">
        <f>CX22</f>
        <v>0.32917946368276252</v>
      </c>
      <c r="CI30" s="229"/>
      <c r="CJ30" s="229"/>
      <c r="CL30" s="236" t="s">
        <v>40</v>
      </c>
      <c r="CM30" s="280">
        <f>CF30-CH30/CH31</f>
        <v>0.89027351210574579</v>
      </c>
      <c r="CN30" s="280"/>
      <c r="CO30" s="280"/>
    </row>
    <row r="31" spans="5:105">
      <c r="F31" s="16"/>
      <c r="G31" s="16"/>
      <c r="H31" s="16"/>
      <c r="I31" s="16"/>
      <c r="J31" s="16"/>
      <c r="K31" s="16"/>
      <c r="L31" s="16"/>
      <c r="M31" s="16"/>
      <c r="N31" s="16"/>
      <c r="Q31" s="16"/>
      <c r="R31" s="16"/>
      <c r="S31" s="16"/>
      <c r="T31" s="16"/>
      <c r="U31" s="16"/>
      <c r="V31" s="16"/>
      <c r="X31" s="9"/>
      <c r="AI31" s="10"/>
      <c r="AM31" s="134"/>
      <c r="AN31" s="135"/>
      <c r="AO31" s="136"/>
      <c r="AP31" s="104"/>
      <c r="AQ31" s="104"/>
      <c r="AR31" s="104"/>
      <c r="AS31" s="101"/>
      <c r="AT31" s="85"/>
      <c r="AU31" s="102"/>
      <c r="AV31" s="104"/>
      <c r="AW31" s="104"/>
      <c r="AX31" s="104"/>
      <c r="AY31" s="103"/>
      <c r="AZ31" s="104"/>
      <c r="BA31" s="104"/>
      <c r="BB31" s="105"/>
      <c r="BW31" s="210"/>
      <c r="BX31" s="210"/>
      <c r="BY31" s="236"/>
      <c r="BZ31" s="281"/>
      <c r="CA31" s="221"/>
      <c r="CB31" s="282">
        <v>3</v>
      </c>
      <c r="CC31" s="282"/>
      <c r="CD31" s="71"/>
      <c r="CE31" s="236"/>
      <c r="CF31" s="281"/>
      <c r="CG31" s="221"/>
      <c r="CH31" s="236">
        <v>3</v>
      </c>
      <c r="CI31" s="236"/>
      <c r="CJ31" s="236"/>
      <c r="CL31" s="236"/>
      <c r="CM31" s="280"/>
      <c r="CN31" s="280"/>
      <c r="CO31" s="280"/>
    </row>
    <row r="32" spans="5:105">
      <c r="U32" s="16"/>
      <c r="V32" s="16"/>
      <c r="X32" s="9"/>
      <c r="AI32" s="10"/>
      <c r="AM32" s="137" t="s">
        <v>232</v>
      </c>
      <c r="AN32" s="137"/>
      <c r="AO32" s="137"/>
      <c r="AP32" s="253">
        <f>SUM(AP26:AR30)</f>
        <v>262.58649520324377</v>
      </c>
      <c r="AQ32" s="253"/>
      <c r="AR32" s="253"/>
      <c r="AS32" s="252">
        <f>SUM(AS26:AU30)</f>
        <v>0</v>
      </c>
      <c r="AT32" s="253"/>
      <c r="AU32" s="254"/>
      <c r="AV32" s="253"/>
      <c r="AW32" s="253"/>
      <c r="AX32" s="253"/>
      <c r="AY32" s="252">
        <f>SUM(AY26:BB30)</f>
        <v>583.9007205844257</v>
      </c>
      <c r="AZ32" s="253"/>
      <c r="BA32" s="253"/>
      <c r="BB32" s="254"/>
      <c r="BV32" t="s">
        <v>314</v>
      </c>
      <c r="CO32" s="6"/>
      <c r="CP32" s="96"/>
      <c r="CQ32" s="99"/>
      <c r="CR32" s="99"/>
      <c r="CS32" s="99"/>
      <c r="CT32" s="7"/>
      <c r="CU32" s="7"/>
      <c r="CV32" s="7"/>
      <c r="CW32" s="7"/>
      <c r="CX32" s="7"/>
      <c r="CY32" s="7"/>
      <c r="CZ32" s="8"/>
    </row>
    <row r="33" spans="4:105">
      <c r="U33" s="16"/>
      <c r="V33" s="16"/>
      <c r="X33" s="9"/>
      <c r="AI33" s="10"/>
      <c r="BV33" s="284" t="s">
        <v>316</v>
      </c>
      <c r="BW33" s="285"/>
      <c r="BX33" s="236" t="s">
        <v>40</v>
      </c>
      <c r="BY33" s="239" t="s">
        <v>308</v>
      </c>
      <c r="BZ33" s="239"/>
      <c r="CB33" s="236" t="s">
        <v>40</v>
      </c>
      <c r="CC33" s="197">
        <f>AZ38</f>
        <v>392.71345384180137</v>
      </c>
      <c r="CD33" s="197"/>
      <c r="CE33" s="197"/>
      <c r="CF33" s="56" t="s">
        <v>69</v>
      </c>
      <c r="CG33" s="286">
        <v>1000</v>
      </c>
      <c r="CH33" s="286"/>
      <c r="CI33" s="286"/>
      <c r="CJ33" s="56" t="s">
        <v>69</v>
      </c>
      <c r="CK33" s="286">
        <v>1000</v>
      </c>
      <c r="CL33" s="286"/>
      <c r="CM33" s="67"/>
      <c r="CO33" s="9"/>
      <c r="CZ33" s="10"/>
    </row>
    <row r="34" spans="4:105">
      <c r="X34" s="9"/>
      <c r="AI34" s="10"/>
      <c r="AM34" t="s">
        <v>252</v>
      </c>
      <c r="BV34" s="285"/>
      <c r="BW34" s="285"/>
      <c r="BX34" s="236"/>
      <c r="BY34" s="275" t="s">
        <v>315</v>
      </c>
      <c r="BZ34" s="275"/>
      <c r="CB34" s="236"/>
      <c r="CC34" s="290">
        <f>CJ5</f>
        <v>3176.8</v>
      </c>
      <c r="CD34" s="290"/>
      <c r="CE34" s="290"/>
      <c r="CF34" s="4" t="s">
        <v>69</v>
      </c>
      <c r="CG34" s="240">
        <f>CM30</f>
        <v>0.89027351210574579</v>
      </c>
      <c r="CH34" s="240"/>
      <c r="CI34" s="240"/>
      <c r="CJ34" s="4" t="s">
        <v>69</v>
      </c>
      <c r="CK34" s="302">
        <f>CJ13</f>
        <v>590</v>
      </c>
      <c r="CL34" s="302"/>
      <c r="CM34" s="67"/>
      <c r="CO34" s="9"/>
      <c r="CZ34" s="10"/>
    </row>
    <row r="35" spans="4:105">
      <c r="X35" s="11"/>
      <c r="Y35" s="12"/>
      <c r="Z35" s="12"/>
      <c r="AA35" s="12"/>
      <c r="AB35" s="12"/>
      <c r="AC35" s="12"/>
      <c r="AD35" s="12"/>
      <c r="AE35" s="12"/>
      <c r="AF35" s="12"/>
      <c r="AG35" s="12"/>
      <c r="AH35" s="12"/>
      <c r="AI35" s="13"/>
      <c r="AN35" t="s">
        <v>351</v>
      </c>
      <c r="AX35" s="5" t="s">
        <v>352</v>
      </c>
      <c r="AZ35" s="190">
        <f>AY32</f>
        <v>583.9007205844257</v>
      </c>
      <c r="BA35" s="190"/>
      <c r="BB35" s="190"/>
      <c r="BX35" s="68" t="s">
        <v>40</v>
      </c>
      <c r="BY35" s="190">
        <f>CC33*CG33*CK33/(CC34*CG34*CK34)</f>
        <v>235.34796205187016</v>
      </c>
      <c r="BZ35" s="190"/>
      <c r="CA35" s="190"/>
      <c r="CO35" s="9"/>
      <c r="CZ35" s="10"/>
    </row>
    <row r="36" spans="4:105">
      <c r="D36" t="s">
        <v>554</v>
      </c>
      <c r="AN36" t="s">
        <v>353</v>
      </c>
      <c r="AX36" s="5" t="s">
        <v>354</v>
      </c>
      <c r="AZ36" s="190">
        <f>'5竪2'!W8</f>
        <v>392.71345384180137</v>
      </c>
      <c r="BA36" s="190"/>
      <c r="BB36" s="190"/>
      <c r="BV36" t="s">
        <v>252</v>
      </c>
      <c r="CO36" s="9"/>
      <c r="CZ36" s="10"/>
    </row>
    <row r="37" spans="4:105">
      <c r="E37" s="192" t="s">
        <v>349</v>
      </c>
      <c r="F37" s="192"/>
      <c r="G37" s="196" t="s">
        <v>40</v>
      </c>
      <c r="H37" s="30">
        <v>2</v>
      </c>
      <c r="I37" s="194" t="s">
        <v>350</v>
      </c>
      <c r="J37" s="194"/>
      <c r="K37" s="16"/>
      <c r="L37" s="196" t="s">
        <v>40</v>
      </c>
      <c r="M37" s="30">
        <v>2</v>
      </c>
      <c r="N37" s="30" t="s">
        <v>69</v>
      </c>
      <c r="O37" s="241">
        <f>'2土地'!AP29</f>
        <v>0</v>
      </c>
      <c r="P37" s="241"/>
      <c r="Q37" s="196" t="s">
        <v>40</v>
      </c>
      <c r="R37" s="199">
        <v>0</v>
      </c>
      <c r="S37" s="199"/>
      <c r="T37" s="199"/>
      <c r="AM37" s="5" t="s">
        <v>352</v>
      </c>
      <c r="AN37" t="str">
        <f>IF(AZ35&gt;AZ36,"&gt;","≦")</f>
        <v>&gt;</v>
      </c>
      <c r="AO37" s="5" t="s">
        <v>354</v>
      </c>
      <c r="BV37" s="287" t="s">
        <v>317</v>
      </c>
      <c r="BW37" s="288"/>
      <c r="BX37" s="48" t="s">
        <v>244</v>
      </c>
      <c r="BY37" s="186">
        <f>CU27</f>
        <v>7.6991993867073729</v>
      </c>
      <c r="BZ37" s="186"/>
      <c r="CA37" s="187"/>
      <c r="CB37" s="19" t="str">
        <f>IF(BY37&lt;=CH37, "≦", "&gt;")</f>
        <v>≦</v>
      </c>
      <c r="CC37" s="134" t="s">
        <v>318</v>
      </c>
      <c r="CD37" s="135"/>
      <c r="CE37" s="135"/>
      <c r="CF37" s="135"/>
      <c r="CG37" s="135"/>
      <c r="CH37" s="188">
        <f>'1条'!BA6</f>
        <v>12</v>
      </c>
      <c r="CI37" s="183"/>
      <c r="CK37" s="134" t="str">
        <f>IF(CB37="≦", "OK", "NG")</f>
        <v>OK</v>
      </c>
      <c r="CL37" s="136"/>
      <c r="CO37" s="11"/>
      <c r="CP37" s="12"/>
      <c r="CQ37" s="12"/>
      <c r="CR37" s="12"/>
      <c r="CS37" s="12"/>
      <c r="CT37" s="12"/>
      <c r="CU37" s="12"/>
      <c r="CV37" s="12"/>
      <c r="CW37" s="12"/>
      <c r="CX37" s="12"/>
      <c r="CY37" s="12"/>
      <c r="CZ37" s="13"/>
    </row>
    <row r="38" spans="4:105">
      <c r="E38" s="192"/>
      <c r="F38" s="192"/>
      <c r="G38" s="196"/>
      <c r="H38" s="231" t="s">
        <v>17</v>
      </c>
      <c r="I38" s="231"/>
      <c r="J38" s="231"/>
      <c r="L38" s="196"/>
      <c r="M38" s="240">
        <f>'1条'!R11</f>
        <v>3.1999999999999997</v>
      </c>
      <c r="N38" s="240"/>
      <c r="O38" s="240"/>
      <c r="P38" s="16"/>
      <c r="Q38" s="196"/>
      <c r="R38" s="199"/>
      <c r="S38" s="199"/>
      <c r="T38" s="199"/>
      <c r="AI38">
        <v>39</v>
      </c>
      <c r="AM38" t="s">
        <v>355</v>
      </c>
      <c r="AX38" s="5" t="s">
        <v>356</v>
      </c>
      <c r="AZ38" s="190">
        <f>IF(AZ35&gt;AZ36,AZ36,AZ35)</f>
        <v>392.71345384180137</v>
      </c>
      <c r="BA38" s="190"/>
      <c r="BB38" s="190"/>
      <c r="BR38">
        <v>40</v>
      </c>
      <c r="BV38" s="287" t="s">
        <v>316</v>
      </c>
      <c r="BW38" s="288"/>
      <c r="BX38" s="48" t="s">
        <v>244</v>
      </c>
      <c r="BY38" s="186">
        <f>BY35</f>
        <v>235.34796205187016</v>
      </c>
      <c r="BZ38" s="186"/>
      <c r="CA38" s="187"/>
      <c r="CB38" s="19" t="str">
        <f>IF(BY38&lt;=CH38, "≦", "&gt;")</f>
        <v>≦</v>
      </c>
      <c r="CC38" s="134" t="s">
        <v>318</v>
      </c>
      <c r="CD38" s="135"/>
      <c r="CE38" s="135"/>
      <c r="CF38" s="135"/>
      <c r="CG38" s="135"/>
      <c r="CH38" s="188">
        <f>'1条'!BA12</f>
        <v>270</v>
      </c>
      <c r="CI38" s="183"/>
      <c r="CK38" s="134" t="str">
        <f>IF(CB38="≦", "OK", "NG")</f>
        <v>OK</v>
      </c>
      <c r="CL38" s="136"/>
      <c r="DA38">
        <v>41</v>
      </c>
    </row>
  </sheetData>
  <sheetProtection sheet="1" objects="1" scenarios="1"/>
  <mergeCells count="203">
    <mergeCell ref="AN5:AO6"/>
    <mergeCell ref="M5:O5"/>
    <mergeCell ref="AP5:AP6"/>
    <mergeCell ref="AR5:AV6"/>
    <mergeCell ref="CJ5:CL5"/>
    <mergeCell ref="CA6:CC6"/>
    <mergeCell ref="CE6:CG6"/>
    <mergeCell ref="CJ6:CL6"/>
    <mergeCell ref="CA3:CC3"/>
    <mergeCell ref="CE3:CG3"/>
    <mergeCell ref="CJ3:CL3"/>
    <mergeCell ref="CA4:CC4"/>
    <mergeCell ref="CJ4:CL4"/>
    <mergeCell ref="F9:G9"/>
    <mergeCell ref="I9:K9"/>
    <mergeCell ref="AQ9:AS9"/>
    <mergeCell ref="AP7:AP8"/>
    <mergeCell ref="AR7:AT8"/>
    <mergeCell ref="AU7:AU8"/>
    <mergeCell ref="I10:K10"/>
    <mergeCell ref="M10:N10"/>
    <mergeCell ref="Q10:S10"/>
    <mergeCell ref="AN11:AO12"/>
    <mergeCell ref="AP11:AP12"/>
    <mergeCell ref="AR11:AR12"/>
    <mergeCell ref="AV7:AX8"/>
    <mergeCell ref="CA7:CC7"/>
    <mergeCell ref="CJ13:CL13"/>
    <mergeCell ref="CJ14:CL14"/>
    <mergeCell ref="M15:O15"/>
    <mergeCell ref="AP13:AP14"/>
    <mergeCell ref="AS11:AS12"/>
    <mergeCell ref="CE11:CG11"/>
    <mergeCell ref="CJ11:CL11"/>
    <mergeCell ref="CE12:CG12"/>
    <mergeCell ref="CJ12:CL12"/>
    <mergeCell ref="AQ15:AS15"/>
    <mergeCell ref="CE15:CG15"/>
    <mergeCell ref="AR13:AR14"/>
    <mergeCell ref="AS13:AU14"/>
    <mergeCell ref="CJ7:CL7"/>
    <mergeCell ref="CJ8:CL8"/>
    <mergeCell ref="CE10:CG10"/>
    <mergeCell ref="CI17:CI18"/>
    <mergeCell ref="CJ17:CL18"/>
    <mergeCell ref="BY18:BZ18"/>
    <mergeCell ref="CC18:CD18"/>
    <mergeCell ref="AN17:AO17"/>
    <mergeCell ref="AY17:AZ17"/>
    <mergeCell ref="BB17:BD17"/>
    <mergeCell ref="BV17:BW18"/>
    <mergeCell ref="BX17:BX18"/>
    <mergeCell ref="CF18:CG18"/>
    <mergeCell ref="F19:G19"/>
    <mergeCell ref="I19:K19"/>
    <mergeCell ref="AN19:AO19"/>
    <mergeCell ref="AP20:AQ20"/>
    <mergeCell ref="BB21:BD21"/>
    <mergeCell ref="BY17:BZ17"/>
    <mergeCell ref="CB17:CB18"/>
    <mergeCell ref="CD17:CF17"/>
    <mergeCell ref="BV22:BW22"/>
    <mergeCell ref="CK22:CM22"/>
    <mergeCell ref="CO22:CQ22"/>
    <mergeCell ref="CT22:CV22"/>
    <mergeCell ref="CX22:CZ22"/>
    <mergeCell ref="AP23:AR23"/>
    <mergeCell ref="AS23:AU23"/>
    <mergeCell ref="I20:K20"/>
    <mergeCell ref="M20:N20"/>
    <mergeCell ref="Q20:S20"/>
    <mergeCell ref="BV21:BW21"/>
    <mergeCell ref="CA21:CC21"/>
    <mergeCell ref="CE21:CG21"/>
    <mergeCell ref="BV24:BW24"/>
    <mergeCell ref="BY24:BZ24"/>
    <mergeCell ref="CC24:CE24"/>
    <mergeCell ref="CG24:CI24"/>
    <mergeCell ref="CK24:CM24"/>
    <mergeCell ref="AP25:AR25"/>
    <mergeCell ref="AS25:AU25"/>
    <mergeCell ref="AV25:AX25"/>
    <mergeCell ref="AP24:AR24"/>
    <mergeCell ref="AS24:AU24"/>
    <mergeCell ref="AV24:AX24"/>
    <mergeCell ref="AY24:BB24"/>
    <mergeCell ref="CO28:CQ28"/>
    <mergeCell ref="AM27:AO27"/>
    <mergeCell ref="AP27:AR27"/>
    <mergeCell ref="AS27:AU27"/>
    <mergeCell ref="AV27:AX27"/>
    <mergeCell ref="AY27:BB27"/>
    <mergeCell ref="BV27:BW28"/>
    <mergeCell ref="AY25:BB25"/>
    <mergeCell ref="AM26:AO26"/>
    <mergeCell ref="AP26:AR26"/>
    <mergeCell ref="AS26:AU26"/>
    <mergeCell ref="AV26:AX26"/>
    <mergeCell ref="AY26:BB26"/>
    <mergeCell ref="AM29:AO29"/>
    <mergeCell ref="AP29:AR29"/>
    <mergeCell ref="AS29:AU29"/>
    <mergeCell ref="AV29:AX29"/>
    <mergeCell ref="AY29:BB29"/>
    <mergeCell ref="AM30:AO30"/>
    <mergeCell ref="AP30:AR30"/>
    <mergeCell ref="AS30:AU30"/>
    <mergeCell ref="CU27:CW28"/>
    <mergeCell ref="AM28:AO28"/>
    <mergeCell ref="AP28:AR28"/>
    <mergeCell ref="AS28:AU28"/>
    <mergeCell ref="AV28:AX28"/>
    <mergeCell ref="AY28:BB28"/>
    <mergeCell ref="BY28:BZ28"/>
    <mergeCell ref="CC28:CE28"/>
    <mergeCell ref="CG28:CI28"/>
    <mergeCell ref="CK28:CM28"/>
    <mergeCell ref="BX27:BX28"/>
    <mergeCell ref="CB27:CB28"/>
    <mergeCell ref="CE27:CG27"/>
    <mergeCell ref="CI27:CK27"/>
    <mergeCell ref="CM27:CO27"/>
    <mergeCell ref="CT27:CT28"/>
    <mergeCell ref="CM30:CO31"/>
    <mergeCell ref="AM31:AO31"/>
    <mergeCell ref="CB31:CC31"/>
    <mergeCell ref="CH31:CJ31"/>
    <mergeCell ref="AM32:AO32"/>
    <mergeCell ref="AP32:AR32"/>
    <mergeCell ref="AS32:AU32"/>
    <mergeCell ref="AV32:AX32"/>
    <mergeCell ref="AY32:BB32"/>
    <mergeCell ref="CB30:CC30"/>
    <mergeCell ref="CE30:CE31"/>
    <mergeCell ref="CF30:CF31"/>
    <mergeCell ref="CG30:CG31"/>
    <mergeCell ref="CH30:CJ30"/>
    <mergeCell ref="CL30:CL31"/>
    <mergeCell ref="AV30:AX30"/>
    <mergeCell ref="AY30:BB30"/>
    <mergeCell ref="BW30:BX31"/>
    <mergeCell ref="BY30:BY31"/>
    <mergeCell ref="BZ30:BZ31"/>
    <mergeCell ref="CA30:CA31"/>
    <mergeCell ref="H38:J38"/>
    <mergeCell ref="M38:O38"/>
    <mergeCell ref="AZ38:BB38"/>
    <mergeCell ref="BV38:BW38"/>
    <mergeCell ref="BY38:CA38"/>
    <mergeCell ref="AZ36:BB36"/>
    <mergeCell ref="E37:F38"/>
    <mergeCell ref="G37:G38"/>
    <mergeCell ref="I37:J37"/>
    <mergeCell ref="L37:L38"/>
    <mergeCell ref="O37:P37"/>
    <mergeCell ref="Q37:Q38"/>
    <mergeCell ref="R37:T38"/>
    <mergeCell ref="CC38:CG38"/>
    <mergeCell ref="CH38:CI38"/>
    <mergeCell ref="CK38:CL38"/>
    <mergeCell ref="AS20:AU20"/>
    <mergeCell ref="AW20:AY20"/>
    <mergeCell ref="BA20:BC20"/>
    <mergeCell ref="BV37:BW37"/>
    <mergeCell ref="BY37:CA37"/>
    <mergeCell ref="CC37:CG37"/>
    <mergeCell ref="CH37:CI37"/>
    <mergeCell ref="CK37:CL37"/>
    <mergeCell ref="CK33:CL33"/>
    <mergeCell ref="BY34:BZ34"/>
    <mergeCell ref="CC34:CE34"/>
    <mergeCell ref="CG34:CI34"/>
    <mergeCell ref="CK34:CL34"/>
    <mergeCell ref="AZ35:BB35"/>
    <mergeCell ref="BY35:CA35"/>
    <mergeCell ref="BV33:BW34"/>
    <mergeCell ref="BX33:BX34"/>
    <mergeCell ref="BY33:BZ33"/>
    <mergeCell ref="CB33:CB34"/>
    <mergeCell ref="CC33:CE33"/>
    <mergeCell ref="CG33:CI33"/>
    <mergeCell ref="E5:F5"/>
    <mergeCell ref="E6:F6"/>
    <mergeCell ref="G5:I5"/>
    <mergeCell ref="G6:I6"/>
    <mergeCell ref="J5:L5"/>
    <mergeCell ref="J6:L6"/>
    <mergeCell ref="P5:R5"/>
    <mergeCell ref="P6:R6"/>
    <mergeCell ref="S5:U5"/>
    <mergeCell ref="S6:U6"/>
    <mergeCell ref="M6:O6"/>
    <mergeCell ref="E15:F15"/>
    <mergeCell ref="E16:F16"/>
    <mergeCell ref="G15:I15"/>
    <mergeCell ref="G16:I16"/>
    <mergeCell ref="J15:L15"/>
    <mergeCell ref="J16:L16"/>
    <mergeCell ref="P15:R15"/>
    <mergeCell ref="P16:R16"/>
    <mergeCell ref="S15:U15"/>
    <mergeCell ref="S16:U16"/>
    <mergeCell ref="M16:O16"/>
  </mergeCells>
  <phoneticPr fontId="4"/>
  <conditionalFormatting sqref="CK37:CL38">
    <cfRule type="cellIs" dxfId="1"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7D10-E9E7-45A9-AE4C-9306B17C560E}">
  <dimension ref="A1:DA38"/>
  <sheetViews>
    <sheetView showGridLines="0" view="pageBreakPreview" zoomScale="60" zoomScaleNormal="123" workbookViewId="0">
      <selection activeCell="A2" sqref="A2"/>
    </sheetView>
  </sheetViews>
  <sheetFormatPr defaultRowHeight="18"/>
  <cols>
    <col min="1" max="105" width="3" customWidth="1"/>
  </cols>
  <sheetData>
    <row r="1" spans="1:96">
      <c r="A1" s="16"/>
      <c r="B1" t="s">
        <v>556</v>
      </c>
      <c r="C1" s="16"/>
      <c r="BV1" t="s">
        <v>483</v>
      </c>
    </row>
    <row r="2" spans="1:96">
      <c r="A2" s="16"/>
      <c r="C2" t="s">
        <v>348</v>
      </c>
      <c r="AM2" t="s">
        <v>561</v>
      </c>
      <c r="BW2" t="s">
        <v>363</v>
      </c>
      <c r="CC2" s="14" t="s">
        <v>362</v>
      </c>
      <c r="CE2" s="4" t="s">
        <v>4</v>
      </c>
      <c r="CF2" s="304" t="s">
        <v>18</v>
      </c>
      <c r="CG2" s="304"/>
      <c r="CH2" s="304"/>
      <c r="CI2" t="s">
        <v>259</v>
      </c>
      <c r="CJ2" s="304" t="s">
        <v>367</v>
      </c>
      <c r="CK2" s="304"/>
      <c r="CL2" s="304"/>
    </row>
    <row r="3" spans="1:96">
      <c r="C3" t="s">
        <v>557</v>
      </c>
      <c r="AN3" t="s">
        <v>323</v>
      </c>
      <c r="CE3" s="4" t="s">
        <v>4</v>
      </c>
      <c r="CF3" s="304" t="s">
        <v>368</v>
      </c>
      <c r="CG3" s="304"/>
      <c r="CH3" s="304"/>
      <c r="CI3" t="s">
        <v>287</v>
      </c>
      <c r="CJ3" s="304" t="s">
        <v>224</v>
      </c>
      <c r="CK3" s="304"/>
      <c r="CL3" s="304"/>
      <c r="CM3" t="s">
        <v>259</v>
      </c>
      <c r="CN3" s="304" t="s">
        <v>369</v>
      </c>
      <c r="CO3" s="304"/>
      <c r="CP3" s="304"/>
    </row>
    <row r="4" spans="1:96">
      <c r="D4" t="s">
        <v>558</v>
      </c>
      <c r="AN4" t="s">
        <v>324</v>
      </c>
      <c r="BG4" s="6"/>
      <c r="BH4" s="7"/>
      <c r="BI4" s="7"/>
      <c r="BJ4" s="7"/>
      <c r="BK4" s="7"/>
      <c r="BL4" s="7"/>
      <c r="BM4" s="7"/>
      <c r="BN4" s="7"/>
      <c r="BO4" s="7"/>
      <c r="BP4" s="7"/>
      <c r="BQ4" s="7"/>
      <c r="BR4" s="8"/>
      <c r="CE4" s="4" t="s">
        <v>4</v>
      </c>
      <c r="CF4" s="294">
        <f>'5か曲'!AY32</f>
        <v>583.9007205844257</v>
      </c>
      <c r="CG4" s="294"/>
      <c r="CH4" s="294"/>
      <c r="CI4" t="s">
        <v>287</v>
      </c>
      <c r="CJ4" s="294">
        <f>'5か曲'!AP32</f>
        <v>262.58649520324377</v>
      </c>
      <c r="CK4" s="294"/>
      <c r="CL4" s="294"/>
      <c r="CM4" t="s">
        <v>259</v>
      </c>
      <c r="CN4" s="294">
        <f>'1条'!R7</f>
        <v>0.65</v>
      </c>
      <c r="CO4" s="294"/>
      <c r="CP4" s="294"/>
      <c r="CQ4" t="s">
        <v>287</v>
      </c>
      <c r="CR4" s="4">
        <v>2</v>
      </c>
    </row>
    <row r="5" spans="1:96">
      <c r="E5" s="271"/>
      <c r="F5" s="271"/>
      <c r="G5" s="271" t="s">
        <v>110</v>
      </c>
      <c r="H5" s="271"/>
      <c r="I5" s="271"/>
      <c r="J5" s="272" t="s">
        <v>111</v>
      </c>
      <c r="K5" s="272"/>
      <c r="L5" s="272"/>
      <c r="M5" s="271" t="s">
        <v>112</v>
      </c>
      <c r="N5" s="271"/>
      <c r="O5" s="271"/>
      <c r="P5" s="225" t="s">
        <v>113</v>
      </c>
      <c r="Q5" s="225"/>
      <c r="R5" s="225"/>
      <c r="S5" s="225" t="s">
        <v>114</v>
      </c>
      <c r="T5" s="225"/>
      <c r="U5" s="225"/>
      <c r="V5" s="17"/>
      <c r="X5" s="6"/>
      <c r="Y5" s="7"/>
      <c r="Z5" s="7"/>
      <c r="AA5" s="7"/>
      <c r="AB5" s="7"/>
      <c r="AC5" s="7"/>
      <c r="AD5" s="7"/>
      <c r="AE5" s="7"/>
      <c r="AF5" s="7"/>
      <c r="AG5" s="7"/>
      <c r="AH5" s="7"/>
      <c r="AI5" s="8"/>
      <c r="AN5" s="192" t="s">
        <v>189</v>
      </c>
      <c r="AO5" s="192"/>
      <c r="AP5" s="196" t="s">
        <v>40</v>
      </c>
      <c r="AQ5" s="30">
        <v>1</v>
      </c>
      <c r="AR5" s="297" t="s">
        <v>563</v>
      </c>
      <c r="AS5" s="297"/>
      <c r="AT5" s="297"/>
      <c r="AU5" s="297"/>
      <c r="AV5" s="297"/>
      <c r="AW5" s="18"/>
      <c r="AX5" s="16"/>
      <c r="AY5" s="16"/>
      <c r="AZ5" s="16"/>
      <c r="BA5" s="16"/>
      <c r="BB5" s="16"/>
      <c r="BC5" s="16"/>
      <c r="BD5" s="16"/>
      <c r="BE5" s="16"/>
      <c r="BG5" s="9"/>
      <c r="BR5" s="10"/>
      <c r="CE5" s="4" t="s">
        <v>4</v>
      </c>
      <c r="CF5" s="294">
        <f>CF4/CJ4</f>
        <v>2.223650992152062</v>
      </c>
      <c r="CG5" s="294"/>
      <c r="CH5" s="294"/>
      <c r="CI5" t="s">
        <v>259</v>
      </c>
      <c r="CJ5" s="294">
        <f>CN4</f>
        <v>0.65</v>
      </c>
      <c r="CK5" s="294"/>
      <c r="CL5" s="294"/>
      <c r="CM5" t="s">
        <v>287</v>
      </c>
      <c r="CN5" s="4">
        <v>2</v>
      </c>
    </row>
    <row r="6" spans="1:96">
      <c r="E6" s="271" t="s">
        <v>117</v>
      </c>
      <c r="F6" s="271"/>
      <c r="G6" s="270">
        <f>'1条'!R11-J6/2</f>
        <v>2.8499999999999996</v>
      </c>
      <c r="H6" s="270"/>
      <c r="I6" s="270"/>
      <c r="J6" s="270">
        <f>'1条'!R9</f>
        <v>0.7</v>
      </c>
      <c r="K6" s="270"/>
      <c r="L6" s="270"/>
      <c r="M6" s="270">
        <f>G6*J6</f>
        <v>1.9949999999999997</v>
      </c>
      <c r="N6" s="270"/>
      <c r="O6" s="270"/>
      <c r="P6" s="270">
        <f>G6/2</f>
        <v>1.4249999999999998</v>
      </c>
      <c r="Q6" s="270"/>
      <c r="R6" s="270"/>
      <c r="S6" s="296" t="s">
        <v>236</v>
      </c>
      <c r="T6" s="296"/>
      <c r="U6" s="296"/>
      <c r="V6" s="90"/>
      <c r="X6" s="9"/>
      <c r="AI6" s="10"/>
      <c r="AN6" s="192"/>
      <c r="AO6" s="192"/>
      <c r="AP6" s="196"/>
      <c r="AQ6" s="76">
        <v>2</v>
      </c>
      <c r="AR6" s="297"/>
      <c r="AS6" s="297"/>
      <c r="AT6" s="297"/>
      <c r="AU6" s="297"/>
      <c r="AV6" s="297"/>
      <c r="AW6" s="18"/>
      <c r="AX6" s="16"/>
      <c r="AY6" s="16"/>
      <c r="AZ6" s="16"/>
      <c r="BA6" s="16"/>
      <c r="BB6" s="16"/>
      <c r="BC6" s="16"/>
      <c r="BD6" s="16"/>
      <c r="BE6" s="16"/>
      <c r="BG6" s="9"/>
      <c r="BR6" s="10"/>
      <c r="CE6" s="4" t="s">
        <v>4</v>
      </c>
      <c r="CF6" s="294">
        <f>CF5+CJ5/CN5</f>
        <v>2.5486509921520621</v>
      </c>
      <c r="CG6" s="294"/>
      <c r="CH6" s="294"/>
    </row>
    <row r="7" spans="1:96">
      <c r="E7" s="16" t="s">
        <v>322</v>
      </c>
      <c r="F7" s="16"/>
      <c r="G7" s="16"/>
      <c r="H7" s="16"/>
      <c r="I7" s="16"/>
      <c r="J7" s="16"/>
      <c r="K7" s="16"/>
      <c r="L7" s="16"/>
      <c r="M7" s="16"/>
      <c r="X7" s="9"/>
      <c r="AI7" s="10"/>
      <c r="AO7" s="16"/>
      <c r="AP7" s="196" t="s">
        <v>40</v>
      </c>
      <c r="AQ7" s="30">
        <v>1</v>
      </c>
      <c r="AR7" s="190">
        <f>BB17</f>
        <v>145.5005967921164</v>
      </c>
      <c r="AS7" s="190"/>
      <c r="AT7" s="190"/>
      <c r="AU7" s="196" t="s">
        <v>271</v>
      </c>
      <c r="AV7" s="190">
        <f>BB21</f>
        <v>1.5473305080585686</v>
      </c>
      <c r="AW7" s="190"/>
      <c r="AX7" s="190"/>
      <c r="BD7" s="16"/>
      <c r="BE7" s="16"/>
      <c r="BG7" s="9"/>
      <c r="BR7" s="10"/>
      <c r="BW7" t="s">
        <v>364</v>
      </c>
      <c r="CC7" s="14" t="s">
        <v>296</v>
      </c>
      <c r="CE7" s="4" t="s">
        <v>4</v>
      </c>
      <c r="CF7" s="294">
        <f>AY37/1000</f>
        <v>0.59</v>
      </c>
      <c r="CG7" s="294"/>
      <c r="CH7" s="294"/>
    </row>
    <row r="8" spans="1:96" ht="19.2">
      <c r="E8" s="16" t="s">
        <v>128</v>
      </c>
      <c r="X8" s="9"/>
      <c r="AI8" s="10"/>
      <c r="AP8" s="196"/>
      <c r="AQ8" s="76">
        <v>2</v>
      </c>
      <c r="AR8" s="190"/>
      <c r="AS8" s="190"/>
      <c r="AT8" s="190"/>
      <c r="AU8" s="196"/>
      <c r="AV8" s="190"/>
      <c r="AW8" s="190"/>
      <c r="AX8" s="190"/>
      <c r="BD8" s="16"/>
      <c r="BE8" s="16"/>
      <c r="BG8" s="9"/>
      <c r="BR8" s="10"/>
      <c r="BW8" t="s">
        <v>252</v>
      </c>
      <c r="CC8" s="303" t="s">
        <v>365</v>
      </c>
      <c r="CD8" s="303"/>
      <c r="CE8" s="4" t="s">
        <v>4</v>
      </c>
      <c r="CF8" s="294">
        <f>CF6/CF7</f>
        <v>4.3197474443255297</v>
      </c>
      <c r="CG8" s="294"/>
      <c r="CH8" s="294"/>
    </row>
    <row r="9" spans="1:96">
      <c r="E9" s="16"/>
      <c r="F9" s="192" t="s">
        <v>125</v>
      </c>
      <c r="G9" s="192"/>
      <c r="H9" s="21" t="s">
        <v>40</v>
      </c>
      <c r="I9" s="192" t="s">
        <v>123</v>
      </c>
      <c r="J9" s="193"/>
      <c r="K9" s="193"/>
      <c r="L9" s="15" t="s">
        <v>126</v>
      </c>
      <c r="M9" s="16"/>
      <c r="X9" s="9"/>
      <c r="AI9" s="10"/>
      <c r="AP9" s="19" t="s">
        <v>40</v>
      </c>
      <c r="AQ9" s="190">
        <f>AQ7/AQ8*AR7*AV7</f>
        <v>112.5687561785852</v>
      </c>
      <c r="AR9" s="190"/>
      <c r="AS9" s="190"/>
      <c r="AT9" s="4" t="s">
        <v>197</v>
      </c>
      <c r="AX9" s="17"/>
      <c r="BG9" s="9"/>
      <c r="BR9" s="10"/>
    </row>
    <row r="10" spans="1:96">
      <c r="H10" s="21" t="s">
        <v>40</v>
      </c>
      <c r="I10" s="190">
        <f>M6</f>
        <v>1.9949999999999997</v>
      </c>
      <c r="J10" s="190"/>
      <c r="K10" s="190"/>
      <c r="L10" s="23" t="s">
        <v>69</v>
      </c>
      <c r="M10" s="200">
        <f>'1条'!BA4</f>
        <v>24.5</v>
      </c>
      <c r="N10" s="200"/>
      <c r="P10" s="21" t="s">
        <v>40</v>
      </c>
      <c r="Q10" s="190">
        <f>I10*M10</f>
        <v>48.877499999999991</v>
      </c>
      <c r="R10" s="190"/>
      <c r="S10" s="190"/>
      <c r="T10" s="18" t="s">
        <v>127</v>
      </c>
      <c r="X10" s="9"/>
      <c r="AI10" s="10"/>
      <c r="AN10" s="16" t="s">
        <v>325</v>
      </c>
      <c r="AO10" s="16"/>
      <c r="BG10" s="9"/>
      <c r="BR10" s="10"/>
      <c r="BV10" t="s">
        <v>476</v>
      </c>
    </row>
    <row r="11" spans="1:96">
      <c r="X11" s="9"/>
      <c r="AI11" s="10"/>
      <c r="AN11" s="192" t="s">
        <v>326</v>
      </c>
      <c r="AO11" s="192"/>
      <c r="AP11" s="196" t="s">
        <v>40</v>
      </c>
      <c r="AQ11" s="30">
        <v>1</v>
      </c>
      <c r="AR11" s="196" t="s">
        <v>157</v>
      </c>
      <c r="AS11" s="192" t="s">
        <v>491</v>
      </c>
      <c r="AU11" s="16"/>
      <c r="AV11" s="17"/>
      <c r="AW11" s="17"/>
      <c r="AX11" s="17"/>
      <c r="AY11" s="16"/>
      <c r="AZ11" s="17"/>
      <c r="BG11" s="9"/>
      <c r="BR11" s="10"/>
      <c r="BW11" t="s">
        <v>482</v>
      </c>
    </row>
    <row r="12" spans="1:96">
      <c r="D12" t="s">
        <v>559</v>
      </c>
      <c r="X12" s="9"/>
      <c r="AI12" s="10"/>
      <c r="AN12" s="192"/>
      <c r="AO12" s="192"/>
      <c r="AP12" s="196"/>
      <c r="AQ12" s="23">
        <v>3</v>
      </c>
      <c r="AR12" s="196"/>
      <c r="AS12" s="192"/>
      <c r="AU12" s="16"/>
      <c r="AV12" s="17"/>
      <c r="AW12" s="17"/>
      <c r="AX12" s="17"/>
      <c r="AY12" s="16"/>
      <c r="AZ12" s="17"/>
      <c r="BB12" s="16"/>
      <c r="BC12" s="16"/>
      <c r="BD12" s="16"/>
      <c r="BE12" s="16"/>
      <c r="BG12" s="9"/>
      <c r="BR12" s="10"/>
      <c r="BW12" s="284" t="s">
        <v>320</v>
      </c>
      <c r="BX12" s="285"/>
      <c r="BY12" s="236" t="s">
        <v>40</v>
      </c>
      <c r="BZ12" s="239" t="s">
        <v>321</v>
      </c>
      <c r="CA12" s="239"/>
      <c r="CB12" s="236" t="s">
        <v>40</v>
      </c>
      <c r="CC12" s="197">
        <f>CS17</f>
        <v>272.03874382141476</v>
      </c>
      <c r="CD12" s="197"/>
      <c r="CE12" s="197"/>
      <c r="CF12" s="56" t="s">
        <v>69</v>
      </c>
      <c r="CG12" s="286">
        <v>1000</v>
      </c>
      <c r="CH12" s="286"/>
      <c r="CI12" s="286"/>
      <c r="CJ12" s="236" t="s">
        <v>40</v>
      </c>
      <c r="CK12" s="190">
        <f>CC12*CG12/CC13/CG13</f>
        <v>0.46108261664646566</v>
      </c>
      <c r="CL12" s="190"/>
      <c r="CM12" s="190"/>
    </row>
    <row r="13" spans="1:96">
      <c r="E13" t="s">
        <v>149</v>
      </c>
      <c r="X13" s="9"/>
      <c r="AI13" s="10"/>
      <c r="AP13" s="196" t="s">
        <v>40</v>
      </c>
      <c r="AQ13" s="30">
        <v>1</v>
      </c>
      <c r="AR13" s="196" t="s">
        <v>157</v>
      </c>
      <c r="AS13" s="190">
        <f>BB21</f>
        <v>1.5473305080585686</v>
      </c>
      <c r="AT13" s="190"/>
      <c r="AU13" s="190"/>
      <c r="AV13" s="43"/>
      <c r="AW13" s="43"/>
      <c r="AX13" s="43"/>
      <c r="AY13" s="18"/>
      <c r="AZ13" s="43"/>
      <c r="BA13" s="43"/>
      <c r="BB13" s="43"/>
      <c r="BC13" s="16"/>
      <c r="BD13" s="16"/>
      <c r="BE13" s="43"/>
      <c r="BF13" s="43"/>
      <c r="BG13" s="9"/>
      <c r="BH13" s="43"/>
      <c r="BR13" s="10"/>
      <c r="BW13" s="285"/>
      <c r="BX13" s="285"/>
      <c r="BY13" s="236"/>
      <c r="BZ13" s="275" t="s">
        <v>462</v>
      </c>
      <c r="CA13" s="275"/>
      <c r="CB13" s="236"/>
      <c r="CC13" s="276">
        <f>AY36</f>
        <v>1000</v>
      </c>
      <c r="CD13" s="276"/>
      <c r="CE13" s="276"/>
      <c r="CF13" s="4" t="s">
        <v>69</v>
      </c>
      <c r="CG13" s="276">
        <f>AY37</f>
        <v>590</v>
      </c>
      <c r="CH13" s="276"/>
      <c r="CI13" s="276"/>
      <c r="CJ13" s="236"/>
      <c r="CK13" s="190"/>
      <c r="CL13" s="190"/>
      <c r="CM13" s="190"/>
    </row>
    <row r="14" spans="1:96">
      <c r="X14" s="9"/>
      <c r="AI14" s="10"/>
      <c r="AO14" s="16"/>
      <c r="AP14" s="196"/>
      <c r="AQ14" s="23">
        <v>3</v>
      </c>
      <c r="AR14" s="196"/>
      <c r="AS14" s="190"/>
      <c r="AT14" s="190"/>
      <c r="AU14" s="190"/>
      <c r="AV14" s="43"/>
      <c r="AW14" s="43"/>
      <c r="AX14" s="43"/>
      <c r="AY14" s="17"/>
      <c r="AZ14" s="43"/>
      <c r="BA14" s="43"/>
      <c r="BB14" s="43"/>
      <c r="BC14" s="16"/>
      <c r="BD14" s="16"/>
      <c r="BE14" s="43"/>
      <c r="BF14" s="43"/>
      <c r="BG14" s="9"/>
      <c r="BH14" s="43"/>
      <c r="BR14" s="10"/>
      <c r="BW14" t="s">
        <v>484</v>
      </c>
      <c r="BX14" s="98"/>
      <c r="BY14" s="68"/>
      <c r="BZ14" s="42"/>
      <c r="CA14" s="42"/>
      <c r="CC14" s="68"/>
      <c r="CD14" s="97"/>
      <c r="CE14" s="97"/>
      <c r="CF14" s="97"/>
      <c r="CG14" s="4"/>
      <c r="CH14" s="97"/>
      <c r="CI14" s="97"/>
      <c r="CJ14" s="97"/>
      <c r="CL14" s="68"/>
      <c r="CM14" s="41"/>
      <c r="CN14" s="41"/>
      <c r="CO14" s="41"/>
    </row>
    <row r="15" spans="1:96">
      <c r="E15" s="271"/>
      <c r="F15" s="271"/>
      <c r="G15" s="271" t="s">
        <v>110</v>
      </c>
      <c r="H15" s="271"/>
      <c r="I15" s="271"/>
      <c r="J15" s="272" t="s">
        <v>111</v>
      </c>
      <c r="K15" s="272"/>
      <c r="L15" s="272"/>
      <c r="M15" s="271" t="s">
        <v>112</v>
      </c>
      <c r="N15" s="271"/>
      <c r="O15" s="271"/>
      <c r="P15" s="225" t="s">
        <v>113</v>
      </c>
      <c r="Q15" s="225"/>
      <c r="R15" s="225"/>
      <c r="S15" s="225" t="s">
        <v>114</v>
      </c>
      <c r="T15" s="225"/>
      <c r="U15" s="225"/>
      <c r="V15" s="17"/>
      <c r="X15" s="9"/>
      <c r="AI15" s="10"/>
      <c r="AP15" s="19" t="s">
        <v>40</v>
      </c>
      <c r="AQ15" s="190">
        <f>AQ13/AQ14*AS13</f>
        <v>0.51577683601952284</v>
      </c>
      <c r="AR15" s="190"/>
      <c r="AS15" s="190"/>
      <c r="AT15" s="4" t="s">
        <v>5</v>
      </c>
      <c r="BG15" s="9"/>
      <c r="BR15" s="10"/>
      <c r="BW15" s="98"/>
      <c r="BX15" s="211" t="s">
        <v>321</v>
      </c>
      <c r="BY15" s="211"/>
      <c r="BZ15" s="236" t="s">
        <v>40</v>
      </c>
      <c r="CA15" s="211" t="s">
        <v>485</v>
      </c>
      <c r="CB15" s="211"/>
      <c r="CC15" s="235" t="s">
        <v>346</v>
      </c>
      <c r="CD15" s="239" t="s">
        <v>308</v>
      </c>
      <c r="CE15" s="239"/>
      <c r="CF15" s="236" t="s">
        <v>164</v>
      </c>
      <c r="CG15" s="236" t="s">
        <v>486</v>
      </c>
      <c r="CH15" s="236"/>
      <c r="CI15" s="211" t="s">
        <v>403</v>
      </c>
      <c r="CJ15" s="236" t="s">
        <v>162</v>
      </c>
      <c r="CK15" s="236" t="s">
        <v>486</v>
      </c>
      <c r="CL15" s="236"/>
      <c r="CM15" s="211" t="s">
        <v>487</v>
      </c>
      <c r="CN15" s="236" t="s">
        <v>166</v>
      </c>
      <c r="CO15" s="41"/>
    </row>
    <row r="16" spans="1:96">
      <c r="E16" s="271" t="s">
        <v>117</v>
      </c>
      <c r="F16" s="271"/>
      <c r="G16" s="270">
        <f>G6</f>
        <v>2.8499999999999996</v>
      </c>
      <c r="H16" s="270"/>
      <c r="I16" s="270"/>
      <c r="J16" s="270">
        <f>'1条'!R6-'1条'!R14</f>
        <v>6.2</v>
      </c>
      <c r="K16" s="270"/>
      <c r="L16" s="270"/>
      <c r="M16" s="270">
        <f>G16*J16</f>
        <v>17.669999999999998</v>
      </c>
      <c r="N16" s="270"/>
      <c r="O16" s="270"/>
      <c r="P16" s="270">
        <f>G16/2</f>
        <v>1.4249999999999998</v>
      </c>
      <c r="Q16" s="270"/>
      <c r="R16" s="270"/>
      <c r="S16" s="296" t="s">
        <v>236</v>
      </c>
      <c r="T16" s="296"/>
      <c r="U16" s="296"/>
      <c r="V16" s="90"/>
      <c r="X16" s="9"/>
      <c r="AI16" s="10"/>
      <c r="AN16" s="16" t="s">
        <v>168</v>
      </c>
      <c r="BG16" s="9"/>
      <c r="BR16" s="10"/>
      <c r="BW16" s="98"/>
      <c r="BX16" s="211"/>
      <c r="BY16" s="211"/>
      <c r="BZ16" s="236"/>
      <c r="CA16" s="211"/>
      <c r="CB16" s="211"/>
      <c r="CC16" s="236"/>
      <c r="CD16" s="275" t="s">
        <v>296</v>
      </c>
      <c r="CE16" s="275"/>
      <c r="CF16" s="236"/>
      <c r="CG16" s="236"/>
      <c r="CH16" s="236"/>
      <c r="CI16" s="211"/>
      <c r="CJ16" s="236"/>
      <c r="CK16" s="236"/>
      <c r="CL16" s="236"/>
      <c r="CM16" s="211"/>
      <c r="CN16" s="236"/>
      <c r="CO16" s="41"/>
    </row>
    <row r="17" spans="3:100">
      <c r="E17" s="16" t="s">
        <v>578</v>
      </c>
      <c r="X17" s="9"/>
      <c r="AI17" s="10"/>
      <c r="AN17" s="192" t="s">
        <v>327</v>
      </c>
      <c r="AO17" s="192"/>
      <c r="AP17" s="16" t="s">
        <v>489</v>
      </c>
      <c r="AQ17" s="16"/>
      <c r="AR17" s="16"/>
      <c r="AS17" s="16"/>
      <c r="AT17" s="16"/>
      <c r="AU17" s="16"/>
      <c r="AV17" s="16"/>
      <c r="AW17" s="16"/>
      <c r="AY17" s="192" t="s">
        <v>327</v>
      </c>
      <c r="AZ17" s="192"/>
      <c r="BA17" s="18" t="s">
        <v>4</v>
      </c>
      <c r="BB17" s="190">
        <f>('3安地'!AP30-'1条'!R10-'1条'!R7-'1条'!R9/2)*'3安地'!AP36/'3安地'!AP30</f>
        <v>145.5005967921164</v>
      </c>
      <c r="BC17" s="190"/>
      <c r="BD17" s="190"/>
      <c r="BE17" s="4" t="s">
        <v>33</v>
      </c>
      <c r="BG17" s="9"/>
      <c r="BR17" s="10"/>
      <c r="BW17" s="98"/>
      <c r="BX17" s="98"/>
      <c r="BY17" s="68"/>
      <c r="BZ17" s="236" t="s">
        <v>40</v>
      </c>
      <c r="CA17" s="190">
        <f>AP31</f>
        <v>272.03874382141476</v>
      </c>
      <c r="CB17" s="190"/>
      <c r="CC17" s="190"/>
      <c r="CD17" s="235" t="s">
        <v>346</v>
      </c>
      <c r="CE17" s="197">
        <f>AY31</f>
        <v>490.00533060355605</v>
      </c>
      <c r="CF17" s="197"/>
      <c r="CG17" s="197"/>
      <c r="CH17" s="236" t="s">
        <v>164</v>
      </c>
      <c r="CI17" s="236" t="s">
        <v>486</v>
      </c>
      <c r="CJ17" s="236"/>
      <c r="CK17" s="236">
        <v>0</v>
      </c>
      <c r="CL17" s="236" t="s">
        <v>162</v>
      </c>
      <c r="CM17" s="236" t="s">
        <v>486</v>
      </c>
      <c r="CN17" s="236"/>
      <c r="CO17" s="236">
        <v>0</v>
      </c>
      <c r="CP17" s="236" t="s">
        <v>166</v>
      </c>
      <c r="CR17" s="236" t="s">
        <v>40</v>
      </c>
      <c r="CS17" s="190">
        <f>CA17-CE17/CE18*(TAN(CK17)+TAN(CO17))</f>
        <v>272.03874382141476</v>
      </c>
      <c r="CT17" s="190"/>
      <c r="CU17" s="190"/>
    </row>
    <row r="18" spans="3:100" ht="19.2">
      <c r="E18" s="16" t="s">
        <v>151</v>
      </c>
      <c r="X18" s="9"/>
      <c r="AI18" s="10"/>
      <c r="AN18" s="17"/>
      <c r="AO18" s="17"/>
      <c r="AP18" s="16"/>
      <c r="AQ18" s="16"/>
      <c r="AR18" s="16"/>
      <c r="AS18" s="16"/>
      <c r="AT18" s="16"/>
      <c r="AU18" s="16"/>
      <c r="AV18" s="16"/>
      <c r="AW18" s="16"/>
      <c r="AX18" s="16"/>
      <c r="AY18" s="17"/>
      <c r="AZ18" s="17"/>
      <c r="BA18" s="18"/>
      <c r="BB18" s="43"/>
      <c r="BC18" s="43"/>
      <c r="BD18" s="43"/>
      <c r="BE18" s="4"/>
      <c r="BG18" s="9"/>
      <c r="BR18" s="10"/>
      <c r="BZ18" s="236"/>
      <c r="CA18" s="190"/>
      <c r="CB18" s="190"/>
      <c r="CC18" s="190"/>
      <c r="CD18" s="236"/>
      <c r="CE18" s="240">
        <f>AY37/1000</f>
        <v>0.59</v>
      </c>
      <c r="CF18" s="240"/>
      <c r="CG18" s="240"/>
      <c r="CH18" s="236"/>
      <c r="CI18" s="236"/>
      <c r="CJ18" s="236"/>
      <c r="CK18" s="236"/>
      <c r="CL18" s="236"/>
      <c r="CM18" s="236"/>
      <c r="CN18" s="236"/>
      <c r="CO18" s="236"/>
      <c r="CP18" s="236"/>
      <c r="CR18" s="236"/>
      <c r="CS18" s="190"/>
      <c r="CT18" s="190"/>
      <c r="CU18" s="190"/>
    </row>
    <row r="19" spans="3:100">
      <c r="F19" s="192" t="s">
        <v>141</v>
      </c>
      <c r="G19" s="192"/>
      <c r="H19" s="21" t="s">
        <v>40</v>
      </c>
      <c r="I19" s="192" t="s">
        <v>123</v>
      </c>
      <c r="J19" s="193"/>
      <c r="K19" s="193"/>
      <c r="L19" s="15" t="s">
        <v>142</v>
      </c>
      <c r="M19" s="16"/>
      <c r="X19" s="11"/>
      <c r="Y19" s="12"/>
      <c r="Z19" s="12"/>
      <c r="AA19" s="12"/>
      <c r="AB19" s="12"/>
      <c r="AC19" s="12"/>
      <c r="AD19" s="12"/>
      <c r="AE19" s="12"/>
      <c r="AF19" s="12"/>
      <c r="AG19" s="12"/>
      <c r="AH19" s="12"/>
      <c r="AI19" s="13"/>
      <c r="AN19" s="211" t="s">
        <v>491</v>
      </c>
      <c r="AO19" s="211"/>
      <c r="AP19" s="31" t="s">
        <v>333</v>
      </c>
      <c r="AQ19" s="16"/>
      <c r="AR19" s="16"/>
      <c r="AS19" s="16"/>
      <c r="AT19" s="16"/>
      <c r="AU19" s="16"/>
      <c r="AV19" s="16"/>
      <c r="AW19" s="16"/>
      <c r="AX19" s="16"/>
      <c r="BG19" s="9"/>
      <c r="BR19" s="10"/>
    </row>
    <row r="20" spans="3:100">
      <c r="F20" s="16"/>
      <c r="G20" s="16"/>
      <c r="H20" s="21" t="s">
        <v>40</v>
      </c>
      <c r="I20" s="190">
        <f>M16</f>
        <v>17.669999999999998</v>
      </c>
      <c r="J20" s="190"/>
      <c r="K20" s="190"/>
      <c r="L20" s="23" t="s">
        <v>69</v>
      </c>
      <c r="M20" s="200">
        <f>'1条'!R20</f>
        <v>19</v>
      </c>
      <c r="N20" s="200"/>
      <c r="P20" s="21" t="s">
        <v>40</v>
      </c>
      <c r="Q20" s="190">
        <f>I20*M20</f>
        <v>335.72999999999996</v>
      </c>
      <c r="R20" s="190"/>
      <c r="S20" s="190"/>
      <c r="T20" s="18" t="s">
        <v>127</v>
      </c>
      <c r="AP20" s="211" t="s">
        <v>491</v>
      </c>
      <c r="AQ20" s="211"/>
      <c r="AR20" s="18" t="s">
        <v>4</v>
      </c>
      <c r="AS20" s="190">
        <f>'3安地'!AP30</f>
        <v>3.4473305080585686</v>
      </c>
      <c r="AT20" s="190"/>
      <c r="AU20" s="16" t="s">
        <v>236</v>
      </c>
      <c r="AV20" s="190">
        <f>'1条'!R10</f>
        <v>0.9</v>
      </c>
      <c r="AW20" s="190"/>
      <c r="AX20" s="16" t="s">
        <v>236</v>
      </c>
      <c r="AY20" s="190">
        <f>'1条'!R7</f>
        <v>0.65</v>
      </c>
      <c r="AZ20" s="190"/>
      <c r="BA20" s="16" t="s">
        <v>236</v>
      </c>
      <c r="BB20" s="190">
        <f>'1条'!R9</f>
        <v>0.7</v>
      </c>
      <c r="BC20" s="190"/>
      <c r="BD20" t="s">
        <v>287</v>
      </c>
      <c r="BE20" s="4">
        <v>2</v>
      </c>
      <c r="BG20" s="9"/>
      <c r="BR20" s="10"/>
      <c r="BV20" t="s">
        <v>464</v>
      </c>
    </row>
    <row r="21" spans="3:100">
      <c r="E21" s="16"/>
      <c r="X21" s="6"/>
      <c r="Y21" s="7"/>
      <c r="Z21" s="7"/>
      <c r="AA21" s="7"/>
      <c r="AB21" s="7"/>
      <c r="AC21" s="7"/>
      <c r="AD21" s="7"/>
      <c r="AE21" s="7"/>
      <c r="AF21" s="7"/>
      <c r="AG21" s="7"/>
      <c r="AH21" s="7"/>
      <c r="AI21" s="8"/>
      <c r="AY21" s="59"/>
      <c r="AZ21" s="59"/>
      <c r="BA21" s="18" t="s">
        <v>4</v>
      </c>
      <c r="BB21" s="190">
        <f>AS20-AV20-AY20-BB20/BE20</f>
        <v>1.5473305080585686</v>
      </c>
      <c r="BC21" s="190"/>
      <c r="BD21" s="190"/>
      <c r="BE21" s="4" t="s">
        <v>5</v>
      </c>
      <c r="BG21" s="11"/>
      <c r="BH21" s="12"/>
      <c r="BI21" s="12"/>
      <c r="BJ21" s="12"/>
      <c r="BK21" s="12"/>
      <c r="BL21" s="12"/>
      <c r="BM21" s="12"/>
      <c r="BN21" s="12"/>
      <c r="BO21" s="12"/>
      <c r="BP21" s="12"/>
      <c r="BQ21" s="12"/>
      <c r="BR21" s="13"/>
      <c r="BW21" t="s">
        <v>357</v>
      </c>
      <c r="CG21" s="14" t="s">
        <v>61</v>
      </c>
      <c r="CI21" s="4" t="s">
        <v>4</v>
      </c>
      <c r="CJ21" s="294">
        <f>'1条'!BA8</f>
        <v>0.34500000000000003</v>
      </c>
      <c r="CK21" s="294"/>
      <c r="CL21" s="294"/>
      <c r="CM21" s="4" t="s">
        <v>21</v>
      </c>
    </row>
    <row r="22" spans="3:100">
      <c r="X22" s="9"/>
      <c r="AI22" s="10"/>
      <c r="AL22" t="s">
        <v>564</v>
      </c>
      <c r="BW22" t="s">
        <v>470</v>
      </c>
      <c r="CI22" s="100"/>
      <c r="CJ22" s="100"/>
      <c r="CK22" s="100"/>
      <c r="CL22" s="100"/>
      <c r="CM22" s="100"/>
      <c r="CN22" s="100"/>
    </row>
    <row r="23" spans="3:100">
      <c r="X23" s="9"/>
      <c r="AI23" s="10"/>
      <c r="AP23" s="255" t="s">
        <v>220</v>
      </c>
      <c r="AQ23" s="256"/>
      <c r="AR23" s="256"/>
      <c r="AS23" s="257" t="s">
        <v>221</v>
      </c>
      <c r="AT23" s="256"/>
      <c r="AU23" s="256"/>
      <c r="AV23" s="24" t="s">
        <v>340</v>
      </c>
      <c r="AW23" s="25"/>
      <c r="AX23" s="25"/>
      <c r="AY23" s="24" t="s">
        <v>223</v>
      </c>
      <c r="AZ23" s="25"/>
      <c r="BA23" s="25"/>
      <c r="BB23" s="26"/>
      <c r="BG23" s="6"/>
      <c r="BH23" s="7"/>
      <c r="BI23" s="7"/>
      <c r="BJ23" s="7"/>
      <c r="BK23" s="7"/>
      <c r="BL23" s="7"/>
      <c r="BM23" s="7"/>
      <c r="BN23" s="7"/>
      <c r="BO23" s="7"/>
      <c r="BP23" s="7"/>
      <c r="BQ23" s="7"/>
      <c r="BR23" s="8"/>
      <c r="BX23" t="s">
        <v>295</v>
      </c>
      <c r="CA23" s="276">
        <f>AY37</f>
        <v>590</v>
      </c>
      <c r="CB23" s="276"/>
      <c r="CC23" s="276"/>
      <c r="CD23" t="s">
        <v>465</v>
      </c>
      <c r="CI23" s="14"/>
      <c r="CK23" s="4"/>
      <c r="CL23" s="86"/>
      <c r="CM23" s="86"/>
      <c r="CN23" s="276">
        <f>_xlfn.IFS(CA23&lt;1000, 300, CA23&lt;3000,1000,CA23&lt;5000,3000,CA23&lt;10000,5000, CA23&gt;=10000,10000)</f>
        <v>300</v>
      </c>
      <c r="CO23" s="276"/>
      <c r="CP23" s="276"/>
      <c r="CQ23" t="s">
        <v>466</v>
      </c>
      <c r="CR23" s="276">
        <f>_xlfn.IFS(CA23&lt;1000,1000,CA23&lt;3000,3000,CA23&lt;5000,5000,CA23&lt;10000,10000,CA23&gt;=10000,10000)</f>
        <v>1000</v>
      </c>
      <c r="CS23" s="276"/>
      <c r="CT23" s="276"/>
      <c r="CU23" t="s">
        <v>467</v>
      </c>
    </row>
    <row r="24" spans="3:100">
      <c r="F24" s="17"/>
      <c r="G24" s="17"/>
      <c r="H24" s="21"/>
      <c r="I24" s="17"/>
      <c r="J24" s="107"/>
      <c r="K24" s="107"/>
      <c r="L24" s="40"/>
      <c r="M24" s="16"/>
      <c r="W24" s="16"/>
      <c r="X24" s="9"/>
      <c r="AI24" s="10"/>
      <c r="AP24" s="258" t="s">
        <v>224</v>
      </c>
      <c r="AQ24" s="231"/>
      <c r="AR24" s="231"/>
      <c r="AS24" s="259" t="s">
        <v>212</v>
      </c>
      <c r="AT24" s="231"/>
      <c r="AU24" s="231"/>
      <c r="AV24" s="259" t="s">
        <v>225</v>
      </c>
      <c r="AW24" s="231"/>
      <c r="AX24" s="231"/>
      <c r="AY24" s="258" t="s">
        <v>227</v>
      </c>
      <c r="AZ24" s="231"/>
      <c r="BA24" s="231"/>
      <c r="BB24" s="260"/>
      <c r="BG24" s="9"/>
      <c r="BR24" s="10"/>
      <c r="BX24" t="s">
        <v>468</v>
      </c>
    </row>
    <row r="25" spans="3:100">
      <c r="H25" s="21"/>
      <c r="I25" s="43"/>
      <c r="J25" s="43"/>
      <c r="K25" s="43"/>
      <c r="L25" s="23"/>
      <c r="M25" s="106"/>
      <c r="N25" s="106"/>
      <c r="X25" s="9"/>
      <c r="AI25" s="10"/>
      <c r="AP25" s="261" t="s">
        <v>229</v>
      </c>
      <c r="AQ25" s="233"/>
      <c r="AR25" s="233"/>
      <c r="AS25" s="262" t="s">
        <v>229</v>
      </c>
      <c r="AT25" s="233"/>
      <c r="AU25" s="233"/>
      <c r="AV25" s="262" t="s">
        <v>230</v>
      </c>
      <c r="AW25" s="233"/>
      <c r="AX25" s="233"/>
      <c r="AY25" s="273" t="s">
        <v>231</v>
      </c>
      <c r="AZ25" s="248"/>
      <c r="BA25" s="248"/>
      <c r="BB25" s="298"/>
      <c r="BG25" s="9"/>
      <c r="BR25" s="10"/>
      <c r="BY25" s="193" t="s">
        <v>358</v>
      </c>
      <c r="BZ25" s="193"/>
      <c r="CA25" s="199" t="s">
        <v>4</v>
      </c>
      <c r="CB25" s="291" t="s">
        <v>304</v>
      </c>
      <c r="CC25" s="214">
        <f>CA23</f>
        <v>590</v>
      </c>
      <c r="CD25" s="199"/>
      <c r="CE25" s="199"/>
      <c r="CF25" s="291" t="s">
        <v>236</v>
      </c>
      <c r="CG25" s="214">
        <f>CN23</f>
        <v>300</v>
      </c>
      <c r="CH25" s="214"/>
      <c r="CI25" s="214"/>
      <c r="CJ25" s="291" t="s">
        <v>270</v>
      </c>
      <c r="CK25" s="199" t="s">
        <v>69</v>
      </c>
      <c r="CL25" s="292">
        <f>_xlfn.SWITCH(CN23,300, 1.4, 1000, 1, 3000, 0.7, 5000, 0.6, 10000,0.5)</f>
        <v>1.4</v>
      </c>
      <c r="CM25" s="292"/>
      <c r="CN25" s="292"/>
      <c r="CO25" s="56" t="s">
        <v>469</v>
      </c>
      <c r="CP25" s="292">
        <f>_xlfn.SWITCH(CR23,300, 1.4, 1000, 1, 3000, 0.7, 5000, 0.6, 10000,0.5)</f>
        <v>1</v>
      </c>
      <c r="CQ25" s="292"/>
      <c r="CR25" s="292"/>
      <c r="CS25" s="291" t="s">
        <v>259</v>
      </c>
      <c r="CT25" s="200">
        <f>CL25</f>
        <v>1.4</v>
      </c>
      <c r="CU25" s="200"/>
    </row>
    <row r="26" spans="3:100">
      <c r="H26" s="21"/>
      <c r="I26" s="43"/>
      <c r="J26" s="43"/>
      <c r="K26" s="43"/>
      <c r="L26" s="18"/>
      <c r="X26" s="9"/>
      <c r="AI26" s="10"/>
      <c r="AM26" s="137" t="s">
        <v>96</v>
      </c>
      <c r="AN26" s="137"/>
      <c r="AO26" s="137"/>
      <c r="AP26" s="253">
        <f>Q10</f>
        <v>48.877499999999991</v>
      </c>
      <c r="AQ26" s="253"/>
      <c r="AR26" s="253"/>
      <c r="AS26" s="184" t="s">
        <v>240</v>
      </c>
      <c r="AT26" s="182"/>
      <c r="AU26" s="183"/>
      <c r="AV26" s="253">
        <f>P6</f>
        <v>1.4249999999999998</v>
      </c>
      <c r="AW26" s="253"/>
      <c r="AX26" s="253"/>
      <c r="AY26" s="252">
        <f>IFERROR(AP26*AV26,0)</f>
        <v>69.650437499999981</v>
      </c>
      <c r="AZ26" s="253"/>
      <c r="BA26" s="253"/>
      <c r="BB26" s="254"/>
      <c r="BG26" s="9"/>
      <c r="BR26" s="10"/>
      <c r="BY26" s="193"/>
      <c r="BZ26" s="193"/>
      <c r="CA26" s="199"/>
      <c r="CB26" s="291"/>
      <c r="CC26" s="199"/>
      <c r="CD26" s="199"/>
      <c r="CE26" s="199"/>
      <c r="CF26" s="291"/>
      <c r="CG26" s="214"/>
      <c r="CH26" s="214"/>
      <c r="CI26" s="214"/>
      <c r="CJ26" s="291"/>
      <c r="CK26" s="199"/>
      <c r="CL26" s="276">
        <f>CN23</f>
        <v>300</v>
      </c>
      <c r="CM26" s="276"/>
      <c r="CN26" s="276"/>
      <c r="CO26" s="4" t="s">
        <v>469</v>
      </c>
      <c r="CP26" s="276">
        <f>CR23</f>
        <v>1000</v>
      </c>
      <c r="CQ26" s="276"/>
      <c r="CR26" s="276"/>
      <c r="CS26" s="291"/>
      <c r="CT26" s="200"/>
      <c r="CU26" s="200"/>
    </row>
    <row r="27" spans="3:100">
      <c r="V27" s="16"/>
      <c r="X27" s="9"/>
      <c r="AI27" s="10"/>
      <c r="AM27" s="137" t="s">
        <v>233</v>
      </c>
      <c r="AN27" s="137"/>
      <c r="AO27" s="137"/>
      <c r="AP27" s="253">
        <f>Q20</f>
        <v>335.72999999999996</v>
      </c>
      <c r="AQ27" s="253"/>
      <c r="AR27" s="253"/>
      <c r="AS27" s="184" t="s">
        <v>240</v>
      </c>
      <c r="AT27" s="182"/>
      <c r="AU27" s="183"/>
      <c r="AV27" s="253">
        <f>P16</f>
        <v>1.4249999999999998</v>
      </c>
      <c r="AW27" s="253"/>
      <c r="AX27" s="253"/>
      <c r="AY27" s="252">
        <f>IFERROR(AP27*AV27,0)</f>
        <v>478.4152499999999</v>
      </c>
      <c r="AZ27" s="253"/>
      <c r="BA27" s="253"/>
      <c r="BB27" s="254"/>
      <c r="BG27" s="9"/>
      <c r="BR27" s="10"/>
      <c r="CA27" s="49" t="s">
        <v>4</v>
      </c>
      <c r="CB27" s="276">
        <f>CC25-CG25</f>
        <v>290</v>
      </c>
      <c r="CC27" s="276"/>
      <c r="CD27" s="276"/>
      <c r="CE27" s="18" t="s">
        <v>69</v>
      </c>
      <c r="CF27" s="279">
        <f>(CL25-CP25)/(CL26-CP26)</f>
        <v>-5.7142857142857125E-4</v>
      </c>
      <c r="CG27" s="279"/>
      <c r="CH27" s="279"/>
      <c r="CI27" s="18" t="s">
        <v>259</v>
      </c>
      <c r="CJ27" s="290">
        <f>CT25</f>
        <v>1.4</v>
      </c>
      <c r="CK27" s="290"/>
      <c r="CL27" s="290"/>
      <c r="CM27" s="49" t="s">
        <v>4</v>
      </c>
      <c r="CN27" s="232">
        <f>CB27*CF27+CJ27</f>
        <v>1.2342857142857142</v>
      </c>
      <c r="CO27" s="232"/>
      <c r="CP27" s="232"/>
    </row>
    <row r="28" spans="3:100">
      <c r="X28" s="9"/>
      <c r="AI28" s="10"/>
      <c r="AM28" s="137" t="s">
        <v>238</v>
      </c>
      <c r="AN28" s="137"/>
      <c r="AO28" s="137"/>
      <c r="AP28" s="253"/>
      <c r="AQ28" s="253"/>
      <c r="AR28" s="253"/>
      <c r="AS28" s="184"/>
      <c r="AT28" s="182"/>
      <c r="AU28" s="183"/>
      <c r="AV28" s="253"/>
      <c r="AW28" s="253"/>
      <c r="AX28" s="253"/>
      <c r="AY28" s="252"/>
      <c r="AZ28" s="253"/>
      <c r="BA28" s="253"/>
      <c r="BB28" s="254"/>
      <c r="BG28" s="9"/>
      <c r="BR28" s="10"/>
      <c r="BW28" t="s">
        <v>473</v>
      </c>
      <c r="CE28" s="18"/>
      <c r="CK28" s="14"/>
      <c r="CL28" s="14"/>
      <c r="CM28" s="14"/>
      <c r="CN28" s="14"/>
      <c r="CO28" s="14"/>
      <c r="CP28" s="14"/>
    </row>
    <row r="29" spans="3:100">
      <c r="E29" s="16"/>
      <c r="X29" s="9"/>
      <c r="AI29" s="10"/>
      <c r="AM29" s="137" t="s">
        <v>239</v>
      </c>
      <c r="AN29" s="137"/>
      <c r="AO29" s="137"/>
      <c r="AP29" s="253">
        <f>-R37</f>
        <v>0</v>
      </c>
      <c r="AQ29" s="253"/>
      <c r="AR29" s="253"/>
      <c r="AS29" s="184" t="s">
        <v>240</v>
      </c>
      <c r="AT29" s="182"/>
      <c r="AU29" s="183"/>
      <c r="AV29" s="184" t="s">
        <v>240</v>
      </c>
      <c r="AW29" s="182"/>
      <c r="AX29" s="183"/>
      <c r="AY29" s="252">
        <f>IFERROR(AP29*AV29,0)</f>
        <v>0</v>
      </c>
      <c r="AZ29" s="253"/>
      <c r="BA29" s="253"/>
      <c r="BB29" s="254"/>
      <c r="BG29" s="9"/>
      <c r="BR29" s="10"/>
      <c r="BX29" t="s">
        <v>289</v>
      </c>
      <c r="CB29" s="274">
        <f>'5か曲'!CJ17</f>
        <v>5.3844067796610167E-3</v>
      </c>
      <c r="CC29" s="274"/>
      <c r="CD29" s="274"/>
      <c r="CE29" t="s">
        <v>471</v>
      </c>
      <c r="CJ29" s="14"/>
      <c r="CL29" s="4"/>
      <c r="CM29" s="86"/>
      <c r="CN29" s="86"/>
      <c r="CO29" s="274">
        <f>_xlfn.IFS(CB29&lt;0.001, 0.001, CB29&lt;0.002,0.001,CB29&lt;0.003,0.002,CB29&lt;0.005,0.003, CB29&lt;0.01,0.005,CB29&gt;=0.01,0.005)</f>
        <v>5.0000000000000001E-3</v>
      </c>
      <c r="CP29" s="274"/>
      <c r="CQ29" s="274"/>
      <c r="CR29" t="s">
        <v>466</v>
      </c>
      <c r="CS29" s="274">
        <f>_xlfn.IFS(CB29&lt;0.001, 0.002, CB29&lt;0.002,0.002,CB29&lt;0.003,0.003,CB29&lt;0.005,0.005, CB29&lt;0.01,0.01,CB29&gt;=0.01,0.01)</f>
        <v>0.01</v>
      </c>
      <c r="CT29" s="274"/>
      <c r="CU29" s="274"/>
      <c r="CV29" t="s">
        <v>467</v>
      </c>
    </row>
    <row r="30" spans="3:100">
      <c r="F30" s="17"/>
      <c r="G30" s="17"/>
      <c r="H30" s="21"/>
      <c r="I30" s="43"/>
      <c r="J30" s="43"/>
      <c r="K30" s="43"/>
      <c r="L30" s="18"/>
      <c r="X30" s="9"/>
      <c r="AI30" s="10"/>
      <c r="AM30" s="137" t="s">
        <v>338</v>
      </c>
      <c r="AN30" s="137"/>
      <c r="AO30" s="137"/>
      <c r="AP30" s="253">
        <f>-AQ9</f>
        <v>-112.5687561785852</v>
      </c>
      <c r="AQ30" s="253"/>
      <c r="AR30" s="253"/>
      <c r="AS30" s="184" t="s">
        <v>240</v>
      </c>
      <c r="AT30" s="182"/>
      <c r="AU30" s="183"/>
      <c r="AV30" s="253">
        <f>AQ15</f>
        <v>0.51577683601952284</v>
      </c>
      <c r="AW30" s="253"/>
      <c r="AX30" s="253"/>
      <c r="AY30" s="252">
        <f>IFERROR(AP30*AV30,0)</f>
        <v>-58.060356896443793</v>
      </c>
      <c r="AZ30" s="253"/>
      <c r="BA30" s="253"/>
      <c r="BB30" s="254"/>
      <c r="BG30" s="9"/>
      <c r="BR30" s="10"/>
      <c r="BX30" t="s">
        <v>468</v>
      </c>
      <c r="CE30" s="18"/>
    </row>
    <row r="31" spans="3:100">
      <c r="F31" s="16"/>
      <c r="G31" s="16"/>
      <c r="H31" s="16"/>
      <c r="I31" s="16"/>
      <c r="J31" s="16"/>
      <c r="K31" s="16"/>
      <c r="L31" s="16"/>
      <c r="M31" s="16"/>
      <c r="N31" s="16"/>
      <c r="Q31" s="16"/>
      <c r="R31" s="16"/>
      <c r="S31" s="16"/>
      <c r="T31" s="16"/>
      <c r="U31" s="16"/>
      <c r="V31" s="16"/>
      <c r="X31" s="9"/>
      <c r="AI31" s="10"/>
      <c r="AM31" s="137" t="s">
        <v>232</v>
      </c>
      <c r="AN31" s="137"/>
      <c r="AO31" s="137"/>
      <c r="AP31" s="253">
        <f>SUM(AP26:AR30)</f>
        <v>272.03874382141476</v>
      </c>
      <c r="AQ31" s="253"/>
      <c r="AR31" s="253"/>
      <c r="AS31" s="252">
        <f>SUM(AS26:AU30)</f>
        <v>0</v>
      </c>
      <c r="AT31" s="253"/>
      <c r="AU31" s="254"/>
      <c r="AV31" s="253"/>
      <c r="AW31" s="253"/>
      <c r="AX31" s="253"/>
      <c r="AY31" s="252">
        <f>SUM(AY26:BB30)</f>
        <v>490.00533060355605</v>
      </c>
      <c r="AZ31" s="253"/>
      <c r="BA31" s="253"/>
      <c r="BB31" s="254"/>
      <c r="BG31" s="9"/>
      <c r="BR31" s="10"/>
      <c r="BY31" s="193" t="s">
        <v>359</v>
      </c>
      <c r="BZ31" s="193"/>
      <c r="CA31" s="199" t="s">
        <v>4</v>
      </c>
      <c r="CB31" s="291" t="s">
        <v>304</v>
      </c>
      <c r="CC31" s="293">
        <f>CB29</f>
        <v>5.3844067796610167E-3</v>
      </c>
      <c r="CD31" s="293"/>
      <c r="CE31" s="293"/>
      <c r="CF31" s="291" t="s">
        <v>236</v>
      </c>
      <c r="CG31" s="293">
        <f>CO29</f>
        <v>5.0000000000000001E-3</v>
      </c>
      <c r="CH31" s="293"/>
      <c r="CI31" s="293"/>
      <c r="CJ31" s="291" t="s">
        <v>270</v>
      </c>
      <c r="CK31" s="199" t="s">
        <v>69</v>
      </c>
      <c r="CL31" s="292">
        <f>_xlfn.SWITCH(CO29,0.001, 0.7, 0.002, 0.9, 0.003, 1, 0.005, 1.2, 0.01,1.5)</f>
        <v>1.2</v>
      </c>
      <c r="CM31" s="292"/>
      <c r="CN31" s="292"/>
      <c r="CO31" s="56" t="s">
        <v>469</v>
      </c>
      <c r="CP31" s="292">
        <f>_xlfn.SWITCH(CS29,0.001, 0.7, 0.002, 0.9, 0.003, 1, 0.005, 1.2, 0.01,1.5)</f>
        <v>1.5</v>
      </c>
      <c r="CQ31" s="292"/>
      <c r="CR31" s="292"/>
      <c r="CS31" s="291" t="s">
        <v>259</v>
      </c>
      <c r="CT31" s="200">
        <f>CL31</f>
        <v>1.2</v>
      </c>
      <c r="CU31" s="200"/>
    </row>
    <row r="32" spans="3:100">
      <c r="C32" s="16"/>
      <c r="U32" s="16"/>
      <c r="V32" s="16"/>
      <c r="X32" s="9"/>
      <c r="AI32" s="10"/>
      <c r="BG32" s="9"/>
      <c r="BR32" s="10"/>
      <c r="BY32" s="193"/>
      <c r="BZ32" s="193"/>
      <c r="CA32" s="199"/>
      <c r="CB32" s="291"/>
      <c r="CC32" s="293"/>
      <c r="CD32" s="293"/>
      <c r="CE32" s="293"/>
      <c r="CF32" s="291"/>
      <c r="CG32" s="293"/>
      <c r="CH32" s="293"/>
      <c r="CI32" s="293"/>
      <c r="CJ32" s="291"/>
      <c r="CK32" s="199"/>
      <c r="CL32" s="274">
        <f>CO29</f>
        <v>5.0000000000000001E-3</v>
      </c>
      <c r="CM32" s="274"/>
      <c r="CN32" s="274"/>
      <c r="CO32" s="4" t="s">
        <v>469</v>
      </c>
      <c r="CP32" s="274">
        <f>CS29</f>
        <v>0.01</v>
      </c>
      <c r="CQ32" s="274"/>
      <c r="CR32" s="274"/>
      <c r="CS32" s="291"/>
      <c r="CT32" s="200"/>
      <c r="CU32" s="200"/>
    </row>
    <row r="33" spans="3:105">
      <c r="C33" s="16"/>
      <c r="U33" s="16"/>
      <c r="V33" s="16"/>
      <c r="X33" s="9"/>
      <c r="AI33" s="10"/>
      <c r="AL33" t="s">
        <v>565</v>
      </c>
      <c r="BG33" s="9"/>
      <c r="BR33" s="10"/>
      <c r="CA33" s="49" t="s">
        <v>4</v>
      </c>
      <c r="CB33" s="274">
        <f>CC31-CG31</f>
        <v>3.8440677966101663E-4</v>
      </c>
      <c r="CC33" s="274"/>
      <c r="CD33" s="274"/>
      <c r="CE33" s="18" t="s">
        <v>69</v>
      </c>
      <c r="CF33" s="232">
        <f>(CL31-CP31)/(CL32-CP32)</f>
        <v>60.000000000000007</v>
      </c>
      <c r="CG33" s="232"/>
      <c r="CH33" s="232"/>
      <c r="CI33" s="18" t="s">
        <v>259</v>
      </c>
      <c r="CJ33" s="290">
        <f>CT31</f>
        <v>1.2</v>
      </c>
      <c r="CK33" s="290"/>
      <c r="CL33" s="290"/>
      <c r="CM33" s="49" t="s">
        <v>4</v>
      </c>
      <c r="CN33" s="232">
        <f>CB33*CF33+CJ33</f>
        <v>1.223064406779661</v>
      </c>
      <c r="CO33" s="232"/>
      <c r="CP33" s="232"/>
    </row>
    <row r="34" spans="3:105">
      <c r="C34" s="16"/>
      <c r="X34" s="9"/>
      <c r="AI34" s="10"/>
      <c r="BG34" s="9"/>
      <c r="BR34" s="10"/>
      <c r="BW34" t="s">
        <v>360</v>
      </c>
      <c r="CF34" s="14" t="s">
        <v>472</v>
      </c>
      <c r="CH34" s="4" t="s">
        <v>4</v>
      </c>
      <c r="CI34" s="295" t="s">
        <v>61</v>
      </c>
      <c r="CJ34" s="295"/>
      <c r="CK34" s="18" t="s">
        <v>69</v>
      </c>
      <c r="CL34" s="193" t="s">
        <v>358</v>
      </c>
      <c r="CM34" s="193"/>
      <c r="CN34" s="18" t="s">
        <v>69</v>
      </c>
      <c r="CO34" s="193" t="s">
        <v>359</v>
      </c>
      <c r="CP34" s="193"/>
    </row>
    <row r="35" spans="3:105">
      <c r="X35" s="9"/>
      <c r="AI35" s="10"/>
      <c r="AM35" t="s">
        <v>474</v>
      </c>
      <c r="AY35" s="185">
        <f>'4か曲'!CO11</f>
        <v>0.11</v>
      </c>
      <c r="AZ35" s="186"/>
      <c r="BA35" s="187"/>
      <c r="BB35" s="4" t="s">
        <v>5</v>
      </c>
      <c r="BG35" s="9"/>
      <c r="BR35" s="10"/>
      <c r="CF35" s="14"/>
      <c r="CH35" s="4" t="s">
        <v>4</v>
      </c>
      <c r="CI35" s="294">
        <f>CJ21</f>
        <v>0.34500000000000003</v>
      </c>
      <c r="CJ35" s="294"/>
      <c r="CK35" s="294"/>
      <c r="CL35" s="18" t="s">
        <v>69</v>
      </c>
      <c r="CM35" s="289">
        <f>CN27</f>
        <v>1.2342857142857142</v>
      </c>
      <c r="CN35" s="289"/>
      <c r="CO35" s="289"/>
      <c r="CP35" s="18" t="s">
        <v>69</v>
      </c>
      <c r="CQ35" s="289">
        <f>CN33</f>
        <v>1.223064406779661</v>
      </c>
      <c r="CR35" s="289"/>
      <c r="CS35" s="289"/>
      <c r="CT35" s="4" t="s">
        <v>4</v>
      </c>
      <c r="CU35" s="294">
        <f>CI35*CM35*CQ35</f>
        <v>0.5208157691041162</v>
      </c>
      <c r="CV35" s="294"/>
      <c r="CW35" s="294"/>
    </row>
    <row r="36" spans="3:105">
      <c r="D36" t="s">
        <v>560</v>
      </c>
      <c r="X36" s="9"/>
      <c r="AI36" s="10"/>
      <c r="AM36" t="s">
        <v>293</v>
      </c>
      <c r="AU36" s="5" t="s">
        <v>399</v>
      </c>
      <c r="AV36" s="4" t="s">
        <v>4</v>
      </c>
      <c r="AY36" s="184">
        <f>'1条'!BA37</f>
        <v>1000</v>
      </c>
      <c r="AZ36" s="182"/>
      <c r="BA36" s="183"/>
      <c r="BB36" s="4" t="s">
        <v>294</v>
      </c>
      <c r="BG36" s="9"/>
      <c r="BR36" s="10"/>
      <c r="BV36" t="s">
        <v>252</v>
      </c>
    </row>
    <row r="37" spans="3:105">
      <c r="E37" s="192" t="s">
        <v>349</v>
      </c>
      <c r="F37" s="192"/>
      <c r="G37" s="196" t="s">
        <v>40</v>
      </c>
      <c r="H37" s="30">
        <v>2</v>
      </c>
      <c r="I37" s="194" t="s">
        <v>350</v>
      </c>
      <c r="J37" s="194"/>
      <c r="K37" s="16"/>
      <c r="L37" s="196" t="s">
        <v>40</v>
      </c>
      <c r="M37" s="30">
        <v>2</v>
      </c>
      <c r="N37" s="30" t="s">
        <v>69</v>
      </c>
      <c r="O37" s="241">
        <f>'2土地'!AP29</f>
        <v>0</v>
      </c>
      <c r="P37" s="241"/>
      <c r="Q37" s="196" t="s">
        <v>40</v>
      </c>
      <c r="R37" s="199">
        <v>0</v>
      </c>
      <c r="S37" s="199"/>
      <c r="T37" s="199"/>
      <c r="X37" s="11"/>
      <c r="Y37" s="12"/>
      <c r="Z37" s="12"/>
      <c r="AA37" s="12"/>
      <c r="AB37" s="12"/>
      <c r="AC37" s="12"/>
      <c r="AD37" s="12"/>
      <c r="AE37" s="12"/>
      <c r="AF37" s="12"/>
      <c r="AG37" s="12"/>
      <c r="AH37" s="12"/>
      <c r="AI37" s="13"/>
      <c r="AM37" t="s">
        <v>295</v>
      </c>
      <c r="AU37" s="5" t="s">
        <v>296</v>
      </c>
      <c r="AV37" s="4" t="s">
        <v>4</v>
      </c>
      <c r="AY37" s="181">
        <f>'4か曲'!CJ13</f>
        <v>590</v>
      </c>
      <c r="AZ37" s="188"/>
      <c r="BA37" s="189"/>
      <c r="BB37" s="4" t="s">
        <v>294</v>
      </c>
      <c r="BG37" s="11"/>
      <c r="BH37" s="12"/>
      <c r="BI37" s="12"/>
      <c r="BJ37" s="12"/>
      <c r="BK37" s="12"/>
      <c r="BL37" s="12"/>
      <c r="BM37" s="12"/>
      <c r="BN37" s="12"/>
      <c r="BO37" s="12"/>
      <c r="BP37" s="12"/>
      <c r="BQ37" s="12"/>
      <c r="BR37" s="13"/>
      <c r="BV37" s="287" t="s">
        <v>320</v>
      </c>
      <c r="BW37" s="288"/>
      <c r="BX37" s="48" t="s">
        <v>244</v>
      </c>
      <c r="BY37" s="186">
        <f>CK12</f>
        <v>0.46108261664646566</v>
      </c>
      <c r="BZ37" s="186"/>
      <c r="CA37" s="187"/>
      <c r="CB37" s="19" t="str">
        <f>IF(BY37&lt;=CH37, "≦", "&gt;")</f>
        <v>≦</v>
      </c>
      <c r="CC37" s="134" t="s">
        <v>318</v>
      </c>
      <c r="CD37" s="135"/>
      <c r="CE37" s="135"/>
      <c r="CF37" s="135"/>
      <c r="CG37" s="135"/>
      <c r="CH37" s="186">
        <f>CU35</f>
        <v>0.5208157691041162</v>
      </c>
      <c r="CI37" s="187"/>
      <c r="CK37" s="134" t="str">
        <f>IF(CB37="≦", "OK", "NG")</f>
        <v>OK</v>
      </c>
      <c r="CL37" s="136"/>
    </row>
    <row r="38" spans="3:105">
      <c r="E38" s="192"/>
      <c r="F38" s="192"/>
      <c r="G38" s="196"/>
      <c r="H38" s="231" t="s">
        <v>17</v>
      </c>
      <c r="I38" s="231"/>
      <c r="J38" s="231"/>
      <c r="L38" s="196"/>
      <c r="M38" s="240">
        <f>G6</f>
        <v>2.8499999999999996</v>
      </c>
      <c r="N38" s="240"/>
      <c r="O38" s="240"/>
      <c r="P38" s="16"/>
      <c r="Q38" s="196"/>
      <c r="R38" s="199"/>
      <c r="S38" s="199"/>
      <c r="T38" s="199"/>
      <c r="AI38">
        <v>42</v>
      </c>
      <c r="BR38">
        <v>43</v>
      </c>
      <c r="DA38">
        <v>44</v>
      </c>
    </row>
  </sheetData>
  <sheetProtection sheet="1" objects="1" scenarios="1"/>
  <mergeCells count="219">
    <mergeCell ref="CF2:CH2"/>
    <mergeCell ref="CJ2:CL2"/>
    <mergeCell ref="CF3:CH3"/>
    <mergeCell ref="CJ3:CL3"/>
    <mergeCell ref="CN3:CP3"/>
    <mergeCell ref="CF4:CH4"/>
    <mergeCell ref="CJ4:CL4"/>
    <mergeCell ref="CN4:CP4"/>
    <mergeCell ref="AP20:AQ20"/>
    <mergeCell ref="AS20:AT20"/>
    <mergeCell ref="AV20:AW20"/>
    <mergeCell ref="AY20:AZ20"/>
    <mergeCell ref="BB20:BC20"/>
    <mergeCell ref="AR11:AR12"/>
    <mergeCell ref="AR13:AR14"/>
    <mergeCell ref="AS13:AU14"/>
    <mergeCell ref="AR5:AV6"/>
    <mergeCell ref="CF5:CH5"/>
    <mergeCell ref="CJ5:CL5"/>
    <mergeCell ref="CM15:CM16"/>
    <mergeCell ref="CN15:CN16"/>
    <mergeCell ref="CP17:CP18"/>
    <mergeCell ref="CF6:CH6"/>
    <mergeCell ref="CK15:CL16"/>
    <mergeCell ref="M5:O5"/>
    <mergeCell ref="M6:O6"/>
    <mergeCell ref="AN5:AO6"/>
    <mergeCell ref="AP5:AP6"/>
    <mergeCell ref="E5:F5"/>
    <mergeCell ref="E6:F6"/>
    <mergeCell ref="G5:I5"/>
    <mergeCell ref="G6:I6"/>
    <mergeCell ref="J5:L5"/>
    <mergeCell ref="J6:L6"/>
    <mergeCell ref="P5:R5"/>
    <mergeCell ref="P6:R6"/>
    <mergeCell ref="S5:U5"/>
    <mergeCell ref="S6:U6"/>
    <mergeCell ref="AN11:AO12"/>
    <mergeCell ref="AP11:AP12"/>
    <mergeCell ref="AV7:AX8"/>
    <mergeCell ref="CF7:CH7"/>
    <mergeCell ref="CC8:CD8"/>
    <mergeCell ref="CF8:CH8"/>
    <mergeCell ref="CK12:CM13"/>
    <mergeCell ref="AP13:AP14"/>
    <mergeCell ref="BZ13:CA13"/>
    <mergeCell ref="CC13:CE13"/>
    <mergeCell ref="BY12:BY13"/>
    <mergeCell ref="BZ12:CA12"/>
    <mergeCell ref="CB12:CB13"/>
    <mergeCell ref="CC12:CE12"/>
    <mergeCell ref="CG12:CI12"/>
    <mergeCell ref="CJ12:CJ13"/>
    <mergeCell ref="CG13:CI13"/>
    <mergeCell ref="AS11:AS12"/>
    <mergeCell ref="BW12:BX13"/>
    <mergeCell ref="AQ9:AS9"/>
    <mergeCell ref="AP7:AP8"/>
    <mergeCell ref="AR7:AT8"/>
    <mergeCell ref="AU7:AU8"/>
    <mergeCell ref="CJ15:CJ16"/>
    <mergeCell ref="CD16:CE16"/>
    <mergeCell ref="AN17:AO17"/>
    <mergeCell ref="AY17:AZ17"/>
    <mergeCell ref="BB17:BD17"/>
    <mergeCell ref="BZ17:BZ18"/>
    <mergeCell ref="CA17:CC18"/>
    <mergeCell ref="CD17:CD18"/>
    <mergeCell ref="CE17:CG17"/>
    <mergeCell ref="AQ15:AS15"/>
    <mergeCell ref="BX15:BY16"/>
    <mergeCell ref="BZ15:BZ16"/>
    <mergeCell ref="CA15:CB16"/>
    <mergeCell ref="CC15:CC16"/>
    <mergeCell ref="CD15:CE15"/>
    <mergeCell ref="CF15:CF16"/>
    <mergeCell ref="CG15:CH16"/>
    <mergeCell ref="CI15:CI16"/>
    <mergeCell ref="F19:G19"/>
    <mergeCell ref="I19:K19"/>
    <mergeCell ref="AN19:AO19"/>
    <mergeCell ref="BB21:BD21"/>
    <mergeCell ref="I20:K20"/>
    <mergeCell ref="M20:N20"/>
    <mergeCell ref="Q20:S20"/>
    <mergeCell ref="CR17:CR18"/>
    <mergeCell ref="CS17:CU18"/>
    <mergeCell ref="CE18:CG18"/>
    <mergeCell ref="CH17:CH18"/>
    <mergeCell ref="CI17:CJ18"/>
    <mergeCell ref="CK17:CK18"/>
    <mergeCell ref="CL17:CL18"/>
    <mergeCell ref="CM17:CN18"/>
    <mergeCell ref="CO17:CO18"/>
    <mergeCell ref="AP24:AR24"/>
    <mergeCell ref="AS24:AU24"/>
    <mergeCell ref="AV24:AX24"/>
    <mergeCell ref="AY24:BB24"/>
    <mergeCell ref="CJ21:CL21"/>
    <mergeCell ref="AP23:AR23"/>
    <mergeCell ref="AS23:AU23"/>
    <mergeCell ref="CA23:CC23"/>
    <mergeCell ref="CP25:CR25"/>
    <mergeCell ref="CN23:CP23"/>
    <mergeCell ref="CR23:CT23"/>
    <mergeCell ref="CS25:CS26"/>
    <mergeCell ref="CT25:CU26"/>
    <mergeCell ref="CL26:CN26"/>
    <mergeCell ref="CP26:CR26"/>
    <mergeCell ref="BY25:BZ26"/>
    <mergeCell ref="CA25:CA26"/>
    <mergeCell ref="CB25:CB26"/>
    <mergeCell ref="CC25:CE26"/>
    <mergeCell ref="CF25:CF26"/>
    <mergeCell ref="CG25:CI26"/>
    <mergeCell ref="AM26:AO26"/>
    <mergeCell ref="AP26:AR26"/>
    <mergeCell ref="AS26:AU26"/>
    <mergeCell ref="AV26:AX26"/>
    <mergeCell ref="AY26:BB26"/>
    <mergeCell ref="CJ25:CJ26"/>
    <mergeCell ref="CK25:CK26"/>
    <mergeCell ref="CL25:CN25"/>
    <mergeCell ref="AP25:AR25"/>
    <mergeCell ref="AS25:AU25"/>
    <mergeCell ref="AV25:AX25"/>
    <mergeCell ref="AY25:BB25"/>
    <mergeCell ref="CF27:CH27"/>
    <mergeCell ref="CJ27:CL27"/>
    <mergeCell ref="CN27:CP27"/>
    <mergeCell ref="AM28:AO28"/>
    <mergeCell ref="AP28:AR28"/>
    <mergeCell ref="AS28:AU28"/>
    <mergeCell ref="AV28:AX28"/>
    <mergeCell ref="AY28:BB28"/>
    <mergeCell ref="AM27:AO27"/>
    <mergeCell ref="AP27:AR27"/>
    <mergeCell ref="AS27:AU27"/>
    <mergeCell ref="AV27:AX27"/>
    <mergeCell ref="AY27:BB27"/>
    <mergeCell ref="CB27:CD27"/>
    <mergeCell ref="AM31:AO31"/>
    <mergeCell ref="AP31:AR31"/>
    <mergeCell ref="AS31:AU31"/>
    <mergeCell ref="AV31:AX31"/>
    <mergeCell ref="AY31:BB31"/>
    <mergeCell ref="BY31:BZ32"/>
    <mergeCell ref="CO29:CQ29"/>
    <mergeCell ref="CS29:CU29"/>
    <mergeCell ref="AM30:AO30"/>
    <mergeCell ref="AP30:AR30"/>
    <mergeCell ref="AS30:AU30"/>
    <mergeCell ref="AV30:AX30"/>
    <mergeCell ref="AY30:BB30"/>
    <mergeCell ref="AM29:AO29"/>
    <mergeCell ref="AP29:AR29"/>
    <mergeCell ref="AS29:AU29"/>
    <mergeCell ref="AV29:AX29"/>
    <mergeCell ref="AY29:BB29"/>
    <mergeCell ref="CB29:CD29"/>
    <mergeCell ref="CK31:CK32"/>
    <mergeCell ref="CL31:CN31"/>
    <mergeCell ref="CP31:CR31"/>
    <mergeCell ref="CS31:CS32"/>
    <mergeCell ref="CT31:CU32"/>
    <mergeCell ref="CL32:CN32"/>
    <mergeCell ref="CP32:CR32"/>
    <mergeCell ref="CA31:CA32"/>
    <mergeCell ref="CB31:CB32"/>
    <mergeCell ref="CC31:CE32"/>
    <mergeCell ref="CF31:CF32"/>
    <mergeCell ref="CG31:CI32"/>
    <mergeCell ref="CJ31:CJ32"/>
    <mergeCell ref="CQ35:CS35"/>
    <mergeCell ref="CU35:CW35"/>
    <mergeCell ref="AY36:BA36"/>
    <mergeCell ref="CB33:CD33"/>
    <mergeCell ref="CF33:CH33"/>
    <mergeCell ref="CJ33:CL33"/>
    <mergeCell ref="CN33:CP33"/>
    <mergeCell ref="CI34:CJ34"/>
    <mergeCell ref="CL34:CM34"/>
    <mergeCell ref="CO34:CP34"/>
    <mergeCell ref="E37:F38"/>
    <mergeCell ref="G37:G38"/>
    <mergeCell ref="I37:J37"/>
    <mergeCell ref="L37:L38"/>
    <mergeCell ref="O37:P37"/>
    <mergeCell ref="Q37:Q38"/>
    <mergeCell ref="AY35:BA35"/>
    <mergeCell ref="CI35:CK35"/>
    <mergeCell ref="CM35:CO35"/>
    <mergeCell ref="CK37:CL37"/>
    <mergeCell ref="H38:J38"/>
    <mergeCell ref="M38:O38"/>
    <mergeCell ref="R37:T38"/>
    <mergeCell ref="AY37:BA37"/>
    <mergeCell ref="BV37:BW37"/>
    <mergeCell ref="BY37:CA37"/>
    <mergeCell ref="CC37:CG37"/>
    <mergeCell ref="CH37:CI37"/>
    <mergeCell ref="F9:G9"/>
    <mergeCell ref="I9:K9"/>
    <mergeCell ref="I10:K10"/>
    <mergeCell ref="M10:N10"/>
    <mergeCell ref="Q10:S10"/>
    <mergeCell ref="E15:F15"/>
    <mergeCell ref="E16:F16"/>
    <mergeCell ref="G15:I15"/>
    <mergeCell ref="G16:I16"/>
    <mergeCell ref="J15:L15"/>
    <mergeCell ref="J16:L16"/>
    <mergeCell ref="P15:R15"/>
    <mergeCell ref="P16:R16"/>
    <mergeCell ref="S15:U15"/>
    <mergeCell ref="S16:U16"/>
    <mergeCell ref="M16:O16"/>
    <mergeCell ref="M15:O15"/>
  </mergeCells>
  <phoneticPr fontId="4"/>
  <conditionalFormatting sqref="CK37:CL37">
    <cfRule type="cellIs" dxfId="0"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9A0D-99C8-48D9-A898-BCF9B29B9154}">
  <dimension ref="A1:BR38"/>
  <sheetViews>
    <sheetView showGridLines="0" view="pageBreakPreview" zoomScale="60" zoomScaleNormal="70" workbookViewId="0">
      <selection activeCell="A2" sqref="A2"/>
    </sheetView>
  </sheetViews>
  <sheetFormatPr defaultRowHeight="18"/>
  <cols>
    <col min="1" max="70" width="3" customWidth="1"/>
  </cols>
  <sheetData>
    <row r="1" spans="1:69">
      <c r="A1" t="s">
        <v>108</v>
      </c>
    </row>
    <row r="2" spans="1:69">
      <c r="A2" s="20"/>
      <c r="B2" s="16" t="s">
        <v>438</v>
      </c>
      <c r="C2" s="16"/>
      <c r="D2" s="16"/>
      <c r="E2" s="16"/>
      <c r="F2" s="16"/>
      <c r="G2" s="16"/>
      <c r="H2" s="16"/>
      <c r="I2" s="16"/>
      <c r="J2" s="16"/>
      <c r="K2" s="16"/>
      <c r="L2" s="16"/>
      <c r="M2" s="16"/>
      <c r="N2" s="16"/>
      <c r="O2" s="16"/>
      <c r="P2" s="16"/>
      <c r="Q2" s="16"/>
      <c r="R2" s="16"/>
      <c r="S2" s="16"/>
      <c r="T2" s="16"/>
      <c r="U2" s="16"/>
      <c r="V2" s="16"/>
      <c r="W2" s="16"/>
      <c r="X2" s="16"/>
      <c r="Y2" s="16"/>
      <c r="AK2" s="16" t="s">
        <v>439</v>
      </c>
    </row>
    <row r="3" spans="1:69">
      <c r="A3" s="20"/>
      <c r="B3" s="16"/>
      <c r="C3" s="16"/>
      <c r="D3" s="16"/>
      <c r="E3" s="16"/>
      <c r="F3" s="16"/>
      <c r="G3" s="16"/>
      <c r="H3" s="16"/>
      <c r="I3" s="16"/>
      <c r="J3" s="16"/>
      <c r="K3" s="16"/>
      <c r="L3" s="16"/>
      <c r="M3" s="16"/>
      <c r="N3" s="16"/>
      <c r="O3" s="16"/>
      <c r="P3" s="16"/>
      <c r="Q3" s="16"/>
      <c r="R3" s="16"/>
      <c r="S3" s="16"/>
      <c r="T3" s="16"/>
      <c r="U3" s="16"/>
      <c r="V3" s="16"/>
      <c r="W3" s="16"/>
      <c r="X3" s="16"/>
    </row>
    <row r="4" spans="1:69">
      <c r="B4" s="16"/>
      <c r="C4" s="16" t="s">
        <v>109</v>
      </c>
      <c r="D4" s="16"/>
      <c r="E4" s="16"/>
      <c r="F4" s="16"/>
      <c r="G4" s="16"/>
      <c r="H4" s="16"/>
      <c r="I4" s="16"/>
      <c r="J4" s="16"/>
      <c r="K4" s="16"/>
      <c r="L4" s="16"/>
      <c r="M4" s="16"/>
      <c r="N4" s="16"/>
      <c r="O4" s="16"/>
      <c r="P4" s="16"/>
      <c r="Q4" s="16"/>
      <c r="R4" s="16"/>
      <c r="S4" s="16"/>
      <c r="T4" s="16"/>
      <c r="U4" s="16"/>
      <c r="V4" s="16"/>
      <c r="W4" s="16"/>
      <c r="X4" s="16"/>
      <c r="Y4" s="16"/>
      <c r="AL4" t="s">
        <v>149</v>
      </c>
    </row>
    <row r="5" spans="1:69">
      <c r="B5" s="16"/>
      <c r="C5" s="16"/>
      <c r="D5" s="21"/>
      <c r="E5" s="22"/>
      <c r="F5" s="16"/>
      <c r="G5" s="16"/>
      <c r="H5" s="16"/>
      <c r="I5" s="16"/>
      <c r="J5" s="16"/>
      <c r="K5" s="16"/>
      <c r="L5" s="16"/>
      <c r="M5" s="16"/>
      <c r="N5" s="16"/>
      <c r="O5" s="16"/>
      <c r="P5" s="16"/>
      <c r="Q5" s="16"/>
      <c r="R5" s="16"/>
      <c r="S5" s="16"/>
      <c r="T5" s="16"/>
      <c r="U5" s="16"/>
      <c r="V5" s="16"/>
      <c r="W5" s="16"/>
      <c r="X5" s="16"/>
      <c r="Y5" s="16"/>
    </row>
    <row r="6" spans="1:69">
      <c r="B6" s="16"/>
      <c r="C6" s="77"/>
      <c r="D6" s="151" t="s">
        <v>110</v>
      </c>
      <c r="E6" s="152"/>
      <c r="F6" s="204" t="s">
        <v>111</v>
      </c>
      <c r="G6" s="205"/>
      <c r="H6" s="151" t="s">
        <v>112</v>
      </c>
      <c r="I6" s="152"/>
      <c r="J6" s="153"/>
      <c r="K6" s="201" t="s">
        <v>113</v>
      </c>
      <c r="L6" s="202"/>
      <c r="M6" s="201" t="s">
        <v>114</v>
      </c>
      <c r="N6" s="203"/>
      <c r="O6" s="201" t="s">
        <v>115</v>
      </c>
      <c r="P6" s="202"/>
      <c r="Q6" s="202"/>
      <c r="R6" s="201" t="s">
        <v>116</v>
      </c>
      <c r="S6" s="202"/>
      <c r="T6" s="203"/>
      <c r="V6" s="6"/>
      <c r="W6" s="7"/>
      <c r="X6" s="7"/>
      <c r="Y6" s="7"/>
      <c r="Z6" s="7"/>
      <c r="AA6" s="7"/>
      <c r="AB6" s="7"/>
      <c r="AC6" s="7"/>
      <c r="AD6" s="7"/>
      <c r="AE6" s="7"/>
      <c r="AF6" s="7"/>
      <c r="AG6" s="7"/>
      <c r="AH6" s="8"/>
      <c r="AM6" s="77"/>
      <c r="AN6" s="151" t="s">
        <v>110</v>
      </c>
      <c r="AO6" s="152"/>
      <c r="AP6" s="204" t="s">
        <v>111</v>
      </c>
      <c r="AQ6" s="205"/>
      <c r="AR6" s="151" t="s">
        <v>112</v>
      </c>
      <c r="AS6" s="152"/>
      <c r="AT6" s="153"/>
      <c r="AU6" s="201" t="s">
        <v>113</v>
      </c>
      <c r="AV6" s="202"/>
      <c r="AW6" s="201" t="s">
        <v>114</v>
      </c>
      <c r="AX6" s="203"/>
      <c r="AY6" s="201" t="s">
        <v>115</v>
      </c>
      <c r="AZ6" s="202"/>
      <c r="BA6" s="202"/>
      <c r="BB6" s="201" t="s">
        <v>116</v>
      </c>
      <c r="BC6" s="202"/>
      <c r="BD6" s="203"/>
      <c r="BF6" s="6"/>
      <c r="BG6" s="7"/>
      <c r="BH6" s="7"/>
      <c r="BI6" s="7"/>
      <c r="BJ6" s="7"/>
      <c r="BK6" s="7"/>
      <c r="BL6" s="7"/>
      <c r="BM6" s="7"/>
      <c r="BN6" s="7"/>
      <c r="BO6" s="7"/>
      <c r="BP6" s="7"/>
      <c r="BQ6" s="8"/>
    </row>
    <row r="7" spans="1:69">
      <c r="C7" s="77" t="s">
        <v>117</v>
      </c>
      <c r="D7" s="185">
        <f>'1条'!R7</f>
        <v>0.65</v>
      </c>
      <c r="E7" s="186"/>
      <c r="F7" s="185">
        <f>'1条'!R6</f>
        <v>6.3</v>
      </c>
      <c r="G7" s="187"/>
      <c r="H7" s="185">
        <f>D7*F7</f>
        <v>4.0949999999999998</v>
      </c>
      <c r="I7" s="186"/>
      <c r="J7" s="187"/>
      <c r="K7" s="185">
        <f>'1条'!R10+'1条'!R7/2</f>
        <v>1.2250000000000001</v>
      </c>
      <c r="L7" s="186"/>
      <c r="M7" s="185">
        <f>'1条'!R9+'1条'!R6/2</f>
        <v>3.8499999999999996</v>
      </c>
      <c r="N7" s="187"/>
      <c r="O7" s="185">
        <f>H7*K7</f>
        <v>5.016375</v>
      </c>
      <c r="P7" s="186"/>
      <c r="Q7" s="187"/>
      <c r="R7" s="185">
        <f>H7*M7</f>
        <v>15.765749999999997</v>
      </c>
      <c r="S7" s="186"/>
      <c r="T7" s="187"/>
      <c r="V7" s="9"/>
      <c r="AH7" s="10"/>
      <c r="AM7" s="77" t="s">
        <v>117</v>
      </c>
      <c r="AN7" s="185">
        <f>'1条'!R11</f>
        <v>3.1999999999999997</v>
      </c>
      <c r="AO7" s="186"/>
      <c r="AP7" s="185">
        <f>'1条'!R6-'1条'!R14</f>
        <v>6.2</v>
      </c>
      <c r="AQ7" s="187"/>
      <c r="AR7" s="185">
        <f>AN7*AP7</f>
        <v>19.84</v>
      </c>
      <c r="AS7" s="186"/>
      <c r="AT7" s="187"/>
      <c r="AU7" s="185">
        <f>'1条'!R8-'1条'!R11/2</f>
        <v>3.1500000000000004</v>
      </c>
      <c r="AV7" s="186"/>
      <c r="AW7" s="185">
        <f>'1条'!R9+AP7/2</f>
        <v>3.8</v>
      </c>
      <c r="AX7" s="187"/>
      <c r="AY7" s="185">
        <f>AR7*AU7</f>
        <v>62.496000000000009</v>
      </c>
      <c r="AZ7" s="186"/>
      <c r="BA7" s="187"/>
      <c r="BB7" s="185">
        <f>AR7*AW7</f>
        <v>75.391999999999996</v>
      </c>
      <c r="BC7" s="186"/>
      <c r="BD7" s="187"/>
      <c r="BF7" s="9"/>
      <c r="BQ7" s="10"/>
    </row>
    <row r="8" spans="1:69">
      <c r="C8" s="77" t="s">
        <v>118</v>
      </c>
      <c r="D8" s="185">
        <f>'1条'!R7</f>
        <v>0.65</v>
      </c>
      <c r="E8" s="186"/>
      <c r="F8" s="185">
        <f>'1条'!R9</f>
        <v>0.7</v>
      </c>
      <c r="G8" s="187"/>
      <c r="H8" s="185">
        <f>D8*F8</f>
        <v>0.45499999999999996</v>
      </c>
      <c r="I8" s="186"/>
      <c r="J8" s="187"/>
      <c r="K8" s="185">
        <f>'1条'!R10+'1条'!R7/2</f>
        <v>1.2250000000000001</v>
      </c>
      <c r="L8" s="186"/>
      <c r="M8" s="185">
        <f>F8/2</f>
        <v>0.35</v>
      </c>
      <c r="N8" s="187"/>
      <c r="O8" s="185">
        <f>H8*K8</f>
        <v>0.55737499999999995</v>
      </c>
      <c r="P8" s="186"/>
      <c r="Q8" s="187"/>
      <c r="R8" s="185">
        <f>H8*M8</f>
        <v>0.15924999999999997</v>
      </c>
      <c r="S8" s="186"/>
      <c r="T8" s="187"/>
      <c r="V8" s="9"/>
      <c r="AH8" s="10"/>
      <c r="AM8" s="77" t="s">
        <v>120</v>
      </c>
      <c r="AN8" s="185"/>
      <c r="AO8" s="186"/>
      <c r="AP8" s="186"/>
      <c r="AQ8" s="186"/>
      <c r="AR8" s="185">
        <f>SUM(AR7)</f>
        <v>19.84</v>
      </c>
      <c r="AS8" s="186"/>
      <c r="AT8" s="187"/>
      <c r="AU8" s="185"/>
      <c r="AV8" s="186"/>
      <c r="AW8" s="197"/>
      <c r="AX8" s="198"/>
      <c r="AY8" s="185">
        <f>SUM(AY7)</f>
        <v>62.496000000000009</v>
      </c>
      <c r="AZ8" s="186"/>
      <c r="BA8" s="187"/>
      <c r="BB8" s="185">
        <f>SUM(BB7)</f>
        <v>75.391999999999996</v>
      </c>
      <c r="BC8" s="186"/>
      <c r="BD8" s="187"/>
      <c r="BF8" s="9"/>
      <c r="BQ8" s="10"/>
    </row>
    <row r="9" spans="1:69">
      <c r="C9" s="77" t="s">
        <v>119</v>
      </c>
      <c r="D9" s="185">
        <f>'1条'!R10</f>
        <v>0.9</v>
      </c>
      <c r="E9" s="186"/>
      <c r="F9" s="185">
        <f>'1条'!R9</f>
        <v>0.7</v>
      </c>
      <c r="G9" s="187"/>
      <c r="H9" s="185">
        <f>D9*F9</f>
        <v>0.63</v>
      </c>
      <c r="I9" s="186"/>
      <c r="J9" s="187"/>
      <c r="K9" s="185">
        <f>D9/2</f>
        <v>0.45</v>
      </c>
      <c r="L9" s="186"/>
      <c r="M9" s="185">
        <f>F9/2</f>
        <v>0.35</v>
      </c>
      <c r="N9" s="187"/>
      <c r="O9" s="185">
        <f>H9*K9</f>
        <v>0.28350000000000003</v>
      </c>
      <c r="P9" s="186"/>
      <c r="Q9" s="187"/>
      <c r="R9" s="185">
        <f>H9*M9</f>
        <v>0.22049999999999997</v>
      </c>
      <c r="S9" s="186"/>
      <c r="T9" s="187"/>
      <c r="V9" s="9"/>
      <c r="AH9" s="10"/>
      <c r="BF9" s="9"/>
      <c r="BQ9" s="10"/>
    </row>
    <row r="10" spans="1:69">
      <c r="C10" s="77" t="s">
        <v>284</v>
      </c>
      <c r="D10" s="185">
        <f>'1条'!R11</f>
        <v>3.1999999999999997</v>
      </c>
      <c r="E10" s="186"/>
      <c r="F10" s="185">
        <f>'1条'!R9</f>
        <v>0.7</v>
      </c>
      <c r="G10" s="187"/>
      <c r="H10" s="185">
        <f>D10*F10</f>
        <v>2.2399999999999998</v>
      </c>
      <c r="I10" s="186"/>
      <c r="J10" s="187"/>
      <c r="K10" s="185">
        <f>'1条'!R8-'1条'!R11/2</f>
        <v>3.1500000000000004</v>
      </c>
      <c r="L10" s="186"/>
      <c r="M10" s="185">
        <f>F10/2</f>
        <v>0.35</v>
      </c>
      <c r="N10" s="187"/>
      <c r="O10" s="185">
        <f>H10*K10</f>
        <v>7.056</v>
      </c>
      <c r="P10" s="186"/>
      <c r="Q10" s="187"/>
      <c r="R10" s="185">
        <f>H10*M10</f>
        <v>0.78399999999999992</v>
      </c>
      <c r="S10" s="186"/>
      <c r="T10" s="187"/>
      <c r="V10" s="9"/>
      <c r="AH10" s="10"/>
      <c r="BF10" s="9"/>
      <c r="BQ10" s="10"/>
    </row>
    <row r="11" spans="1:69">
      <c r="C11" s="77" t="s">
        <v>120</v>
      </c>
      <c r="D11" s="185"/>
      <c r="E11" s="186"/>
      <c r="F11" s="186"/>
      <c r="G11" s="186"/>
      <c r="H11" s="185">
        <f>SUM(H7:J10)</f>
        <v>7.42</v>
      </c>
      <c r="I11" s="186"/>
      <c r="J11" s="187"/>
      <c r="K11" s="185"/>
      <c r="L11" s="186"/>
      <c r="M11" s="197"/>
      <c r="N11" s="198"/>
      <c r="O11" s="185">
        <f>SUM(O7:Q10)</f>
        <v>12.913250000000001</v>
      </c>
      <c r="P11" s="186"/>
      <c r="Q11" s="187"/>
      <c r="R11" s="185">
        <f>SUM(R7:T10)</f>
        <v>16.929499999999997</v>
      </c>
      <c r="S11" s="186"/>
      <c r="T11" s="187"/>
      <c r="V11" s="9"/>
      <c r="AH11" s="10"/>
      <c r="BF11" s="9"/>
      <c r="BQ11" s="10"/>
    </row>
    <row r="12" spans="1:69">
      <c r="V12" s="9"/>
      <c r="AH12" s="10"/>
      <c r="AM12" s="16" t="s">
        <v>150</v>
      </c>
      <c r="BF12" s="9"/>
      <c r="BQ12" s="10"/>
    </row>
    <row r="13" spans="1:69">
      <c r="V13" s="9"/>
      <c r="AH13" s="10"/>
      <c r="AM13" t="s">
        <v>124</v>
      </c>
      <c r="BF13" s="9"/>
      <c r="BQ13" s="10"/>
    </row>
    <row r="14" spans="1:69">
      <c r="V14" s="9"/>
      <c r="AH14" s="10"/>
      <c r="AN14" s="192" t="s">
        <v>140</v>
      </c>
      <c r="AO14" s="192"/>
      <c r="AP14" s="196" t="s">
        <v>40</v>
      </c>
      <c r="AQ14" s="194" t="s">
        <v>122</v>
      </c>
      <c r="AR14" s="195"/>
      <c r="AS14" s="195"/>
      <c r="AT14" s="16"/>
      <c r="AU14" s="196" t="s">
        <v>40</v>
      </c>
      <c r="AV14" s="208">
        <f>AY8</f>
        <v>62.496000000000009</v>
      </c>
      <c r="AW14" s="208"/>
      <c r="AX14" s="208"/>
      <c r="AZ14" s="196" t="s">
        <v>40</v>
      </c>
      <c r="BA14" s="190">
        <f>AV14/AV15</f>
        <v>3.1500000000000004</v>
      </c>
      <c r="BB14" s="190"/>
      <c r="BC14" s="190"/>
      <c r="BD14" s="199" t="s">
        <v>5</v>
      </c>
      <c r="BF14" s="9"/>
      <c r="BQ14" s="10"/>
    </row>
    <row r="15" spans="1:69">
      <c r="J15" s="16"/>
      <c r="V15" s="9"/>
      <c r="AH15" s="10"/>
      <c r="AN15" s="192"/>
      <c r="AO15" s="192"/>
      <c r="AP15" s="196"/>
      <c r="AQ15" s="192" t="s">
        <v>123</v>
      </c>
      <c r="AR15" s="193"/>
      <c r="AS15" s="193"/>
      <c r="AT15" s="16"/>
      <c r="AU15" s="196"/>
      <c r="AV15" s="190">
        <f>AR8</f>
        <v>19.84</v>
      </c>
      <c r="AW15" s="199"/>
      <c r="AX15" s="199"/>
      <c r="AZ15" s="196"/>
      <c r="BA15" s="190"/>
      <c r="BB15" s="190"/>
      <c r="BC15" s="190"/>
      <c r="BD15" s="199"/>
      <c r="BF15" s="9"/>
      <c r="BQ15" s="10"/>
    </row>
    <row r="16" spans="1:69">
      <c r="J16" s="16"/>
      <c r="V16" s="9"/>
      <c r="AH16" s="10"/>
      <c r="AN16" s="192" t="s">
        <v>147</v>
      </c>
      <c r="AO16" s="192"/>
      <c r="AP16" s="196" t="s">
        <v>40</v>
      </c>
      <c r="AQ16" s="194" t="s">
        <v>146</v>
      </c>
      <c r="AR16" s="195"/>
      <c r="AS16" s="195"/>
      <c r="AT16" s="16"/>
      <c r="AU16" s="196" t="s">
        <v>40</v>
      </c>
      <c r="AV16" s="208">
        <f>BB8</f>
        <v>75.391999999999996</v>
      </c>
      <c r="AW16" s="208"/>
      <c r="AX16" s="208"/>
      <c r="AZ16" s="196" t="s">
        <v>40</v>
      </c>
      <c r="BA16" s="190">
        <f>AV16/AV17</f>
        <v>3.8</v>
      </c>
      <c r="BB16" s="190"/>
      <c r="BC16" s="190"/>
      <c r="BD16" s="199" t="s">
        <v>5</v>
      </c>
      <c r="BF16" s="9"/>
      <c r="BQ16" s="10"/>
    </row>
    <row r="17" spans="3:69">
      <c r="V17" s="9"/>
      <c r="AH17" s="10"/>
      <c r="AN17" s="192"/>
      <c r="AO17" s="192"/>
      <c r="AP17" s="196"/>
      <c r="AQ17" s="192" t="s">
        <v>123</v>
      </c>
      <c r="AR17" s="193"/>
      <c r="AS17" s="193"/>
      <c r="AT17" s="16"/>
      <c r="AU17" s="196"/>
      <c r="AV17" s="190">
        <f>AR8</f>
        <v>19.84</v>
      </c>
      <c r="AW17" s="199"/>
      <c r="AX17" s="199"/>
      <c r="AZ17" s="196"/>
      <c r="BA17" s="190"/>
      <c r="BB17" s="190"/>
      <c r="BC17" s="190"/>
      <c r="BD17" s="199"/>
      <c r="BF17" s="9"/>
      <c r="BQ17" s="10"/>
    </row>
    <row r="18" spans="3:69">
      <c r="V18" s="9"/>
      <c r="AH18" s="10"/>
      <c r="BF18" s="9"/>
      <c r="BQ18" s="10"/>
    </row>
    <row r="19" spans="3:69">
      <c r="V19" s="9"/>
      <c r="AH19" s="10"/>
      <c r="AM19" s="16" t="s">
        <v>578</v>
      </c>
      <c r="BF19" s="9"/>
      <c r="BQ19" s="10"/>
    </row>
    <row r="20" spans="3:69" ht="18" customHeight="1">
      <c r="C20" s="16" t="s">
        <v>148</v>
      </c>
      <c r="V20" s="9"/>
      <c r="AH20" s="10"/>
      <c r="AM20" s="16" t="s">
        <v>151</v>
      </c>
      <c r="BF20" s="11"/>
      <c r="BG20" s="12"/>
      <c r="BH20" s="12"/>
      <c r="BI20" s="12"/>
      <c r="BJ20" s="12"/>
      <c r="BK20" s="12"/>
      <c r="BL20" s="12"/>
      <c r="BM20" s="12"/>
      <c r="BN20" s="12"/>
      <c r="BO20" s="12"/>
      <c r="BP20" s="12"/>
      <c r="BQ20" s="13"/>
    </row>
    <row r="21" spans="3:69">
      <c r="C21" t="s">
        <v>124</v>
      </c>
      <c r="V21" s="11"/>
      <c r="W21" s="12"/>
      <c r="X21" s="12"/>
      <c r="Y21" s="12"/>
      <c r="Z21" s="12"/>
      <c r="AA21" s="12"/>
      <c r="AB21" s="12"/>
      <c r="AC21" s="12"/>
      <c r="AD21" s="12"/>
      <c r="AE21" s="12"/>
      <c r="AF21" s="12"/>
      <c r="AG21" s="12"/>
      <c r="AH21" s="13"/>
      <c r="AN21" s="192" t="s">
        <v>141</v>
      </c>
      <c r="AO21" s="192"/>
      <c r="AP21" s="21" t="s">
        <v>40</v>
      </c>
      <c r="AQ21" s="192" t="s">
        <v>123</v>
      </c>
      <c r="AR21" s="193"/>
      <c r="AS21" s="193"/>
      <c r="AT21" s="15" t="s">
        <v>142</v>
      </c>
      <c r="AU21" s="16"/>
    </row>
    <row r="22" spans="3:69">
      <c r="D22" s="192" t="s">
        <v>121</v>
      </c>
      <c r="E22" s="192"/>
      <c r="F22" s="196" t="s">
        <v>40</v>
      </c>
      <c r="G22" s="194" t="s">
        <v>122</v>
      </c>
      <c r="H22" s="195"/>
      <c r="I22" s="195"/>
      <c r="K22" s="196" t="s">
        <v>40</v>
      </c>
      <c r="L22" s="208">
        <f>O11</f>
        <v>12.913250000000001</v>
      </c>
      <c r="M22" s="208"/>
      <c r="N22" s="208"/>
      <c r="P22" s="196" t="s">
        <v>40</v>
      </c>
      <c r="Q22" s="190">
        <f>L22/L23</f>
        <v>1.7403301886792455</v>
      </c>
      <c r="R22" s="190"/>
      <c r="S22" s="190"/>
      <c r="T22" s="199" t="s">
        <v>5</v>
      </c>
      <c r="AN22" s="16"/>
      <c r="AO22" s="16"/>
      <c r="AP22" s="21" t="s">
        <v>40</v>
      </c>
      <c r="AQ22" s="190">
        <f>AR8</f>
        <v>19.84</v>
      </c>
      <c r="AR22" s="190"/>
      <c r="AS22" s="190"/>
      <c r="AT22" s="23" t="s">
        <v>69</v>
      </c>
      <c r="AU22" s="200">
        <f>'1条'!R20</f>
        <v>19</v>
      </c>
      <c r="AV22" s="200"/>
      <c r="AX22" s="21" t="s">
        <v>40</v>
      </c>
      <c r="AY22" s="190">
        <f>AQ22*AU22</f>
        <v>376.96</v>
      </c>
      <c r="AZ22" s="190"/>
      <c r="BA22" s="190"/>
      <c r="BB22" s="18" t="s">
        <v>127</v>
      </c>
    </row>
    <row r="23" spans="3:69">
      <c r="D23" s="192"/>
      <c r="E23" s="192"/>
      <c r="F23" s="196"/>
      <c r="G23" s="192" t="s">
        <v>123</v>
      </c>
      <c r="H23" s="193"/>
      <c r="I23" s="193"/>
      <c r="K23" s="196"/>
      <c r="L23" s="190">
        <f>H11</f>
        <v>7.42</v>
      </c>
      <c r="M23" s="199"/>
      <c r="N23" s="199"/>
      <c r="P23" s="196"/>
      <c r="Q23" s="190"/>
      <c r="R23" s="190"/>
      <c r="S23" s="190"/>
      <c r="T23" s="199"/>
      <c r="V23" s="6"/>
      <c r="W23" s="7"/>
      <c r="X23" s="7"/>
      <c r="Y23" s="7"/>
      <c r="Z23" s="7"/>
      <c r="AA23" s="7"/>
      <c r="AB23" s="7"/>
      <c r="AC23" s="7"/>
      <c r="AD23" s="7"/>
      <c r="AE23" s="7"/>
      <c r="AF23" s="7"/>
      <c r="AG23" s="7"/>
      <c r="AH23" s="8"/>
      <c r="BF23" s="6"/>
      <c r="BG23" s="7"/>
      <c r="BH23" s="7"/>
      <c r="BI23" s="7"/>
      <c r="BJ23" s="7"/>
      <c r="BK23" s="7"/>
      <c r="BL23" s="7"/>
      <c r="BM23" s="7"/>
      <c r="BN23" s="7"/>
      <c r="BO23" s="7"/>
      <c r="BP23" s="7"/>
      <c r="BQ23" s="8"/>
    </row>
    <row r="24" spans="3:69">
      <c r="V24" s="9"/>
      <c r="AH24" s="10"/>
      <c r="AM24" s="16" t="s">
        <v>437</v>
      </c>
      <c r="BF24" s="9"/>
      <c r="BQ24" s="10"/>
    </row>
    <row r="25" spans="3:69">
      <c r="D25" s="192" t="s">
        <v>145</v>
      </c>
      <c r="E25" s="192"/>
      <c r="F25" s="196" t="s">
        <v>40</v>
      </c>
      <c r="G25" s="194" t="s">
        <v>146</v>
      </c>
      <c r="H25" s="195"/>
      <c r="I25" s="195"/>
      <c r="K25" s="196" t="s">
        <v>40</v>
      </c>
      <c r="L25" s="208">
        <f>R11</f>
        <v>16.929499999999997</v>
      </c>
      <c r="M25" s="208"/>
      <c r="N25" s="208"/>
      <c r="P25" s="196" t="s">
        <v>40</v>
      </c>
      <c r="Q25" s="190">
        <f>L25/L26</f>
        <v>2.2816037735849055</v>
      </c>
      <c r="R25" s="190"/>
      <c r="S25" s="190"/>
      <c r="T25" s="199" t="s">
        <v>5</v>
      </c>
      <c r="V25" s="9"/>
      <c r="AH25" s="10"/>
      <c r="AM25" t="s">
        <v>436</v>
      </c>
      <c r="AU25" s="16"/>
      <c r="BF25" s="9"/>
      <c r="BQ25" s="10"/>
    </row>
    <row r="26" spans="3:69">
      <c r="D26" s="192"/>
      <c r="E26" s="192"/>
      <c r="F26" s="196"/>
      <c r="G26" s="192" t="s">
        <v>123</v>
      </c>
      <c r="H26" s="193"/>
      <c r="I26" s="193"/>
      <c r="J26" s="16"/>
      <c r="K26" s="196"/>
      <c r="L26" s="190">
        <f>H11</f>
        <v>7.42</v>
      </c>
      <c r="M26" s="199"/>
      <c r="N26" s="199"/>
      <c r="P26" s="196"/>
      <c r="Q26" s="190"/>
      <c r="R26" s="190"/>
      <c r="S26" s="190"/>
      <c r="T26" s="199"/>
      <c r="V26" s="9"/>
      <c r="AH26" s="10"/>
      <c r="AN26" s="192" t="s">
        <v>205</v>
      </c>
      <c r="AO26" s="192"/>
      <c r="AP26" s="21" t="s">
        <v>40</v>
      </c>
      <c r="AQ26" s="206" t="s">
        <v>153</v>
      </c>
      <c r="AR26" s="207"/>
      <c r="AS26" s="207"/>
      <c r="AT26" s="17" t="s">
        <v>280</v>
      </c>
      <c r="BC26" s="64"/>
      <c r="BE26" s="21"/>
      <c r="BF26" s="9"/>
      <c r="BQ26" s="10"/>
    </row>
    <row r="27" spans="3:69">
      <c r="V27" s="9"/>
      <c r="AH27" s="10"/>
      <c r="AN27" s="63"/>
      <c r="AO27" s="63"/>
      <c r="AP27" s="21" t="s">
        <v>40</v>
      </c>
      <c r="AQ27" s="190">
        <f>AY22</f>
        <v>376.96</v>
      </c>
      <c r="AR27" s="190"/>
      <c r="AS27" s="190"/>
      <c r="AT27" s="23" t="s">
        <v>69</v>
      </c>
      <c r="AU27" s="191">
        <f>'1条'!X35</f>
        <v>0.2</v>
      </c>
      <c r="AV27" s="191"/>
      <c r="AX27" s="21" t="s">
        <v>40</v>
      </c>
      <c r="AY27" s="190">
        <f>AQ27*AU27</f>
        <v>75.391999999999996</v>
      </c>
      <c r="AZ27" s="190"/>
      <c r="BA27" s="190"/>
      <c r="BB27" s="18" t="s">
        <v>127</v>
      </c>
      <c r="BC27" s="64"/>
      <c r="BE27" s="21"/>
      <c r="BF27" s="9"/>
      <c r="BQ27" s="10"/>
    </row>
    <row r="28" spans="3:69">
      <c r="C28" s="16" t="s">
        <v>129</v>
      </c>
      <c r="D28" s="16"/>
      <c r="E28" s="16"/>
      <c r="F28" s="16"/>
      <c r="G28" s="16"/>
      <c r="H28" s="16"/>
      <c r="I28" s="16"/>
      <c r="J28" s="16"/>
      <c r="K28" s="16"/>
      <c r="V28" s="9"/>
      <c r="AH28" s="10"/>
      <c r="AM28" s="16"/>
      <c r="AN28" s="16"/>
      <c r="BF28" s="9"/>
      <c r="BQ28" s="10"/>
    </row>
    <row r="29" spans="3:69" ht="18" customHeight="1">
      <c r="C29" s="16" t="s">
        <v>128</v>
      </c>
      <c r="V29" s="9"/>
      <c r="AH29" s="10"/>
      <c r="AK29" s="16" t="s">
        <v>440</v>
      </c>
      <c r="BF29" s="9"/>
      <c r="BQ29" s="10"/>
    </row>
    <row r="30" spans="3:69">
      <c r="C30" s="16"/>
      <c r="D30" s="192" t="s">
        <v>125</v>
      </c>
      <c r="E30" s="192"/>
      <c r="F30" s="21" t="s">
        <v>40</v>
      </c>
      <c r="G30" s="192" t="s">
        <v>123</v>
      </c>
      <c r="H30" s="193"/>
      <c r="I30" s="193"/>
      <c r="J30" s="15" t="s">
        <v>126</v>
      </c>
      <c r="K30" s="16"/>
      <c r="V30" s="9"/>
      <c r="AH30" s="10"/>
      <c r="AL30" t="s">
        <v>234</v>
      </c>
      <c r="BF30" s="9"/>
      <c r="BQ30" s="10"/>
    </row>
    <row r="31" spans="3:69">
      <c r="F31" s="21" t="s">
        <v>40</v>
      </c>
      <c r="G31" s="190">
        <f>H11</f>
        <v>7.42</v>
      </c>
      <c r="H31" s="190"/>
      <c r="I31" s="190"/>
      <c r="J31" s="23" t="s">
        <v>69</v>
      </c>
      <c r="K31" s="200">
        <f>'1条'!BA4</f>
        <v>24.5</v>
      </c>
      <c r="L31" s="200"/>
      <c r="N31" s="21" t="s">
        <v>40</v>
      </c>
      <c r="O31" s="190">
        <f>G31*K31</f>
        <v>181.79</v>
      </c>
      <c r="P31" s="190"/>
      <c r="Q31" s="190"/>
      <c r="R31" s="18" t="s">
        <v>127</v>
      </c>
      <c r="V31" s="9"/>
      <c r="AH31" s="10"/>
      <c r="AM31" s="192" t="s">
        <v>189</v>
      </c>
      <c r="AN31" s="192"/>
      <c r="AO31" s="21" t="s">
        <v>40</v>
      </c>
      <c r="AP31" s="192" t="s">
        <v>17</v>
      </c>
      <c r="AQ31" s="193"/>
      <c r="AR31" s="193"/>
      <c r="AS31" s="40" t="s">
        <v>190</v>
      </c>
      <c r="AT31" s="16"/>
      <c r="BF31" s="9"/>
      <c r="BQ31" s="10"/>
    </row>
    <row r="32" spans="3:69">
      <c r="V32" s="9"/>
      <c r="AH32" s="10"/>
      <c r="AM32" s="16"/>
      <c r="AN32" s="16"/>
      <c r="AO32" s="21" t="s">
        <v>40</v>
      </c>
      <c r="AP32" s="190">
        <f>AN7</f>
        <v>3.1999999999999997</v>
      </c>
      <c r="AQ32" s="190"/>
      <c r="AR32" s="190"/>
      <c r="AS32" s="23" t="s">
        <v>69</v>
      </c>
      <c r="AT32" s="200">
        <f>'1条'!X37</f>
        <v>10</v>
      </c>
      <c r="AU32" s="200"/>
      <c r="AW32" s="21" t="s">
        <v>40</v>
      </c>
      <c r="AX32" s="190">
        <f>AP32*AT32</f>
        <v>31.999999999999996</v>
      </c>
      <c r="AY32" s="190"/>
      <c r="AZ32" s="190"/>
      <c r="BA32" s="18" t="s">
        <v>127</v>
      </c>
      <c r="BF32" s="9"/>
      <c r="BQ32" s="10"/>
    </row>
    <row r="33" spans="3:70">
      <c r="C33" s="16" t="s">
        <v>435</v>
      </c>
      <c r="V33" s="9"/>
      <c r="AH33" s="10"/>
      <c r="BF33" s="9"/>
      <c r="BQ33" s="10"/>
    </row>
    <row r="34" spans="3:70">
      <c r="C34" t="s">
        <v>434</v>
      </c>
      <c r="V34" s="9"/>
      <c r="AH34" s="10"/>
      <c r="AL34" t="s">
        <v>442</v>
      </c>
      <c r="BF34" s="9"/>
      <c r="BQ34" s="10"/>
    </row>
    <row r="35" spans="3:70">
      <c r="D35" s="192" t="s">
        <v>279</v>
      </c>
      <c r="E35" s="192"/>
      <c r="F35" s="21" t="s">
        <v>40</v>
      </c>
      <c r="G35" s="206" t="s">
        <v>152</v>
      </c>
      <c r="H35" s="207"/>
      <c r="I35" s="207"/>
      <c r="J35" s="17" t="s">
        <v>280</v>
      </c>
      <c r="K35" s="16"/>
      <c r="V35" s="9"/>
      <c r="AH35" s="10"/>
      <c r="AL35" t="s">
        <v>441</v>
      </c>
      <c r="AM35" s="63"/>
      <c r="AN35" s="63"/>
      <c r="AO35" s="21"/>
      <c r="AP35" s="41"/>
      <c r="AQ35" s="41"/>
      <c r="AR35" s="41"/>
      <c r="AS35" s="18"/>
      <c r="BF35" s="9"/>
      <c r="BQ35" s="10"/>
    </row>
    <row r="36" spans="3:70">
      <c r="F36" s="21" t="s">
        <v>40</v>
      </c>
      <c r="G36" s="190">
        <f>O31</f>
        <v>181.79</v>
      </c>
      <c r="H36" s="190"/>
      <c r="I36" s="190"/>
      <c r="J36" s="23" t="s">
        <v>69</v>
      </c>
      <c r="K36" s="191">
        <f>'1条'!X35</f>
        <v>0.2</v>
      </c>
      <c r="L36" s="191"/>
      <c r="N36" s="21" t="s">
        <v>40</v>
      </c>
      <c r="O36" s="190">
        <f>G36*K36</f>
        <v>36.357999999999997</v>
      </c>
      <c r="P36" s="190"/>
      <c r="Q36" s="190"/>
      <c r="R36" s="18" t="s">
        <v>127</v>
      </c>
      <c r="V36" s="9"/>
      <c r="AH36" s="10"/>
      <c r="AM36" s="192" t="s">
        <v>235</v>
      </c>
      <c r="AN36" s="192"/>
      <c r="AO36" s="21" t="s">
        <v>40</v>
      </c>
      <c r="AP36" s="192" t="s">
        <v>11</v>
      </c>
      <c r="AQ36" s="193"/>
      <c r="AR36" s="193"/>
      <c r="AS36" t="s">
        <v>236</v>
      </c>
      <c r="AT36" s="17" t="s">
        <v>17</v>
      </c>
      <c r="AU36" s="23" t="s">
        <v>287</v>
      </c>
      <c r="AV36" s="23">
        <v>2</v>
      </c>
      <c r="BF36" s="9"/>
      <c r="BQ36" s="10"/>
    </row>
    <row r="37" spans="3:70">
      <c r="V37" s="11"/>
      <c r="W37" s="12"/>
      <c r="X37" s="12"/>
      <c r="Y37" s="12"/>
      <c r="Z37" s="12"/>
      <c r="AA37" s="12"/>
      <c r="AB37" s="12"/>
      <c r="AC37" s="12"/>
      <c r="AD37" s="12"/>
      <c r="AE37" s="12"/>
      <c r="AF37" s="12"/>
      <c r="AG37" s="12"/>
      <c r="AH37" s="13"/>
      <c r="AM37" s="17"/>
      <c r="AN37" s="17"/>
      <c r="AO37" s="21" t="s">
        <v>40</v>
      </c>
      <c r="AP37" s="190">
        <f>'1条'!R8</f>
        <v>4.75</v>
      </c>
      <c r="AQ37" s="190"/>
      <c r="AR37" s="190"/>
      <c r="AS37" t="s">
        <v>236</v>
      </c>
      <c r="AT37" s="190">
        <f>'1条'!R11</f>
        <v>3.1999999999999997</v>
      </c>
      <c r="AU37" s="190"/>
      <c r="AV37" s="190"/>
      <c r="AW37" s="23" t="s">
        <v>287</v>
      </c>
      <c r="AX37" s="23">
        <v>2</v>
      </c>
      <c r="BF37" s="11"/>
      <c r="BG37" s="12"/>
      <c r="BH37" s="12"/>
      <c r="BI37" s="12"/>
      <c r="BJ37" s="12"/>
      <c r="BK37" s="12"/>
      <c r="BL37" s="12"/>
      <c r="BM37" s="12"/>
      <c r="BN37" s="12"/>
      <c r="BO37" s="12"/>
      <c r="BP37" s="12"/>
      <c r="BQ37" s="13"/>
    </row>
    <row r="38" spans="3:70">
      <c r="AI38">
        <v>4</v>
      </c>
      <c r="AO38" s="21" t="s">
        <v>40</v>
      </c>
      <c r="AP38" s="190">
        <f>AP37-AT37/AX37</f>
        <v>3.1500000000000004</v>
      </c>
      <c r="AQ38" s="190"/>
      <c r="AR38" s="190"/>
      <c r="AS38" s="18" t="s">
        <v>5</v>
      </c>
      <c r="BR38">
        <v>5</v>
      </c>
    </row>
  </sheetData>
  <sheetProtection sheet="1" objects="1" scenarios="1"/>
  <mergeCells count="133">
    <mergeCell ref="D25:E26"/>
    <mergeCell ref="F25:F26"/>
    <mergeCell ref="AQ17:AS17"/>
    <mergeCell ref="T25:T26"/>
    <mergeCell ref="G26:I26"/>
    <mergeCell ref="L26:N26"/>
    <mergeCell ref="L22:N22"/>
    <mergeCell ref="G23:I23"/>
    <mergeCell ref="L23:N23"/>
    <mergeCell ref="G25:I25"/>
    <mergeCell ref="K25:K26"/>
    <mergeCell ref="L25:N25"/>
    <mergeCell ref="P25:P26"/>
    <mergeCell ref="Q25:S26"/>
    <mergeCell ref="D22:E23"/>
    <mergeCell ref="F22:F23"/>
    <mergeCell ref="AY22:BA22"/>
    <mergeCell ref="AQ22:AS22"/>
    <mergeCell ref="D35:E35"/>
    <mergeCell ref="G35:I35"/>
    <mergeCell ref="O31:Q31"/>
    <mergeCell ref="K31:L31"/>
    <mergeCell ref="G30:I30"/>
    <mergeCell ref="AP31:AR31"/>
    <mergeCell ref="BA14:BC15"/>
    <mergeCell ref="AV14:AX14"/>
    <mergeCell ref="AV15:AX15"/>
    <mergeCell ref="AV16:AX16"/>
    <mergeCell ref="AZ14:AZ15"/>
    <mergeCell ref="AP32:AR32"/>
    <mergeCell ref="AT32:AU32"/>
    <mergeCell ref="AX32:AZ32"/>
    <mergeCell ref="D30:E30"/>
    <mergeCell ref="AM31:AN31"/>
    <mergeCell ref="AN26:AO26"/>
    <mergeCell ref="AQ26:AS26"/>
    <mergeCell ref="AQ27:AS27"/>
    <mergeCell ref="AU27:AV27"/>
    <mergeCell ref="AY27:BA27"/>
    <mergeCell ref="AN21:AO21"/>
    <mergeCell ref="BD14:BD15"/>
    <mergeCell ref="AN16:AO17"/>
    <mergeCell ref="AP16:AP17"/>
    <mergeCell ref="AQ16:AS16"/>
    <mergeCell ref="BD16:BD17"/>
    <mergeCell ref="K22:K23"/>
    <mergeCell ref="K8:L8"/>
    <mergeCell ref="K9:L9"/>
    <mergeCell ref="K11:L11"/>
    <mergeCell ref="AZ16:AZ17"/>
    <mergeCell ref="BA16:BC17"/>
    <mergeCell ref="AW8:AX8"/>
    <mergeCell ref="AY8:BA8"/>
    <mergeCell ref="BB8:BD8"/>
    <mergeCell ref="O11:Q11"/>
    <mergeCell ref="K10:L10"/>
    <mergeCell ref="M10:N10"/>
    <mergeCell ref="O10:Q10"/>
    <mergeCell ref="R10:T10"/>
    <mergeCell ref="AV17:AX17"/>
    <mergeCell ref="AU16:AU17"/>
    <mergeCell ref="AN8:AO8"/>
    <mergeCell ref="AP8:AQ8"/>
    <mergeCell ref="AR8:AT8"/>
    <mergeCell ref="O6:Q6"/>
    <mergeCell ref="R6:T6"/>
    <mergeCell ref="R8:T8"/>
    <mergeCell ref="O9:Q9"/>
    <mergeCell ref="R9:T9"/>
    <mergeCell ref="O7:Q7"/>
    <mergeCell ref="R7:T7"/>
    <mergeCell ref="O8:Q8"/>
    <mergeCell ref="AU8:AV8"/>
    <mergeCell ref="H6:J6"/>
    <mergeCell ref="M6:N6"/>
    <mergeCell ref="H11:J11"/>
    <mergeCell ref="D7:E7"/>
    <mergeCell ref="D6:E6"/>
    <mergeCell ref="D8:E8"/>
    <mergeCell ref="D9:E9"/>
    <mergeCell ref="D11:E11"/>
    <mergeCell ref="F6:G6"/>
    <mergeCell ref="F7:G7"/>
    <mergeCell ref="F8:G8"/>
    <mergeCell ref="F9:G9"/>
    <mergeCell ref="D10:E10"/>
    <mergeCell ref="F11:G11"/>
    <mergeCell ref="H7:J7"/>
    <mergeCell ref="H8:J8"/>
    <mergeCell ref="M7:N7"/>
    <mergeCell ref="M8:N8"/>
    <mergeCell ref="H9:J9"/>
    <mergeCell ref="K6:L6"/>
    <mergeCell ref="K7:L7"/>
    <mergeCell ref="F10:G10"/>
    <mergeCell ref="H10:J10"/>
    <mergeCell ref="M9:N9"/>
    <mergeCell ref="BB6:BD6"/>
    <mergeCell ref="AN7:AO7"/>
    <mergeCell ref="AP7:AQ7"/>
    <mergeCell ref="AR7:AT7"/>
    <mergeCell ref="AU7:AV7"/>
    <mergeCell ref="AW7:AX7"/>
    <mergeCell ref="AY7:BA7"/>
    <mergeCell ref="BB7:BD7"/>
    <mergeCell ref="AN6:AO6"/>
    <mergeCell ref="AP6:AQ6"/>
    <mergeCell ref="AR6:AT6"/>
    <mergeCell ref="AU6:AV6"/>
    <mergeCell ref="AW6:AX6"/>
    <mergeCell ref="AY6:BA6"/>
    <mergeCell ref="AP37:AR37"/>
    <mergeCell ref="AT37:AV37"/>
    <mergeCell ref="R11:T11"/>
    <mergeCell ref="G36:I36"/>
    <mergeCell ref="K36:L36"/>
    <mergeCell ref="O36:Q36"/>
    <mergeCell ref="AQ21:AS21"/>
    <mergeCell ref="AM36:AN36"/>
    <mergeCell ref="AP38:AR38"/>
    <mergeCell ref="G22:I22"/>
    <mergeCell ref="AN14:AO15"/>
    <mergeCell ref="AP14:AP15"/>
    <mergeCell ref="AQ14:AS14"/>
    <mergeCell ref="M11:N11"/>
    <mergeCell ref="AP36:AR36"/>
    <mergeCell ref="AU14:AU15"/>
    <mergeCell ref="AQ15:AS15"/>
    <mergeCell ref="G31:I31"/>
    <mergeCell ref="P22:P23"/>
    <mergeCell ref="Q22:S23"/>
    <mergeCell ref="T22:T23"/>
    <mergeCell ref="AU22:AV22"/>
  </mergeCells>
  <phoneticPr fontId="4"/>
  <pageMargins left="0.70866141732283472" right="0.70866141732283472" top="0.74803149606299213" bottom="0.74803149606299213" header="0.31496062992125984" footer="0.31496062992125984"/>
  <pageSetup paperSize="9" scale="75" orientation="portrait" horizontalDpi="1200" verticalDpi="1200" r:id="rId1"/>
  <colBreaks count="1" manualBreakCount="1">
    <brk id="3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5B85-2D9F-4FE7-9A81-320AC8405860}">
  <dimension ref="B2:BR38"/>
  <sheetViews>
    <sheetView showGridLines="0" view="pageBreakPreview" zoomScale="60" zoomScaleNormal="70" workbookViewId="0">
      <selection activeCell="A2" sqref="A2"/>
    </sheetView>
  </sheetViews>
  <sheetFormatPr defaultRowHeight="18"/>
  <cols>
    <col min="1" max="70" width="3" customWidth="1"/>
  </cols>
  <sheetData>
    <row r="2" spans="2:69">
      <c r="B2" t="s">
        <v>443</v>
      </c>
      <c r="AN2" s="224" t="s">
        <v>171</v>
      </c>
      <c r="AO2" s="224"/>
      <c r="AP2" s="225" t="s">
        <v>160</v>
      </c>
      <c r="AQ2" s="225"/>
      <c r="AR2" s="225"/>
      <c r="AS2" s="225" t="s">
        <v>156</v>
      </c>
      <c r="AT2" s="225"/>
      <c r="AU2" s="225"/>
      <c r="AV2" s="225" t="s">
        <v>155</v>
      </c>
      <c r="AW2" s="225"/>
      <c r="AX2" s="225"/>
    </row>
    <row r="3" spans="2:69">
      <c r="C3" t="s">
        <v>444</v>
      </c>
      <c r="AL3" s="18" t="str">
        <f t="shared" ref="AL3:AL11" si="0">IF(MAX(AV$3:AV$11)=AV3, 1,"")</f>
        <v/>
      </c>
      <c r="AN3" s="216">
        <v>57</v>
      </c>
      <c r="AO3" s="216"/>
      <c r="AP3" s="215">
        <f>(G$36/TAN(AN3*PI()/180))</f>
        <v>4.4809123930628241</v>
      </c>
      <c r="AQ3" s="215"/>
      <c r="AR3" s="215"/>
      <c r="AS3" s="215">
        <f>AD$29*AP3</f>
        <v>338.53293129589633</v>
      </c>
      <c r="AT3" s="215"/>
      <c r="AU3" s="215"/>
      <c r="AV3" s="215">
        <f>AS3*SIN((AN3-AG$26)*PI()/180)/COS((AN3-AE$27)*PI()/180)</f>
        <v>172.49114398720815</v>
      </c>
      <c r="AW3" s="215"/>
      <c r="AX3" s="215"/>
    </row>
    <row r="4" spans="2:69">
      <c r="D4" t="s">
        <v>154</v>
      </c>
      <c r="AL4" s="18" t="str">
        <f t="shared" si="0"/>
        <v/>
      </c>
      <c r="AN4" s="216">
        <v>58</v>
      </c>
      <c r="AO4" s="216"/>
      <c r="AP4" s="215">
        <f>(G$36/TAN(AN4*PI()/180))</f>
        <v>4.3115985281743594</v>
      </c>
      <c r="AQ4" s="215"/>
      <c r="AR4" s="215"/>
      <c r="AS4" s="215">
        <f>AD$29*AP4</f>
        <v>325.74126880357284</v>
      </c>
      <c r="AT4" s="215"/>
      <c r="AU4" s="215"/>
      <c r="AV4" s="215">
        <f>AS4*SIN((AN4-AG$26)*PI()/180)/COS((AN4-AE$27)*PI()/180)</f>
        <v>173.19970490423671</v>
      </c>
      <c r="AW4" s="215"/>
      <c r="AX4" s="215"/>
    </row>
    <row r="5" spans="2:69">
      <c r="R5" s="6"/>
      <c r="S5" s="7"/>
      <c r="T5" s="7"/>
      <c r="U5" s="7"/>
      <c r="V5" s="7"/>
      <c r="W5" s="7"/>
      <c r="X5" s="7"/>
      <c r="Y5" s="7"/>
      <c r="Z5" s="7"/>
      <c r="AA5" s="7"/>
      <c r="AB5" s="7"/>
      <c r="AC5" s="7"/>
      <c r="AD5" s="7"/>
      <c r="AE5" s="7"/>
      <c r="AF5" s="7"/>
      <c r="AG5" s="7"/>
      <c r="AH5" s="7"/>
      <c r="AI5" s="9"/>
      <c r="AL5" s="18" t="str">
        <f t="shared" si="0"/>
        <v/>
      </c>
      <c r="AN5" s="216">
        <v>59</v>
      </c>
      <c r="AO5" s="216"/>
      <c r="AP5" s="215">
        <f t="shared" ref="AP5:AP11" si="1">(G$36/TAN(AN5*PI()/180))</f>
        <v>4.1459382712901682</v>
      </c>
      <c r="AQ5" s="215"/>
      <c r="AR5" s="215"/>
      <c r="AS5" s="215">
        <f t="shared" ref="AS5:AS11" si="2">AD$29*AP5</f>
        <v>313.22563639597217</v>
      </c>
      <c r="AT5" s="215"/>
      <c r="AU5" s="215"/>
      <c r="AV5" s="215">
        <f t="shared" ref="AV5:AV11" si="3">AS5*SIN((AN5-AG$26)*PI()/180)/COS((AN5-AE$27)*PI()/180)</f>
        <v>173.62380540134126</v>
      </c>
      <c r="AW5" s="215"/>
      <c r="AX5" s="215"/>
      <c r="AZ5" s="16" t="s">
        <v>195</v>
      </c>
      <c r="BA5" s="16"/>
      <c r="BB5" s="16"/>
      <c r="BC5" s="16"/>
      <c r="BD5" s="16"/>
      <c r="BE5" s="16"/>
      <c r="BF5" s="16"/>
      <c r="BG5" s="16"/>
      <c r="BH5" s="16"/>
      <c r="BI5" s="16"/>
      <c r="BJ5" s="213" t="s">
        <v>171</v>
      </c>
      <c r="BK5" s="213"/>
      <c r="BL5" s="16" t="s">
        <v>40</v>
      </c>
      <c r="BM5" s="214">
        <f>VLOOKUP(1,AL3:AX11,3)</f>
        <v>60</v>
      </c>
      <c r="BN5" s="214"/>
      <c r="BO5" s="214"/>
      <c r="BP5" s="16" t="s">
        <v>175</v>
      </c>
      <c r="BQ5" s="16"/>
    </row>
    <row r="6" spans="2:69">
      <c r="D6" s="192" t="s">
        <v>155</v>
      </c>
      <c r="E6" s="192"/>
      <c r="F6" s="196" t="s">
        <v>40</v>
      </c>
      <c r="G6" s="27" t="s">
        <v>156</v>
      </c>
      <c r="H6" s="28" t="s">
        <v>157</v>
      </c>
      <c r="I6" s="220" t="s">
        <v>158</v>
      </c>
      <c r="J6" s="220"/>
      <c r="K6" s="220"/>
      <c r="L6" s="220"/>
      <c r="M6" s="16"/>
      <c r="N6" s="16"/>
      <c r="O6" s="16"/>
      <c r="P6" s="16"/>
      <c r="Q6" s="16"/>
      <c r="R6" s="39"/>
      <c r="S6" s="16"/>
      <c r="T6" s="16"/>
      <c r="U6" s="16"/>
      <c r="AI6" s="9"/>
      <c r="AL6" s="18">
        <f t="shared" si="0"/>
        <v>1</v>
      </c>
      <c r="AN6" s="216">
        <v>60</v>
      </c>
      <c r="AO6" s="216"/>
      <c r="AP6" s="215">
        <f t="shared" si="1"/>
        <v>3.9837168574084192</v>
      </c>
      <c r="AQ6" s="215"/>
      <c r="AR6" s="215"/>
      <c r="AS6" s="215">
        <f t="shared" si="2"/>
        <v>300.96980857720604</v>
      </c>
      <c r="AT6" s="215"/>
      <c r="AU6" s="215"/>
      <c r="AV6" s="215">
        <f t="shared" si="3"/>
        <v>173.76499999999999</v>
      </c>
      <c r="AW6" s="215"/>
      <c r="AX6" s="215"/>
      <c r="AZ6" s="16"/>
      <c r="BA6" s="16"/>
      <c r="BB6" s="16"/>
      <c r="BC6" s="16"/>
      <c r="BD6" s="16"/>
      <c r="BE6" s="16"/>
      <c r="BF6" s="16"/>
      <c r="BG6" s="16"/>
      <c r="BH6" s="16"/>
      <c r="BI6" s="16"/>
      <c r="BJ6" s="16"/>
      <c r="BK6" s="16"/>
      <c r="BL6" s="16"/>
      <c r="BM6" s="16"/>
      <c r="BN6" s="16"/>
      <c r="BO6" s="16"/>
      <c r="BP6" s="16"/>
      <c r="BQ6" s="16"/>
    </row>
    <row r="7" spans="2:69">
      <c r="D7" s="192"/>
      <c r="E7" s="192"/>
      <c r="F7" s="196"/>
      <c r="G7" s="219" t="s">
        <v>159</v>
      </c>
      <c r="H7" s="219"/>
      <c r="I7" s="219"/>
      <c r="J7" s="219"/>
      <c r="K7" s="219"/>
      <c r="L7" s="219"/>
      <c r="M7" s="16"/>
      <c r="N7" s="16"/>
      <c r="O7" s="16"/>
      <c r="P7" s="16"/>
      <c r="Q7" s="16"/>
      <c r="R7" s="39"/>
      <c r="S7" s="16"/>
      <c r="T7" s="16"/>
      <c r="U7" s="16"/>
      <c r="AI7" s="9"/>
      <c r="AL7" s="18" t="str">
        <f t="shared" si="0"/>
        <v/>
      </c>
      <c r="AN7" s="216">
        <v>61</v>
      </c>
      <c r="AO7" s="216"/>
      <c r="AP7" s="215">
        <f t="shared" si="1"/>
        <v>3.8247324550241064</v>
      </c>
      <c r="AQ7" s="215"/>
      <c r="AR7" s="215"/>
      <c r="AS7" s="215">
        <f t="shared" si="2"/>
        <v>288.95853697707122</v>
      </c>
      <c r="AT7" s="215"/>
      <c r="AU7" s="215"/>
      <c r="AV7" s="215">
        <f t="shared" si="3"/>
        <v>173.6238054013412</v>
      </c>
      <c r="AW7" s="215"/>
      <c r="AX7" s="215"/>
      <c r="AZ7" s="16"/>
      <c r="BA7" s="16"/>
      <c r="BB7" s="16"/>
      <c r="BC7" s="16"/>
      <c r="BD7" s="16"/>
      <c r="BE7" s="16"/>
      <c r="BF7" s="16"/>
      <c r="BG7" s="16"/>
      <c r="BH7" s="16"/>
      <c r="BI7" s="16"/>
      <c r="BJ7" s="192" t="s">
        <v>160</v>
      </c>
      <c r="BK7" s="192"/>
      <c r="BL7" s="16" t="s">
        <v>40</v>
      </c>
      <c r="BM7" s="190">
        <f>VLOOKUP(1,AL3:AX11,5)</f>
        <v>3.9837168574084192</v>
      </c>
      <c r="BN7" s="190"/>
      <c r="BO7" s="190"/>
      <c r="BP7" s="18" t="s">
        <v>196</v>
      </c>
      <c r="BQ7" s="16"/>
    </row>
    <row r="8" spans="2:69">
      <c r="D8" s="16"/>
      <c r="E8" s="16"/>
      <c r="F8" s="16"/>
      <c r="G8" s="16"/>
      <c r="H8" s="16"/>
      <c r="I8" s="16"/>
      <c r="J8" s="16"/>
      <c r="K8" s="16"/>
      <c r="L8" s="16"/>
      <c r="M8" s="16"/>
      <c r="N8" s="16"/>
      <c r="O8" s="16"/>
      <c r="P8" s="16"/>
      <c r="Q8" s="16"/>
      <c r="R8" s="39"/>
      <c r="S8" s="16"/>
      <c r="T8" s="16"/>
      <c r="U8" s="16"/>
      <c r="AI8" s="9"/>
      <c r="AL8" s="18" t="str">
        <f t="shared" si="0"/>
        <v/>
      </c>
      <c r="AN8" s="216">
        <v>62</v>
      </c>
      <c r="AO8" s="216"/>
      <c r="AP8" s="215">
        <f t="shared" si="1"/>
        <v>3.6687950784642038</v>
      </c>
      <c r="AQ8" s="215"/>
      <c r="AR8" s="215"/>
      <c r="AS8" s="215">
        <f t="shared" si="2"/>
        <v>277.17746817797058</v>
      </c>
      <c r="AT8" s="215"/>
      <c r="AU8" s="215"/>
      <c r="AV8" s="215">
        <f t="shared" si="3"/>
        <v>173.19970490423671</v>
      </c>
      <c r="AW8" s="215"/>
      <c r="AX8" s="215"/>
      <c r="AZ8" s="16"/>
      <c r="BA8" s="16"/>
      <c r="BB8" s="16"/>
      <c r="BC8" s="16"/>
      <c r="BD8" s="16"/>
      <c r="BE8" s="16"/>
      <c r="BF8" s="16"/>
      <c r="BG8" s="16"/>
      <c r="BH8" s="16"/>
      <c r="BI8" s="16"/>
      <c r="BJ8" s="17"/>
      <c r="BK8" s="17"/>
      <c r="BL8" s="16"/>
      <c r="BM8" s="41"/>
      <c r="BN8" s="41"/>
      <c r="BO8" s="41"/>
      <c r="BP8" s="18"/>
      <c r="BQ8" s="16"/>
    </row>
    <row r="9" spans="2:69">
      <c r="D9" s="192" t="s">
        <v>156</v>
      </c>
      <c r="E9" s="192"/>
      <c r="F9" s="196" t="s">
        <v>40</v>
      </c>
      <c r="G9" s="27" t="s">
        <v>160</v>
      </c>
      <c r="H9" s="28" t="s">
        <v>157</v>
      </c>
      <c r="I9" s="29" t="s">
        <v>205</v>
      </c>
      <c r="J9" s="196" t="s">
        <v>157</v>
      </c>
      <c r="K9" s="213" t="s">
        <v>161</v>
      </c>
      <c r="L9" s="213"/>
      <c r="M9" s="196" t="s">
        <v>162</v>
      </c>
      <c r="N9" s="192" t="s">
        <v>163</v>
      </c>
      <c r="O9" s="196" t="s">
        <v>157</v>
      </c>
      <c r="P9" s="192" t="s">
        <v>160</v>
      </c>
      <c r="Q9" s="16"/>
      <c r="R9" s="39"/>
      <c r="S9" s="16"/>
      <c r="T9" s="16"/>
      <c r="U9" s="16"/>
      <c r="AI9" s="9"/>
      <c r="AL9" s="18" t="str">
        <f t="shared" si="0"/>
        <v/>
      </c>
      <c r="AN9" s="216">
        <v>63</v>
      </c>
      <c r="AO9" s="216"/>
      <c r="AP9" s="215">
        <f t="shared" si="1"/>
        <v>3.5157256015115594</v>
      </c>
      <c r="AQ9" s="215"/>
      <c r="AR9" s="215"/>
      <c r="AS9" s="215">
        <f t="shared" si="2"/>
        <v>265.61306919419832</v>
      </c>
      <c r="AT9" s="215"/>
      <c r="AU9" s="215"/>
      <c r="AV9" s="215">
        <f t="shared" si="3"/>
        <v>172.49114398720818</v>
      </c>
      <c r="AW9" s="215"/>
      <c r="AX9" s="215"/>
      <c r="AZ9" s="16"/>
      <c r="BA9" s="16"/>
      <c r="BB9" s="16"/>
      <c r="BC9" s="16"/>
      <c r="BD9" s="16"/>
      <c r="BE9" s="16"/>
      <c r="BF9" s="16"/>
      <c r="BG9" s="16"/>
      <c r="BH9" s="16"/>
      <c r="BI9" s="16"/>
      <c r="BJ9" s="192" t="s">
        <v>156</v>
      </c>
      <c r="BK9" s="192"/>
      <c r="BL9" s="16" t="s">
        <v>40</v>
      </c>
      <c r="BM9" s="190">
        <f>VLOOKUP(1,AL3:AX11,8)</f>
        <v>300.96980857720604</v>
      </c>
      <c r="BN9" s="190"/>
      <c r="BO9" s="190"/>
      <c r="BP9" s="44" t="s">
        <v>197</v>
      </c>
      <c r="BQ9" s="16"/>
    </row>
    <row r="10" spans="2:69">
      <c r="D10" s="192"/>
      <c r="E10" s="192"/>
      <c r="F10" s="196"/>
      <c r="G10" s="16"/>
      <c r="H10" s="18">
        <v>2</v>
      </c>
      <c r="I10" s="16"/>
      <c r="J10" s="196"/>
      <c r="K10" s="213"/>
      <c r="L10" s="213"/>
      <c r="M10" s="196"/>
      <c r="N10" s="192"/>
      <c r="O10" s="196"/>
      <c r="P10" s="192"/>
      <c r="Q10" s="16"/>
      <c r="R10" s="39"/>
      <c r="S10" s="16"/>
      <c r="T10" s="16"/>
      <c r="U10" s="16"/>
      <c r="AI10" s="9"/>
      <c r="AL10" s="18" t="str">
        <f t="shared" si="0"/>
        <v/>
      </c>
      <c r="AN10" s="216">
        <v>64</v>
      </c>
      <c r="AO10" s="216"/>
      <c r="AP10" s="215">
        <f t="shared" si="1"/>
        <v>3.3653548611044442</v>
      </c>
      <c r="AQ10" s="215"/>
      <c r="AR10" s="215"/>
      <c r="AS10" s="215">
        <f t="shared" si="2"/>
        <v>254.25255975644075</v>
      </c>
      <c r="AT10" s="215"/>
      <c r="AU10" s="215"/>
      <c r="AV10" s="215">
        <f t="shared" si="3"/>
        <v>171.49551698470734</v>
      </c>
      <c r="AW10" s="215"/>
      <c r="AX10" s="215"/>
      <c r="AZ10" s="16"/>
      <c r="BA10" s="16"/>
      <c r="BB10" s="16"/>
      <c r="BC10" s="16"/>
      <c r="BD10" s="16"/>
      <c r="BE10" s="16"/>
      <c r="BF10" s="16"/>
      <c r="BG10" s="16"/>
      <c r="BH10" s="16"/>
      <c r="BI10" s="16"/>
      <c r="BJ10" s="17"/>
      <c r="BK10" s="17"/>
      <c r="BL10" s="16"/>
      <c r="BM10" s="41"/>
      <c r="BN10" s="41"/>
      <c r="BO10" s="41"/>
      <c r="BP10" s="18"/>
      <c r="BQ10" s="16"/>
    </row>
    <row r="11" spans="2:69">
      <c r="D11" s="16"/>
      <c r="E11" s="16"/>
      <c r="F11" s="16"/>
      <c r="G11" s="16"/>
      <c r="H11" s="16"/>
      <c r="I11" s="16"/>
      <c r="J11" s="16"/>
      <c r="K11" s="16"/>
      <c r="L11" s="16"/>
      <c r="M11" s="16"/>
      <c r="N11" s="16"/>
      <c r="O11" s="16"/>
      <c r="P11" s="16"/>
      <c r="Q11" s="16"/>
      <c r="R11" s="39"/>
      <c r="S11" s="16"/>
      <c r="T11" s="16"/>
      <c r="U11" s="16"/>
      <c r="AI11" s="9"/>
      <c r="AL11" s="18" t="str">
        <f t="shared" si="0"/>
        <v/>
      </c>
      <c r="AN11" s="216">
        <v>65</v>
      </c>
      <c r="AO11" s="216"/>
      <c r="AP11" s="215">
        <f t="shared" si="1"/>
        <v>3.2175228412694903</v>
      </c>
      <c r="AQ11" s="215"/>
      <c r="AR11" s="215"/>
      <c r="AS11" s="215">
        <f t="shared" si="2"/>
        <v>243.08385065790998</v>
      </c>
      <c r="AT11" s="215"/>
      <c r="AU11" s="215"/>
      <c r="AV11" s="215">
        <f t="shared" si="3"/>
        <v>170.20914464771187</v>
      </c>
      <c r="AW11" s="215"/>
      <c r="AX11" s="215"/>
      <c r="AZ11" s="16" t="s">
        <v>198</v>
      </c>
      <c r="BA11" s="16"/>
      <c r="BB11" s="16"/>
      <c r="BC11" s="16"/>
      <c r="BD11" s="16"/>
      <c r="BE11" s="16"/>
      <c r="BF11" s="16"/>
      <c r="BG11" s="16"/>
      <c r="BH11" s="16"/>
      <c r="BI11" s="16"/>
      <c r="BJ11" s="192" t="s">
        <v>176</v>
      </c>
      <c r="BK11" s="192"/>
      <c r="BL11" s="16" t="s">
        <v>40</v>
      </c>
      <c r="BM11" s="190">
        <f>VLOOKUP(1,AL3:AX11,11)</f>
        <v>173.76499999999999</v>
      </c>
      <c r="BN11" s="190"/>
      <c r="BO11" s="190"/>
      <c r="BP11" s="44" t="s">
        <v>197</v>
      </c>
      <c r="BQ11" s="16"/>
    </row>
    <row r="12" spans="2:69">
      <c r="D12" s="192" t="s">
        <v>160</v>
      </c>
      <c r="E12" s="192"/>
      <c r="F12" s="196" t="s">
        <v>40</v>
      </c>
      <c r="G12" s="196" t="s">
        <v>164</v>
      </c>
      <c r="H12" s="28"/>
      <c r="I12" s="30">
        <v>1</v>
      </c>
      <c r="J12" s="28"/>
      <c r="K12" s="221" t="s">
        <v>162</v>
      </c>
      <c r="L12" s="213" t="s">
        <v>165</v>
      </c>
      <c r="M12" s="213"/>
      <c r="N12" s="213"/>
      <c r="O12" s="196" t="s">
        <v>188</v>
      </c>
      <c r="P12" s="192" t="s">
        <v>205</v>
      </c>
      <c r="R12" s="39"/>
      <c r="S12" s="16"/>
      <c r="T12" s="16"/>
      <c r="U12" s="16"/>
      <c r="AI12" s="9"/>
    </row>
    <row r="13" spans="2:69">
      <c r="D13" s="192"/>
      <c r="E13" s="192"/>
      <c r="F13" s="196"/>
      <c r="G13" s="196"/>
      <c r="H13" s="213" t="s">
        <v>167</v>
      </c>
      <c r="I13" s="213"/>
      <c r="J13" s="213"/>
      <c r="K13" s="221"/>
      <c r="L13" s="213"/>
      <c r="M13" s="213"/>
      <c r="N13" s="213"/>
      <c r="O13" s="196"/>
      <c r="P13" s="192"/>
      <c r="R13" s="39"/>
      <c r="S13" s="16"/>
      <c r="T13" s="16"/>
      <c r="U13" s="16"/>
      <c r="AI13" s="9"/>
    </row>
    <row r="14" spans="2:69">
      <c r="H14" s="16"/>
      <c r="I14" s="16"/>
      <c r="J14" s="16"/>
      <c r="K14" s="16"/>
      <c r="L14" s="16"/>
      <c r="M14" s="16"/>
      <c r="N14" s="16"/>
      <c r="O14" s="16"/>
      <c r="P14" s="16"/>
      <c r="Q14" s="16"/>
      <c r="R14" s="39"/>
      <c r="S14" s="16"/>
      <c r="T14" s="16"/>
      <c r="U14" s="16"/>
      <c r="AI14" s="9"/>
    </row>
    <row r="15" spans="2:69">
      <c r="D15" s="16" t="s">
        <v>168</v>
      </c>
      <c r="E15" s="16"/>
      <c r="F15" s="16"/>
      <c r="G15" s="16"/>
      <c r="H15" s="16"/>
      <c r="I15" s="16"/>
      <c r="J15" s="16"/>
      <c r="K15" s="16"/>
      <c r="L15" s="16"/>
      <c r="M15" s="16"/>
      <c r="N15" s="16"/>
      <c r="O15" s="16"/>
      <c r="P15" s="16"/>
      <c r="Q15" s="16"/>
      <c r="R15" s="39"/>
      <c r="S15" s="16"/>
      <c r="T15" s="16"/>
      <c r="U15" s="16"/>
      <c r="AI15" s="9"/>
    </row>
    <row r="16" spans="2:69">
      <c r="D16" s="192" t="s">
        <v>155</v>
      </c>
      <c r="E16" s="192"/>
      <c r="F16" s="16" t="s">
        <v>169</v>
      </c>
      <c r="G16" s="16"/>
      <c r="H16" s="16"/>
      <c r="I16" s="16"/>
      <c r="J16" s="16"/>
      <c r="K16" s="16"/>
      <c r="L16" s="16"/>
      <c r="M16" s="16"/>
      <c r="N16" s="16"/>
      <c r="O16" s="16"/>
      <c r="P16" s="16"/>
      <c r="Q16" s="16"/>
      <c r="R16" s="39"/>
      <c r="S16" s="16"/>
      <c r="T16" s="16"/>
      <c r="U16" s="16"/>
      <c r="AI16" s="9"/>
    </row>
    <row r="17" spans="4:70">
      <c r="D17" s="192" t="s">
        <v>156</v>
      </c>
      <c r="E17" s="192"/>
      <c r="F17" s="16" t="s">
        <v>170</v>
      </c>
      <c r="G17" s="16"/>
      <c r="H17" s="16"/>
      <c r="I17" s="16"/>
      <c r="J17" s="16"/>
      <c r="K17" s="16"/>
      <c r="L17" s="16"/>
      <c r="M17" s="16"/>
      <c r="N17" s="16"/>
      <c r="O17" s="16"/>
      <c r="P17" s="16"/>
      <c r="Q17" s="16"/>
      <c r="R17" s="39"/>
      <c r="S17" s="16"/>
      <c r="T17" s="16"/>
      <c r="U17" s="16"/>
      <c r="AI17" s="9"/>
      <c r="AM17" s="32" t="s">
        <v>199</v>
      </c>
      <c r="AN17" s="32"/>
      <c r="AO17" s="32"/>
      <c r="AP17" s="32"/>
      <c r="AQ17" s="32"/>
      <c r="AR17" s="32"/>
      <c r="AS17" s="32"/>
      <c r="AT17" s="32"/>
      <c r="AU17" s="32"/>
      <c r="AV17" s="32"/>
      <c r="AW17" s="32"/>
      <c r="AX17" s="32"/>
      <c r="AY17" s="32"/>
    </row>
    <row r="18" spans="4:70">
      <c r="D18" s="211" t="s">
        <v>160</v>
      </c>
      <c r="E18" s="211"/>
      <c r="F18" s="31" t="s">
        <v>378</v>
      </c>
      <c r="G18" s="32"/>
      <c r="H18" s="16"/>
      <c r="I18" s="16"/>
      <c r="J18" s="16"/>
      <c r="K18" s="16"/>
      <c r="L18" s="16"/>
      <c r="M18" s="16"/>
      <c r="N18" s="16"/>
      <c r="O18" s="16"/>
      <c r="P18" s="16"/>
      <c r="Q18" s="16"/>
      <c r="R18" s="39"/>
      <c r="S18" s="16"/>
      <c r="T18" s="16"/>
      <c r="U18" s="16"/>
      <c r="AI18" s="9"/>
      <c r="AM18" s="210" t="s">
        <v>200</v>
      </c>
      <c r="AN18" s="210"/>
      <c r="AO18" s="45" t="s">
        <v>40</v>
      </c>
      <c r="AP18" s="211" t="s">
        <v>282</v>
      </c>
      <c r="AQ18" s="211"/>
      <c r="AR18" s="212" t="s">
        <v>201</v>
      </c>
      <c r="AS18" s="212"/>
      <c r="AT18" s="212"/>
      <c r="AU18" s="212"/>
      <c r="AV18" s="16"/>
      <c r="AW18" s="16"/>
      <c r="AX18" s="16"/>
      <c r="AY18" s="16"/>
      <c r="AZ18" s="32"/>
      <c r="BA18" s="32"/>
      <c r="BB18" s="32"/>
      <c r="BC18" s="32"/>
    </row>
    <row r="19" spans="4:70">
      <c r="D19" s="213" t="s">
        <v>171</v>
      </c>
      <c r="E19" s="213"/>
      <c r="F19" s="16" t="s">
        <v>172</v>
      </c>
      <c r="G19" s="16"/>
      <c r="M19" s="16"/>
      <c r="N19" s="16"/>
      <c r="O19" s="16"/>
      <c r="P19" s="16"/>
      <c r="R19" s="11"/>
      <c r="S19" s="12"/>
      <c r="T19" s="12"/>
      <c r="U19" s="12"/>
      <c r="V19" s="12"/>
      <c r="W19" s="12"/>
      <c r="X19" s="12"/>
      <c r="Y19" s="12"/>
      <c r="Z19" s="12"/>
      <c r="AA19" s="12"/>
      <c r="AB19" s="12"/>
      <c r="AC19" s="12"/>
      <c r="AD19" s="12"/>
      <c r="AE19" s="12"/>
      <c r="AF19" s="12"/>
      <c r="AG19" s="12"/>
      <c r="AH19" s="12"/>
      <c r="AI19" s="9"/>
      <c r="AM19" s="16"/>
      <c r="AN19" s="16"/>
      <c r="AO19" s="45" t="s">
        <v>40</v>
      </c>
      <c r="AP19" s="209">
        <f>BM11</f>
        <v>173.76499999999999</v>
      </c>
      <c r="AQ19" s="209"/>
      <c r="AR19" s="209"/>
      <c r="AS19" s="212" t="s">
        <v>202</v>
      </c>
      <c r="AT19" s="212"/>
      <c r="AU19" s="212"/>
      <c r="AV19" s="47">
        <f>Q21</f>
        <v>0</v>
      </c>
      <c r="AW19" s="45" t="s">
        <v>203</v>
      </c>
      <c r="AX19" s="47">
        <f>Q23</f>
        <v>0</v>
      </c>
      <c r="AY19" s="32" t="s">
        <v>204</v>
      </c>
      <c r="AZ19" s="16"/>
      <c r="BA19" s="16"/>
      <c r="BB19" s="16"/>
      <c r="BC19" s="16"/>
    </row>
    <row r="20" spans="4:70">
      <c r="D20" s="213" t="s">
        <v>173</v>
      </c>
      <c r="E20" s="213"/>
      <c r="F20" s="16" t="s">
        <v>174</v>
      </c>
      <c r="G20" s="16"/>
      <c r="H20" s="16"/>
      <c r="I20" s="16"/>
      <c r="J20" s="16"/>
      <c r="K20" s="16"/>
      <c r="L20" s="16"/>
      <c r="O20" s="15" t="s">
        <v>173</v>
      </c>
      <c r="P20" s="16" t="s">
        <v>40</v>
      </c>
      <c r="Q20" s="37">
        <f>'1条'!R19</f>
        <v>30</v>
      </c>
      <c r="R20" s="16" t="s">
        <v>175</v>
      </c>
      <c r="AM20" s="16"/>
      <c r="AN20" s="16"/>
      <c r="AO20" s="45" t="s">
        <v>40</v>
      </c>
      <c r="AP20" s="209">
        <f>AP19*COS((AV19+AX19)*PI()/180)</f>
        <v>173.76499999999999</v>
      </c>
      <c r="AQ20" s="209"/>
      <c r="AR20" s="209"/>
      <c r="AS20" s="44" t="s">
        <v>197</v>
      </c>
      <c r="AT20" s="32"/>
      <c r="AU20" s="16"/>
      <c r="AV20" s="16"/>
      <c r="AW20" s="16"/>
      <c r="AX20" s="16"/>
      <c r="AY20" s="16"/>
      <c r="BA20" s="47"/>
      <c r="BB20" s="47"/>
    </row>
    <row r="21" spans="4:70">
      <c r="D21" s="213" t="s">
        <v>177</v>
      </c>
      <c r="E21" s="213"/>
      <c r="F21" s="16" t="s">
        <v>178</v>
      </c>
      <c r="G21" s="16"/>
      <c r="O21" s="15" t="s">
        <v>177</v>
      </c>
      <c r="P21" s="16" t="s">
        <v>40</v>
      </c>
      <c r="Q21" s="37">
        <v>0</v>
      </c>
      <c r="R21" s="16" t="s">
        <v>175</v>
      </c>
      <c r="AZ21" s="16"/>
      <c r="BA21" s="50"/>
      <c r="BB21" s="51"/>
      <c r="BC21" s="51"/>
      <c r="BD21" s="7"/>
      <c r="BE21" s="7"/>
      <c r="BF21" s="7"/>
      <c r="BG21" s="7"/>
      <c r="BH21" s="7"/>
      <c r="BI21" s="7"/>
      <c r="BJ21" s="7"/>
      <c r="BK21" s="7"/>
      <c r="BL21" s="7"/>
      <c r="BM21" s="7"/>
      <c r="BN21" s="7"/>
      <c r="BO21" s="7"/>
      <c r="BP21" s="7"/>
      <c r="BQ21" s="7"/>
      <c r="BR21" s="9"/>
    </row>
    <row r="22" spans="4:70">
      <c r="D22" s="222" t="s">
        <v>181</v>
      </c>
      <c r="E22" s="213"/>
      <c r="F22" s="16" t="s">
        <v>182</v>
      </c>
      <c r="G22" s="16"/>
      <c r="O22" s="33" t="s">
        <v>181</v>
      </c>
      <c r="P22" s="16" t="s">
        <v>40</v>
      </c>
      <c r="Q22" s="37">
        <v>0</v>
      </c>
      <c r="R22" s="16" t="s">
        <v>175</v>
      </c>
      <c r="AM22" s="32" t="s">
        <v>206</v>
      </c>
      <c r="AN22" s="32"/>
      <c r="AO22" s="32"/>
      <c r="AP22" s="32"/>
      <c r="AQ22" s="32"/>
      <c r="AR22" s="32"/>
      <c r="AS22" s="32"/>
      <c r="AT22" s="32"/>
      <c r="AU22" s="32"/>
      <c r="AV22" s="16"/>
      <c r="AW22" s="16"/>
      <c r="AX22" s="16"/>
      <c r="AY22" s="16"/>
      <c r="BA22" s="9"/>
      <c r="BR22" s="9"/>
    </row>
    <row r="23" spans="4:70">
      <c r="D23" s="213" t="s">
        <v>179</v>
      </c>
      <c r="E23" s="213"/>
      <c r="F23" s="16" t="s">
        <v>180</v>
      </c>
      <c r="G23" s="16"/>
      <c r="M23" s="15" t="s">
        <v>179</v>
      </c>
      <c r="N23" s="16" t="s">
        <v>40</v>
      </c>
      <c r="O23" s="33" t="s">
        <v>181</v>
      </c>
      <c r="P23" s="16" t="s">
        <v>40</v>
      </c>
      <c r="Q23" s="37">
        <v>0</v>
      </c>
      <c r="R23" s="16" t="s">
        <v>175</v>
      </c>
      <c r="S23" t="s">
        <v>445</v>
      </c>
      <c r="AM23" s="210" t="s">
        <v>207</v>
      </c>
      <c r="AN23" s="210"/>
      <c r="AO23" s="45" t="s">
        <v>40</v>
      </c>
      <c r="AP23" s="211" t="s">
        <v>176</v>
      </c>
      <c r="AQ23" s="211"/>
      <c r="AR23" s="212" t="s">
        <v>208</v>
      </c>
      <c r="AS23" s="212"/>
      <c r="AT23" s="212"/>
      <c r="AU23" s="212"/>
      <c r="AV23" s="16"/>
      <c r="AW23" s="16"/>
      <c r="AX23" s="16"/>
      <c r="AY23" s="16"/>
      <c r="AZ23" s="16"/>
      <c r="BA23" s="39"/>
      <c r="BB23" s="16"/>
      <c r="BC23" s="16"/>
      <c r="BR23" s="9"/>
    </row>
    <row r="24" spans="4:70">
      <c r="AM24" s="16"/>
      <c r="AN24" s="16"/>
      <c r="AO24" s="45" t="s">
        <v>40</v>
      </c>
      <c r="AP24" s="209">
        <f>BM11</f>
        <v>173.76499999999999</v>
      </c>
      <c r="AQ24" s="209"/>
      <c r="AR24" s="209"/>
      <c r="AS24" s="212" t="s">
        <v>209</v>
      </c>
      <c r="AT24" s="212"/>
      <c r="AU24" s="212"/>
      <c r="AV24" s="47">
        <f>Q21</f>
        <v>0</v>
      </c>
      <c r="AW24" s="45" t="s">
        <v>203</v>
      </c>
      <c r="AX24" s="47">
        <f>Q23</f>
        <v>0</v>
      </c>
      <c r="AY24" s="32" t="s">
        <v>204</v>
      </c>
      <c r="AZ24" s="16"/>
      <c r="BA24" s="39"/>
      <c r="BB24" s="16"/>
      <c r="BC24" s="16"/>
      <c r="BR24" s="9"/>
    </row>
    <row r="25" spans="4:70">
      <c r="D25" s="16" t="s">
        <v>183</v>
      </c>
      <c r="AM25" s="16"/>
      <c r="AN25" s="16"/>
      <c r="AO25" s="45" t="s">
        <v>40</v>
      </c>
      <c r="AP25" s="209">
        <f>AP24*SIN((AV24+AX24)*PI()/180)</f>
        <v>0</v>
      </c>
      <c r="AQ25" s="209"/>
      <c r="AR25" s="209"/>
      <c r="AS25" s="44" t="s">
        <v>197</v>
      </c>
      <c r="AT25" s="32"/>
      <c r="AU25" s="16"/>
      <c r="AV25" s="16"/>
      <c r="AW25" s="16"/>
      <c r="AX25" s="16"/>
      <c r="AY25" s="16"/>
      <c r="BA25" s="52"/>
      <c r="BB25" s="47"/>
      <c r="BR25" s="9"/>
    </row>
    <row r="26" spans="4:70">
      <c r="D26" s="192" t="s">
        <v>155</v>
      </c>
      <c r="E26" s="192"/>
      <c r="F26" s="196" t="s">
        <v>40</v>
      </c>
      <c r="G26" s="27" t="s">
        <v>156</v>
      </c>
      <c r="H26" s="28" t="s">
        <v>157</v>
      </c>
      <c r="I26" s="220" t="s">
        <v>158</v>
      </c>
      <c r="J26" s="220"/>
      <c r="K26" s="220"/>
      <c r="L26" s="220"/>
      <c r="M26" s="16"/>
      <c r="N26" s="196" t="s">
        <v>40</v>
      </c>
      <c r="O26" s="27" t="s">
        <v>156</v>
      </c>
      <c r="P26" s="28" t="s">
        <v>157</v>
      </c>
      <c r="Q26" s="218" t="s">
        <v>184</v>
      </c>
      <c r="R26" s="218"/>
      <c r="S26" s="34" t="s">
        <v>171</v>
      </c>
      <c r="T26" s="28" t="s">
        <v>185</v>
      </c>
      <c r="U26" s="36">
        <f>Q20</f>
        <v>30</v>
      </c>
      <c r="V26" s="28" t="s">
        <v>166</v>
      </c>
      <c r="W26" s="28"/>
      <c r="X26" s="28"/>
      <c r="Y26" s="16"/>
      <c r="Z26" s="196" t="s">
        <v>40</v>
      </c>
      <c r="AA26" s="27" t="s">
        <v>156</v>
      </c>
      <c r="AB26" s="28" t="s">
        <v>157</v>
      </c>
      <c r="AC26" s="218" t="s">
        <v>184</v>
      </c>
      <c r="AD26" s="218"/>
      <c r="AE26" s="34" t="s">
        <v>171</v>
      </c>
      <c r="AF26" s="28" t="s">
        <v>185</v>
      </c>
      <c r="AG26" s="35">
        <f>Q20</f>
        <v>30</v>
      </c>
      <c r="AH26" s="35" t="s">
        <v>166</v>
      </c>
      <c r="AZ26" s="16"/>
      <c r="BA26" s="39"/>
      <c r="BB26" s="16"/>
      <c r="BC26" s="16"/>
      <c r="BR26" s="9"/>
    </row>
    <row r="27" spans="4:70">
      <c r="D27" s="192"/>
      <c r="E27" s="192"/>
      <c r="F27" s="196"/>
      <c r="G27" s="219" t="s">
        <v>159</v>
      </c>
      <c r="H27" s="219"/>
      <c r="I27" s="219"/>
      <c r="J27" s="219"/>
      <c r="K27" s="219"/>
      <c r="L27" s="219"/>
      <c r="M27" s="16"/>
      <c r="N27" s="196"/>
      <c r="O27" s="213" t="s">
        <v>186</v>
      </c>
      <c r="P27" s="213"/>
      <c r="Q27" s="15" t="s">
        <v>171</v>
      </c>
      <c r="R27" s="16" t="s">
        <v>185</v>
      </c>
      <c r="S27" s="37">
        <f>Q20</f>
        <v>30</v>
      </c>
      <c r="T27" s="16" t="s">
        <v>185</v>
      </c>
      <c r="U27" s="38">
        <f>Q21</f>
        <v>0</v>
      </c>
      <c r="V27" s="18" t="s">
        <v>187</v>
      </c>
      <c r="W27" s="38">
        <f>Q23</f>
        <v>0</v>
      </c>
      <c r="X27" s="16" t="s">
        <v>166</v>
      </c>
      <c r="Y27" s="37"/>
      <c r="Z27" s="196"/>
      <c r="AA27" s="213" t="s">
        <v>186</v>
      </c>
      <c r="AB27" s="213"/>
      <c r="AC27" s="15" t="s">
        <v>171</v>
      </c>
      <c r="AD27" s="16" t="s">
        <v>185</v>
      </c>
      <c r="AE27" s="217">
        <f>S27+U27+W27</f>
        <v>30</v>
      </c>
      <c r="AF27" s="217"/>
      <c r="AG27" s="217"/>
      <c r="AH27" s="16" t="s">
        <v>166</v>
      </c>
      <c r="AM27" s="32" t="s">
        <v>210</v>
      </c>
      <c r="AN27" s="32"/>
      <c r="AO27" s="32"/>
      <c r="AP27" s="32"/>
      <c r="AQ27" s="32"/>
      <c r="AR27" s="32"/>
      <c r="AS27" s="32"/>
      <c r="BA27" s="9"/>
      <c r="BR27" s="9"/>
    </row>
    <row r="28" spans="4:70">
      <c r="AM28" s="210" t="s">
        <v>215</v>
      </c>
      <c r="AN28" s="210"/>
      <c r="AO28" s="45" t="s">
        <v>40</v>
      </c>
      <c r="AP28" s="46" t="s">
        <v>216</v>
      </c>
      <c r="BA28" s="9"/>
      <c r="BR28" s="9"/>
    </row>
    <row r="29" spans="4:70">
      <c r="D29" s="192" t="s">
        <v>156</v>
      </c>
      <c r="E29" s="192"/>
      <c r="F29" s="196" t="s">
        <v>40</v>
      </c>
      <c r="G29" s="27" t="s">
        <v>160</v>
      </c>
      <c r="H29" s="28" t="s">
        <v>157</v>
      </c>
      <c r="I29" s="29" t="s">
        <v>205</v>
      </c>
      <c r="J29" s="213" t="s">
        <v>161</v>
      </c>
      <c r="K29" s="213"/>
      <c r="L29" s="196" t="s">
        <v>162</v>
      </c>
      <c r="M29" s="192" t="s">
        <v>163</v>
      </c>
      <c r="N29" s="196" t="s">
        <v>157</v>
      </c>
      <c r="O29" s="192" t="s">
        <v>160</v>
      </c>
      <c r="P29" s="16"/>
      <c r="Q29" s="196" t="s">
        <v>40</v>
      </c>
      <c r="R29" s="27" t="s">
        <v>160</v>
      </c>
      <c r="S29" s="28" t="s">
        <v>157</v>
      </c>
      <c r="T29" s="208">
        <f>'1条'!R5-'1条'!R14</f>
        <v>6.9</v>
      </c>
      <c r="U29" s="208"/>
      <c r="V29" s="199" t="s">
        <v>191</v>
      </c>
      <c r="W29" s="214">
        <f>'1条'!R20</f>
        <v>19</v>
      </c>
      <c r="X29" s="196" t="s">
        <v>162</v>
      </c>
      <c r="Y29" s="214">
        <f>'1条'!X37</f>
        <v>10</v>
      </c>
      <c r="Z29" s="196" t="s">
        <v>157</v>
      </c>
      <c r="AA29" s="192" t="s">
        <v>160</v>
      </c>
      <c r="AB29" s="43"/>
      <c r="AC29" s="196" t="s">
        <v>40</v>
      </c>
      <c r="AD29" s="190">
        <f>T29/S30*W29+Y29</f>
        <v>75.55</v>
      </c>
      <c r="AE29" s="190"/>
      <c r="AF29" s="190"/>
      <c r="AG29" s="196" t="s">
        <v>157</v>
      </c>
      <c r="AH29" s="192" t="s">
        <v>160</v>
      </c>
      <c r="AO29" s="45" t="s">
        <v>40</v>
      </c>
      <c r="AP29" s="190">
        <f>'1条'!R8</f>
        <v>4.75</v>
      </c>
      <c r="AQ29" s="190"/>
      <c r="AR29" s="190"/>
      <c r="AS29" s="44" t="s">
        <v>5</v>
      </c>
      <c r="BA29" s="9"/>
      <c r="BR29" s="9"/>
    </row>
    <row r="30" spans="4:70">
      <c r="D30" s="192"/>
      <c r="E30" s="192"/>
      <c r="F30" s="196"/>
      <c r="G30" s="16"/>
      <c r="H30" s="18">
        <v>2</v>
      </c>
      <c r="I30" s="16"/>
      <c r="J30" s="213"/>
      <c r="K30" s="213"/>
      <c r="L30" s="196"/>
      <c r="M30" s="192"/>
      <c r="N30" s="196"/>
      <c r="O30" s="192"/>
      <c r="P30" s="16"/>
      <c r="Q30" s="196"/>
      <c r="R30" s="16"/>
      <c r="S30" s="18">
        <v>2</v>
      </c>
      <c r="T30" s="16"/>
      <c r="U30" s="16"/>
      <c r="V30" s="199"/>
      <c r="W30" s="214"/>
      <c r="X30" s="196"/>
      <c r="Y30" s="214"/>
      <c r="Z30" s="196"/>
      <c r="AA30" s="192"/>
      <c r="AB30" s="16"/>
      <c r="AC30" s="196"/>
      <c r="AD30" s="190"/>
      <c r="AE30" s="190"/>
      <c r="AF30" s="190"/>
      <c r="AG30" s="196"/>
      <c r="AH30" s="192"/>
      <c r="BA30" s="9"/>
      <c r="BR30" s="9"/>
    </row>
    <row r="31" spans="4:70">
      <c r="AM31" s="210" t="s">
        <v>211</v>
      </c>
      <c r="AN31" s="210"/>
      <c r="AO31" s="45" t="s">
        <v>40</v>
      </c>
      <c r="AP31" s="42" t="s">
        <v>214</v>
      </c>
      <c r="AQ31" s="32" t="s">
        <v>213</v>
      </c>
      <c r="AR31" s="44">
        <v>3</v>
      </c>
      <c r="AS31" s="16"/>
      <c r="BA31" s="9"/>
      <c r="BR31" s="9"/>
    </row>
    <row r="32" spans="4:70">
      <c r="D32" s="192" t="s">
        <v>160</v>
      </c>
      <c r="E32" s="192"/>
      <c r="F32" s="196" t="s">
        <v>40</v>
      </c>
      <c r="G32" s="196" t="s">
        <v>164</v>
      </c>
      <c r="H32" s="28"/>
      <c r="I32" s="30">
        <v>1</v>
      </c>
      <c r="J32" s="28"/>
      <c r="K32" s="196" t="s">
        <v>162</v>
      </c>
      <c r="L32" s="213" t="s">
        <v>165</v>
      </c>
      <c r="M32" s="213"/>
      <c r="N32" s="213"/>
      <c r="O32" s="196" t="s">
        <v>166</v>
      </c>
      <c r="P32" s="196" t="s">
        <v>192</v>
      </c>
      <c r="Q32" s="192" t="s">
        <v>205</v>
      </c>
      <c r="R32" s="16"/>
      <c r="S32" s="196" t="s">
        <v>40</v>
      </c>
      <c r="T32" s="196" t="s">
        <v>164</v>
      </c>
      <c r="U32" s="28"/>
      <c r="V32" s="30">
        <v>1</v>
      </c>
      <c r="W32" s="28"/>
      <c r="X32" s="196" t="s">
        <v>162</v>
      </c>
      <c r="Y32" s="213" t="s">
        <v>193</v>
      </c>
      <c r="Z32" s="213"/>
      <c r="AA32" s="214">
        <f>Q21</f>
        <v>0</v>
      </c>
      <c r="AB32" s="214"/>
      <c r="AC32" s="214"/>
      <c r="AD32" s="196" t="s">
        <v>194</v>
      </c>
      <c r="AE32" s="196"/>
      <c r="AF32" s="190">
        <f>T29</f>
        <v>6.9</v>
      </c>
      <c r="AG32" s="190"/>
      <c r="AM32" s="16"/>
      <c r="AN32" s="16"/>
      <c r="AO32" s="45" t="s">
        <v>40</v>
      </c>
      <c r="AP32" s="209">
        <f>T29</f>
        <v>6.9</v>
      </c>
      <c r="AQ32" s="209"/>
      <c r="AR32" s="32" t="s">
        <v>213</v>
      </c>
      <c r="AS32" s="44">
        <v>3</v>
      </c>
      <c r="BA32" s="9"/>
      <c r="BR32" s="9"/>
    </row>
    <row r="33" spans="4:70">
      <c r="D33" s="192"/>
      <c r="E33" s="192"/>
      <c r="F33" s="196"/>
      <c r="G33" s="196"/>
      <c r="H33" s="213" t="s">
        <v>167</v>
      </c>
      <c r="I33" s="213"/>
      <c r="J33" s="213"/>
      <c r="K33" s="196"/>
      <c r="L33" s="213"/>
      <c r="M33" s="213"/>
      <c r="N33" s="213"/>
      <c r="O33" s="196"/>
      <c r="P33" s="196"/>
      <c r="Q33" s="192"/>
      <c r="R33" s="16"/>
      <c r="S33" s="196"/>
      <c r="T33" s="196"/>
      <c r="U33" s="213" t="s">
        <v>167</v>
      </c>
      <c r="V33" s="213"/>
      <c r="W33" s="213"/>
      <c r="X33" s="196"/>
      <c r="Y33" s="213"/>
      <c r="Z33" s="213"/>
      <c r="AA33" s="214"/>
      <c r="AB33" s="214"/>
      <c r="AC33" s="214"/>
      <c r="AD33" s="196"/>
      <c r="AE33" s="196"/>
      <c r="AF33" s="190"/>
      <c r="AG33" s="190"/>
      <c r="AM33" s="16"/>
      <c r="AN33" s="16"/>
      <c r="AO33" s="45" t="s">
        <v>40</v>
      </c>
      <c r="AP33" s="209">
        <f>AP32/AS32</f>
        <v>2.3000000000000003</v>
      </c>
      <c r="AQ33" s="209"/>
      <c r="AR33" s="209"/>
      <c r="AS33" s="44" t="s">
        <v>5</v>
      </c>
      <c r="BA33" s="9"/>
      <c r="BR33" s="9"/>
    </row>
    <row r="34" spans="4:70">
      <c r="D34" s="16"/>
      <c r="E34" s="16"/>
      <c r="F34" s="196" t="s">
        <v>40</v>
      </c>
      <c r="G34" s="196" t="s">
        <v>164</v>
      </c>
      <c r="H34" s="28"/>
      <c r="I34" s="30">
        <v>1</v>
      </c>
      <c r="J34" s="28"/>
      <c r="K34" s="196" t="s">
        <v>162</v>
      </c>
      <c r="L34" s="190">
        <f>ROUND(TAN(AA32*PI()/180),2)</f>
        <v>0</v>
      </c>
      <c r="M34" s="190"/>
      <c r="N34" s="190"/>
      <c r="O34" s="196" t="s">
        <v>194</v>
      </c>
      <c r="P34" s="196"/>
      <c r="Q34" s="223">
        <f>AF32</f>
        <v>6.9</v>
      </c>
      <c r="R34" s="223"/>
      <c r="S34" s="223"/>
      <c r="T34" s="16"/>
      <c r="U34" s="16"/>
      <c r="V34" s="16"/>
      <c r="W34" s="16"/>
      <c r="X34" s="16"/>
      <c r="Y34" s="16"/>
      <c r="Z34" s="16"/>
      <c r="AA34" s="16"/>
      <c r="AB34" s="16"/>
      <c r="AC34" s="16"/>
      <c r="AD34" s="16"/>
      <c r="AE34" s="16"/>
      <c r="AF34" s="16"/>
      <c r="AG34" s="16"/>
      <c r="BA34" s="9"/>
      <c r="BR34" s="9"/>
    </row>
    <row r="35" spans="4:70">
      <c r="D35" s="16"/>
      <c r="E35" s="16"/>
      <c r="F35" s="196"/>
      <c r="G35" s="196"/>
      <c r="H35" s="213" t="s">
        <v>167</v>
      </c>
      <c r="I35" s="213"/>
      <c r="J35" s="213"/>
      <c r="K35" s="196"/>
      <c r="L35" s="190"/>
      <c r="M35" s="190"/>
      <c r="N35" s="190"/>
      <c r="O35" s="196"/>
      <c r="P35" s="196"/>
      <c r="Q35" s="223"/>
      <c r="R35" s="223"/>
      <c r="S35" s="223"/>
      <c r="T35" s="16"/>
      <c r="U35" s="16"/>
      <c r="V35" s="16"/>
      <c r="W35" s="16"/>
      <c r="X35" s="16"/>
      <c r="Y35" s="16"/>
      <c r="Z35" s="16"/>
      <c r="AA35" s="16"/>
      <c r="AB35" s="16"/>
      <c r="AC35" s="16"/>
      <c r="AD35" s="16"/>
      <c r="AE35" s="16"/>
      <c r="AF35" s="16"/>
      <c r="AG35" s="16"/>
      <c r="BA35" s="9"/>
      <c r="BR35" s="9"/>
    </row>
    <row r="36" spans="4:70">
      <c r="D36" s="16"/>
      <c r="E36" s="16"/>
      <c r="F36" s="196" t="s">
        <v>40</v>
      </c>
      <c r="G36" s="208">
        <f>I34*Q34</f>
        <v>6.9</v>
      </c>
      <c r="H36" s="208"/>
      <c r="I36" s="208"/>
      <c r="J36" s="196"/>
      <c r="K36" s="190"/>
      <c r="L36" s="190"/>
      <c r="M36" s="190"/>
      <c r="N36" s="16"/>
      <c r="O36" s="16"/>
      <c r="P36" s="16"/>
      <c r="Q36" s="16"/>
      <c r="R36" s="16"/>
      <c r="S36" s="16"/>
      <c r="T36" s="16"/>
      <c r="U36" s="16"/>
      <c r="V36" s="16"/>
      <c r="W36" s="16"/>
      <c r="X36" s="16"/>
      <c r="Y36" s="16"/>
      <c r="Z36" s="16"/>
      <c r="AA36" s="16"/>
      <c r="AB36" s="16"/>
      <c r="AC36" s="16"/>
      <c r="AD36" s="16"/>
      <c r="AE36" s="16"/>
      <c r="AF36" s="16"/>
      <c r="AG36" s="16"/>
      <c r="BA36" s="11"/>
      <c r="BB36" s="12"/>
      <c r="BC36" s="12"/>
      <c r="BD36" s="12"/>
      <c r="BE36" s="12"/>
      <c r="BF36" s="12"/>
      <c r="BG36" s="12"/>
      <c r="BH36" s="12"/>
      <c r="BI36" s="12"/>
      <c r="BJ36" s="12"/>
      <c r="BK36" s="12"/>
      <c r="BL36" s="12"/>
      <c r="BM36" s="12"/>
      <c r="BN36" s="12"/>
      <c r="BO36" s="12"/>
      <c r="BP36" s="12"/>
      <c r="BQ36" s="12"/>
      <c r="BR36" s="9"/>
    </row>
    <row r="37" spans="4:70">
      <c r="D37" s="16"/>
      <c r="E37" s="16"/>
      <c r="F37" s="196"/>
      <c r="G37" s="213" t="s">
        <v>167</v>
      </c>
      <c r="H37" s="213"/>
      <c r="I37" s="213"/>
      <c r="J37" s="196"/>
      <c r="K37" s="190"/>
      <c r="L37" s="190"/>
      <c r="M37" s="190"/>
      <c r="N37" s="16"/>
      <c r="O37" s="16"/>
      <c r="P37" s="16"/>
      <c r="Q37" s="16"/>
      <c r="R37" s="16"/>
      <c r="S37" s="16"/>
      <c r="T37" s="16"/>
      <c r="U37" s="16"/>
      <c r="V37" s="16"/>
      <c r="W37" s="16"/>
      <c r="X37" s="16"/>
      <c r="Y37" s="16"/>
      <c r="Z37" s="16"/>
      <c r="AA37" s="16"/>
      <c r="AB37" s="16"/>
      <c r="AC37" s="16"/>
      <c r="AD37" s="16"/>
      <c r="AE37" s="16"/>
      <c r="AF37" s="16"/>
      <c r="AG37" s="16"/>
    </row>
    <row r="38" spans="4:70">
      <c r="AI38">
        <v>6</v>
      </c>
      <c r="BR38">
        <v>7</v>
      </c>
    </row>
  </sheetData>
  <sheetProtection sheet="1" objects="1" scenarios="1"/>
  <mergeCells count="152">
    <mergeCell ref="AN4:AO4"/>
    <mergeCell ref="AP4:AR4"/>
    <mergeCell ref="AS4:AU4"/>
    <mergeCell ref="AV4:AX4"/>
    <mergeCell ref="AN2:AO2"/>
    <mergeCell ref="AP2:AR2"/>
    <mergeCell ref="AS2:AU2"/>
    <mergeCell ref="AV2:AX2"/>
    <mergeCell ref="AN3:AO3"/>
    <mergeCell ref="AP3:AR3"/>
    <mergeCell ref="AS3:AU3"/>
    <mergeCell ref="AV3:AX3"/>
    <mergeCell ref="Q34:S35"/>
    <mergeCell ref="H35:J35"/>
    <mergeCell ref="F36:F37"/>
    <mergeCell ref="G36:I36"/>
    <mergeCell ref="J36:J37"/>
    <mergeCell ref="K36:M37"/>
    <mergeCell ref="G37:I37"/>
    <mergeCell ref="F34:F35"/>
    <mergeCell ref="G34:G35"/>
    <mergeCell ref="K34:K35"/>
    <mergeCell ref="L34:N35"/>
    <mergeCell ref="O34:P35"/>
    <mergeCell ref="Z29:Z30"/>
    <mergeCell ref="AA29:AA30"/>
    <mergeCell ref="AC29:AC30"/>
    <mergeCell ref="AG29:AG30"/>
    <mergeCell ref="AH29:AH30"/>
    <mergeCell ref="D32:E33"/>
    <mergeCell ref="F32:F33"/>
    <mergeCell ref="G32:G33"/>
    <mergeCell ref="K32:K33"/>
    <mergeCell ref="L32:N33"/>
    <mergeCell ref="O32:O33"/>
    <mergeCell ref="P32:P33"/>
    <mergeCell ref="Q32:Q33"/>
    <mergeCell ref="S32:S33"/>
    <mergeCell ref="T32:T33"/>
    <mergeCell ref="X32:X33"/>
    <mergeCell ref="Y32:Z33"/>
    <mergeCell ref="AA32:AC33"/>
    <mergeCell ref="AD32:AE33"/>
    <mergeCell ref="AF32:AG33"/>
    <mergeCell ref="H33:J33"/>
    <mergeCell ref="U33:W33"/>
    <mergeCell ref="M29:M30"/>
    <mergeCell ref="N29:N30"/>
    <mergeCell ref="O29:O30"/>
    <mergeCell ref="Q29:Q30"/>
    <mergeCell ref="T29:U29"/>
    <mergeCell ref="V29:V30"/>
    <mergeCell ref="W29:W30"/>
    <mergeCell ref="X29:X30"/>
    <mergeCell ref="Y29:Y30"/>
    <mergeCell ref="D6:E7"/>
    <mergeCell ref="F6:F7"/>
    <mergeCell ref="I6:L6"/>
    <mergeCell ref="G7:L7"/>
    <mergeCell ref="D9:E10"/>
    <mergeCell ref="F9:F10"/>
    <mergeCell ref="J9:J10"/>
    <mergeCell ref="K9:L10"/>
    <mergeCell ref="D29:E30"/>
    <mergeCell ref="F29:F30"/>
    <mergeCell ref="J29:K30"/>
    <mergeCell ref="L29:L30"/>
    <mergeCell ref="M9:M10"/>
    <mergeCell ref="N9:N10"/>
    <mergeCell ref="O9:O10"/>
    <mergeCell ref="P9:P10"/>
    <mergeCell ref="D12:E13"/>
    <mergeCell ref="P12:P13"/>
    <mergeCell ref="H13:J13"/>
    <mergeCell ref="D16:E16"/>
    <mergeCell ref="D17:E17"/>
    <mergeCell ref="D18:E18"/>
    <mergeCell ref="G27:L27"/>
    <mergeCell ref="O27:P27"/>
    <mergeCell ref="AA27:AB27"/>
    <mergeCell ref="Q26:R26"/>
    <mergeCell ref="D23:E23"/>
    <mergeCell ref="D26:E27"/>
    <mergeCell ref="F26:F27"/>
    <mergeCell ref="I26:L26"/>
    <mergeCell ref="N26:N27"/>
    <mergeCell ref="F12:F13"/>
    <mergeCell ref="G12:G13"/>
    <mergeCell ref="K12:K13"/>
    <mergeCell ref="L12:N13"/>
    <mergeCell ref="O12:O13"/>
    <mergeCell ref="D19:E19"/>
    <mergeCell ref="D20:E20"/>
    <mergeCell ref="D21:E21"/>
    <mergeCell ref="D22:E22"/>
    <mergeCell ref="AN5:AO5"/>
    <mergeCell ref="AN6:AO6"/>
    <mergeCell ref="AN7:AO7"/>
    <mergeCell ref="AN8:AO8"/>
    <mergeCell ref="AN9:AO9"/>
    <mergeCell ref="AE27:AG27"/>
    <mergeCell ref="Z26:Z27"/>
    <mergeCell ref="AC26:AD26"/>
    <mergeCell ref="AS5:AU5"/>
    <mergeCell ref="AP19:AR19"/>
    <mergeCell ref="AS19:AU19"/>
    <mergeCell ref="AP20:AR20"/>
    <mergeCell ref="AV6:AX6"/>
    <mergeCell ref="AP7:AR7"/>
    <mergeCell ref="AS7:AU7"/>
    <mergeCell ref="AV7:AX7"/>
    <mergeCell ref="AP8:AR8"/>
    <mergeCell ref="AS8:AU8"/>
    <mergeCell ref="AV8:AX8"/>
    <mergeCell ref="AP9:AR9"/>
    <mergeCell ref="AS9:AU9"/>
    <mergeCell ref="BJ11:BK11"/>
    <mergeCell ref="BM11:BO11"/>
    <mergeCell ref="AM18:AN18"/>
    <mergeCell ref="AP18:AQ18"/>
    <mergeCell ref="AR18:AU18"/>
    <mergeCell ref="BJ5:BK5"/>
    <mergeCell ref="BM5:BO5"/>
    <mergeCell ref="BJ7:BK7"/>
    <mergeCell ref="BM7:BO7"/>
    <mergeCell ref="BJ9:BK9"/>
    <mergeCell ref="BM9:BO9"/>
    <mergeCell ref="AV9:AX9"/>
    <mergeCell ref="AP10:AR10"/>
    <mergeCell ref="AS10:AU10"/>
    <mergeCell ref="AV10:AX10"/>
    <mergeCell ref="AP11:AR11"/>
    <mergeCell ref="AS11:AU11"/>
    <mergeCell ref="AV11:AX11"/>
    <mergeCell ref="AN10:AO10"/>
    <mergeCell ref="AN11:AO11"/>
    <mergeCell ref="AP5:AR5"/>
    <mergeCell ref="AV5:AX5"/>
    <mergeCell ref="AP6:AR6"/>
    <mergeCell ref="AS6:AU6"/>
    <mergeCell ref="AP29:AR29"/>
    <mergeCell ref="AP33:AR33"/>
    <mergeCell ref="AM28:AN28"/>
    <mergeCell ref="AP25:AR25"/>
    <mergeCell ref="AM31:AN31"/>
    <mergeCell ref="AP32:AQ32"/>
    <mergeCell ref="AD29:AF30"/>
    <mergeCell ref="AM23:AN23"/>
    <mergeCell ref="AP23:AQ23"/>
    <mergeCell ref="AR23:AU23"/>
    <mergeCell ref="AP24:AR24"/>
    <mergeCell ref="AS24:AU24"/>
  </mergeCells>
  <phoneticPr fontId="4"/>
  <pageMargins left="0.70866141732283472" right="0.70866141732283472" top="0.74803149606299213" bottom="0.74803149606299213" header="0.31496062992125984" footer="0.31496062992125984"/>
  <pageSetup paperSize="9" scale="75" orientation="portrait" horizontalDpi="1200" verticalDpi="1200" r:id="rId1"/>
  <colBreaks count="1" manualBreakCount="1">
    <brk id="3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6E02E-20E6-4E8C-AD6D-A0161CC44004}">
  <dimension ref="C2:BR40"/>
  <sheetViews>
    <sheetView showGridLines="0" view="pageBreakPreview" zoomScale="60" zoomScaleNormal="70" workbookViewId="0">
      <selection activeCell="A2" sqref="A2"/>
    </sheetView>
  </sheetViews>
  <sheetFormatPr defaultRowHeight="18"/>
  <cols>
    <col min="1" max="70" width="3" customWidth="1"/>
  </cols>
  <sheetData>
    <row r="2" spans="3:70">
      <c r="AM2" s="192" t="s">
        <v>160</v>
      </c>
      <c r="AN2" s="192"/>
      <c r="AO2" s="196" t="s">
        <v>40</v>
      </c>
      <c r="AP2" s="196" t="s">
        <v>164</v>
      </c>
      <c r="AQ2" s="28"/>
      <c r="AR2" s="30">
        <v>1</v>
      </c>
      <c r="AS2" s="28"/>
      <c r="AT2" s="196" t="s">
        <v>162</v>
      </c>
      <c r="AU2" s="213" t="s">
        <v>165</v>
      </c>
      <c r="AV2" s="213"/>
      <c r="AW2" s="213"/>
      <c r="AX2" s="196" t="s">
        <v>166</v>
      </c>
      <c r="AY2" s="196" t="s">
        <v>192</v>
      </c>
      <c r="AZ2" s="192" t="s">
        <v>205</v>
      </c>
      <c r="BA2" s="16"/>
      <c r="BB2" s="196" t="s">
        <v>40</v>
      </c>
      <c r="BC2" s="196" t="s">
        <v>164</v>
      </c>
      <c r="BD2" s="28"/>
      <c r="BE2" s="30">
        <v>1</v>
      </c>
      <c r="BF2" s="28"/>
      <c r="BG2" s="196" t="s">
        <v>162</v>
      </c>
      <c r="BH2" s="213" t="s">
        <v>193</v>
      </c>
      <c r="BI2" s="213"/>
      <c r="BJ2" s="214">
        <f>Q21</f>
        <v>0</v>
      </c>
      <c r="BK2" s="214"/>
      <c r="BL2" s="214"/>
      <c r="BM2" s="196" t="s">
        <v>194</v>
      </c>
      <c r="BN2" s="196"/>
      <c r="BO2" s="190">
        <f>P37</f>
        <v>6.9</v>
      </c>
      <c r="BP2" s="190"/>
    </row>
    <row r="3" spans="3:70">
      <c r="C3" t="s">
        <v>581</v>
      </c>
      <c r="AM3" s="192"/>
      <c r="AN3" s="192"/>
      <c r="AO3" s="196"/>
      <c r="AP3" s="196"/>
      <c r="AQ3" s="213" t="s">
        <v>167</v>
      </c>
      <c r="AR3" s="213"/>
      <c r="AS3" s="213"/>
      <c r="AT3" s="196"/>
      <c r="AU3" s="213"/>
      <c r="AV3" s="213"/>
      <c r="AW3" s="213"/>
      <c r="AX3" s="196"/>
      <c r="AY3" s="196"/>
      <c r="AZ3" s="192"/>
      <c r="BA3" s="16"/>
      <c r="BB3" s="196"/>
      <c r="BC3" s="196"/>
      <c r="BD3" s="213" t="s">
        <v>167</v>
      </c>
      <c r="BE3" s="213"/>
      <c r="BF3" s="213"/>
      <c r="BG3" s="196"/>
      <c r="BH3" s="213"/>
      <c r="BI3" s="213"/>
      <c r="BJ3" s="214"/>
      <c r="BK3" s="214"/>
      <c r="BL3" s="214"/>
      <c r="BM3" s="196"/>
      <c r="BN3" s="196"/>
      <c r="BO3" s="190"/>
      <c r="BP3" s="190"/>
    </row>
    <row r="4" spans="3:70">
      <c r="D4" t="s">
        <v>154</v>
      </c>
      <c r="AO4" s="196" t="s">
        <v>40</v>
      </c>
      <c r="AP4" s="196" t="s">
        <v>164</v>
      </c>
      <c r="AQ4" s="28"/>
      <c r="AR4" s="30">
        <v>1</v>
      </c>
      <c r="AS4" s="28"/>
      <c r="AT4" s="196" t="s">
        <v>162</v>
      </c>
      <c r="AU4" s="190">
        <f>ROUND(TAN(BJ2*PI()/180),2)</f>
        <v>0</v>
      </c>
      <c r="AV4" s="190"/>
      <c r="AW4" s="190"/>
      <c r="AX4" s="196" t="s">
        <v>194</v>
      </c>
      <c r="AY4" s="196"/>
      <c r="AZ4" s="223">
        <f>BO2</f>
        <v>6.9</v>
      </c>
      <c r="BA4" s="223"/>
      <c r="BB4" s="223"/>
      <c r="BD4" s="196" t="s">
        <v>40</v>
      </c>
      <c r="BE4" s="208">
        <f>AR4*AZ4</f>
        <v>6.9</v>
      </c>
      <c r="BF4" s="208"/>
      <c r="BG4" s="208"/>
    </row>
    <row r="5" spans="3:70">
      <c r="R5" s="6"/>
      <c r="S5" s="7"/>
      <c r="T5" s="7"/>
      <c r="U5" s="7"/>
      <c r="V5" s="7"/>
      <c r="W5" s="7"/>
      <c r="X5" s="7"/>
      <c r="Y5" s="7"/>
      <c r="Z5" s="7"/>
      <c r="AA5" s="7"/>
      <c r="AB5" s="7"/>
      <c r="AC5" s="7"/>
      <c r="AD5" s="7"/>
      <c r="AE5" s="7"/>
      <c r="AF5" s="7"/>
      <c r="AG5" s="7"/>
      <c r="AH5" s="7"/>
      <c r="AI5" s="9"/>
      <c r="AO5" s="196"/>
      <c r="AP5" s="196"/>
      <c r="AQ5" s="213" t="s">
        <v>167</v>
      </c>
      <c r="AR5" s="213"/>
      <c r="AS5" s="213"/>
      <c r="AT5" s="196"/>
      <c r="AU5" s="190"/>
      <c r="AV5" s="190"/>
      <c r="AW5" s="190"/>
      <c r="AX5" s="196"/>
      <c r="AY5" s="196"/>
      <c r="AZ5" s="223"/>
      <c r="BA5" s="223"/>
      <c r="BB5" s="223"/>
      <c r="BD5" s="196"/>
      <c r="BE5" s="213" t="s">
        <v>167</v>
      </c>
      <c r="BF5" s="213"/>
      <c r="BG5" s="213"/>
    </row>
    <row r="6" spans="3:70">
      <c r="D6" s="192" t="s">
        <v>155</v>
      </c>
      <c r="E6" s="192"/>
      <c r="F6" s="196" t="s">
        <v>40</v>
      </c>
      <c r="G6" s="27" t="s">
        <v>156</v>
      </c>
      <c r="H6" s="220" t="s">
        <v>605</v>
      </c>
      <c r="I6" s="220"/>
      <c r="J6" s="220"/>
      <c r="K6" s="226" t="s">
        <v>588</v>
      </c>
      <c r="L6" s="226"/>
      <c r="M6" s="226"/>
      <c r="N6" s="226"/>
      <c r="O6" s="226"/>
      <c r="P6" s="226"/>
      <c r="Q6" s="16"/>
      <c r="R6" s="39"/>
      <c r="S6" s="16"/>
      <c r="T6" s="16"/>
      <c r="U6" s="16"/>
      <c r="AI6" s="9"/>
      <c r="AM6" s="16"/>
      <c r="AN6" s="16"/>
      <c r="BC6" s="16"/>
      <c r="BH6" s="16"/>
      <c r="BI6" s="16"/>
      <c r="BJ6" s="16"/>
      <c r="BK6" s="16"/>
      <c r="BL6" s="16"/>
      <c r="BM6" s="16"/>
      <c r="BN6" s="16"/>
      <c r="BO6" s="16"/>
      <c r="BP6" s="16"/>
    </row>
    <row r="7" spans="3:70">
      <c r="D7" s="192"/>
      <c r="E7" s="192"/>
      <c r="F7" s="196"/>
      <c r="I7" s="219" t="s">
        <v>159</v>
      </c>
      <c r="J7" s="219"/>
      <c r="K7" s="219"/>
      <c r="L7" s="219"/>
      <c r="M7" s="219"/>
      <c r="N7" s="219"/>
      <c r="O7" s="16"/>
      <c r="P7" s="16"/>
      <c r="Q7" s="16"/>
      <c r="R7" s="39"/>
      <c r="S7" s="16"/>
      <c r="T7" s="16"/>
      <c r="U7" s="16"/>
      <c r="AI7" s="9"/>
    </row>
    <row r="8" spans="3:70">
      <c r="D8" s="16"/>
      <c r="E8" s="16"/>
      <c r="F8" s="16"/>
      <c r="G8" s="16"/>
      <c r="N8" s="16"/>
      <c r="O8" s="16"/>
      <c r="P8" s="16"/>
      <c r="Q8" s="16"/>
      <c r="R8" s="39"/>
      <c r="S8" s="16"/>
      <c r="T8" s="16"/>
      <c r="U8" s="16"/>
      <c r="AI8" s="9"/>
      <c r="AN8" s="224" t="s">
        <v>171</v>
      </c>
      <c r="AO8" s="224"/>
      <c r="AP8" s="225" t="s">
        <v>160</v>
      </c>
      <c r="AQ8" s="225"/>
      <c r="AR8" s="225"/>
      <c r="AS8" s="225" t="s">
        <v>156</v>
      </c>
      <c r="AT8" s="225"/>
      <c r="AU8" s="225"/>
      <c r="AV8" s="225" t="s">
        <v>155</v>
      </c>
      <c r="AW8" s="225"/>
      <c r="AX8" s="225"/>
      <c r="AZ8" s="16" t="s">
        <v>195</v>
      </c>
      <c r="BA8" s="16"/>
      <c r="BB8" s="16"/>
      <c r="BC8" s="16"/>
      <c r="BD8" s="16"/>
      <c r="BE8" s="16"/>
      <c r="BF8" s="16"/>
      <c r="BG8" s="16"/>
      <c r="BH8" s="16"/>
      <c r="BI8" s="16"/>
      <c r="BJ8" s="213" t="s">
        <v>171</v>
      </c>
      <c r="BK8" s="213"/>
      <c r="BL8" s="16" t="s">
        <v>40</v>
      </c>
      <c r="BM8" s="214">
        <f>VLOOKUP(1,AL9:AX17,3)</f>
        <v>50</v>
      </c>
      <c r="BN8" s="214"/>
      <c r="BO8" s="214"/>
      <c r="BP8" s="16" t="s">
        <v>175</v>
      </c>
      <c r="BQ8" s="16"/>
    </row>
    <row r="9" spans="3:70">
      <c r="D9" s="192" t="s">
        <v>156</v>
      </c>
      <c r="E9" s="192"/>
      <c r="F9" s="196" t="s">
        <v>40</v>
      </c>
      <c r="G9" s="27" t="s">
        <v>160</v>
      </c>
      <c r="H9" s="28" t="s">
        <v>157</v>
      </c>
      <c r="I9" s="29" t="s">
        <v>205</v>
      </c>
      <c r="J9" s="196" t="s">
        <v>157</v>
      </c>
      <c r="K9" s="213" t="s">
        <v>161</v>
      </c>
      <c r="L9" s="213"/>
      <c r="M9" s="196"/>
      <c r="N9" s="192"/>
      <c r="O9" s="196"/>
      <c r="P9" s="192"/>
      <c r="Q9" s="16"/>
      <c r="R9" s="39"/>
      <c r="S9" s="16"/>
      <c r="T9" s="16"/>
      <c r="U9" s="16"/>
      <c r="AI9" s="9"/>
      <c r="AL9" s="18" t="str">
        <f t="shared" ref="AL9:AL17" si="0">IF(MAX(AV$9:AV$17)=AV9, 1,"")</f>
        <v/>
      </c>
      <c r="AN9" s="216">
        <v>46</v>
      </c>
      <c r="AO9" s="216"/>
      <c r="AP9" s="215">
        <f t="shared" ref="AP9:AP17" si="1">(BE$4/TAN(AN9*PI()/180))</f>
        <v>6.6632525461688124</v>
      </c>
      <c r="AQ9" s="215"/>
      <c r="AR9" s="215"/>
      <c r="AS9" s="215">
        <f t="shared" ref="AS9:AS17" si="2">V$37*AP9</f>
        <v>436.77620440136565</v>
      </c>
      <c r="AT9" s="215"/>
      <c r="AU9" s="215"/>
      <c r="AV9" s="215">
        <f t="shared" ref="AV9:AV17" si="3">AS9/H$34*SIN((AN9-O$34)*PI()/180)/COS((AN9-K$35)*PI()/180)</f>
        <v>212.59933745514434</v>
      </c>
      <c r="AW9" s="215"/>
      <c r="AX9" s="215"/>
      <c r="AZ9" s="16"/>
      <c r="BA9" s="16"/>
      <c r="BB9" s="16"/>
      <c r="BC9" s="16"/>
      <c r="BD9" s="16"/>
      <c r="BE9" s="16"/>
      <c r="BF9" s="16"/>
      <c r="BG9" s="16"/>
      <c r="BH9" s="16"/>
      <c r="BI9" s="16"/>
      <c r="BJ9" s="16"/>
      <c r="BK9" s="16"/>
      <c r="BL9" s="16"/>
      <c r="BM9" s="16"/>
      <c r="BN9" s="16"/>
      <c r="BO9" s="16"/>
      <c r="BP9" s="16"/>
      <c r="BQ9" s="16"/>
    </row>
    <row r="10" spans="3:70">
      <c r="D10" s="192"/>
      <c r="E10" s="192"/>
      <c r="F10" s="196"/>
      <c r="G10" s="16"/>
      <c r="H10" s="18">
        <v>2</v>
      </c>
      <c r="I10" s="16"/>
      <c r="J10" s="196"/>
      <c r="K10" s="213"/>
      <c r="L10" s="213"/>
      <c r="M10" s="196"/>
      <c r="N10" s="192"/>
      <c r="O10" s="196"/>
      <c r="P10" s="192"/>
      <c r="Q10" s="16"/>
      <c r="R10" s="39"/>
      <c r="S10" s="16"/>
      <c r="T10" s="16"/>
      <c r="U10" s="16"/>
      <c r="AI10" s="9"/>
      <c r="AL10" s="18" t="str">
        <f t="shared" si="0"/>
        <v/>
      </c>
      <c r="AN10" s="216">
        <v>47</v>
      </c>
      <c r="AO10" s="216"/>
      <c r="AP10" s="215">
        <f t="shared" si="1"/>
        <v>6.4343540943498656</v>
      </c>
      <c r="AQ10" s="215"/>
      <c r="AR10" s="215"/>
      <c r="AS10" s="215">
        <f t="shared" si="2"/>
        <v>421.77191088463366</v>
      </c>
      <c r="AT10" s="215"/>
      <c r="AU10" s="215"/>
      <c r="AV10" s="215">
        <f t="shared" si="3"/>
        <v>213.30351287468338</v>
      </c>
      <c r="AW10" s="215"/>
      <c r="AX10" s="215"/>
      <c r="AZ10" s="16"/>
      <c r="BA10" s="16"/>
      <c r="BB10" s="16"/>
      <c r="BC10" s="16"/>
      <c r="BD10" s="16"/>
      <c r="BE10" s="16"/>
      <c r="BF10" s="16"/>
      <c r="BG10" s="16"/>
      <c r="BH10" s="16"/>
      <c r="BI10" s="16"/>
      <c r="BJ10" s="192" t="s">
        <v>160</v>
      </c>
      <c r="BK10" s="192"/>
      <c r="BL10" s="16" t="s">
        <v>40</v>
      </c>
      <c r="BM10" s="190">
        <f>VLOOKUP(1,AL9:AX17,5)</f>
        <v>5.789787455123232</v>
      </c>
      <c r="BN10" s="190"/>
      <c r="BO10" s="190"/>
      <c r="BP10" s="18" t="s">
        <v>196</v>
      </c>
      <c r="BQ10" s="16"/>
    </row>
    <row r="11" spans="3:70">
      <c r="D11" s="16"/>
      <c r="E11" s="16"/>
      <c r="F11" s="16"/>
      <c r="G11" s="16"/>
      <c r="H11" s="16"/>
      <c r="I11" s="16"/>
      <c r="J11" s="16"/>
      <c r="K11" s="16"/>
      <c r="L11" s="16"/>
      <c r="M11" s="16"/>
      <c r="N11" s="16"/>
      <c r="O11" s="16"/>
      <c r="P11" s="16"/>
      <c r="Q11" s="16"/>
      <c r="R11" s="39"/>
      <c r="S11" s="16"/>
      <c r="T11" s="16"/>
      <c r="U11" s="16"/>
      <c r="AI11" s="9"/>
      <c r="AL11" s="18" t="str">
        <f t="shared" si="0"/>
        <v/>
      </c>
      <c r="AN11" s="216">
        <v>48</v>
      </c>
      <c r="AO11" s="216"/>
      <c r="AP11" s="215">
        <f t="shared" si="1"/>
        <v>6.2127879056550963</v>
      </c>
      <c r="AQ11" s="215"/>
      <c r="AR11" s="215"/>
      <c r="AS11" s="215">
        <f t="shared" si="2"/>
        <v>407.24824721569155</v>
      </c>
      <c r="AT11" s="215"/>
      <c r="AU11" s="215"/>
      <c r="AV11" s="215">
        <f t="shared" si="3"/>
        <v>213.7731253811678</v>
      </c>
      <c r="AW11" s="215"/>
      <c r="AX11" s="215"/>
      <c r="AZ11" s="16"/>
      <c r="BA11" s="16"/>
      <c r="BB11" s="16"/>
      <c r="BC11" s="16"/>
      <c r="BD11" s="16"/>
      <c r="BE11" s="16"/>
      <c r="BF11" s="16"/>
      <c r="BG11" s="16"/>
      <c r="BH11" s="16"/>
      <c r="BI11" s="16"/>
      <c r="BJ11" s="17"/>
      <c r="BK11" s="17"/>
      <c r="BL11" s="16"/>
      <c r="BM11" s="41"/>
      <c r="BN11" s="41"/>
      <c r="BO11" s="41"/>
      <c r="BP11" s="18"/>
      <c r="BQ11" s="16"/>
    </row>
    <row r="12" spans="3:70">
      <c r="D12" s="192" t="s">
        <v>160</v>
      </c>
      <c r="E12" s="192"/>
      <c r="F12" s="196" t="s">
        <v>40</v>
      </c>
      <c r="G12" s="196" t="s">
        <v>164</v>
      </c>
      <c r="H12" s="28"/>
      <c r="I12" s="30">
        <v>1</v>
      </c>
      <c r="J12" s="28"/>
      <c r="K12" s="221" t="s">
        <v>162</v>
      </c>
      <c r="L12" s="213" t="s">
        <v>165</v>
      </c>
      <c r="M12" s="213"/>
      <c r="N12" s="213"/>
      <c r="O12" s="196" t="s">
        <v>188</v>
      </c>
      <c r="P12" s="192" t="s">
        <v>205</v>
      </c>
      <c r="R12" s="39"/>
      <c r="S12" s="16"/>
      <c r="T12" s="16"/>
      <c r="U12" s="16"/>
      <c r="AI12" s="9"/>
      <c r="AL12" s="18" t="str">
        <f t="shared" si="0"/>
        <v/>
      </c>
      <c r="AN12" s="216">
        <v>49</v>
      </c>
      <c r="AO12" s="216"/>
      <c r="AP12" s="215">
        <f t="shared" si="1"/>
        <v>5.9980784909319649</v>
      </c>
      <c r="AQ12" s="215"/>
      <c r="AR12" s="215"/>
      <c r="AS12" s="215">
        <f t="shared" si="2"/>
        <v>393.1740450805903</v>
      </c>
      <c r="AT12" s="215"/>
      <c r="AU12" s="215"/>
      <c r="AV12" s="215">
        <f t="shared" si="3"/>
        <v>214.01597147683341</v>
      </c>
      <c r="AW12" s="215"/>
      <c r="AX12" s="215"/>
      <c r="AZ12" s="16"/>
      <c r="BA12" s="16"/>
      <c r="BB12" s="16"/>
      <c r="BC12" s="16"/>
      <c r="BD12" s="16"/>
      <c r="BE12" s="16"/>
      <c r="BF12" s="16"/>
      <c r="BG12" s="16"/>
      <c r="BH12" s="16"/>
      <c r="BI12" s="16"/>
      <c r="BJ12" s="192" t="s">
        <v>156</v>
      </c>
      <c r="BK12" s="192"/>
      <c r="BL12" s="16" t="s">
        <v>40</v>
      </c>
      <c r="BM12" s="190">
        <f>VLOOKUP(1,AL9:AX17,8)</f>
        <v>379.52056768332784</v>
      </c>
      <c r="BN12" s="190"/>
      <c r="BO12" s="190"/>
      <c r="BP12" s="44" t="s">
        <v>197</v>
      </c>
      <c r="BQ12" s="16"/>
    </row>
    <row r="13" spans="3:70">
      <c r="D13" s="192"/>
      <c r="E13" s="192"/>
      <c r="F13" s="196"/>
      <c r="G13" s="196"/>
      <c r="H13" s="213" t="s">
        <v>167</v>
      </c>
      <c r="I13" s="213"/>
      <c r="J13" s="213"/>
      <c r="K13" s="221"/>
      <c r="L13" s="213"/>
      <c r="M13" s="213"/>
      <c r="N13" s="213"/>
      <c r="O13" s="196"/>
      <c r="P13" s="192"/>
      <c r="R13" s="39"/>
      <c r="S13" s="16"/>
      <c r="T13" s="16"/>
      <c r="U13" s="16"/>
      <c r="AI13" s="9"/>
      <c r="AL13" s="18">
        <f t="shared" si="0"/>
        <v>1</v>
      </c>
      <c r="AN13" s="216">
        <v>50</v>
      </c>
      <c r="AO13" s="216"/>
      <c r="AP13" s="215">
        <f t="shared" si="1"/>
        <v>5.789787455123232</v>
      </c>
      <c r="AQ13" s="215"/>
      <c r="AR13" s="215"/>
      <c r="AS13" s="215">
        <f t="shared" si="2"/>
        <v>379.52056768332784</v>
      </c>
      <c r="AT13" s="215"/>
      <c r="AU13" s="215"/>
      <c r="AV13" s="215">
        <f t="shared" si="3"/>
        <v>214.03876864090932</v>
      </c>
      <c r="AW13" s="215"/>
      <c r="AX13" s="215"/>
    </row>
    <row r="14" spans="3:70">
      <c r="H14" s="16"/>
      <c r="I14" s="16"/>
      <c r="J14" s="16"/>
      <c r="K14" s="16"/>
      <c r="L14" s="16"/>
      <c r="M14" s="16"/>
      <c r="N14" s="16"/>
      <c r="O14" s="16"/>
      <c r="P14" s="16"/>
      <c r="Q14" s="16"/>
      <c r="R14" s="39"/>
      <c r="S14" s="16"/>
      <c r="T14" s="16"/>
      <c r="U14" s="16"/>
      <c r="AI14" s="9"/>
      <c r="AL14" s="18" t="str">
        <f t="shared" si="0"/>
        <v/>
      </c>
      <c r="AN14" s="216">
        <v>51</v>
      </c>
      <c r="AO14" s="216"/>
      <c r="AP14" s="215">
        <f t="shared" si="1"/>
        <v>5.5875098290455512</v>
      </c>
      <c r="AQ14" s="215"/>
      <c r="AR14" s="215"/>
      <c r="AS14" s="215">
        <f t="shared" si="2"/>
        <v>366.26126929393587</v>
      </c>
      <c r="AT14" s="215"/>
      <c r="AU14" s="215"/>
      <c r="AV14" s="215">
        <f t="shared" si="3"/>
        <v>213.84723149102214</v>
      </c>
      <c r="AW14" s="215"/>
      <c r="AX14" s="215"/>
      <c r="AZ14" s="16" t="s">
        <v>198</v>
      </c>
      <c r="BA14" s="16"/>
      <c r="BB14" s="16"/>
      <c r="BC14" s="16"/>
      <c r="BD14" s="16"/>
      <c r="BE14" s="16"/>
      <c r="BF14" s="16"/>
      <c r="BG14" s="16"/>
      <c r="BH14" s="16"/>
      <c r="BI14" s="16"/>
      <c r="BJ14" s="192" t="s">
        <v>176</v>
      </c>
      <c r="BK14" s="192"/>
      <c r="BL14" s="16" t="s">
        <v>40</v>
      </c>
      <c r="BM14" s="190">
        <f>VLOOKUP(1,AL9:AX17,11)</f>
        <v>214.03876864090932</v>
      </c>
      <c r="BN14" s="190"/>
      <c r="BO14" s="190"/>
      <c r="BP14" s="44" t="s">
        <v>197</v>
      </c>
      <c r="BQ14" s="16"/>
    </row>
    <row r="15" spans="3:70">
      <c r="D15" s="16" t="s">
        <v>168</v>
      </c>
      <c r="E15" s="16"/>
      <c r="F15" s="16"/>
      <c r="G15" s="16"/>
      <c r="H15" s="16"/>
      <c r="I15" s="16"/>
      <c r="J15" s="16"/>
      <c r="K15" s="16"/>
      <c r="L15" s="16"/>
      <c r="M15" s="16"/>
      <c r="N15" s="16"/>
      <c r="O15" s="16"/>
      <c r="P15" s="16"/>
      <c r="Q15" s="16"/>
      <c r="R15" s="39"/>
      <c r="S15" s="16"/>
      <c r="T15" s="16"/>
      <c r="U15" s="16"/>
      <c r="AI15" s="9"/>
      <c r="AL15" s="18" t="str">
        <f t="shared" si="0"/>
        <v/>
      </c>
      <c r="AN15" s="216">
        <v>52</v>
      </c>
      <c r="AO15" s="216"/>
      <c r="AP15" s="215">
        <f t="shared" si="1"/>
        <v>5.3908708228963507</v>
      </c>
      <c r="AQ15" s="215"/>
      <c r="AR15" s="215"/>
      <c r="AS15" s="215">
        <f t="shared" si="2"/>
        <v>353.37158244085578</v>
      </c>
      <c r="AT15" s="215"/>
      <c r="AU15" s="215"/>
      <c r="AV15" s="215">
        <f t="shared" si="3"/>
        <v>213.4461363842199</v>
      </c>
      <c r="AW15" s="215"/>
      <c r="AX15" s="215"/>
    </row>
    <row r="16" spans="3:70">
      <c r="D16" s="192" t="s">
        <v>155</v>
      </c>
      <c r="E16" s="192"/>
      <c r="F16" s="16" t="s">
        <v>169</v>
      </c>
      <c r="G16" s="16"/>
      <c r="H16" s="16"/>
      <c r="I16" s="16"/>
      <c r="J16" s="16"/>
      <c r="K16" s="16"/>
      <c r="L16" s="16"/>
      <c r="M16" s="16"/>
      <c r="N16" s="16"/>
      <c r="O16" s="16"/>
      <c r="P16" s="16"/>
      <c r="Q16" s="16"/>
      <c r="R16" s="39"/>
      <c r="S16" s="16"/>
      <c r="T16" s="16"/>
      <c r="U16" s="16"/>
      <c r="AI16" s="9"/>
      <c r="AL16" s="18" t="str">
        <f t="shared" si="0"/>
        <v/>
      </c>
      <c r="AN16" s="216">
        <v>53</v>
      </c>
      <c r="AO16" s="216"/>
      <c r="AP16" s="215">
        <f t="shared" si="1"/>
        <v>5.1995229457092806</v>
      </c>
      <c r="AQ16" s="215"/>
      <c r="AR16" s="215"/>
      <c r="AS16" s="215">
        <f t="shared" si="2"/>
        <v>340.8287290912433</v>
      </c>
      <c r="AT16" s="215"/>
      <c r="AU16" s="215"/>
      <c r="AV16" s="215">
        <f t="shared" si="3"/>
        <v>212.83937570959273</v>
      </c>
      <c r="AW16" s="215"/>
      <c r="AX16" s="215"/>
      <c r="AZ16" t="s">
        <v>580</v>
      </c>
      <c r="BI16" s="17" t="s">
        <v>601</v>
      </c>
      <c r="BJ16" s="228" t="s">
        <v>600</v>
      </c>
      <c r="BK16" s="192"/>
      <c r="BL16" s="16" t="s">
        <v>40</v>
      </c>
      <c r="BM16" s="232">
        <f>T24</f>
        <v>0.2</v>
      </c>
      <c r="BN16" s="233"/>
      <c r="BO16" t="s">
        <v>69</v>
      </c>
      <c r="BP16" s="190">
        <f>BM12</f>
        <v>379.52056768332784</v>
      </c>
      <c r="BQ16" s="190"/>
      <c r="BR16" s="190"/>
    </row>
    <row r="17" spans="4:70">
      <c r="D17" s="192" t="s">
        <v>156</v>
      </c>
      <c r="E17" s="192"/>
      <c r="F17" s="16" t="s">
        <v>579</v>
      </c>
      <c r="G17" s="16"/>
      <c r="H17" s="16"/>
      <c r="I17" s="16"/>
      <c r="J17" s="16"/>
      <c r="K17" s="16"/>
      <c r="L17" s="16"/>
      <c r="M17" s="16"/>
      <c r="N17" s="16"/>
      <c r="O17" s="16"/>
      <c r="P17" s="16"/>
      <c r="Q17" s="16"/>
      <c r="R17" s="39"/>
      <c r="S17" s="16"/>
      <c r="T17" s="16"/>
      <c r="U17" s="16"/>
      <c r="AI17" s="9"/>
      <c r="AL17" s="18" t="str">
        <f t="shared" si="0"/>
        <v/>
      </c>
      <c r="AN17" s="216">
        <v>54</v>
      </c>
      <c r="AO17" s="216"/>
      <c r="AP17" s="215">
        <f t="shared" si="1"/>
        <v>5.0131434432369915</v>
      </c>
      <c r="AQ17" s="215"/>
      <c r="AR17" s="215"/>
      <c r="AS17" s="215">
        <f t="shared" si="2"/>
        <v>328.61155270418476</v>
      </c>
      <c r="AT17" s="215"/>
      <c r="AU17" s="215"/>
      <c r="AV17" s="215">
        <f t="shared" si="3"/>
        <v>212.03000290539575</v>
      </c>
      <c r="AW17" s="215"/>
      <c r="AX17" s="215"/>
      <c r="BL17" s="16" t="s">
        <v>40</v>
      </c>
      <c r="BM17" s="190">
        <f>BP16*BM16</f>
        <v>75.904113536665577</v>
      </c>
      <c r="BN17" s="190"/>
      <c r="BO17" s="190"/>
    </row>
    <row r="18" spans="4:70">
      <c r="D18" s="211" t="s">
        <v>160</v>
      </c>
      <c r="E18" s="211"/>
      <c r="F18" s="31" t="s">
        <v>378</v>
      </c>
      <c r="G18" s="32"/>
      <c r="H18" s="16"/>
      <c r="I18" s="16"/>
      <c r="J18" s="16"/>
      <c r="K18" s="16"/>
      <c r="L18" s="16"/>
      <c r="M18" s="16"/>
      <c r="N18" s="16"/>
      <c r="O18" s="16"/>
      <c r="P18" s="16"/>
      <c r="Q18" s="16"/>
      <c r="R18" s="39"/>
      <c r="S18" s="16"/>
      <c r="T18" s="16"/>
      <c r="U18" s="16"/>
      <c r="AI18" s="9"/>
      <c r="AL18" s="18"/>
      <c r="AN18" s="23"/>
      <c r="AO18" s="23"/>
      <c r="AP18" s="41"/>
      <c r="AQ18" s="41"/>
      <c r="AR18" s="41"/>
      <c r="AS18" s="41"/>
      <c r="AT18" s="41"/>
      <c r="AU18" s="41"/>
      <c r="AV18" s="41"/>
      <c r="AW18" s="41"/>
      <c r="AX18" s="41"/>
      <c r="BL18" s="16"/>
      <c r="BM18" s="41"/>
      <c r="BN18" s="41"/>
      <c r="BO18" s="41"/>
    </row>
    <row r="19" spans="4:70">
      <c r="D19" s="213" t="s">
        <v>171</v>
      </c>
      <c r="E19" s="213"/>
      <c r="F19" s="16" t="s">
        <v>172</v>
      </c>
      <c r="G19" s="16"/>
      <c r="M19" s="16"/>
      <c r="N19" s="16"/>
      <c r="O19" s="16"/>
      <c r="P19" s="16"/>
      <c r="R19" s="11"/>
      <c r="S19" s="12"/>
      <c r="T19" s="12"/>
      <c r="U19" s="12"/>
      <c r="V19" s="12"/>
      <c r="W19" s="12"/>
      <c r="X19" s="12"/>
      <c r="Y19" s="12"/>
      <c r="Z19" s="12"/>
      <c r="AA19" s="12"/>
      <c r="AB19" s="12"/>
      <c r="AC19" s="12"/>
      <c r="AD19" s="12"/>
      <c r="AE19" s="12"/>
      <c r="AF19" s="12"/>
      <c r="AG19" s="12"/>
      <c r="AH19" s="12"/>
      <c r="AI19" s="9"/>
      <c r="AL19" s="18"/>
      <c r="AN19" s="23"/>
      <c r="AO19" s="23"/>
      <c r="AP19" s="41"/>
      <c r="AQ19" s="41"/>
      <c r="AR19" s="41"/>
      <c r="AS19" s="41"/>
      <c r="AT19" s="41"/>
      <c r="AU19" s="41"/>
      <c r="AV19" s="41"/>
      <c r="AW19" s="41"/>
      <c r="AX19" s="41"/>
      <c r="BL19" s="16"/>
      <c r="BM19" s="41"/>
      <c r="BN19" s="41"/>
      <c r="BO19" s="41"/>
    </row>
    <row r="20" spans="4:70">
      <c r="D20" s="213" t="s">
        <v>173</v>
      </c>
      <c r="E20" s="213"/>
      <c r="F20" s="16" t="s">
        <v>174</v>
      </c>
      <c r="G20" s="16"/>
      <c r="H20" s="16"/>
      <c r="I20" s="16"/>
      <c r="J20" s="16"/>
      <c r="K20" s="16"/>
      <c r="L20" s="16"/>
      <c r="O20" s="15" t="s">
        <v>173</v>
      </c>
      <c r="P20" s="16" t="s">
        <v>40</v>
      </c>
      <c r="Q20" s="37">
        <f>'1条'!R19</f>
        <v>30</v>
      </c>
      <c r="R20" s="16" t="s">
        <v>175</v>
      </c>
      <c r="AZ20" s="4"/>
      <c r="BA20" s="43"/>
      <c r="BB20" s="43"/>
      <c r="BC20" s="43"/>
      <c r="BD20" s="16"/>
      <c r="BE20" s="111"/>
      <c r="BF20" s="18"/>
    </row>
    <row r="21" spans="4:70">
      <c r="D21" s="213" t="s">
        <v>177</v>
      </c>
      <c r="E21" s="213"/>
      <c r="F21" s="16" t="s">
        <v>178</v>
      </c>
      <c r="G21" s="16"/>
      <c r="O21" s="15" t="s">
        <v>177</v>
      </c>
      <c r="P21" s="16" t="s">
        <v>40</v>
      </c>
      <c r="Q21" s="37">
        <v>0</v>
      </c>
      <c r="R21" s="16" t="s">
        <v>175</v>
      </c>
      <c r="Z21" s="125"/>
      <c r="AA21" s="121"/>
      <c r="AB21" s="121"/>
      <c r="AC21" s="121"/>
      <c r="AD21" s="121"/>
      <c r="AE21" s="121"/>
      <c r="AF21" s="121"/>
      <c r="AG21" s="121"/>
      <c r="AH21" s="122"/>
      <c r="AM21" s="66" t="s">
        <v>283</v>
      </c>
      <c r="AN21" s="32"/>
      <c r="AO21" s="32"/>
      <c r="AP21" s="32"/>
      <c r="AQ21" s="32"/>
      <c r="AR21" s="32"/>
      <c r="AS21" s="32"/>
      <c r="AT21" s="32"/>
      <c r="AU21" s="32"/>
      <c r="AV21" s="32"/>
      <c r="AW21" s="32"/>
      <c r="AX21" s="32"/>
      <c r="AY21" s="32"/>
      <c r="BA21" s="47"/>
      <c r="BB21" s="47"/>
    </row>
    <row r="22" spans="4:70">
      <c r="D22" s="222" t="s">
        <v>181</v>
      </c>
      <c r="E22" s="213"/>
      <c r="F22" s="16" t="s">
        <v>182</v>
      </c>
      <c r="G22" s="16"/>
      <c r="O22" s="33" t="s">
        <v>181</v>
      </c>
      <c r="P22" s="16" t="s">
        <v>40</v>
      </c>
      <c r="Q22" s="37">
        <v>0</v>
      </c>
      <c r="R22" s="16" t="s">
        <v>175</v>
      </c>
      <c r="Z22" s="126"/>
      <c r="AA22" s="59"/>
      <c r="AB22" s="59"/>
      <c r="AC22" s="59"/>
      <c r="AD22" s="59"/>
      <c r="AE22" s="59"/>
      <c r="AF22" s="59"/>
      <c r="AG22" s="32"/>
      <c r="AH22" s="123"/>
      <c r="AM22" s="210" t="s">
        <v>200</v>
      </c>
      <c r="AN22" s="210"/>
      <c r="AO22" s="45" t="s">
        <v>40</v>
      </c>
      <c r="AP22" s="211" t="s">
        <v>282</v>
      </c>
      <c r="AQ22" s="211"/>
      <c r="AR22" s="212" t="s">
        <v>201</v>
      </c>
      <c r="AS22" s="212"/>
      <c r="AT22" s="212"/>
      <c r="AU22" s="212"/>
      <c r="AV22" s="4"/>
      <c r="AW22" s="17"/>
      <c r="AX22" s="17"/>
      <c r="AY22" s="65"/>
      <c r="AZ22" s="16"/>
      <c r="BA22" s="50"/>
      <c r="BB22" s="51"/>
      <c r="BC22" s="51"/>
      <c r="BD22" s="7"/>
      <c r="BE22" s="7"/>
      <c r="BF22" s="7"/>
      <c r="BG22" s="7"/>
      <c r="BH22" s="7"/>
      <c r="BI22" s="7"/>
      <c r="BJ22" s="7"/>
      <c r="BK22" s="7"/>
      <c r="BL22" s="7"/>
      <c r="BM22" s="7"/>
      <c r="BN22" s="7"/>
      <c r="BO22" s="7"/>
      <c r="BP22" s="7"/>
      <c r="BQ22" s="7"/>
      <c r="BR22" s="9"/>
    </row>
    <row r="23" spans="4:70">
      <c r="D23" s="213" t="s">
        <v>179</v>
      </c>
      <c r="E23" s="213"/>
      <c r="F23" s="16" t="s">
        <v>180</v>
      </c>
      <c r="G23" s="16"/>
      <c r="M23" s="15" t="s">
        <v>179</v>
      </c>
      <c r="N23" s="16" t="s">
        <v>40</v>
      </c>
      <c r="O23" s="33" t="s">
        <v>181</v>
      </c>
      <c r="P23" s="16" t="s">
        <v>40</v>
      </c>
      <c r="Q23" s="37">
        <v>0</v>
      </c>
      <c r="R23" s="16" t="s">
        <v>175</v>
      </c>
      <c r="S23" t="s">
        <v>445</v>
      </c>
      <c r="Z23" s="126"/>
      <c r="AA23" s="59"/>
      <c r="AB23" s="59"/>
      <c r="AC23" s="59"/>
      <c r="AD23" s="59"/>
      <c r="AE23" s="59"/>
      <c r="AF23" s="59"/>
      <c r="AG23" s="32"/>
      <c r="AH23" s="123"/>
      <c r="AM23" s="16"/>
      <c r="AN23" s="16"/>
      <c r="AO23" s="45" t="s">
        <v>40</v>
      </c>
      <c r="AP23" s="209">
        <f>BM14</f>
        <v>214.03876864090932</v>
      </c>
      <c r="AQ23" s="209"/>
      <c r="AR23" s="209"/>
      <c r="AS23" s="212" t="s">
        <v>202</v>
      </c>
      <c r="AT23" s="212"/>
      <c r="AU23" s="212"/>
      <c r="AV23" s="47">
        <f>Q21</f>
        <v>0</v>
      </c>
      <c r="AW23" s="45" t="s">
        <v>203</v>
      </c>
      <c r="AX23" s="47">
        <f>Q23</f>
        <v>0</v>
      </c>
      <c r="AY23" s="32" t="s">
        <v>204</v>
      </c>
      <c r="BA23" s="9"/>
      <c r="BR23" s="9"/>
    </row>
    <row r="24" spans="4:70">
      <c r="D24" s="213" t="s">
        <v>590</v>
      </c>
      <c r="E24" s="213"/>
      <c r="F24" s="16" t="s">
        <v>606</v>
      </c>
      <c r="L24" s="15" t="s">
        <v>590</v>
      </c>
      <c r="M24" s="16" t="s">
        <v>40</v>
      </c>
      <c r="N24" s="227" t="s">
        <v>591</v>
      </c>
      <c r="O24" s="227"/>
      <c r="P24" s="227"/>
      <c r="Q24" s="16" t="s">
        <v>40</v>
      </c>
      <c r="R24" s="212" t="s">
        <v>592</v>
      </c>
      <c r="S24" s="212"/>
      <c r="T24" s="232">
        <f>'1条'!X35</f>
        <v>0.2</v>
      </c>
      <c r="U24" s="233"/>
      <c r="Z24" s="126"/>
      <c r="AA24" s="59"/>
      <c r="AB24" s="59"/>
      <c r="AC24" s="59"/>
      <c r="AD24" s="59"/>
      <c r="AE24" s="59"/>
      <c r="AF24" s="59"/>
      <c r="AG24" s="32"/>
      <c r="AH24" s="123"/>
      <c r="AM24" s="16"/>
      <c r="AN24" s="16"/>
      <c r="AO24" s="45" t="s">
        <v>40</v>
      </c>
      <c r="AP24" s="209">
        <f>AP23*COS((AV23+AX23)*PI()/180)</f>
        <v>214.03876864090932</v>
      </c>
      <c r="AQ24" s="209"/>
      <c r="AR24" s="209"/>
      <c r="AS24" s="44" t="s">
        <v>197</v>
      </c>
      <c r="AT24" s="32"/>
      <c r="AU24" s="16"/>
      <c r="AV24" s="16"/>
      <c r="AW24" s="16"/>
      <c r="AX24" s="16"/>
      <c r="AY24" s="16"/>
      <c r="AZ24" s="16"/>
      <c r="BA24" s="39"/>
      <c r="BB24" s="16"/>
      <c r="BC24" s="16"/>
      <c r="BR24" s="9"/>
    </row>
    <row r="25" spans="4:70">
      <c r="D25" s="129"/>
      <c r="E25" s="129"/>
      <c r="F25" s="16"/>
      <c r="L25" s="15"/>
      <c r="M25" s="16" t="s">
        <v>40</v>
      </c>
      <c r="N25" s="190">
        <f>ROUND(ATAN(T24)*180/PI(),2)</f>
        <v>11.31</v>
      </c>
      <c r="O25" s="190"/>
      <c r="P25" s="190"/>
      <c r="Q25" s="16" t="s">
        <v>175</v>
      </c>
      <c r="R25" s="112"/>
      <c r="S25" s="112"/>
      <c r="T25" s="130"/>
      <c r="U25" s="49"/>
      <c r="V25" s="16"/>
      <c r="W25" s="41"/>
      <c r="Z25" s="126"/>
      <c r="AA25" s="59"/>
      <c r="AB25" s="59"/>
      <c r="AC25" s="59"/>
      <c r="AD25" s="59"/>
      <c r="AE25" s="59"/>
      <c r="AF25" s="59"/>
      <c r="AG25" s="32"/>
      <c r="AH25" s="123"/>
      <c r="AZ25" s="16"/>
      <c r="BA25" s="39"/>
      <c r="BB25" s="16"/>
      <c r="BC25" s="16"/>
      <c r="BR25" s="9"/>
    </row>
    <row r="26" spans="4:70">
      <c r="D26" s="231" t="s">
        <v>281</v>
      </c>
      <c r="E26" s="231"/>
      <c r="F26" s="16" t="s">
        <v>607</v>
      </c>
      <c r="P26" s="5" t="s">
        <v>281</v>
      </c>
      <c r="Q26" s="16" t="s">
        <v>40</v>
      </c>
      <c r="R26" s="232">
        <f>'1条'!X35</f>
        <v>0.2</v>
      </c>
      <c r="S26" s="233"/>
      <c r="Z26" s="126"/>
      <c r="AA26" s="59"/>
      <c r="AB26" s="59"/>
      <c r="AC26" s="59"/>
      <c r="AD26" s="59"/>
      <c r="AE26" s="59"/>
      <c r="AF26" s="59"/>
      <c r="AG26" s="32"/>
      <c r="AH26" s="123"/>
      <c r="AM26" s="32" t="s">
        <v>206</v>
      </c>
      <c r="AN26" s="32"/>
      <c r="AO26" s="32"/>
      <c r="AP26" s="32"/>
      <c r="AQ26" s="32"/>
      <c r="AR26" s="32"/>
      <c r="AS26" s="32"/>
      <c r="AT26" s="32"/>
      <c r="AU26" s="32"/>
      <c r="AV26" s="16"/>
      <c r="AW26" s="16"/>
      <c r="AX26" s="16"/>
      <c r="AY26" s="16"/>
      <c r="BA26" s="52"/>
      <c r="BB26" s="47"/>
      <c r="BR26" s="9"/>
    </row>
    <row r="27" spans="4:70">
      <c r="D27" s="16" t="s">
        <v>183</v>
      </c>
      <c r="Z27" s="126"/>
      <c r="AA27" s="59"/>
      <c r="AB27" s="59"/>
      <c r="AC27" s="59"/>
      <c r="AD27" s="59"/>
      <c r="AE27" s="59"/>
      <c r="AF27" s="59"/>
      <c r="AG27" s="32"/>
      <c r="AH27" s="123"/>
      <c r="AM27" s="210" t="s">
        <v>207</v>
      </c>
      <c r="AN27" s="210"/>
      <c r="AO27" s="45" t="s">
        <v>40</v>
      </c>
      <c r="AP27" s="211" t="s">
        <v>176</v>
      </c>
      <c r="AQ27" s="211"/>
      <c r="AR27" s="212" t="s">
        <v>208</v>
      </c>
      <c r="AS27" s="212"/>
      <c r="AT27" s="212"/>
      <c r="AU27" s="212"/>
      <c r="AV27" s="16"/>
      <c r="AW27" s="16"/>
      <c r="AX27" s="16"/>
      <c r="AY27" s="16"/>
      <c r="AZ27" s="16"/>
      <c r="BA27" s="39"/>
      <c r="BB27" s="16"/>
      <c r="BC27" s="16"/>
      <c r="BR27" s="9"/>
    </row>
    <row r="28" spans="4:70">
      <c r="D28" s="192" t="s">
        <v>155</v>
      </c>
      <c r="E28" s="192"/>
      <c r="F28" s="196" t="s">
        <v>40</v>
      </c>
      <c r="G28" s="27" t="s">
        <v>156</v>
      </c>
      <c r="H28" s="220" t="s">
        <v>605</v>
      </c>
      <c r="I28" s="220"/>
      <c r="J28" s="220"/>
      <c r="K28" s="226" t="s">
        <v>588</v>
      </c>
      <c r="L28" s="226"/>
      <c r="M28" s="226"/>
      <c r="N28" s="226"/>
      <c r="O28" s="226"/>
      <c r="P28" s="226"/>
      <c r="Z28" s="127"/>
      <c r="AA28" s="32"/>
      <c r="AB28" s="32"/>
      <c r="AC28" s="32"/>
      <c r="AD28" s="32"/>
      <c r="AE28" s="32"/>
      <c r="AF28" s="32"/>
      <c r="AG28" s="32"/>
      <c r="AH28" s="123"/>
      <c r="AM28" s="16"/>
      <c r="AN28" s="16"/>
      <c r="AO28" s="45" t="s">
        <v>40</v>
      </c>
      <c r="AP28" s="209">
        <f>BM14</f>
        <v>214.03876864090932</v>
      </c>
      <c r="AQ28" s="209"/>
      <c r="AR28" s="209"/>
      <c r="AS28" s="212" t="s">
        <v>209</v>
      </c>
      <c r="AT28" s="212"/>
      <c r="AU28" s="212"/>
      <c r="AV28" s="47">
        <f>Q21</f>
        <v>0</v>
      </c>
      <c r="AW28" s="45" t="s">
        <v>203</v>
      </c>
      <c r="AX28" s="47">
        <f>Q23</f>
        <v>0</v>
      </c>
      <c r="AY28" s="32" t="s">
        <v>204</v>
      </c>
      <c r="BA28" s="9"/>
      <c r="BR28" s="9"/>
    </row>
    <row r="29" spans="4:70">
      <c r="D29" s="192"/>
      <c r="E29" s="192"/>
      <c r="F29" s="196"/>
      <c r="I29" s="219" t="s">
        <v>159</v>
      </c>
      <c r="J29" s="219"/>
      <c r="K29" s="219"/>
      <c r="L29" s="219"/>
      <c r="M29" s="219"/>
      <c r="N29" s="219"/>
      <c r="O29" s="16"/>
      <c r="P29" s="16"/>
      <c r="T29" s="17"/>
      <c r="U29" s="17"/>
      <c r="V29" s="17"/>
      <c r="W29" s="17"/>
      <c r="Z29" s="127"/>
      <c r="AA29" s="32"/>
      <c r="AB29" s="32"/>
      <c r="AC29" s="32"/>
      <c r="AD29" s="32"/>
      <c r="AE29" s="32"/>
      <c r="AF29" s="32"/>
      <c r="AG29" s="32"/>
      <c r="AH29" s="123"/>
      <c r="AM29" s="16"/>
      <c r="AN29" s="16"/>
      <c r="AO29" s="45" t="s">
        <v>40</v>
      </c>
      <c r="AP29" s="209">
        <f>AP28*SIN((AV28+AX28)*PI()/180)</f>
        <v>0</v>
      </c>
      <c r="AQ29" s="209"/>
      <c r="AR29" s="209"/>
      <c r="AS29" s="44" t="s">
        <v>197</v>
      </c>
      <c r="AT29" s="32"/>
      <c r="AU29" s="16"/>
      <c r="AV29" s="16"/>
      <c r="AW29" s="16"/>
      <c r="AX29" s="16"/>
      <c r="AY29" s="16"/>
      <c r="BA29" s="9"/>
      <c r="BR29" s="9"/>
    </row>
    <row r="30" spans="4:70">
      <c r="D30" s="63"/>
      <c r="E30" s="63"/>
      <c r="T30" s="17"/>
      <c r="U30" s="17"/>
      <c r="V30" s="17"/>
      <c r="W30" s="17"/>
      <c r="Z30" s="127"/>
      <c r="AA30" s="32"/>
      <c r="AB30" s="32"/>
      <c r="AC30" s="32"/>
      <c r="AD30" s="32"/>
      <c r="AE30" s="32"/>
      <c r="AF30" s="32"/>
      <c r="AG30" s="32"/>
      <c r="AH30" s="123"/>
      <c r="BA30" s="9"/>
      <c r="BR30" s="9"/>
    </row>
    <row r="31" spans="4:70">
      <c r="F31" s="196" t="s">
        <v>40</v>
      </c>
      <c r="G31" s="69" t="s">
        <v>156</v>
      </c>
      <c r="H31" s="226" t="s">
        <v>594</v>
      </c>
      <c r="I31" s="226"/>
      <c r="J31" s="229">
        <f>N25</f>
        <v>11.31</v>
      </c>
      <c r="K31" s="229"/>
      <c r="L31" s="229"/>
      <c r="M31" s="117" t="s">
        <v>271</v>
      </c>
      <c r="N31" s="226" t="s">
        <v>597</v>
      </c>
      <c r="O31" s="226"/>
      <c r="P31" s="226"/>
      <c r="Q31" s="113">
        <f>Q20</f>
        <v>30</v>
      </c>
      <c r="R31" s="55" t="s">
        <v>259</v>
      </c>
      <c r="S31" s="229">
        <f>N25</f>
        <v>11.31</v>
      </c>
      <c r="T31" s="229"/>
      <c r="U31" s="229"/>
      <c r="V31" s="82" t="s">
        <v>270</v>
      </c>
      <c r="Z31" s="127"/>
      <c r="AA31" s="32"/>
      <c r="AB31" s="32"/>
      <c r="AC31" s="32"/>
      <c r="AD31" s="32"/>
      <c r="AE31" s="32"/>
      <c r="AF31" s="32"/>
      <c r="AG31" s="32"/>
      <c r="AH31" s="123"/>
      <c r="AM31" s="32" t="s">
        <v>210</v>
      </c>
      <c r="AN31" s="32"/>
      <c r="AO31" s="32"/>
      <c r="AP31" s="32"/>
      <c r="AQ31" s="32"/>
      <c r="AR31" s="32"/>
      <c r="BA31" s="9"/>
      <c r="BR31" s="9"/>
    </row>
    <row r="32" spans="4:70">
      <c r="F32" s="196"/>
      <c r="J32" s="230" t="s">
        <v>598</v>
      </c>
      <c r="K32" s="230"/>
      <c r="L32" s="230"/>
      <c r="M32" s="119">
        <f>Q20</f>
        <v>30</v>
      </c>
      <c r="N32" s="116" t="s">
        <v>595</v>
      </c>
      <c r="O32" s="47">
        <f>Q21</f>
        <v>0</v>
      </c>
      <c r="P32" s="118" t="s">
        <v>595</v>
      </c>
      <c r="Q32" s="120">
        <f>Q23</f>
        <v>0</v>
      </c>
      <c r="R32" s="44" t="s">
        <v>270</v>
      </c>
      <c r="Z32" s="127"/>
      <c r="AA32" s="32"/>
      <c r="AB32" s="32"/>
      <c r="AC32" s="32"/>
      <c r="AD32" s="32"/>
      <c r="AE32" s="32"/>
      <c r="AF32" s="32"/>
      <c r="AG32" s="32"/>
      <c r="AH32" s="123"/>
      <c r="AM32" s="210" t="s">
        <v>215</v>
      </c>
      <c r="AN32" s="210"/>
      <c r="AO32" s="45" t="s">
        <v>40</v>
      </c>
      <c r="AP32" s="46" t="s">
        <v>216</v>
      </c>
      <c r="BA32" s="9"/>
      <c r="BR32" s="9"/>
    </row>
    <row r="33" spans="4:70">
      <c r="Z33" s="127"/>
      <c r="AA33" s="32"/>
      <c r="AB33" s="32"/>
      <c r="AC33" s="32"/>
      <c r="AD33" s="32"/>
      <c r="AE33" s="32"/>
      <c r="AF33" s="32"/>
      <c r="AG33" s="32"/>
      <c r="AH33" s="123"/>
      <c r="AO33" s="45" t="s">
        <v>40</v>
      </c>
      <c r="AP33" s="190">
        <f>'1条'!R8</f>
        <v>4.75</v>
      </c>
      <c r="AQ33" s="190"/>
      <c r="AR33" s="190"/>
      <c r="AS33" s="44" t="s">
        <v>5</v>
      </c>
      <c r="BA33" s="9"/>
      <c r="BR33" s="9"/>
    </row>
    <row r="34" spans="4:70">
      <c r="F34" s="196" t="s">
        <v>40</v>
      </c>
      <c r="G34" s="69" t="s">
        <v>596</v>
      </c>
      <c r="H34" s="229">
        <f>COS(J31*PI()/180)</f>
        <v>0.98058044455743509</v>
      </c>
      <c r="I34" s="229"/>
      <c r="J34" s="229"/>
      <c r="K34" s="117" t="s">
        <v>271</v>
      </c>
      <c r="L34" s="226" t="s">
        <v>599</v>
      </c>
      <c r="M34" s="226"/>
      <c r="N34" s="226"/>
      <c r="O34" s="229">
        <f>Q31-S31</f>
        <v>18.689999999999998</v>
      </c>
      <c r="P34" s="229"/>
      <c r="Q34" s="229"/>
      <c r="R34" s="82" t="s">
        <v>270</v>
      </c>
      <c r="Z34" s="127"/>
      <c r="AA34" s="32"/>
      <c r="AB34" s="32"/>
      <c r="AC34" s="32"/>
      <c r="AD34" s="32"/>
      <c r="AE34" s="32"/>
      <c r="AF34" s="32"/>
      <c r="AG34" s="32"/>
      <c r="AH34" s="123"/>
      <c r="BA34" s="9"/>
      <c r="BR34" s="9"/>
    </row>
    <row r="35" spans="4:70">
      <c r="F35" s="196"/>
      <c r="G35" s="59"/>
      <c r="H35" s="230" t="s">
        <v>598</v>
      </c>
      <c r="I35" s="230"/>
      <c r="J35" s="230"/>
      <c r="K35" s="209">
        <f>M32+O32+Q32</f>
        <v>30</v>
      </c>
      <c r="L35" s="209"/>
      <c r="M35" s="209"/>
      <c r="N35" s="44" t="s">
        <v>270</v>
      </c>
      <c r="O35" s="59"/>
      <c r="P35" s="59"/>
      <c r="Q35" s="59"/>
      <c r="R35" s="59"/>
      <c r="Z35" s="127"/>
      <c r="AA35" s="32"/>
      <c r="AB35" s="32"/>
      <c r="AC35" s="32"/>
      <c r="AD35" s="32"/>
      <c r="AE35" s="32"/>
      <c r="AF35" s="32"/>
      <c r="AG35" s="32"/>
      <c r="AH35" s="123"/>
      <c r="AM35" s="210" t="s">
        <v>211</v>
      </c>
      <c r="AN35" s="210"/>
      <c r="AO35" s="45" t="s">
        <v>40</v>
      </c>
      <c r="AP35" s="42" t="s">
        <v>214</v>
      </c>
      <c r="AQ35" s="32" t="s">
        <v>213</v>
      </c>
      <c r="AR35" s="44">
        <v>3</v>
      </c>
      <c r="AS35" s="16"/>
      <c r="BA35" s="9"/>
      <c r="BR35" s="9"/>
    </row>
    <row r="36" spans="4:70">
      <c r="Z36" s="128"/>
      <c r="AA36" s="72"/>
      <c r="AB36" s="72"/>
      <c r="AC36" s="72"/>
      <c r="AD36" s="72"/>
      <c r="AE36" s="72"/>
      <c r="AF36" s="72"/>
      <c r="AG36" s="72"/>
      <c r="AH36" s="124"/>
      <c r="AM36" s="16"/>
      <c r="AN36" s="16"/>
      <c r="AO36" s="45" t="s">
        <v>40</v>
      </c>
      <c r="AP36" s="209">
        <f>P37</f>
        <v>6.9</v>
      </c>
      <c r="AQ36" s="209"/>
      <c r="AR36" s="32" t="s">
        <v>213</v>
      </c>
      <c r="AS36" s="44">
        <v>3</v>
      </c>
      <c r="BA36" s="9"/>
      <c r="BR36" s="9"/>
    </row>
    <row r="37" spans="4:70">
      <c r="D37" s="192" t="s">
        <v>156</v>
      </c>
      <c r="E37" s="192"/>
      <c r="F37" s="196" t="s">
        <v>40</v>
      </c>
      <c r="G37" s="27" t="s">
        <v>160</v>
      </c>
      <c r="H37" s="28" t="s">
        <v>157</v>
      </c>
      <c r="I37" s="29" t="s">
        <v>205</v>
      </c>
      <c r="J37" s="213" t="s">
        <v>161</v>
      </c>
      <c r="K37" s="213"/>
      <c r="L37" s="196"/>
      <c r="M37" s="196" t="s">
        <v>40</v>
      </c>
      <c r="N37" s="27" t="s">
        <v>160</v>
      </c>
      <c r="O37" s="28" t="s">
        <v>157</v>
      </c>
      <c r="P37" s="208">
        <f>'1条'!R5-'1条'!R14</f>
        <v>6.9</v>
      </c>
      <c r="Q37" s="208"/>
      <c r="R37" s="199" t="s">
        <v>191</v>
      </c>
      <c r="S37" s="214">
        <f>'1条'!R20</f>
        <v>19</v>
      </c>
      <c r="U37" s="196" t="s">
        <v>40</v>
      </c>
      <c r="V37" s="190">
        <f>P37/O38*S37</f>
        <v>65.55</v>
      </c>
      <c r="W37" s="190"/>
      <c r="X37" s="190"/>
      <c r="Y37" s="196" t="s">
        <v>157</v>
      </c>
      <c r="Z37" s="192" t="s">
        <v>160</v>
      </c>
      <c r="AM37" s="16"/>
      <c r="AN37" s="16"/>
      <c r="AO37" s="45" t="s">
        <v>40</v>
      </c>
      <c r="AP37" s="209">
        <f>AP36/AS36</f>
        <v>2.3000000000000003</v>
      </c>
      <c r="AQ37" s="209"/>
      <c r="AR37" s="209"/>
      <c r="AS37" s="44" t="s">
        <v>5</v>
      </c>
      <c r="BA37" s="11"/>
      <c r="BB37" s="12"/>
      <c r="BC37" s="12"/>
      <c r="BD37" s="12"/>
      <c r="BE37" s="12"/>
      <c r="BF37" s="12"/>
      <c r="BG37" s="12"/>
      <c r="BH37" s="12"/>
      <c r="BI37" s="12"/>
      <c r="BJ37" s="12"/>
      <c r="BK37" s="12"/>
      <c r="BL37" s="12"/>
      <c r="BM37" s="12"/>
      <c r="BN37" s="12"/>
      <c r="BO37" s="12"/>
      <c r="BP37" s="12"/>
      <c r="BQ37" s="12"/>
      <c r="BR37" s="9"/>
    </row>
    <row r="38" spans="4:70">
      <c r="D38" s="192"/>
      <c r="E38" s="192"/>
      <c r="F38" s="196"/>
      <c r="G38" s="16"/>
      <c r="H38" s="18">
        <v>2</v>
      </c>
      <c r="I38" s="16"/>
      <c r="J38" s="213"/>
      <c r="K38" s="213"/>
      <c r="L38" s="196"/>
      <c r="M38" s="196"/>
      <c r="N38" s="16"/>
      <c r="O38" s="18">
        <v>2</v>
      </c>
      <c r="P38" s="16"/>
      <c r="Q38" s="16"/>
      <c r="R38" s="199"/>
      <c r="S38" s="214"/>
      <c r="U38" s="196"/>
      <c r="V38" s="190"/>
      <c r="W38" s="190"/>
      <c r="X38" s="190"/>
      <c r="Y38" s="196"/>
      <c r="Z38" s="192"/>
      <c r="AI38">
        <v>8</v>
      </c>
      <c r="BR38">
        <v>9</v>
      </c>
    </row>
    <row r="39" spans="4:70">
      <c r="D39" s="16"/>
      <c r="E39" s="16"/>
      <c r="W39" s="16"/>
      <c r="X39" s="16"/>
      <c r="Y39" s="16"/>
      <c r="Z39" s="16"/>
      <c r="AA39" s="16"/>
      <c r="AB39" s="16"/>
      <c r="AC39" s="16"/>
      <c r="AD39" s="16"/>
      <c r="AE39" s="16"/>
      <c r="AF39" s="16"/>
      <c r="AG39" s="16"/>
    </row>
    <row r="40" spans="4:70">
      <c r="D40" s="16"/>
      <c r="E40" s="16"/>
      <c r="W40" s="16"/>
      <c r="X40" s="16"/>
    </row>
  </sheetData>
  <sheetProtection sheet="1" objects="1" scenarios="1"/>
  <mergeCells count="161">
    <mergeCell ref="D26:E26"/>
    <mergeCell ref="R26:S26"/>
    <mergeCell ref="D24:E24"/>
    <mergeCell ref="T24:U24"/>
    <mergeCell ref="BM16:BN16"/>
    <mergeCell ref="BM17:BO17"/>
    <mergeCell ref="AN8:AO8"/>
    <mergeCell ref="AP8:AR8"/>
    <mergeCell ref="AS8:AU8"/>
    <mergeCell ref="AV8:AX8"/>
    <mergeCell ref="AN9:AO9"/>
    <mergeCell ref="AP9:AR9"/>
    <mergeCell ref="AS9:AU9"/>
    <mergeCell ref="AV9:AX9"/>
    <mergeCell ref="AN14:AO14"/>
    <mergeCell ref="AP14:AR14"/>
    <mergeCell ref="AS14:AU14"/>
    <mergeCell ref="AV14:AX14"/>
    <mergeCell ref="BJ10:BK10"/>
    <mergeCell ref="BM10:BO10"/>
    <mergeCell ref="BJ8:BK8"/>
    <mergeCell ref="BM8:BO8"/>
    <mergeCell ref="BJ12:BK12"/>
    <mergeCell ref="BM12:BO12"/>
    <mergeCell ref="D9:E10"/>
    <mergeCell ref="D6:E7"/>
    <mergeCell ref="F6:F7"/>
    <mergeCell ref="AP16:AR16"/>
    <mergeCell ref="AS16:AU16"/>
    <mergeCell ref="BP16:BR16"/>
    <mergeCell ref="I7:N7"/>
    <mergeCell ref="AN13:AO13"/>
    <mergeCell ref="AP13:AR13"/>
    <mergeCell ref="AS13:AU13"/>
    <mergeCell ref="AV13:AX13"/>
    <mergeCell ref="AN10:AO10"/>
    <mergeCell ref="AP10:AR10"/>
    <mergeCell ref="AS10:AU10"/>
    <mergeCell ref="AV10:AX10"/>
    <mergeCell ref="AN11:AO11"/>
    <mergeCell ref="AP11:AR11"/>
    <mergeCell ref="AS11:AU11"/>
    <mergeCell ref="AV11:AX11"/>
    <mergeCell ref="AN12:AO12"/>
    <mergeCell ref="AP12:AR12"/>
    <mergeCell ref="AS12:AU12"/>
    <mergeCell ref="AV12:AX12"/>
    <mergeCell ref="BM14:BO14"/>
    <mergeCell ref="F9:F10"/>
    <mergeCell ref="J9:J10"/>
    <mergeCell ref="K9:L10"/>
    <mergeCell ref="M9:M10"/>
    <mergeCell ref="N9:N10"/>
    <mergeCell ref="O9:O10"/>
    <mergeCell ref="P9:P10"/>
    <mergeCell ref="AN15:AO15"/>
    <mergeCell ref="AV15:AX15"/>
    <mergeCell ref="D20:E20"/>
    <mergeCell ref="AP23:AR23"/>
    <mergeCell ref="AS23:AU23"/>
    <mergeCell ref="D18:E18"/>
    <mergeCell ref="D19:E19"/>
    <mergeCell ref="D12:E13"/>
    <mergeCell ref="F12:F13"/>
    <mergeCell ref="G12:G13"/>
    <mergeCell ref="K12:K13"/>
    <mergeCell ref="P12:P13"/>
    <mergeCell ref="D21:E21"/>
    <mergeCell ref="D22:E22"/>
    <mergeCell ref="D23:E23"/>
    <mergeCell ref="AN17:AO17"/>
    <mergeCell ref="AP17:AR17"/>
    <mergeCell ref="AS17:AU17"/>
    <mergeCell ref="AP15:AR15"/>
    <mergeCell ref="AS15:AU15"/>
    <mergeCell ref="D16:E16"/>
    <mergeCell ref="D17:E17"/>
    <mergeCell ref="AN16:AO16"/>
    <mergeCell ref="L34:N34"/>
    <mergeCell ref="O34:Q34"/>
    <mergeCell ref="H35:J35"/>
    <mergeCell ref="K35:M35"/>
    <mergeCell ref="AM32:AN32"/>
    <mergeCell ref="AP33:AR33"/>
    <mergeCell ref="I29:N29"/>
    <mergeCell ref="F31:F32"/>
    <mergeCell ref="H31:I31"/>
    <mergeCell ref="J31:L31"/>
    <mergeCell ref="J32:L32"/>
    <mergeCell ref="D37:E38"/>
    <mergeCell ref="F37:F38"/>
    <mergeCell ref="J37:K38"/>
    <mergeCell ref="L37:L38"/>
    <mergeCell ref="AM35:AN35"/>
    <mergeCell ref="AP36:AQ36"/>
    <mergeCell ref="AZ2:AZ3"/>
    <mergeCell ref="BB2:BB3"/>
    <mergeCell ref="BC2:BC3"/>
    <mergeCell ref="U37:U38"/>
    <mergeCell ref="V37:X38"/>
    <mergeCell ref="Y37:Y38"/>
    <mergeCell ref="AP28:AR28"/>
    <mergeCell ref="N31:P31"/>
    <mergeCell ref="S31:U31"/>
    <mergeCell ref="M37:M38"/>
    <mergeCell ref="P37:Q37"/>
    <mergeCell ref="R37:R38"/>
    <mergeCell ref="S37:S38"/>
    <mergeCell ref="D28:E29"/>
    <mergeCell ref="F28:F29"/>
    <mergeCell ref="F34:F35"/>
    <mergeCell ref="AP29:AR29"/>
    <mergeCell ref="H34:J34"/>
    <mergeCell ref="BG2:BG3"/>
    <mergeCell ref="BH2:BI3"/>
    <mergeCell ref="BJ2:BL3"/>
    <mergeCell ref="Z37:Z38"/>
    <mergeCell ref="AP37:AR37"/>
    <mergeCell ref="AQ5:AS5"/>
    <mergeCell ref="BD4:BD5"/>
    <mergeCell ref="BE4:BG4"/>
    <mergeCell ref="BE5:BG5"/>
    <mergeCell ref="AO4:AO5"/>
    <mergeCell ref="AP4:AP5"/>
    <mergeCell ref="AT4:AT5"/>
    <mergeCell ref="AU4:AW5"/>
    <mergeCell ref="AX4:AY5"/>
    <mergeCell ref="AZ4:BB5"/>
    <mergeCell ref="AX2:AX3"/>
    <mergeCell ref="AY2:AY3"/>
    <mergeCell ref="AQ3:AS3"/>
    <mergeCell ref="AS28:AU28"/>
    <mergeCell ref="AM2:AN3"/>
    <mergeCell ref="BJ14:BK14"/>
    <mergeCell ref="AV17:AX17"/>
    <mergeCell ref="BJ16:BK16"/>
    <mergeCell ref="AV16:AX16"/>
    <mergeCell ref="BM2:BN3"/>
    <mergeCell ref="BO2:BP3"/>
    <mergeCell ref="K6:P6"/>
    <mergeCell ref="H6:J6"/>
    <mergeCell ref="N24:P24"/>
    <mergeCell ref="R24:S24"/>
    <mergeCell ref="N25:P25"/>
    <mergeCell ref="H28:J28"/>
    <mergeCell ref="K28:P28"/>
    <mergeCell ref="L12:N13"/>
    <mergeCell ref="O12:O13"/>
    <mergeCell ref="H13:J13"/>
    <mergeCell ref="BD3:BF3"/>
    <mergeCell ref="AO2:AO3"/>
    <mergeCell ref="AP2:AP3"/>
    <mergeCell ref="AT2:AT3"/>
    <mergeCell ref="AU2:AW3"/>
    <mergeCell ref="AM27:AN27"/>
    <mergeCell ref="AP27:AQ27"/>
    <mergeCell ref="AR27:AU27"/>
    <mergeCell ref="AM22:AN22"/>
    <mergeCell ref="AP22:AQ22"/>
    <mergeCell ref="AR22:AU22"/>
    <mergeCell ref="AP24:AR24"/>
  </mergeCells>
  <phoneticPr fontId="4"/>
  <pageMargins left="0.70866141732283472" right="0.70866141732283472" top="0.74803149606299213" bottom="0.74803149606299213" header="0.31496062992125984" footer="0.31496062992125984"/>
  <pageSetup paperSize="9" scale="75" orientation="portrait" horizontalDpi="1200" verticalDpi="1200" r:id="rId1"/>
  <colBreaks count="1" manualBreakCount="1">
    <brk id="3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2457-9DC2-49E3-9A39-0CA76D32B8FE}">
  <dimension ref="A1:BR38"/>
  <sheetViews>
    <sheetView showGridLines="0" view="pageBreakPreview" zoomScale="60" zoomScaleNormal="70" workbookViewId="0">
      <selection activeCell="A2" sqref="A2"/>
    </sheetView>
  </sheetViews>
  <sheetFormatPr defaultRowHeight="18"/>
  <cols>
    <col min="1" max="70" width="3" customWidth="1"/>
  </cols>
  <sheetData>
    <row r="1" spans="1:70">
      <c r="A1" s="16" t="s">
        <v>217</v>
      </c>
      <c r="B1" s="16"/>
      <c r="C1" s="16"/>
      <c r="D1" s="16"/>
      <c r="E1" s="16"/>
      <c r="F1" s="16"/>
      <c r="G1" s="16"/>
      <c r="H1" s="16"/>
      <c r="I1" s="16"/>
      <c r="J1" s="16"/>
      <c r="K1" s="16"/>
      <c r="L1" s="16"/>
      <c r="M1" s="16"/>
      <c r="N1" s="16"/>
      <c r="O1" s="16"/>
      <c r="P1" s="16"/>
      <c r="Q1" s="16"/>
      <c r="R1" s="16"/>
      <c r="S1" s="16"/>
      <c r="T1" s="16"/>
      <c r="U1" s="16"/>
      <c r="V1" s="16"/>
      <c r="W1" s="16"/>
      <c r="X1" s="16"/>
      <c r="Y1" s="16"/>
      <c r="Z1" s="16"/>
    </row>
    <row r="2" spans="1:70">
      <c r="A2" s="16"/>
      <c r="B2" t="s">
        <v>218</v>
      </c>
      <c r="C2" s="16"/>
      <c r="D2" s="16"/>
      <c r="E2" s="16"/>
      <c r="F2" s="16"/>
      <c r="G2" s="16"/>
      <c r="H2" s="16"/>
      <c r="I2" s="16"/>
      <c r="J2" s="16"/>
      <c r="K2" s="16"/>
      <c r="L2" s="16"/>
      <c r="M2" s="16"/>
      <c r="N2" s="16"/>
      <c r="O2" s="16"/>
      <c r="P2" s="16"/>
      <c r="Q2" s="16"/>
      <c r="R2" s="16"/>
      <c r="S2" s="16"/>
      <c r="T2" s="16"/>
      <c r="U2" s="16"/>
      <c r="V2" s="16"/>
      <c r="W2" s="16"/>
      <c r="X2" s="16"/>
      <c r="Y2" s="16"/>
      <c r="Z2" s="16"/>
      <c r="AL2" t="s">
        <v>254</v>
      </c>
    </row>
    <row r="3" spans="1:70">
      <c r="A3" s="16"/>
      <c r="C3" t="s">
        <v>219</v>
      </c>
      <c r="D3" s="16"/>
      <c r="E3" s="16"/>
      <c r="F3" s="16"/>
      <c r="G3" s="16"/>
      <c r="H3" s="16"/>
      <c r="I3" s="16"/>
      <c r="J3" s="16"/>
      <c r="K3" s="16"/>
      <c r="L3" s="16"/>
      <c r="M3" s="16"/>
      <c r="N3" s="16"/>
      <c r="O3" s="16"/>
      <c r="P3" s="16"/>
      <c r="Q3" s="16"/>
      <c r="R3" s="16"/>
      <c r="S3" s="16"/>
      <c r="T3" s="16"/>
      <c r="U3" s="16"/>
      <c r="V3" s="16"/>
      <c r="W3" s="16"/>
      <c r="X3" s="16"/>
      <c r="Y3" s="16"/>
      <c r="Z3" s="16"/>
      <c r="AM3" t="s">
        <v>255</v>
      </c>
    </row>
    <row r="4" spans="1:70">
      <c r="A4" s="16"/>
      <c r="B4" s="16"/>
      <c r="D4" t="s">
        <v>446</v>
      </c>
      <c r="AM4" s="210" t="s">
        <v>256</v>
      </c>
      <c r="AN4" s="210"/>
      <c r="AO4" s="234" t="s">
        <v>40</v>
      </c>
      <c r="AP4" s="239" t="s">
        <v>257</v>
      </c>
      <c r="AQ4" s="239"/>
      <c r="AR4" s="55" t="s">
        <v>258</v>
      </c>
      <c r="AS4" s="56" t="s">
        <v>259</v>
      </c>
      <c r="AT4" s="248" t="s">
        <v>260</v>
      </c>
      <c r="AU4" s="248"/>
      <c r="AV4" s="57" t="s">
        <v>261</v>
      </c>
      <c r="BG4" s="6"/>
      <c r="BH4" s="7"/>
      <c r="BI4" s="7"/>
      <c r="BJ4" s="7"/>
      <c r="BK4" s="7"/>
      <c r="BL4" s="7"/>
      <c r="BM4" s="7"/>
      <c r="BN4" s="7"/>
      <c r="BO4" s="7"/>
      <c r="BP4" s="7"/>
      <c r="BQ4" s="7"/>
      <c r="BR4" s="8"/>
    </row>
    <row r="5" spans="1:70">
      <c r="A5" s="16"/>
      <c r="B5" s="16"/>
      <c r="C5" s="16"/>
      <c r="G5" s="255" t="s">
        <v>220</v>
      </c>
      <c r="H5" s="256"/>
      <c r="I5" s="256"/>
      <c r="J5" s="257" t="s">
        <v>221</v>
      </c>
      <c r="K5" s="256"/>
      <c r="L5" s="256"/>
      <c r="M5" s="134" t="s">
        <v>222</v>
      </c>
      <c r="N5" s="135"/>
      <c r="O5" s="135"/>
      <c r="P5" s="135"/>
      <c r="Q5" s="135"/>
      <c r="R5" s="136"/>
      <c r="S5" s="134" t="s">
        <v>223</v>
      </c>
      <c r="T5" s="135"/>
      <c r="U5" s="135"/>
      <c r="V5" s="135"/>
      <c r="W5" s="135"/>
      <c r="X5" s="135"/>
      <c r="Y5" s="135"/>
      <c r="Z5" s="136"/>
      <c r="AM5" s="210"/>
      <c r="AN5" s="210"/>
      <c r="AO5" s="234"/>
      <c r="AR5" s="211" t="s">
        <v>262</v>
      </c>
      <c r="AS5" s="211"/>
      <c r="BG5" s="9"/>
      <c r="BR5" s="10"/>
    </row>
    <row r="6" spans="1:70">
      <c r="A6" s="16"/>
      <c r="B6" s="16"/>
      <c r="C6" s="16"/>
      <c r="G6" s="258" t="s">
        <v>224</v>
      </c>
      <c r="H6" s="231"/>
      <c r="I6" s="231"/>
      <c r="J6" s="259" t="s">
        <v>212</v>
      </c>
      <c r="K6" s="231"/>
      <c r="L6" s="231"/>
      <c r="M6" s="259" t="s">
        <v>225</v>
      </c>
      <c r="N6" s="231"/>
      <c r="O6" s="231"/>
      <c r="P6" s="259" t="s">
        <v>226</v>
      </c>
      <c r="Q6" s="231"/>
      <c r="R6" s="231"/>
      <c r="S6" s="259" t="s">
        <v>227</v>
      </c>
      <c r="T6" s="231"/>
      <c r="U6" s="231"/>
      <c r="V6" s="231"/>
      <c r="W6" s="259" t="s">
        <v>228</v>
      </c>
      <c r="X6" s="231"/>
      <c r="Y6" s="231"/>
      <c r="Z6" s="260"/>
      <c r="AO6" s="234" t="s">
        <v>40</v>
      </c>
      <c r="AP6" s="197">
        <f>G12</f>
        <v>558.75</v>
      </c>
      <c r="AQ6" s="197"/>
      <c r="AR6" s="197"/>
      <c r="AS6" s="30" t="s">
        <v>69</v>
      </c>
      <c r="AT6" s="246">
        <f>'1条'!$R$24</f>
        <v>0.7</v>
      </c>
      <c r="AU6" s="246"/>
      <c r="AV6" s="56" t="s">
        <v>259</v>
      </c>
      <c r="AW6" s="247">
        <f>'1条'!R25</f>
        <v>0</v>
      </c>
      <c r="AX6" s="246"/>
      <c r="AY6" s="30" t="s">
        <v>69</v>
      </c>
      <c r="AZ6" s="229">
        <f>AZ12</f>
        <v>3.9521758389261743</v>
      </c>
      <c r="BA6" s="229"/>
      <c r="BG6" s="9"/>
      <c r="BR6" s="10"/>
    </row>
    <row r="7" spans="1:70">
      <c r="A7" s="16"/>
      <c r="B7" s="16"/>
      <c r="C7" s="16"/>
      <c r="G7" s="261" t="s">
        <v>229</v>
      </c>
      <c r="H7" s="233"/>
      <c r="I7" s="233"/>
      <c r="J7" s="262" t="s">
        <v>229</v>
      </c>
      <c r="K7" s="233"/>
      <c r="L7" s="233"/>
      <c r="M7" s="262" t="s">
        <v>230</v>
      </c>
      <c r="N7" s="233"/>
      <c r="O7" s="233"/>
      <c r="P7" s="262" t="s">
        <v>230</v>
      </c>
      <c r="Q7" s="233"/>
      <c r="R7" s="233"/>
      <c r="S7" s="263" t="s">
        <v>231</v>
      </c>
      <c r="T7" s="248"/>
      <c r="U7" s="248"/>
      <c r="V7" s="264"/>
      <c r="W7" s="262" t="s">
        <v>231</v>
      </c>
      <c r="X7" s="233"/>
      <c r="Y7" s="233"/>
      <c r="Z7" s="265"/>
      <c r="AO7" s="234"/>
      <c r="AR7" s="240">
        <f>J12</f>
        <v>173.76499999999999</v>
      </c>
      <c r="AS7" s="240"/>
      <c r="AT7" s="240"/>
      <c r="BG7" s="9"/>
      <c r="BR7" s="10"/>
    </row>
    <row r="8" spans="1:70">
      <c r="D8" s="137" t="s">
        <v>447</v>
      </c>
      <c r="E8" s="137"/>
      <c r="F8" s="137"/>
      <c r="G8" s="253">
        <f>'2荷'!O31</f>
        <v>181.79</v>
      </c>
      <c r="H8" s="253"/>
      <c r="I8" s="253"/>
      <c r="J8" s="184" t="s">
        <v>240</v>
      </c>
      <c r="K8" s="182"/>
      <c r="L8" s="183"/>
      <c r="M8" s="253">
        <f>'2荷'!Q22</f>
        <v>1.7403301886792455</v>
      </c>
      <c r="N8" s="253"/>
      <c r="O8" s="253"/>
      <c r="P8" s="184" t="s">
        <v>240</v>
      </c>
      <c r="Q8" s="182"/>
      <c r="R8" s="183"/>
      <c r="S8" s="252">
        <f>IFERROR(G8*M8,0)</f>
        <v>316.37462500000004</v>
      </c>
      <c r="T8" s="253"/>
      <c r="U8" s="253"/>
      <c r="V8" s="254"/>
      <c r="W8" s="252">
        <f>IFERROR(J8*P8,0)</f>
        <v>0</v>
      </c>
      <c r="X8" s="253"/>
      <c r="Y8" s="253"/>
      <c r="Z8" s="254"/>
      <c r="AO8" s="32" t="s">
        <v>40</v>
      </c>
      <c r="AP8" s="209">
        <f>(AP6*AT6+AW6*AZ6)/AR7</f>
        <v>2.2508848156993642</v>
      </c>
      <c r="AQ8" s="209"/>
      <c r="AR8" s="209"/>
      <c r="BG8" s="9"/>
      <c r="BR8" s="10"/>
    </row>
    <row r="9" spans="1:70">
      <c r="D9" s="137" t="s">
        <v>233</v>
      </c>
      <c r="E9" s="137"/>
      <c r="F9" s="137"/>
      <c r="G9" s="253">
        <f>'2荷'!AY22</f>
        <v>376.96</v>
      </c>
      <c r="H9" s="253"/>
      <c r="I9" s="253"/>
      <c r="J9" s="184" t="s">
        <v>240</v>
      </c>
      <c r="K9" s="182"/>
      <c r="L9" s="183"/>
      <c r="M9" s="253">
        <f>'2荷'!BA14</f>
        <v>3.1500000000000004</v>
      </c>
      <c r="N9" s="253"/>
      <c r="O9" s="253"/>
      <c r="P9" s="184" t="s">
        <v>240</v>
      </c>
      <c r="Q9" s="182"/>
      <c r="R9" s="183"/>
      <c r="S9" s="252">
        <f>IFERROR(G9*M9,0)</f>
        <v>1187.424</v>
      </c>
      <c r="T9" s="253"/>
      <c r="U9" s="253"/>
      <c r="V9" s="254"/>
      <c r="W9" s="252">
        <f>IFERROR(J9*P9,0)</f>
        <v>0</v>
      </c>
      <c r="X9" s="253"/>
      <c r="Y9" s="253"/>
      <c r="Z9" s="254"/>
      <c r="AM9" s="32" t="s">
        <v>168</v>
      </c>
      <c r="BG9" s="9"/>
      <c r="BR9" s="10"/>
    </row>
    <row r="10" spans="1:70">
      <c r="D10" s="137" t="s">
        <v>238</v>
      </c>
      <c r="E10" s="137"/>
      <c r="F10" s="137"/>
      <c r="G10" s="253"/>
      <c r="H10" s="253"/>
      <c r="I10" s="253"/>
      <c r="J10" s="184"/>
      <c r="K10" s="182"/>
      <c r="L10" s="183"/>
      <c r="M10" s="253"/>
      <c r="N10" s="253"/>
      <c r="O10" s="253"/>
      <c r="P10" s="184"/>
      <c r="Q10" s="182"/>
      <c r="R10" s="183"/>
      <c r="S10" s="252"/>
      <c r="T10" s="253"/>
      <c r="U10" s="253"/>
      <c r="V10" s="254"/>
      <c r="W10" s="252"/>
      <c r="X10" s="253"/>
      <c r="Y10" s="253"/>
      <c r="Z10" s="254"/>
      <c r="AM10" s="211" t="s">
        <v>263</v>
      </c>
      <c r="AN10" s="211"/>
      <c r="AO10" s="58" t="s">
        <v>264</v>
      </c>
      <c r="BG10" s="9"/>
      <c r="BR10" s="10"/>
    </row>
    <row r="11" spans="1:70">
      <c r="D11" s="137" t="s">
        <v>239</v>
      </c>
      <c r="E11" s="137"/>
      <c r="F11" s="137"/>
      <c r="G11" s="253">
        <f>'2土常'!AP25</f>
        <v>0</v>
      </c>
      <c r="H11" s="253"/>
      <c r="I11" s="253"/>
      <c r="J11" s="252">
        <f>'2土常'!AP20</f>
        <v>173.76499999999999</v>
      </c>
      <c r="K11" s="253"/>
      <c r="L11" s="254"/>
      <c r="M11" s="184" t="s">
        <v>240</v>
      </c>
      <c r="N11" s="182"/>
      <c r="O11" s="183"/>
      <c r="P11" s="252">
        <f>'2土常'!AP33</f>
        <v>2.3000000000000003</v>
      </c>
      <c r="Q11" s="253"/>
      <c r="R11" s="254"/>
      <c r="S11" s="252">
        <f>IFERROR(G11*M11,0)</f>
        <v>0</v>
      </c>
      <c r="T11" s="253"/>
      <c r="U11" s="253"/>
      <c r="V11" s="254"/>
      <c r="W11" s="252">
        <f>IFERROR(J11*P11,0)</f>
        <v>399.65950000000004</v>
      </c>
      <c r="X11" s="253"/>
      <c r="Y11" s="253"/>
      <c r="Z11" s="254"/>
      <c r="AN11" s="211" t="s">
        <v>263</v>
      </c>
      <c r="AO11" s="211"/>
      <c r="AP11" s="4" t="s">
        <v>4</v>
      </c>
      <c r="AQ11" s="59" t="s">
        <v>216</v>
      </c>
      <c r="AR11" s="60" t="s">
        <v>236</v>
      </c>
      <c r="AS11" s="44">
        <v>2</v>
      </c>
      <c r="AT11" s="59" t="s">
        <v>373</v>
      </c>
      <c r="BG11" s="9"/>
      <c r="BR11" s="10"/>
    </row>
    <row r="12" spans="1:70">
      <c r="D12" s="137" t="s">
        <v>232</v>
      </c>
      <c r="E12" s="137"/>
      <c r="F12" s="137"/>
      <c r="G12" s="253">
        <f>SUM(G8:I11)</f>
        <v>558.75</v>
      </c>
      <c r="H12" s="253"/>
      <c r="I12" s="253"/>
      <c r="J12" s="252">
        <f>SUM(J8:L11)</f>
        <v>173.76499999999999</v>
      </c>
      <c r="K12" s="253"/>
      <c r="L12" s="254"/>
      <c r="M12" s="253"/>
      <c r="N12" s="253"/>
      <c r="O12" s="253"/>
      <c r="P12" s="252"/>
      <c r="Q12" s="253"/>
      <c r="R12" s="254"/>
      <c r="S12" s="252">
        <f>SUM(S8:V11)</f>
        <v>1503.7986249999999</v>
      </c>
      <c r="T12" s="253"/>
      <c r="U12" s="253"/>
      <c r="V12" s="254"/>
      <c r="W12" s="252">
        <f>SUM(W8:Z11)</f>
        <v>399.65950000000004</v>
      </c>
      <c r="X12" s="253"/>
      <c r="Y12" s="253"/>
      <c r="Z12" s="254"/>
      <c r="AP12" s="4" t="s">
        <v>4</v>
      </c>
      <c r="AQ12" s="209">
        <f>'1条'!$R$8</f>
        <v>4.75</v>
      </c>
      <c r="AR12" s="209"/>
      <c r="AS12" s="60" t="s">
        <v>236</v>
      </c>
      <c r="AT12" s="44">
        <v>2</v>
      </c>
      <c r="AU12" s="23" t="s">
        <v>69</v>
      </c>
      <c r="AV12" s="209">
        <f>ABS(G35)</f>
        <v>0.39891208053691285</v>
      </c>
      <c r="AW12" s="209"/>
      <c r="AY12" s="4" t="s">
        <v>4</v>
      </c>
      <c r="AZ12" s="209">
        <f>AQ12-AT12*AV12</f>
        <v>3.9521758389261743</v>
      </c>
      <c r="BA12" s="209"/>
      <c r="BG12" s="9"/>
      <c r="BR12" s="10"/>
    </row>
    <row r="13" spans="1:70">
      <c r="D13" s="19"/>
      <c r="E13" s="19"/>
      <c r="F13" s="19"/>
      <c r="G13" s="81"/>
      <c r="H13" s="81"/>
      <c r="I13" s="81"/>
      <c r="J13" s="81"/>
      <c r="K13" s="81"/>
      <c r="L13" s="81"/>
      <c r="M13" s="81"/>
      <c r="N13" s="81"/>
      <c r="O13" s="81"/>
      <c r="P13" s="81"/>
      <c r="Q13" s="81"/>
      <c r="R13" s="81"/>
      <c r="S13" s="81"/>
      <c r="T13" s="81"/>
      <c r="U13" s="81"/>
      <c r="V13" s="81"/>
      <c r="W13" s="81"/>
      <c r="X13" s="81"/>
      <c r="Y13" s="81"/>
      <c r="Z13" s="81"/>
      <c r="BG13" s="9"/>
      <c r="BR13" s="10"/>
    </row>
    <row r="14" spans="1:70">
      <c r="D14" t="s">
        <v>448</v>
      </c>
      <c r="G14" s="255" t="s">
        <v>220</v>
      </c>
      <c r="H14" s="256"/>
      <c r="I14" s="256"/>
      <c r="J14" s="257" t="s">
        <v>221</v>
      </c>
      <c r="K14" s="256"/>
      <c r="L14" s="256"/>
      <c r="M14" s="134" t="s">
        <v>222</v>
      </c>
      <c r="N14" s="135"/>
      <c r="O14" s="135"/>
      <c r="P14" s="135"/>
      <c r="Q14" s="135"/>
      <c r="R14" s="136"/>
      <c r="S14" s="134" t="s">
        <v>223</v>
      </c>
      <c r="T14" s="135"/>
      <c r="U14" s="135"/>
      <c r="V14" s="135"/>
      <c r="W14" s="135"/>
      <c r="X14" s="135"/>
      <c r="Y14" s="135"/>
      <c r="Z14" s="136"/>
      <c r="AM14" t="s">
        <v>252</v>
      </c>
      <c r="BG14" s="9"/>
      <c r="BR14" s="10"/>
    </row>
    <row r="15" spans="1:70">
      <c r="G15" s="258" t="s">
        <v>224</v>
      </c>
      <c r="H15" s="231"/>
      <c r="I15" s="231"/>
      <c r="J15" s="259" t="s">
        <v>212</v>
      </c>
      <c r="K15" s="231"/>
      <c r="L15" s="231"/>
      <c r="M15" s="259" t="s">
        <v>225</v>
      </c>
      <c r="N15" s="231"/>
      <c r="O15" s="231"/>
      <c r="P15" s="259" t="s">
        <v>226</v>
      </c>
      <c r="Q15" s="231"/>
      <c r="R15" s="231"/>
      <c r="S15" s="259" t="s">
        <v>227</v>
      </c>
      <c r="T15" s="231"/>
      <c r="U15" s="231"/>
      <c r="V15" s="231"/>
      <c r="W15" s="259" t="s">
        <v>228</v>
      </c>
      <c r="X15" s="231"/>
      <c r="Y15" s="231"/>
      <c r="Z15" s="260"/>
      <c r="AM15" s="243" t="s">
        <v>256</v>
      </c>
      <c r="AN15" s="244"/>
      <c r="AO15" s="48" t="s">
        <v>244</v>
      </c>
      <c r="AP15" s="186">
        <f>AP6/AR7*AT6</f>
        <v>2.2508848156993642</v>
      </c>
      <c r="AQ15" s="186"/>
      <c r="AR15" s="187"/>
      <c r="AS15" s="19" t="str">
        <f>IF(AP15&lt;=AX15, "&lt;", "≧")</f>
        <v>≧</v>
      </c>
      <c r="AT15" s="134" t="s">
        <v>265</v>
      </c>
      <c r="AU15" s="135"/>
      <c r="AV15" s="135"/>
      <c r="AW15" s="135"/>
      <c r="AX15" s="182">
        <f>'1条'!CC28</f>
        <v>1.5</v>
      </c>
      <c r="AY15" s="183"/>
      <c r="BB15" s="134" t="str">
        <f>IF(AS15="≧", "OK", "NG")</f>
        <v>OK</v>
      </c>
      <c r="BC15" s="136"/>
      <c r="BD15" s="61"/>
      <c r="BE15" s="61"/>
      <c r="BF15" s="61"/>
      <c r="BG15" s="9"/>
      <c r="BR15" s="10"/>
    </row>
    <row r="16" spans="1:70">
      <c r="G16" s="261" t="s">
        <v>229</v>
      </c>
      <c r="H16" s="233"/>
      <c r="I16" s="233"/>
      <c r="J16" s="262" t="s">
        <v>229</v>
      </c>
      <c r="K16" s="233"/>
      <c r="L16" s="233"/>
      <c r="M16" s="262" t="s">
        <v>230</v>
      </c>
      <c r="N16" s="233"/>
      <c r="O16" s="233"/>
      <c r="P16" s="262" t="s">
        <v>230</v>
      </c>
      <c r="Q16" s="233"/>
      <c r="R16" s="233"/>
      <c r="S16" s="263" t="s">
        <v>231</v>
      </c>
      <c r="T16" s="248"/>
      <c r="U16" s="248"/>
      <c r="V16" s="264"/>
      <c r="W16" s="262" t="s">
        <v>231</v>
      </c>
      <c r="X16" s="233"/>
      <c r="Y16" s="233"/>
      <c r="Z16" s="265"/>
      <c r="BG16" s="9"/>
      <c r="BR16" s="10"/>
    </row>
    <row r="17" spans="3:70">
      <c r="D17" s="137" t="s">
        <v>447</v>
      </c>
      <c r="E17" s="137"/>
      <c r="F17" s="137"/>
      <c r="G17" s="253">
        <f>'2荷'!O31</f>
        <v>181.79</v>
      </c>
      <c r="H17" s="253"/>
      <c r="I17" s="253"/>
      <c r="J17" s="184" t="s">
        <v>240</v>
      </c>
      <c r="K17" s="182"/>
      <c r="L17" s="183"/>
      <c r="M17" s="253">
        <f>'2荷'!Q22</f>
        <v>1.7403301886792455</v>
      </c>
      <c r="N17" s="253"/>
      <c r="O17" s="253"/>
      <c r="P17" s="184" t="s">
        <v>240</v>
      </c>
      <c r="Q17" s="182"/>
      <c r="R17" s="183"/>
      <c r="S17" s="252">
        <f>IFERROR(G17*M17,0)</f>
        <v>316.37462500000004</v>
      </c>
      <c r="T17" s="253"/>
      <c r="U17" s="253"/>
      <c r="V17" s="254"/>
      <c r="W17" s="252">
        <f>IFERROR(J17*P17,0)</f>
        <v>0</v>
      </c>
      <c r="X17" s="253"/>
      <c r="Y17" s="253"/>
      <c r="Z17" s="254"/>
      <c r="AL17" t="s">
        <v>266</v>
      </c>
      <c r="BG17" s="9"/>
      <c r="BR17" s="10"/>
    </row>
    <row r="18" spans="3:70">
      <c r="D18" s="137" t="s">
        <v>233</v>
      </c>
      <c r="E18" s="137"/>
      <c r="F18" s="137"/>
      <c r="G18" s="253">
        <f>'2荷'!AY22</f>
        <v>376.96</v>
      </c>
      <c r="H18" s="253"/>
      <c r="I18" s="253"/>
      <c r="J18" s="184" t="s">
        <v>240</v>
      </c>
      <c r="K18" s="182"/>
      <c r="L18" s="183"/>
      <c r="M18" s="253">
        <f>'2荷'!BA14</f>
        <v>3.1500000000000004</v>
      </c>
      <c r="N18" s="253"/>
      <c r="O18" s="253"/>
      <c r="P18" s="184" t="s">
        <v>240</v>
      </c>
      <c r="Q18" s="182"/>
      <c r="R18" s="183"/>
      <c r="S18" s="252">
        <f>IFERROR(G18*M18,0)</f>
        <v>1187.424</v>
      </c>
      <c r="T18" s="253"/>
      <c r="U18" s="253"/>
      <c r="V18" s="254"/>
      <c r="W18" s="252">
        <f>IFERROR(J18*P18,0)</f>
        <v>0</v>
      </c>
      <c r="X18" s="253"/>
      <c r="Y18" s="253"/>
      <c r="Z18" s="254"/>
      <c r="AM18" t="s">
        <v>449</v>
      </c>
      <c r="BG18" s="9"/>
      <c r="BR18" s="10"/>
    </row>
    <row r="19" spans="3:70">
      <c r="D19" s="137" t="s">
        <v>238</v>
      </c>
      <c r="E19" s="137"/>
      <c r="F19" s="137"/>
      <c r="G19" s="253">
        <f>'2荷'!AX32</f>
        <v>31.999999999999996</v>
      </c>
      <c r="H19" s="253"/>
      <c r="I19" s="253"/>
      <c r="J19" s="184" t="s">
        <v>240</v>
      </c>
      <c r="K19" s="182"/>
      <c r="L19" s="183"/>
      <c r="M19" s="253">
        <f>'2荷'!AP38</f>
        <v>3.1500000000000004</v>
      </c>
      <c r="N19" s="253"/>
      <c r="O19" s="253"/>
      <c r="P19" s="184" t="s">
        <v>240</v>
      </c>
      <c r="Q19" s="182"/>
      <c r="R19" s="183"/>
      <c r="S19" s="252">
        <f>IFERROR(G19*M19,0)</f>
        <v>100.8</v>
      </c>
      <c r="T19" s="253"/>
      <c r="U19" s="253"/>
      <c r="V19" s="254"/>
      <c r="W19" s="252">
        <f>IFERROR(J19*P19,0)</f>
        <v>0</v>
      </c>
      <c r="X19" s="253"/>
      <c r="Y19" s="253"/>
      <c r="Z19" s="254"/>
      <c r="AM19" t="s">
        <v>450</v>
      </c>
      <c r="BG19" s="11"/>
      <c r="BH19" s="12"/>
      <c r="BI19" s="12"/>
      <c r="BJ19" s="12"/>
      <c r="BK19" s="12"/>
      <c r="BL19" s="12"/>
      <c r="BM19" s="12"/>
      <c r="BN19" s="12"/>
      <c r="BO19" s="12"/>
      <c r="BP19" s="12"/>
      <c r="BQ19" s="12"/>
      <c r="BR19" s="13"/>
    </row>
    <row r="20" spans="3:70">
      <c r="D20" s="137" t="s">
        <v>239</v>
      </c>
      <c r="E20" s="137"/>
      <c r="F20" s="137"/>
      <c r="G20" s="253">
        <f>'2土常'!AP25</f>
        <v>0</v>
      </c>
      <c r="H20" s="253"/>
      <c r="I20" s="253"/>
      <c r="J20" s="252">
        <f>'2土常'!AP20</f>
        <v>173.76499999999999</v>
      </c>
      <c r="K20" s="253"/>
      <c r="L20" s="254"/>
      <c r="M20" s="184" t="s">
        <v>240</v>
      </c>
      <c r="N20" s="182"/>
      <c r="O20" s="183"/>
      <c r="P20" s="252">
        <f>'2土常'!AP33</f>
        <v>2.3000000000000003</v>
      </c>
      <c r="Q20" s="253"/>
      <c r="R20" s="254"/>
      <c r="S20" s="252">
        <f>IFERROR(G20*M20,0)</f>
        <v>0</v>
      </c>
      <c r="T20" s="253"/>
      <c r="U20" s="253"/>
      <c r="V20" s="254"/>
      <c r="W20" s="252">
        <f>IFERROR(J20*P20,0)</f>
        <v>399.65950000000004</v>
      </c>
      <c r="X20" s="253"/>
      <c r="Y20" s="253"/>
      <c r="Z20" s="254"/>
      <c r="AM20" s="210" t="s">
        <v>267</v>
      </c>
      <c r="AN20" s="210"/>
      <c r="AO20" s="234" t="s">
        <v>40</v>
      </c>
      <c r="AP20" s="239" t="s">
        <v>242</v>
      </c>
      <c r="AQ20" s="239"/>
      <c r="AR20" s="239"/>
      <c r="AS20" s="199" t="s">
        <v>268</v>
      </c>
      <c r="AT20" s="199"/>
      <c r="AU20" s="241" t="s">
        <v>269</v>
      </c>
      <c r="AV20" s="241"/>
      <c r="AW20" s="242" t="s">
        <v>270</v>
      </c>
    </row>
    <row r="21" spans="3:70">
      <c r="D21" s="137" t="s">
        <v>232</v>
      </c>
      <c r="E21" s="137"/>
      <c r="F21" s="137"/>
      <c r="G21" s="253">
        <f>SUM(G17:I20)</f>
        <v>590.75</v>
      </c>
      <c r="H21" s="253"/>
      <c r="I21" s="253"/>
      <c r="J21" s="252">
        <f>SUM(J17:L20)</f>
        <v>173.76499999999999</v>
      </c>
      <c r="K21" s="253"/>
      <c r="L21" s="254"/>
      <c r="M21" s="253"/>
      <c r="N21" s="253"/>
      <c r="O21" s="253"/>
      <c r="P21" s="252"/>
      <c r="Q21" s="253"/>
      <c r="R21" s="254"/>
      <c r="S21" s="252">
        <f>SUM(S17:V20)</f>
        <v>1604.5986249999999</v>
      </c>
      <c r="T21" s="253"/>
      <c r="U21" s="253"/>
      <c r="V21" s="254"/>
      <c r="W21" s="252">
        <f>SUM(W17:Z20)</f>
        <v>399.65950000000004</v>
      </c>
      <c r="X21" s="253"/>
      <c r="Y21" s="253"/>
      <c r="Z21" s="254"/>
      <c r="AM21" s="210"/>
      <c r="AN21" s="210"/>
      <c r="AO21" s="234"/>
      <c r="AP21" s="211" t="s">
        <v>247</v>
      </c>
      <c r="AQ21" s="211"/>
      <c r="AR21" s="211"/>
      <c r="AS21" s="199"/>
      <c r="AT21" s="199"/>
      <c r="AU21" s="211" t="s">
        <v>247</v>
      </c>
      <c r="AV21" s="211"/>
      <c r="AW21" s="242"/>
    </row>
    <row r="22" spans="3:70">
      <c r="AO22" s="234" t="s">
        <v>40</v>
      </c>
      <c r="AP22" s="197">
        <f>G21</f>
        <v>590.75</v>
      </c>
      <c r="AQ22" s="197"/>
      <c r="AR22" s="197"/>
      <c r="AS22" s="199" t="s">
        <v>268</v>
      </c>
      <c r="AT22" s="199"/>
      <c r="AU22" s="35">
        <v>6</v>
      </c>
      <c r="AV22" s="28" t="s">
        <v>271</v>
      </c>
      <c r="AW22" s="245">
        <f>AQ34</f>
        <v>0.33532310622090566</v>
      </c>
      <c r="AX22" s="245"/>
      <c r="AY22" s="245"/>
      <c r="AZ22" s="242" t="s">
        <v>270</v>
      </c>
      <c r="BA22" s="196" t="s">
        <v>244</v>
      </c>
      <c r="BB22" s="190">
        <f>AP22/AP23*(1+AU22*AW22/AV23)</f>
        <v>177.04665927977837</v>
      </c>
      <c r="BC22" s="190"/>
      <c r="BD22" s="190"/>
      <c r="BE22" s="199" t="s">
        <v>33</v>
      </c>
      <c r="BF22" s="238"/>
      <c r="BG22" s="6"/>
      <c r="BH22" s="7"/>
      <c r="BI22" s="7"/>
      <c r="BJ22" s="7"/>
      <c r="BK22" s="7"/>
      <c r="BL22" s="7"/>
      <c r="BM22" s="7"/>
      <c r="BN22" s="7"/>
      <c r="BO22" s="7"/>
      <c r="BP22" s="7"/>
      <c r="BQ22" s="7"/>
      <c r="BR22" s="8"/>
    </row>
    <row r="23" spans="3:70">
      <c r="C23" t="s">
        <v>241</v>
      </c>
      <c r="D23" s="16"/>
      <c r="E23" s="16"/>
      <c r="F23" s="16"/>
      <c r="G23" s="16"/>
      <c r="H23" s="16"/>
      <c r="I23" s="16"/>
      <c r="J23" s="16"/>
      <c r="K23" s="16"/>
      <c r="L23" s="16"/>
      <c r="M23" s="16"/>
      <c r="N23" s="16"/>
      <c r="O23" s="16"/>
      <c r="P23" s="16"/>
      <c r="Q23" s="16"/>
      <c r="R23" s="16"/>
      <c r="S23" s="16"/>
      <c r="T23" s="16"/>
      <c r="U23" s="16"/>
      <c r="W23" s="6"/>
      <c r="X23" s="7"/>
      <c r="Y23" s="7"/>
      <c r="Z23" s="7"/>
      <c r="AA23" s="7"/>
      <c r="AB23" s="7"/>
      <c r="AC23" s="7"/>
      <c r="AD23" s="7"/>
      <c r="AE23" s="7"/>
      <c r="AF23" s="7"/>
      <c r="AG23" s="7"/>
      <c r="AH23" s="8"/>
      <c r="AO23" s="234"/>
      <c r="AP23" s="240">
        <f>'1条'!$R$8</f>
        <v>4.75</v>
      </c>
      <c r="AQ23" s="240"/>
      <c r="AR23" s="240"/>
      <c r="AS23" s="199"/>
      <c r="AT23" s="199"/>
      <c r="AV23" s="240">
        <f>AP23</f>
        <v>4.75</v>
      </c>
      <c r="AW23" s="240"/>
      <c r="AX23" s="240"/>
      <c r="AZ23" s="242"/>
      <c r="BA23" s="196"/>
      <c r="BB23" s="190"/>
      <c r="BC23" s="190"/>
      <c r="BD23" s="190"/>
      <c r="BE23" s="199"/>
      <c r="BF23" s="238"/>
      <c r="BG23" s="9"/>
      <c r="BR23" s="10"/>
    </row>
    <row r="24" spans="3:70">
      <c r="D24" t="s">
        <v>245</v>
      </c>
      <c r="U24" s="16"/>
      <c r="W24" s="9"/>
      <c r="AH24" s="10"/>
      <c r="AM24" s="210" t="s">
        <v>272</v>
      </c>
      <c r="AN24" s="210"/>
      <c r="AO24" s="234" t="s">
        <v>40</v>
      </c>
      <c r="AP24" s="239" t="s">
        <v>242</v>
      </c>
      <c r="AQ24" s="239"/>
      <c r="AR24" s="239"/>
      <c r="AS24" s="199" t="s">
        <v>273</v>
      </c>
      <c r="AT24" s="199"/>
      <c r="AU24" s="241" t="s">
        <v>269</v>
      </c>
      <c r="AV24" s="241"/>
      <c r="AW24" s="242" t="s">
        <v>270</v>
      </c>
      <c r="BG24" s="9"/>
      <c r="BR24" s="10"/>
    </row>
    <row r="25" spans="3:70">
      <c r="D25" s="210" t="s">
        <v>246</v>
      </c>
      <c r="E25" s="210"/>
      <c r="F25" s="234" t="s">
        <v>40</v>
      </c>
      <c r="G25" s="251" t="s">
        <v>247</v>
      </c>
      <c r="H25" s="251"/>
      <c r="I25" s="251"/>
      <c r="K25" s="234" t="s">
        <v>40</v>
      </c>
      <c r="L25" s="197">
        <f>'1条'!R8</f>
        <v>4.75</v>
      </c>
      <c r="M25" s="197"/>
      <c r="N25" s="197"/>
      <c r="U25" s="16"/>
      <c r="W25" s="9"/>
      <c r="AH25" s="10"/>
      <c r="AM25" s="210"/>
      <c r="AN25" s="210"/>
      <c r="AO25" s="234"/>
      <c r="AP25" s="211" t="s">
        <v>247</v>
      </c>
      <c r="AQ25" s="211"/>
      <c r="AR25" s="211"/>
      <c r="AS25" s="199"/>
      <c r="AT25" s="199"/>
      <c r="AU25" s="211" t="s">
        <v>247</v>
      </c>
      <c r="AV25" s="211"/>
      <c r="AW25" s="242"/>
      <c r="BG25" s="9"/>
      <c r="BR25" s="10"/>
    </row>
    <row r="26" spans="3:70">
      <c r="D26" s="210"/>
      <c r="E26" s="210"/>
      <c r="F26" s="234"/>
      <c r="G26" s="233">
        <f>'1条'!CG27</f>
        <v>6</v>
      </c>
      <c r="H26" s="233"/>
      <c r="I26" s="233"/>
      <c r="K26" s="234"/>
      <c r="L26" s="233">
        <f>G26</f>
        <v>6</v>
      </c>
      <c r="M26" s="233"/>
      <c r="N26" s="233"/>
      <c r="U26" s="16"/>
      <c r="W26" s="9"/>
      <c r="AH26" s="10"/>
      <c r="AO26" s="234" t="s">
        <v>40</v>
      </c>
      <c r="AP26" s="197">
        <f>G21</f>
        <v>590.75</v>
      </c>
      <c r="AQ26" s="197"/>
      <c r="AR26" s="197"/>
      <c r="AS26" s="199" t="s">
        <v>273</v>
      </c>
      <c r="AT26" s="199"/>
      <c r="AU26" s="35">
        <v>6</v>
      </c>
      <c r="AV26" s="28" t="s">
        <v>271</v>
      </c>
      <c r="AW26" s="197">
        <f>AQ34</f>
        <v>0.33532310622090566</v>
      </c>
      <c r="AX26" s="197"/>
      <c r="AY26" s="197"/>
      <c r="AZ26" s="242" t="s">
        <v>270</v>
      </c>
      <c r="BA26" s="196" t="s">
        <v>244</v>
      </c>
      <c r="BB26" s="190">
        <f>AP26/AP27*(1-AU26*AW26/AV27)</f>
        <v>71.690182825484754</v>
      </c>
      <c r="BC26" s="190"/>
      <c r="BD26" s="190"/>
      <c r="BE26" s="199" t="s">
        <v>33</v>
      </c>
      <c r="BF26" s="238"/>
      <c r="BG26" s="9"/>
      <c r="BR26" s="10"/>
    </row>
    <row r="27" spans="3:70">
      <c r="F27" s="21" t="s">
        <v>244</v>
      </c>
      <c r="G27" s="190">
        <f>L25/L26</f>
        <v>0.79166666666666663</v>
      </c>
      <c r="H27" s="190"/>
      <c r="I27" s="190"/>
      <c r="J27" s="18" t="s">
        <v>243</v>
      </c>
      <c r="W27" s="9"/>
      <c r="AH27" s="10"/>
      <c r="AO27" s="234"/>
      <c r="AP27" s="240">
        <f>'1条'!$R$8</f>
        <v>4.75</v>
      </c>
      <c r="AQ27" s="240"/>
      <c r="AR27" s="240"/>
      <c r="AS27" s="199"/>
      <c r="AT27" s="199"/>
      <c r="AV27" s="240">
        <f>AP27</f>
        <v>4.75</v>
      </c>
      <c r="AW27" s="240"/>
      <c r="AX27" s="240"/>
      <c r="AZ27" s="242"/>
      <c r="BA27" s="196"/>
      <c r="BB27" s="190"/>
      <c r="BC27" s="190"/>
      <c r="BD27" s="190"/>
      <c r="BE27" s="199"/>
      <c r="BF27" s="238"/>
      <c r="BG27" s="9"/>
      <c r="BR27" s="10"/>
    </row>
    <row r="28" spans="3:70">
      <c r="D28" t="s">
        <v>248</v>
      </c>
      <c r="W28" s="9"/>
      <c r="AH28" s="10"/>
      <c r="AM28" s="32" t="s">
        <v>168</v>
      </c>
      <c r="BG28" s="9"/>
      <c r="BR28" s="10"/>
    </row>
    <row r="29" spans="3:70">
      <c r="D29" s="211" t="s">
        <v>249</v>
      </c>
      <c r="E29" s="211"/>
      <c r="F29" s="234" t="s">
        <v>40</v>
      </c>
      <c r="G29" s="239" t="s">
        <v>250</v>
      </c>
      <c r="H29" s="239"/>
      <c r="I29" s="239"/>
      <c r="J29" s="239"/>
      <c r="K29" s="239"/>
      <c r="M29" s="234" t="s">
        <v>40</v>
      </c>
      <c r="N29" s="197">
        <f>S12</f>
        <v>1503.7986249999999</v>
      </c>
      <c r="O29" s="197"/>
      <c r="P29" s="197"/>
      <c r="Q29" s="53" t="s">
        <v>236</v>
      </c>
      <c r="R29" s="197">
        <f>W12</f>
        <v>399.65950000000004</v>
      </c>
      <c r="S29" s="197"/>
      <c r="T29" s="197"/>
      <c r="W29" s="9"/>
      <c r="AH29" s="10"/>
      <c r="AN29" s="211" t="s">
        <v>249</v>
      </c>
      <c r="AO29" s="211"/>
      <c r="AP29" s="234" t="s">
        <v>40</v>
      </c>
      <c r="AQ29" s="239" t="s">
        <v>250</v>
      </c>
      <c r="AR29" s="239"/>
      <c r="AS29" s="239"/>
      <c r="AT29" s="239"/>
      <c r="AU29" s="239"/>
      <c r="AW29" s="234" t="s">
        <v>40</v>
      </c>
      <c r="AX29" s="197">
        <f>S21</f>
        <v>1604.5986249999999</v>
      </c>
      <c r="AY29" s="197"/>
      <c r="AZ29" s="197"/>
      <c r="BA29" s="53" t="s">
        <v>236</v>
      </c>
      <c r="BB29" s="197">
        <f>W21</f>
        <v>399.65950000000004</v>
      </c>
      <c r="BC29" s="197"/>
      <c r="BD29" s="197"/>
      <c r="BG29" s="9"/>
      <c r="BR29" s="10"/>
    </row>
    <row r="30" spans="3:70">
      <c r="D30" s="211"/>
      <c r="E30" s="211"/>
      <c r="F30" s="234"/>
      <c r="G30" s="211" t="s">
        <v>242</v>
      </c>
      <c r="H30" s="211"/>
      <c r="I30" s="211"/>
      <c r="J30" s="211"/>
      <c r="K30" s="211"/>
      <c r="M30" s="234"/>
      <c r="P30" s="240">
        <f>G12</f>
        <v>558.75</v>
      </c>
      <c r="Q30" s="240"/>
      <c r="R30" s="240"/>
      <c r="W30" s="9"/>
      <c r="AH30" s="10"/>
      <c r="AN30" s="211"/>
      <c r="AO30" s="211"/>
      <c r="AP30" s="234"/>
      <c r="AQ30" s="211" t="s">
        <v>242</v>
      </c>
      <c r="AR30" s="211"/>
      <c r="AS30" s="211"/>
      <c r="AT30" s="211"/>
      <c r="AU30" s="211"/>
      <c r="AW30" s="234"/>
      <c r="AZ30" s="240">
        <f>G21</f>
        <v>590.75</v>
      </c>
      <c r="BA30" s="240"/>
      <c r="BB30" s="240"/>
      <c r="BG30" s="9"/>
      <c r="BR30" s="10"/>
    </row>
    <row r="31" spans="3:70">
      <c r="F31" s="16" t="s">
        <v>244</v>
      </c>
      <c r="G31" s="190">
        <f>(N29-R29)/P30</f>
        <v>1.9760879194630872</v>
      </c>
      <c r="H31" s="190"/>
      <c r="I31" s="18" t="s">
        <v>243</v>
      </c>
      <c r="W31" s="9"/>
      <c r="AH31" s="10"/>
      <c r="AP31" s="16" t="s">
        <v>244</v>
      </c>
      <c r="AQ31" s="190">
        <f>(AX29-BB29)/AZ30</f>
        <v>2.0396768937790943</v>
      </c>
      <c r="AR31" s="190"/>
      <c r="AS31" s="18" t="s">
        <v>243</v>
      </c>
      <c r="BG31" s="9"/>
      <c r="BR31" s="10"/>
    </row>
    <row r="32" spans="3:70">
      <c r="D32" t="s">
        <v>251</v>
      </c>
      <c r="W32" s="9"/>
      <c r="AH32" s="10"/>
      <c r="AN32" s="211" t="s">
        <v>372</v>
      </c>
      <c r="AO32" s="211"/>
      <c r="AP32" s="234" t="s">
        <v>40</v>
      </c>
      <c r="AQ32" s="54" t="s">
        <v>247</v>
      </c>
      <c r="AR32" s="235" t="s">
        <v>236</v>
      </c>
      <c r="AS32" s="211" t="s">
        <v>249</v>
      </c>
      <c r="AU32" s="234" t="s">
        <v>40</v>
      </c>
      <c r="AV32" s="197">
        <f>'1条'!R8</f>
        <v>4.75</v>
      </c>
      <c r="AW32" s="197"/>
      <c r="AX32" s="197"/>
      <c r="AY32" s="235" t="s">
        <v>236</v>
      </c>
      <c r="AZ32" s="237">
        <f>AQ31</f>
        <v>2.0396768937790943</v>
      </c>
      <c r="BA32" s="237"/>
      <c r="BB32" s="237"/>
      <c r="BG32" s="9"/>
      <c r="BR32" s="10"/>
    </row>
    <row r="33" spans="4:70">
      <c r="D33" s="211" t="s">
        <v>372</v>
      </c>
      <c r="E33" s="211"/>
      <c r="F33" s="234" t="s">
        <v>40</v>
      </c>
      <c r="G33" s="54" t="s">
        <v>247</v>
      </c>
      <c r="H33" s="235" t="s">
        <v>236</v>
      </c>
      <c r="I33" s="211" t="s">
        <v>249</v>
      </c>
      <c r="K33" s="234" t="s">
        <v>40</v>
      </c>
      <c r="L33" s="197">
        <f>'1条'!R8</f>
        <v>4.75</v>
      </c>
      <c r="M33" s="197"/>
      <c r="N33" s="197"/>
      <c r="O33" s="235" t="s">
        <v>236</v>
      </c>
      <c r="P33" s="237">
        <f>G31</f>
        <v>1.9760879194630872</v>
      </c>
      <c r="Q33" s="237"/>
      <c r="R33" s="237"/>
      <c r="W33" s="9"/>
      <c r="AH33" s="10"/>
      <c r="AN33" s="211"/>
      <c r="AO33" s="211"/>
      <c r="AP33" s="234"/>
      <c r="AQ33" s="49">
        <v>2</v>
      </c>
      <c r="AR33" s="236"/>
      <c r="AS33" s="211"/>
      <c r="AU33" s="234"/>
      <c r="AW33" s="49">
        <v>2</v>
      </c>
      <c r="AY33" s="236"/>
      <c r="AZ33" s="237"/>
      <c r="BA33" s="237"/>
      <c r="BB33" s="237"/>
      <c r="BG33" s="9"/>
      <c r="BR33" s="10"/>
    </row>
    <row r="34" spans="4:70">
      <c r="D34" s="211"/>
      <c r="E34" s="211"/>
      <c r="F34" s="234"/>
      <c r="G34" s="49">
        <v>2</v>
      </c>
      <c r="H34" s="236"/>
      <c r="I34" s="211"/>
      <c r="K34" s="234"/>
      <c r="M34" s="49">
        <v>2</v>
      </c>
      <c r="O34" s="236"/>
      <c r="P34" s="237"/>
      <c r="Q34" s="237"/>
      <c r="R34" s="237"/>
      <c r="W34" s="9"/>
      <c r="AH34" s="10"/>
      <c r="AP34" s="21" t="s">
        <v>244</v>
      </c>
      <c r="AQ34" s="190">
        <f>AV32/AW33-AZ32</f>
        <v>0.33532310622090566</v>
      </c>
      <c r="AR34" s="190"/>
      <c r="AS34" s="18" t="s">
        <v>243</v>
      </c>
      <c r="BG34" s="9"/>
      <c r="BR34" s="10"/>
    </row>
    <row r="35" spans="4:70">
      <c r="F35" s="21" t="s">
        <v>244</v>
      </c>
      <c r="G35" s="190">
        <f>L33/M34-P33</f>
        <v>0.39891208053691285</v>
      </c>
      <c r="H35" s="190"/>
      <c r="I35" s="18" t="s">
        <v>243</v>
      </c>
      <c r="W35" s="9"/>
      <c r="AH35" s="10"/>
      <c r="AM35" t="s">
        <v>252</v>
      </c>
      <c r="BG35" s="9"/>
      <c r="BR35" s="10"/>
    </row>
    <row r="36" spans="4:70">
      <c r="D36" t="s">
        <v>252</v>
      </c>
      <c r="W36" s="9"/>
      <c r="AH36" s="10"/>
      <c r="AM36" s="243" t="s">
        <v>267</v>
      </c>
      <c r="AN36" s="244"/>
      <c r="AO36" s="48" t="s">
        <v>244</v>
      </c>
      <c r="AP36" s="186">
        <f>BB22</f>
        <v>177.04665927977837</v>
      </c>
      <c r="AQ36" s="186"/>
      <c r="AR36" s="187"/>
      <c r="AS36" s="19" t="str">
        <f>IF(AP36&lt;=AY36, "≦", "&gt;")</f>
        <v>≦</v>
      </c>
      <c r="AT36" s="134" t="s">
        <v>274</v>
      </c>
      <c r="AU36" s="135"/>
      <c r="AV36" s="135"/>
      <c r="AW36" s="135"/>
      <c r="AX36" s="135"/>
      <c r="AY36" s="188">
        <f>'1条'!CC29</f>
        <v>300</v>
      </c>
      <c r="AZ36" s="183"/>
      <c r="BC36" s="134" t="str">
        <f>IF(AS36="≦", "OK", "NG")</f>
        <v>OK</v>
      </c>
      <c r="BD36" s="136"/>
      <c r="BG36" s="9"/>
      <c r="BR36" s="10"/>
    </row>
    <row r="37" spans="4:70">
      <c r="D37" s="249" t="s">
        <v>371</v>
      </c>
      <c r="E37" s="250"/>
      <c r="F37" s="48" t="s">
        <v>244</v>
      </c>
      <c r="G37" s="186">
        <f>ABS(G35)</f>
        <v>0.39891208053691285</v>
      </c>
      <c r="H37" s="186"/>
      <c r="I37" s="187"/>
      <c r="J37" s="19" t="str">
        <f>IF(G37&lt;=N37, "≦", "&gt;")</f>
        <v>≦</v>
      </c>
      <c r="K37" s="243" t="s">
        <v>253</v>
      </c>
      <c r="L37" s="244"/>
      <c r="M37" s="48" t="s">
        <v>244</v>
      </c>
      <c r="N37" s="186">
        <f>G27</f>
        <v>0.79166666666666663</v>
      </c>
      <c r="O37" s="186"/>
      <c r="P37" s="187"/>
      <c r="S37" s="134" t="str">
        <f>IF(J37="≦", "OK", "NG")</f>
        <v>OK</v>
      </c>
      <c r="T37" s="136"/>
      <c r="W37" s="9"/>
      <c r="AH37" s="10"/>
      <c r="BG37" s="11"/>
      <c r="BH37" s="12"/>
      <c r="BI37" s="12"/>
      <c r="BJ37" s="12"/>
      <c r="BK37" s="12"/>
      <c r="BL37" s="12"/>
      <c r="BM37" s="12"/>
      <c r="BN37" s="12"/>
      <c r="BO37" s="12"/>
      <c r="BP37" s="12"/>
      <c r="BQ37" s="12"/>
      <c r="BR37" s="13"/>
    </row>
    <row r="38" spans="4:70">
      <c r="W38" s="11"/>
      <c r="X38" s="12"/>
      <c r="Y38" s="12"/>
      <c r="Z38" s="12"/>
      <c r="AA38" s="12"/>
      <c r="AB38" s="12"/>
      <c r="AC38" s="12"/>
      <c r="AD38" s="12"/>
      <c r="AE38" s="12"/>
      <c r="AF38" s="12"/>
      <c r="AG38" s="12"/>
      <c r="AH38" s="13"/>
      <c r="AI38">
        <v>10</v>
      </c>
      <c r="AM38" s="243" t="s">
        <v>272</v>
      </c>
      <c r="AN38" s="244"/>
      <c r="AO38" s="48" t="s">
        <v>244</v>
      </c>
      <c r="AP38" s="186">
        <f>BB26</f>
        <v>71.690182825484754</v>
      </c>
      <c r="AQ38" s="186"/>
      <c r="AR38" s="187"/>
      <c r="AS38" s="19" t="str">
        <f>IF(AP38&lt;=AY38, "≦", "&gt;")</f>
        <v>≦</v>
      </c>
      <c r="AT38" s="134" t="s">
        <v>274</v>
      </c>
      <c r="AU38" s="135"/>
      <c r="AV38" s="135"/>
      <c r="AW38" s="135"/>
      <c r="AX38" s="135"/>
      <c r="AY38" s="188">
        <f>AY36</f>
        <v>300</v>
      </c>
      <c r="AZ38" s="183"/>
      <c r="BC38" s="134" t="str">
        <f>IF(AS38="≦", "OK", "NG")</f>
        <v>OK</v>
      </c>
      <c r="BD38" s="136"/>
      <c r="BR38">
        <v>11</v>
      </c>
    </row>
  </sheetData>
  <sheetProtection sheet="1" objects="1" scenarios="1"/>
  <mergeCells count="219">
    <mergeCell ref="D21:F21"/>
    <mergeCell ref="G21:I21"/>
    <mergeCell ref="J21:L21"/>
    <mergeCell ref="M21:O21"/>
    <mergeCell ref="P21:R21"/>
    <mergeCell ref="S21:V21"/>
    <mergeCell ref="W21:Z21"/>
    <mergeCell ref="D19:F19"/>
    <mergeCell ref="G19:I19"/>
    <mergeCell ref="J19:L19"/>
    <mergeCell ref="M19:O19"/>
    <mergeCell ref="P19:R19"/>
    <mergeCell ref="S19:V19"/>
    <mergeCell ref="W19:Z19"/>
    <mergeCell ref="D20:F20"/>
    <mergeCell ref="G20:I20"/>
    <mergeCell ref="J20:L20"/>
    <mergeCell ref="M20:O20"/>
    <mergeCell ref="P20:R20"/>
    <mergeCell ref="S20:V20"/>
    <mergeCell ref="W20:Z20"/>
    <mergeCell ref="W16:Z16"/>
    <mergeCell ref="D17:F17"/>
    <mergeCell ref="G17:I17"/>
    <mergeCell ref="J17:L17"/>
    <mergeCell ref="M17:O17"/>
    <mergeCell ref="P17:R17"/>
    <mergeCell ref="S17:V17"/>
    <mergeCell ref="W17:Z17"/>
    <mergeCell ref="D18:F18"/>
    <mergeCell ref="G18:I18"/>
    <mergeCell ref="J18:L18"/>
    <mergeCell ref="M18:O18"/>
    <mergeCell ref="P18:R18"/>
    <mergeCell ref="S18:V18"/>
    <mergeCell ref="W18:Z18"/>
    <mergeCell ref="W7:Z7"/>
    <mergeCell ref="G5:I5"/>
    <mergeCell ref="J5:L5"/>
    <mergeCell ref="M5:R5"/>
    <mergeCell ref="S5:Z5"/>
    <mergeCell ref="G6:I6"/>
    <mergeCell ref="J6:L6"/>
    <mergeCell ref="M6:O6"/>
    <mergeCell ref="P6:R6"/>
    <mergeCell ref="S6:V6"/>
    <mergeCell ref="W6:Z6"/>
    <mergeCell ref="G7:I7"/>
    <mergeCell ref="J7:L7"/>
    <mergeCell ref="M7:O7"/>
    <mergeCell ref="P7:R7"/>
    <mergeCell ref="S7:V7"/>
    <mergeCell ref="J8:L8"/>
    <mergeCell ref="J9:L9"/>
    <mergeCell ref="J10:L10"/>
    <mergeCell ref="J11:L11"/>
    <mergeCell ref="J12:L12"/>
    <mergeCell ref="D12:F12"/>
    <mergeCell ref="G9:I9"/>
    <mergeCell ref="G10:I10"/>
    <mergeCell ref="G11:I11"/>
    <mergeCell ref="G12:I12"/>
    <mergeCell ref="D8:F8"/>
    <mergeCell ref="D9:F9"/>
    <mergeCell ref="D11:F11"/>
    <mergeCell ref="G8:I8"/>
    <mergeCell ref="D10:F10"/>
    <mergeCell ref="M11:O11"/>
    <mergeCell ref="P11:R11"/>
    <mergeCell ref="M12:O12"/>
    <mergeCell ref="P12:R12"/>
    <mergeCell ref="M8:O8"/>
    <mergeCell ref="P8:R8"/>
    <mergeCell ref="M9:O9"/>
    <mergeCell ref="P9:R9"/>
    <mergeCell ref="M10:O10"/>
    <mergeCell ref="P10:R10"/>
    <mergeCell ref="S8:V8"/>
    <mergeCell ref="S9:V9"/>
    <mergeCell ref="S10:V10"/>
    <mergeCell ref="S11:V11"/>
    <mergeCell ref="S12:V12"/>
    <mergeCell ref="W8:Z8"/>
    <mergeCell ref="W9:Z9"/>
    <mergeCell ref="W10:Z10"/>
    <mergeCell ref="W11:Z11"/>
    <mergeCell ref="G25:I25"/>
    <mergeCell ref="G26:I26"/>
    <mergeCell ref="K25:K26"/>
    <mergeCell ref="L26:N26"/>
    <mergeCell ref="L25:N25"/>
    <mergeCell ref="G27:I27"/>
    <mergeCell ref="D25:E26"/>
    <mergeCell ref="F25:F26"/>
    <mergeCell ref="W12:Z12"/>
    <mergeCell ref="G14:I14"/>
    <mergeCell ref="J14:L14"/>
    <mergeCell ref="M14:R14"/>
    <mergeCell ref="S14:Z14"/>
    <mergeCell ref="G15:I15"/>
    <mergeCell ref="J15:L15"/>
    <mergeCell ref="M15:O15"/>
    <mergeCell ref="P15:R15"/>
    <mergeCell ref="S15:V15"/>
    <mergeCell ref="W15:Z15"/>
    <mergeCell ref="G16:I16"/>
    <mergeCell ref="J16:L16"/>
    <mergeCell ref="M16:O16"/>
    <mergeCell ref="P16:R16"/>
    <mergeCell ref="S16:V16"/>
    <mergeCell ref="M29:M30"/>
    <mergeCell ref="N29:P29"/>
    <mergeCell ref="R29:T29"/>
    <mergeCell ref="P30:R30"/>
    <mergeCell ref="D37:E37"/>
    <mergeCell ref="G37:I37"/>
    <mergeCell ref="K37:L37"/>
    <mergeCell ref="N37:P37"/>
    <mergeCell ref="S37:T37"/>
    <mergeCell ref="K33:K34"/>
    <mergeCell ref="L33:N33"/>
    <mergeCell ref="O33:O34"/>
    <mergeCell ref="P33:R34"/>
    <mergeCell ref="G35:H35"/>
    <mergeCell ref="G31:H31"/>
    <mergeCell ref="D33:E34"/>
    <mergeCell ref="F33:F34"/>
    <mergeCell ref="H33:H34"/>
    <mergeCell ref="I33:I34"/>
    <mergeCell ref="D29:E30"/>
    <mergeCell ref="F29:F30"/>
    <mergeCell ref="G29:K29"/>
    <mergeCell ref="G30:K30"/>
    <mergeCell ref="AR5:AS5"/>
    <mergeCell ref="AR7:AT7"/>
    <mergeCell ref="AM15:AN15"/>
    <mergeCell ref="AP15:AR15"/>
    <mergeCell ref="AT15:AW15"/>
    <mergeCell ref="AX15:AY15"/>
    <mergeCell ref="BB15:BC15"/>
    <mergeCell ref="AP6:AR6"/>
    <mergeCell ref="AT6:AU6"/>
    <mergeCell ref="AW6:AX6"/>
    <mergeCell ref="AZ6:BA6"/>
    <mergeCell ref="AM4:AN5"/>
    <mergeCell ref="AO4:AO5"/>
    <mergeCell ref="AP4:AQ4"/>
    <mergeCell ref="AT4:AU4"/>
    <mergeCell ref="AO6:AO7"/>
    <mergeCell ref="AM10:AN10"/>
    <mergeCell ref="AN11:AO11"/>
    <mergeCell ref="AQ12:AR12"/>
    <mergeCell ref="AV12:AW12"/>
    <mergeCell ref="AZ12:BA12"/>
    <mergeCell ref="AM20:AN21"/>
    <mergeCell ref="AO20:AO21"/>
    <mergeCell ref="AP20:AR20"/>
    <mergeCell ref="AS20:AT21"/>
    <mergeCell ref="AU20:AV20"/>
    <mergeCell ref="AW20:AW21"/>
    <mergeCell ref="AP21:AR21"/>
    <mergeCell ref="AU21:AV21"/>
    <mergeCell ref="AO22:AO23"/>
    <mergeCell ref="AP22:AR22"/>
    <mergeCell ref="AS22:AT23"/>
    <mergeCell ref="AW22:AY22"/>
    <mergeCell ref="BC36:BD36"/>
    <mergeCell ref="AM38:AN38"/>
    <mergeCell ref="AP38:AR38"/>
    <mergeCell ref="AT38:AX38"/>
    <mergeCell ref="AY38:AZ38"/>
    <mergeCell ref="BC38:BD38"/>
    <mergeCell ref="AP8:AR8"/>
    <mergeCell ref="AO26:AO27"/>
    <mergeCell ref="AP26:AR26"/>
    <mergeCell ref="AS26:AT27"/>
    <mergeCell ref="AW26:AY26"/>
    <mergeCell ref="AZ26:AZ27"/>
    <mergeCell ref="AP27:AR27"/>
    <mergeCell ref="AV27:AX27"/>
    <mergeCell ref="AM36:AN36"/>
    <mergeCell ref="AP36:AR36"/>
    <mergeCell ref="AT36:AX36"/>
    <mergeCell ref="AY36:AZ36"/>
    <mergeCell ref="AZ22:AZ23"/>
    <mergeCell ref="AP23:AR23"/>
    <mergeCell ref="AV23:AX23"/>
    <mergeCell ref="AM24:AN25"/>
    <mergeCell ref="AO24:AO25"/>
    <mergeCell ref="AP24:AR24"/>
    <mergeCell ref="AZ32:BB33"/>
    <mergeCell ref="BA22:BA23"/>
    <mergeCell ref="BB22:BD23"/>
    <mergeCell ref="BE22:BF23"/>
    <mergeCell ref="BA26:BA27"/>
    <mergeCell ref="BB26:BD27"/>
    <mergeCell ref="BE26:BF27"/>
    <mergeCell ref="AN29:AO30"/>
    <mergeCell ref="AP29:AP30"/>
    <mergeCell ref="AQ29:AU29"/>
    <mergeCell ref="AW29:AW30"/>
    <mergeCell ref="AX29:AZ29"/>
    <mergeCell ref="BB29:BD29"/>
    <mergeCell ref="AQ30:AU30"/>
    <mergeCell ref="AZ30:BB30"/>
    <mergeCell ref="AS24:AT25"/>
    <mergeCell ref="AU24:AV24"/>
    <mergeCell ref="AW24:AW25"/>
    <mergeCell ref="AP25:AR25"/>
    <mergeCell ref="AU25:AV25"/>
    <mergeCell ref="AQ34:AR34"/>
    <mergeCell ref="AQ31:AR31"/>
    <mergeCell ref="AN32:AO33"/>
    <mergeCell ref="AP32:AP33"/>
    <mergeCell ref="AR32:AR33"/>
    <mergeCell ref="AS32:AS33"/>
    <mergeCell ref="AU32:AU33"/>
    <mergeCell ref="AV32:AX32"/>
    <mergeCell ref="AY32:AY33"/>
  </mergeCells>
  <phoneticPr fontId="4"/>
  <conditionalFormatting sqref="BB15:BC15">
    <cfRule type="cellIs" dxfId="18" priority="1" operator="equal">
      <formula>"NG"</formula>
    </cfRule>
  </conditionalFormatting>
  <conditionalFormatting sqref="BC36:BD36">
    <cfRule type="cellIs" dxfId="17" priority="2" operator="equal">
      <formula>"NG"</formula>
    </cfRule>
  </conditionalFormatting>
  <conditionalFormatting sqref="BC38:BD38">
    <cfRule type="cellIs" dxfId="16" priority="3"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colBreaks count="1" manualBreakCount="1">
    <brk id="3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F8D1-0941-441D-BE69-443E00EDD91E}">
  <dimension ref="A1:BR38"/>
  <sheetViews>
    <sheetView showGridLines="0" view="pageBreakPreview" zoomScale="60" zoomScaleNormal="70" workbookViewId="0">
      <selection activeCell="A2" sqref="A2"/>
    </sheetView>
  </sheetViews>
  <sheetFormatPr defaultRowHeight="18"/>
  <cols>
    <col min="1" max="70" width="3" customWidth="1"/>
  </cols>
  <sheetData>
    <row r="1" spans="1:70">
      <c r="A1" s="16"/>
      <c r="B1" s="16"/>
      <c r="C1" s="16"/>
      <c r="D1" s="16"/>
      <c r="E1" s="16"/>
      <c r="F1" s="16"/>
      <c r="G1" s="16"/>
      <c r="H1" s="16"/>
      <c r="I1" s="16"/>
      <c r="J1" s="16"/>
      <c r="K1" s="16"/>
      <c r="L1" s="16"/>
      <c r="M1" s="16"/>
      <c r="N1" s="16"/>
      <c r="O1" s="16"/>
      <c r="P1" s="16"/>
      <c r="Q1" s="16"/>
      <c r="R1" s="16"/>
      <c r="S1" s="16"/>
      <c r="T1" s="16"/>
      <c r="U1" s="16"/>
      <c r="V1" s="16"/>
      <c r="W1" s="16"/>
      <c r="X1" s="16"/>
      <c r="Y1" s="16"/>
      <c r="Z1" s="16"/>
    </row>
    <row r="2" spans="1:70">
      <c r="A2" s="16"/>
      <c r="B2" t="s">
        <v>451</v>
      </c>
      <c r="C2" s="16"/>
      <c r="D2" s="16"/>
      <c r="E2" s="16"/>
      <c r="F2" s="16"/>
      <c r="G2" s="16"/>
      <c r="H2" s="16"/>
      <c r="I2" s="16"/>
      <c r="J2" s="16"/>
      <c r="K2" s="16"/>
      <c r="L2" s="16"/>
      <c r="M2" s="16"/>
      <c r="N2" s="16"/>
      <c r="O2" s="16"/>
      <c r="P2" s="16"/>
      <c r="Q2" s="16"/>
      <c r="R2" s="16"/>
      <c r="S2" s="16"/>
      <c r="T2" s="16"/>
      <c r="U2" s="16"/>
      <c r="V2" s="16"/>
      <c r="W2" s="16"/>
      <c r="X2" s="16"/>
      <c r="Y2" s="16"/>
      <c r="Z2" s="16"/>
      <c r="AL2" t="s">
        <v>277</v>
      </c>
    </row>
    <row r="3" spans="1:70">
      <c r="A3" s="16"/>
      <c r="C3" t="s">
        <v>275</v>
      </c>
      <c r="D3" s="16"/>
      <c r="E3" s="16"/>
      <c r="F3" s="16"/>
      <c r="G3" s="16"/>
      <c r="H3" s="16"/>
      <c r="I3" s="16"/>
      <c r="J3" s="16"/>
      <c r="K3" s="16"/>
      <c r="L3" s="16"/>
      <c r="M3" s="16"/>
      <c r="N3" s="16"/>
      <c r="O3" s="16"/>
      <c r="P3" s="16"/>
      <c r="Q3" s="16"/>
      <c r="R3" s="16"/>
      <c r="S3" s="16"/>
      <c r="T3" s="16"/>
      <c r="U3" s="16"/>
      <c r="V3" s="16"/>
      <c r="W3" s="16"/>
      <c r="X3" s="16"/>
      <c r="Y3" s="16"/>
      <c r="Z3" s="16"/>
      <c r="AM3" t="s">
        <v>255</v>
      </c>
    </row>
    <row r="4" spans="1:70">
      <c r="A4" s="16"/>
      <c r="B4" s="16"/>
      <c r="AM4" s="210" t="s">
        <v>256</v>
      </c>
      <c r="AN4" s="210"/>
      <c r="AO4" s="234" t="s">
        <v>40</v>
      </c>
      <c r="AP4" s="239" t="s">
        <v>257</v>
      </c>
      <c r="AQ4" s="239"/>
      <c r="AR4" s="55" t="s">
        <v>258</v>
      </c>
      <c r="AS4" s="56" t="s">
        <v>259</v>
      </c>
      <c r="AT4" s="248" t="s">
        <v>260</v>
      </c>
      <c r="AU4" s="248"/>
      <c r="AV4" s="57" t="s">
        <v>261</v>
      </c>
      <c r="BG4" s="6"/>
      <c r="BH4" s="7"/>
      <c r="BI4" s="7"/>
      <c r="BJ4" s="7"/>
      <c r="BK4" s="7"/>
      <c r="BL4" s="7"/>
      <c r="BM4" s="7"/>
      <c r="BN4" s="7"/>
      <c r="BO4" s="7"/>
      <c r="BP4" s="7"/>
      <c r="BQ4" s="7"/>
      <c r="BR4" s="8"/>
    </row>
    <row r="5" spans="1:70">
      <c r="A5" s="16"/>
      <c r="B5" s="16"/>
      <c r="C5" s="16"/>
      <c r="G5" s="255" t="s">
        <v>220</v>
      </c>
      <c r="H5" s="256"/>
      <c r="I5" s="256"/>
      <c r="J5" s="257" t="s">
        <v>221</v>
      </c>
      <c r="K5" s="256"/>
      <c r="L5" s="256"/>
      <c r="M5" s="134" t="s">
        <v>222</v>
      </c>
      <c r="N5" s="135"/>
      <c r="O5" s="135"/>
      <c r="P5" s="135"/>
      <c r="Q5" s="135"/>
      <c r="R5" s="136"/>
      <c r="S5" s="134" t="s">
        <v>223</v>
      </c>
      <c r="T5" s="135"/>
      <c r="U5" s="135"/>
      <c r="V5" s="135"/>
      <c r="W5" s="135"/>
      <c r="X5" s="135"/>
      <c r="Y5" s="135"/>
      <c r="Z5" s="136"/>
      <c r="AM5" s="210"/>
      <c r="AN5" s="210"/>
      <c r="AO5" s="234"/>
      <c r="AR5" s="211" t="s">
        <v>262</v>
      </c>
      <c r="AS5" s="211"/>
      <c r="BG5" s="9"/>
      <c r="BR5" s="10"/>
    </row>
    <row r="6" spans="1:70">
      <c r="A6" s="16"/>
      <c r="B6" s="16"/>
      <c r="C6" s="16"/>
      <c r="G6" s="258" t="s">
        <v>224</v>
      </c>
      <c r="H6" s="231"/>
      <c r="I6" s="231"/>
      <c r="J6" s="259" t="s">
        <v>212</v>
      </c>
      <c r="K6" s="231"/>
      <c r="L6" s="231"/>
      <c r="M6" s="259" t="s">
        <v>225</v>
      </c>
      <c r="N6" s="231"/>
      <c r="O6" s="231"/>
      <c r="P6" s="259" t="s">
        <v>226</v>
      </c>
      <c r="Q6" s="231"/>
      <c r="R6" s="231"/>
      <c r="S6" s="259" t="s">
        <v>227</v>
      </c>
      <c r="T6" s="231"/>
      <c r="U6" s="231"/>
      <c r="V6" s="231"/>
      <c r="W6" s="259" t="s">
        <v>228</v>
      </c>
      <c r="X6" s="231"/>
      <c r="Y6" s="231"/>
      <c r="Z6" s="260"/>
      <c r="AO6" s="234" t="s">
        <v>40</v>
      </c>
      <c r="AP6" s="197">
        <f>G12</f>
        <v>558.75</v>
      </c>
      <c r="AQ6" s="197"/>
      <c r="AR6" s="197"/>
      <c r="AS6" s="30" t="s">
        <v>69</v>
      </c>
      <c r="AT6" s="246">
        <f>'1条'!$R$24</f>
        <v>0.7</v>
      </c>
      <c r="AU6" s="246"/>
      <c r="AV6" s="56" t="s">
        <v>259</v>
      </c>
      <c r="AW6" s="247">
        <f>'1条'!R25</f>
        <v>0</v>
      </c>
      <c r="AX6" s="246"/>
      <c r="AY6" s="30" t="s">
        <v>69</v>
      </c>
      <c r="AZ6" s="229">
        <f>AZ12</f>
        <v>2.2982203387057125</v>
      </c>
      <c r="BA6" s="229"/>
      <c r="BG6" s="9"/>
      <c r="BR6" s="10"/>
    </row>
    <row r="7" spans="1:70">
      <c r="A7" s="16"/>
      <c r="B7" s="16"/>
      <c r="C7" s="16"/>
      <c r="G7" s="261" t="s">
        <v>229</v>
      </c>
      <c r="H7" s="233"/>
      <c r="I7" s="233"/>
      <c r="J7" s="262" t="s">
        <v>229</v>
      </c>
      <c r="K7" s="233"/>
      <c r="L7" s="233"/>
      <c r="M7" s="262" t="s">
        <v>230</v>
      </c>
      <c r="N7" s="233"/>
      <c r="O7" s="233"/>
      <c r="P7" s="262" t="s">
        <v>230</v>
      </c>
      <c r="Q7" s="233"/>
      <c r="R7" s="233"/>
      <c r="S7" s="263" t="s">
        <v>231</v>
      </c>
      <c r="T7" s="248"/>
      <c r="U7" s="248"/>
      <c r="V7" s="264"/>
      <c r="W7" s="262" t="s">
        <v>231</v>
      </c>
      <c r="X7" s="233"/>
      <c r="Y7" s="233"/>
      <c r="Z7" s="265"/>
      <c r="AO7" s="234"/>
      <c r="AR7" s="240">
        <f>J12</f>
        <v>325.78876864090932</v>
      </c>
      <c r="AS7" s="240"/>
      <c r="AT7" s="240"/>
      <c r="BG7" s="9"/>
      <c r="BR7" s="10"/>
    </row>
    <row r="8" spans="1:70">
      <c r="D8" s="137" t="s">
        <v>447</v>
      </c>
      <c r="E8" s="137"/>
      <c r="F8" s="137"/>
      <c r="G8" s="253">
        <f>'2荷'!O31</f>
        <v>181.79</v>
      </c>
      <c r="H8" s="253"/>
      <c r="I8" s="253"/>
      <c r="J8" s="266">
        <f>'2荷'!O36</f>
        <v>36.357999999999997</v>
      </c>
      <c r="K8" s="267"/>
      <c r="L8" s="268"/>
      <c r="M8" s="253">
        <f>'2荷'!Q22</f>
        <v>1.7403301886792455</v>
      </c>
      <c r="N8" s="253"/>
      <c r="O8" s="253"/>
      <c r="P8" s="252">
        <f>'2荷'!Q25</f>
        <v>2.2816037735849055</v>
      </c>
      <c r="Q8" s="253"/>
      <c r="R8" s="254"/>
      <c r="S8" s="252">
        <f>IFERROR(G8*M8,0)</f>
        <v>316.37462500000004</v>
      </c>
      <c r="T8" s="253"/>
      <c r="U8" s="253"/>
      <c r="V8" s="254"/>
      <c r="W8" s="252">
        <f>IFERROR(J8*P8,0)</f>
        <v>82.954549999999983</v>
      </c>
      <c r="X8" s="253"/>
      <c r="Y8" s="253"/>
      <c r="Z8" s="254"/>
      <c r="AO8" s="32" t="s">
        <v>40</v>
      </c>
      <c r="AP8" s="209">
        <f>(AP6*AT6+AW6*AZ6)/AR7</f>
        <v>1.2005478323628325</v>
      </c>
      <c r="AQ8" s="209"/>
      <c r="AR8" s="209"/>
      <c r="BG8" s="9"/>
      <c r="BR8" s="10"/>
    </row>
    <row r="9" spans="1:70">
      <c r="D9" s="137" t="s">
        <v>233</v>
      </c>
      <c r="E9" s="137"/>
      <c r="F9" s="137"/>
      <c r="G9" s="253">
        <f>'2荷'!AY22</f>
        <v>376.96</v>
      </c>
      <c r="H9" s="253"/>
      <c r="I9" s="253"/>
      <c r="J9" s="252">
        <f>'2荷'!AY27</f>
        <v>75.391999999999996</v>
      </c>
      <c r="K9" s="253"/>
      <c r="L9" s="254"/>
      <c r="M9" s="253">
        <f>'2荷'!BA14</f>
        <v>3.1500000000000004</v>
      </c>
      <c r="N9" s="253"/>
      <c r="O9" s="253"/>
      <c r="P9" s="252">
        <f>'2荷'!BA16</f>
        <v>3.8</v>
      </c>
      <c r="Q9" s="253"/>
      <c r="R9" s="254"/>
      <c r="S9" s="252">
        <f>IFERROR(G9*M9,0)</f>
        <v>1187.424</v>
      </c>
      <c r="T9" s="253"/>
      <c r="U9" s="253"/>
      <c r="V9" s="254"/>
      <c r="W9" s="252">
        <f>IFERROR(J9*P9,0)</f>
        <v>286.4896</v>
      </c>
      <c r="X9" s="253"/>
      <c r="Y9" s="253"/>
      <c r="Z9" s="254"/>
      <c r="AM9" s="32" t="s">
        <v>168</v>
      </c>
      <c r="BG9" s="9"/>
      <c r="BR9" s="10"/>
    </row>
    <row r="10" spans="1:70">
      <c r="D10" s="137" t="s">
        <v>238</v>
      </c>
      <c r="E10" s="137"/>
      <c r="F10" s="137"/>
      <c r="G10" s="253"/>
      <c r="H10" s="253"/>
      <c r="I10" s="253"/>
      <c r="J10" s="184"/>
      <c r="K10" s="182"/>
      <c r="L10" s="183"/>
      <c r="M10" s="253"/>
      <c r="N10" s="253"/>
      <c r="O10" s="253"/>
      <c r="P10" s="184"/>
      <c r="Q10" s="182"/>
      <c r="R10" s="183"/>
      <c r="S10" s="252"/>
      <c r="T10" s="253"/>
      <c r="U10" s="253"/>
      <c r="V10" s="254"/>
      <c r="W10" s="252"/>
      <c r="X10" s="253"/>
      <c r="Y10" s="253"/>
      <c r="Z10" s="254"/>
      <c r="AM10" s="211" t="s">
        <v>263</v>
      </c>
      <c r="AN10" s="211"/>
      <c r="AO10" s="58" t="s">
        <v>264</v>
      </c>
      <c r="BG10" s="9"/>
      <c r="BR10" s="10"/>
    </row>
    <row r="11" spans="1:70">
      <c r="D11" s="137" t="s">
        <v>239</v>
      </c>
      <c r="E11" s="137"/>
      <c r="F11" s="137"/>
      <c r="G11" s="253">
        <f>'2土地'!AP29</f>
        <v>0</v>
      </c>
      <c r="H11" s="253"/>
      <c r="I11" s="253"/>
      <c r="J11" s="252">
        <f>'2土地'!AP24</f>
        <v>214.03876864090932</v>
      </c>
      <c r="K11" s="253"/>
      <c r="L11" s="254"/>
      <c r="M11" s="184" t="s">
        <v>240</v>
      </c>
      <c r="N11" s="182"/>
      <c r="O11" s="183"/>
      <c r="P11" s="252">
        <f>'2土地'!AP37</f>
        <v>2.3000000000000003</v>
      </c>
      <c r="Q11" s="253"/>
      <c r="R11" s="254"/>
      <c r="S11" s="252">
        <f>IFERROR(G11*M11,0)</f>
        <v>0</v>
      </c>
      <c r="T11" s="253"/>
      <c r="U11" s="253"/>
      <c r="V11" s="254"/>
      <c r="W11" s="252">
        <f>IFERROR(J11*P11,0)</f>
        <v>492.2891678740915</v>
      </c>
      <c r="X11" s="253"/>
      <c r="Y11" s="253"/>
      <c r="Z11" s="254"/>
      <c r="AN11" s="211" t="s">
        <v>263</v>
      </c>
      <c r="AO11" s="211"/>
      <c r="AP11" s="4" t="s">
        <v>4</v>
      </c>
      <c r="AQ11" s="59" t="s">
        <v>216</v>
      </c>
      <c r="AR11" s="60" t="s">
        <v>236</v>
      </c>
      <c r="AS11" s="44">
        <v>2</v>
      </c>
      <c r="AT11" s="59" t="s">
        <v>373</v>
      </c>
      <c r="BG11" s="9"/>
      <c r="BR11" s="10"/>
    </row>
    <row r="12" spans="1:70">
      <c r="D12" s="137" t="s">
        <v>232</v>
      </c>
      <c r="E12" s="137"/>
      <c r="F12" s="137"/>
      <c r="G12" s="253">
        <f>SUM(G8:I11)</f>
        <v>558.75</v>
      </c>
      <c r="H12" s="253"/>
      <c r="I12" s="253"/>
      <c r="J12" s="252">
        <f>SUM(J8:L11)</f>
        <v>325.78876864090932</v>
      </c>
      <c r="K12" s="253"/>
      <c r="L12" s="254"/>
      <c r="M12" s="253"/>
      <c r="N12" s="253"/>
      <c r="O12" s="253"/>
      <c r="P12" s="252"/>
      <c r="Q12" s="253"/>
      <c r="R12" s="254"/>
      <c r="S12" s="252">
        <f>SUM(S8:V11)</f>
        <v>1503.7986249999999</v>
      </c>
      <c r="T12" s="253"/>
      <c r="U12" s="253"/>
      <c r="V12" s="254"/>
      <c r="W12" s="252">
        <f>SUM(W8:Z11)</f>
        <v>861.73331787409143</v>
      </c>
      <c r="X12" s="253"/>
      <c r="Y12" s="253"/>
      <c r="Z12" s="254"/>
      <c r="AP12" s="4" t="s">
        <v>4</v>
      </c>
      <c r="AQ12" s="209">
        <f>'1条'!$R$8</f>
        <v>4.75</v>
      </c>
      <c r="AR12" s="209"/>
      <c r="AS12" s="60" t="s">
        <v>236</v>
      </c>
      <c r="AT12" s="44">
        <v>2</v>
      </c>
      <c r="AU12" s="23" t="s">
        <v>69</v>
      </c>
      <c r="AV12" s="209">
        <f>G35</f>
        <v>1.2258898306471437</v>
      </c>
      <c r="AW12" s="209"/>
      <c r="AY12" s="4" t="s">
        <v>4</v>
      </c>
      <c r="AZ12" s="209">
        <f>AQ12-AT12*AV12</f>
        <v>2.2982203387057125</v>
      </c>
      <c r="BA12" s="209"/>
      <c r="BG12" s="9"/>
      <c r="BR12" s="10"/>
    </row>
    <row r="13" spans="1:70">
      <c r="BG13" s="9"/>
      <c r="BR13" s="10"/>
    </row>
    <row r="14" spans="1:70">
      <c r="AM14" t="s">
        <v>252</v>
      </c>
      <c r="BG14" s="9"/>
      <c r="BR14" s="10"/>
    </row>
    <row r="15" spans="1:70">
      <c r="E15" s="16"/>
      <c r="F15" s="16"/>
      <c r="G15" s="16"/>
      <c r="H15" s="16"/>
      <c r="I15" s="16"/>
      <c r="J15" s="16"/>
      <c r="K15" s="16"/>
      <c r="L15" s="16"/>
      <c r="M15" s="16"/>
      <c r="N15" s="16"/>
      <c r="O15" s="16"/>
      <c r="P15" s="16"/>
      <c r="Q15" s="16"/>
      <c r="R15" s="16"/>
      <c r="S15" s="16"/>
      <c r="T15" s="16"/>
      <c r="U15" s="16"/>
      <c r="AM15" s="243" t="s">
        <v>256</v>
      </c>
      <c r="AN15" s="244"/>
      <c r="AO15" s="48" t="s">
        <v>244</v>
      </c>
      <c r="AP15" s="186">
        <f>AP6/AR7*AT6</f>
        <v>1.2005478323628322</v>
      </c>
      <c r="AQ15" s="186"/>
      <c r="AR15" s="187"/>
      <c r="AS15" s="19" t="str">
        <f>IF(AP15&lt;=AX15, "&lt;", "≧")</f>
        <v>≧</v>
      </c>
      <c r="AT15" s="134" t="s">
        <v>265</v>
      </c>
      <c r="AU15" s="135"/>
      <c r="AV15" s="135"/>
      <c r="AW15" s="135"/>
      <c r="AX15" s="182">
        <f>'1条'!CI28</f>
        <v>1.2</v>
      </c>
      <c r="AY15" s="183"/>
      <c r="BB15" s="134" t="str">
        <f>IF(AS15="≧", "OK", "NG")</f>
        <v>OK</v>
      </c>
      <c r="BC15" s="136"/>
      <c r="BD15" s="61"/>
      <c r="BE15" s="61"/>
      <c r="BF15" s="61"/>
      <c r="BG15" s="9"/>
      <c r="BR15" s="10"/>
    </row>
    <row r="16" spans="1:70">
      <c r="U16" s="16"/>
      <c r="BG16" s="9"/>
      <c r="BR16" s="10"/>
    </row>
    <row r="17" spans="3:70">
      <c r="AL17" t="s">
        <v>278</v>
      </c>
      <c r="BG17" s="9"/>
      <c r="BR17" s="10"/>
    </row>
    <row r="18" spans="3:70">
      <c r="AM18" t="s">
        <v>452</v>
      </c>
      <c r="BG18" s="9"/>
      <c r="BR18" s="10"/>
    </row>
    <row r="19" spans="3:70">
      <c r="AM19" t="s">
        <v>453</v>
      </c>
      <c r="BG19" s="11"/>
      <c r="BH19" s="12"/>
      <c r="BI19" s="12"/>
      <c r="BJ19" s="12"/>
      <c r="BK19" s="12"/>
      <c r="BL19" s="12"/>
      <c r="BM19" s="12"/>
      <c r="BN19" s="12"/>
      <c r="BO19" s="12"/>
      <c r="BP19" s="12"/>
      <c r="BQ19" s="12"/>
      <c r="BR19" s="13"/>
    </row>
    <row r="20" spans="3:70">
      <c r="AM20" s="210" t="s">
        <v>267</v>
      </c>
      <c r="AN20" s="210"/>
      <c r="AO20" s="234" t="s">
        <v>40</v>
      </c>
      <c r="AP20" s="82">
        <v>2</v>
      </c>
      <c r="AQ20" s="239" t="s">
        <v>242</v>
      </c>
      <c r="AR20" s="239"/>
    </row>
    <row r="21" spans="3:70">
      <c r="AM21" s="210"/>
      <c r="AN21" s="210"/>
      <c r="AO21" s="234"/>
      <c r="AP21" s="75">
        <v>3</v>
      </c>
      <c r="AQ21" s="269" t="s">
        <v>296</v>
      </c>
      <c r="AR21" s="269"/>
    </row>
    <row r="22" spans="3:70">
      <c r="AO22" s="234" t="s">
        <v>40</v>
      </c>
      <c r="AP22" s="82">
        <v>2</v>
      </c>
      <c r="AQ22" s="83" t="s">
        <v>69</v>
      </c>
      <c r="AR22" s="197">
        <f>G12</f>
        <v>558.75</v>
      </c>
      <c r="AS22" s="197"/>
      <c r="AT22" s="197"/>
      <c r="AU22" s="18"/>
      <c r="AV22" s="18"/>
      <c r="AW22" s="18"/>
      <c r="AX22" s="18"/>
      <c r="AY22" s="18"/>
      <c r="AZ22" s="18"/>
      <c r="BG22" s="6"/>
      <c r="BH22" s="7"/>
      <c r="BI22" s="7"/>
      <c r="BJ22" s="7"/>
      <c r="BK22" s="7"/>
      <c r="BL22" s="7"/>
      <c r="BM22" s="7"/>
      <c r="BN22" s="7"/>
      <c r="BO22" s="7"/>
      <c r="BP22" s="7"/>
      <c r="BQ22" s="7"/>
      <c r="BR22" s="8"/>
    </row>
    <row r="23" spans="3:70">
      <c r="C23" t="s">
        <v>276</v>
      </c>
      <c r="D23" s="16"/>
      <c r="W23" s="6"/>
      <c r="X23" s="51"/>
      <c r="Y23" s="7"/>
      <c r="Z23" s="7"/>
      <c r="AA23" s="7"/>
      <c r="AB23" s="7"/>
      <c r="AC23" s="7"/>
      <c r="AD23" s="7"/>
      <c r="AE23" s="7"/>
      <c r="AF23" s="7"/>
      <c r="AG23" s="7"/>
      <c r="AH23" s="8"/>
      <c r="AO23" s="234"/>
      <c r="AP23" s="75">
        <v>3</v>
      </c>
      <c r="AQ23" s="84" t="s">
        <v>69</v>
      </c>
      <c r="AR23" s="240">
        <f>G31</f>
        <v>1.1491101693528563</v>
      </c>
      <c r="AS23" s="240"/>
      <c r="AT23" s="240"/>
      <c r="AU23" s="18"/>
      <c r="AV23" s="18"/>
      <c r="AW23" s="18"/>
      <c r="AX23" s="18"/>
      <c r="AY23" s="18"/>
      <c r="AZ23" s="18"/>
      <c r="BG23" s="9"/>
      <c r="BR23" s="10"/>
    </row>
    <row r="24" spans="3:70">
      <c r="D24" t="s">
        <v>245</v>
      </c>
      <c r="W24" s="9"/>
      <c r="X24" s="16"/>
      <c r="AH24" s="10"/>
      <c r="AO24" s="19" t="s">
        <v>244</v>
      </c>
      <c r="AP24" s="240">
        <f>AP22*AR22/AP23/AR23</f>
        <v>324.16387038832022</v>
      </c>
      <c r="AQ24" s="240"/>
      <c r="AR24" s="240"/>
      <c r="AS24" s="4" t="s">
        <v>33</v>
      </c>
      <c r="AV24" s="18"/>
      <c r="BG24" s="9"/>
      <c r="BR24" s="10"/>
    </row>
    <row r="25" spans="3:70">
      <c r="D25" s="210" t="s">
        <v>246</v>
      </c>
      <c r="E25" s="210"/>
      <c r="F25" s="234" t="s">
        <v>40</v>
      </c>
      <c r="G25" s="251" t="s">
        <v>247</v>
      </c>
      <c r="H25" s="251"/>
      <c r="I25" s="251"/>
      <c r="K25" s="234" t="s">
        <v>40</v>
      </c>
      <c r="L25" s="197">
        <f>'1条'!R8</f>
        <v>4.75</v>
      </c>
      <c r="M25" s="197"/>
      <c r="N25" s="197"/>
      <c r="W25" s="9"/>
      <c r="AH25" s="10"/>
      <c r="AV25" s="18"/>
      <c r="BG25" s="9"/>
      <c r="BR25" s="10"/>
    </row>
    <row r="26" spans="3:70">
      <c r="D26" s="210"/>
      <c r="E26" s="210"/>
      <c r="F26" s="234"/>
      <c r="G26" s="233">
        <f>'1条'!CM27</f>
        <v>3</v>
      </c>
      <c r="H26" s="233"/>
      <c r="I26" s="233"/>
      <c r="K26" s="234"/>
      <c r="L26" s="233">
        <f>G26</f>
        <v>3</v>
      </c>
      <c r="M26" s="233"/>
      <c r="N26" s="233"/>
      <c r="W26" s="9"/>
      <c r="AH26" s="10"/>
      <c r="AW26" s="4"/>
      <c r="BG26" s="9"/>
      <c r="BR26" s="10"/>
    </row>
    <row r="27" spans="3:70">
      <c r="F27" s="21" t="s">
        <v>244</v>
      </c>
      <c r="G27" s="190">
        <f>L25/L26</f>
        <v>1.5833333333333333</v>
      </c>
      <c r="H27" s="190"/>
      <c r="I27" s="190"/>
      <c r="J27" s="18" t="s">
        <v>243</v>
      </c>
      <c r="W27" s="9"/>
      <c r="AH27" s="10"/>
      <c r="AM27" t="s">
        <v>582</v>
      </c>
      <c r="BG27" s="9"/>
      <c r="BR27" s="10"/>
    </row>
    <row r="28" spans="3:70">
      <c r="D28" t="s">
        <v>248</v>
      </c>
      <c r="W28" s="9"/>
      <c r="AH28" s="10"/>
      <c r="AM28" s="210" t="s">
        <v>535</v>
      </c>
      <c r="AN28" s="210"/>
      <c r="AO28" s="45" t="s">
        <v>40</v>
      </c>
      <c r="AP28" s="4">
        <v>3</v>
      </c>
      <c r="AQ28" s="46" t="s">
        <v>536</v>
      </c>
      <c r="AT28" s="62"/>
      <c r="AU28" s="62"/>
      <c r="AV28" s="62"/>
      <c r="AW28" s="62"/>
      <c r="AX28" s="62"/>
      <c r="AY28" s="62"/>
      <c r="AZ28" s="62"/>
      <c r="BA28" s="62"/>
      <c r="BG28" s="9"/>
      <c r="BR28" s="10"/>
    </row>
    <row r="29" spans="3:70">
      <c r="D29" s="211" t="s">
        <v>249</v>
      </c>
      <c r="E29" s="211"/>
      <c r="F29" s="234" t="s">
        <v>40</v>
      </c>
      <c r="G29" s="239" t="s">
        <v>250</v>
      </c>
      <c r="H29" s="239"/>
      <c r="I29" s="239"/>
      <c r="J29" s="239"/>
      <c r="K29" s="239"/>
      <c r="M29" s="234" t="s">
        <v>40</v>
      </c>
      <c r="N29" s="197">
        <f>S12</f>
        <v>1503.7986249999999</v>
      </c>
      <c r="O29" s="197"/>
      <c r="P29" s="197"/>
      <c r="Q29" s="53" t="s">
        <v>236</v>
      </c>
      <c r="R29" s="197">
        <f>W12</f>
        <v>861.73331787409143</v>
      </c>
      <c r="S29" s="197"/>
      <c r="T29" s="197"/>
      <c r="W29" s="9"/>
      <c r="AH29" s="10"/>
      <c r="AO29" s="45" t="s">
        <v>40</v>
      </c>
      <c r="AP29" s="4">
        <v>3</v>
      </c>
      <c r="AQ29" s="84" t="s">
        <v>69</v>
      </c>
      <c r="AR29" s="190">
        <f>G31</f>
        <v>1.1491101693528563</v>
      </c>
      <c r="AS29" s="190"/>
      <c r="AT29" s="190"/>
      <c r="AU29" s="62"/>
      <c r="AV29" s="62"/>
      <c r="AW29" s="62"/>
      <c r="AX29" s="62"/>
      <c r="AY29" s="62"/>
      <c r="AZ29" s="62"/>
      <c r="BA29" s="62"/>
      <c r="BG29" s="9"/>
      <c r="BR29" s="10"/>
    </row>
    <row r="30" spans="3:70">
      <c r="D30" s="211"/>
      <c r="E30" s="211"/>
      <c r="F30" s="234"/>
      <c r="G30" s="211" t="s">
        <v>242</v>
      </c>
      <c r="H30" s="211"/>
      <c r="I30" s="211"/>
      <c r="J30" s="211"/>
      <c r="K30" s="211"/>
      <c r="M30" s="234"/>
      <c r="P30" s="240">
        <f>G12</f>
        <v>558.75</v>
      </c>
      <c r="Q30" s="240"/>
      <c r="R30" s="240"/>
      <c r="W30" s="9"/>
      <c r="AH30" s="10"/>
      <c r="AM30" s="62"/>
      <c r="AN30" s="62"/>
      <c r="AO30" s="45" t="s">
        <v>40</v>
      </c>
      <c r="AP30" s="190">
        <f>AP29*AR29</f>
        <v>3.4473305080585686</v>
      </c>
      <c r="AQ30" s="190"/>
      <c r="AR30" s="190"/>
      <c r="AS30" s="44" t="s">
        <v>5</v>
      </c>
      <c r="AT30" s="62"/>
      <c r="AU30" s="62"/>
      <c r="AV30" s="62"/>
      <c r="AW30" s="62"/>
      <c r="AX30" s="62"/>
      <c r="AY30" s="62"/>
      <c r="AZ30" s="62"/>
      <c r="BA30" s="62"/>
      <c r="BG30" s="9"/>
      <c r="BR30" s="10"/>
    </row>
    <row r="31" spans="3:70">
      <c r="F31" s="16" t="s">
        <v>244</v>
      </c>
      <c r="G31" s="190">
        <f>(N29-R29)/P30</f>
        <v>1.1491101693528563</v>
      </c>
      <c r="H31" s="190"/>
      <c r="I31" s="18" t="s">
        <v>243</v>
      </c>
      <c r="W31" s="9"/>
      <c r="AH31" s="10"/>
      <c r="AM31" s="62"/>
      <c r="AN31" s="62"/>
      <c r="AO31" s="62"/>
      <c r="AP31" s="62"/>
      <c r="AQ31" s="62"/>
      <c r="AR31" s="62"/>
      <c r="AS31" s="62"/>
      <c r="AT31" s="62"/>
      <c r="AU31" s="62"/>
      <c r="AV31" s="62"/>
      <c r="AW31" s="62"/>
      <c r="AX31" s="62"/>
      <c r="AY31" s="62"/>
      <c r="AZ31" s="62"/>
      <c r="BA31" s="62"/>
      <c r="BG31" s="9"/>
      <c r="BR31" s="10"/>
    </row>
    <row r="32" spans="3:70">
      <c r="D32" t="s">
        <v>251</v>
      </c>
      <c r="W32" s="9"/>
      <c r="AH32" s="10"/>
      <c r="AM32" s="62"/>
      <c r="AN32" s="62"/>
      <c r="AO32" s="62"/>
      <c r="AP32" s="62"/>
      <c r="AQ32" s="62"/>
      <c r="AR32" s="62"/>
      <c r="AS32" s="62"/>
      <c r="AT32" s="62"/>
      <c r="AU32" s="62"/>
      <c r="AV32" s="62"/>
      <c r="AW32" s="62"/>
      <c r="AX32" s="62"/>
      <c r="AY32" s="62"/>
      <c r="AZ32" s="62"/>
      <c r="BA32" s="62"/>
      <c r="BG32" s="9"/>
      <c r="BR32" s="10"/>
    </row>
    <row r="33" spans="4:70">
      <c r="D33" s="211" t="s">
        <v>372</v>
      </c>
      <c r="E33" s="211"/>
      <c r="F33" s="234" t="s">
        <v>40</v>
      </c>
      <c r="G33" s="54" t="s">
        <v>247</v>
      </c>
      <c r="H33" s="235" t="s">
        <v>236</v>
      </c>
      <c r="I33" s="211" t="s">
        <v>249</v>
      </c>
      <c r="K33" s="234" t="s">
        <v>40</v>
      </c>
      <c r="L33" s="197">
        <f>'1条'!R8</f>
        <v>4.75</v>
      </c>
      <c r="M33" s="197"/>
      <c r="N33" s="197"/>
      <c r="O33" s="235" t="s">
        <v>236</v>
      </c>
      <c r="P33" s="237">
        <f>G31</f>
        <v>1.1491101693528563</v>
      </c>
      <c r="Q33" s="237"/>
      <c r="R33" s="237"/>
      <c r="W33" s="9"/>
      <c r="AH33" s="10"/>
      <c r="AM33" s="62"/>
      <c r="AN33" s="62"/>
      <c r="AO33" s="62"/>
      <c r="AP33" s="62"/>
      <c r="AQ33" s="62"/>
      <c r="AR33" s="62"/>
      <c r="AS33" s="62"/>
      <c r="AT33" s="62"/>
      <c r="AU33" s="62"/>
      <c r="AV33" s="62"/>
      <c r="AW33" s="62"/>
      <c r="AX33" s="62"/>
      <c r="AY33" s="62"/>
      <c r="AZ33" s="62"/>
      <c r="BA33" s="62"/>
      <c r="BG33" s="9"/>
      <c r="BR33" s="10"/>
    </row>
    <row r="34" spans="4:70">
      <c r="D34" s="211"/>
      <c r="E34" s="211"/>
      <c r="F34" s="234"/>
      <c r="G34" s="49">
        <v>2</v>
      </c>
      <c r="H34" s="236"/>
      <c r="I34" s="211"/>
      <c r="K34" s="234"/>
      <c r="M34" s="49">
        <v>2</v>
      </c>
      <c r="O34" s="236"/>
      <c r="P34" s="237"/>
      <c r="Q34" s="237"/>
      <c r="R34" s="237"/>
      <c r="W34" s="9"/>
      <c r="AH34" s="10"/>
      <c r="BG34" s="9"/>
      <c r="BR34" s="10"/>
    </row>
    <row r="35" spans="4:70">
      <c r="F35" s="21" t="s">
        <v>244</v>
      </c>
      <c r="G35" s="190">
        <f>ABS(L33/M34-P33)</f>
        <v>1.2258898306471437</v>
      </c>
      <c r="H35" s="190"/>
      <c r="I35" s="18" t="s">
        <v>243</v>
      </c>
      <c r="W35" s="9"/>
      <c r="AH35" s="10"/>
      <c r="AM35" t="s">
        <v>252</v>
      </c>
      <c r="BG35" s="9"/>
      <c r="BR35" s="10"/>
    </row>
    <row r="36" spans="4:70">
      <c r="D36" t="s">
        <v>252</v>
      </c>
      <c r="W36" s="9"/>
      <c r="AH36" s="10"/>
      <c r="AM36" s="243" t="s">
        <v>267</v>
      </c>
      <c r="AN36" s="244"/>
      <c r="AO36" s="48" t="s">
        <v>244</v>
      </c>
      <c r="AP36" s="186">
        <f>AP24</f>
        <v>324.16387038832022</v>
      </c>
      <c r="AQ36" s="186"/>
      <c r="AR36" s="187"/>
      <c r="AS36" s="19" t="str">
        <f>IF(AP36&lt;=AY36, "≦", "&gt;")</f>
        <v>≦</v>
      </c>
      <c r="AT36" s="134" t="s">
        <v>274</v>
      </c>
      <c r="AU36" s="135"/>
      <c r="AV36" s="135"/>
      <c r="AW36" s="135"/>
      <c r="AX36" s="135"/>
      <c r="AY36" s="188">
        <f>'1条'!CI29</f>
        <v>450</v>
      </c>
      <c r="AZ36" s="183"/>
      <c r="BC36" s="134" t="str">
        <f>IF(AS36="≦", "OK", "NG")</f>
        <v>OK</v>
      </c>
      <c r="BD36" s="136"/>
      <c r="BG36" s="9"/>
      <c r="BR36" s="10"/>
    </row>
    <row r="37" spans="4:70">
      <c r="D37" s="249" t="s">
        <v>371</v>
      </c>
      <c r="E37" s="250"/>
      <c r="F37" s="48" t="s">
        <v>244</v>
      </c>
      <c r="G37" s="186">
        <f>ABS(G35)</f>
        <v>1.2258898306471437</v>
      </c>
      <c r="H37" s="186"/>
      <c r="I37" s="187"/>
      <c r="J37" s="19" t="str">
        <f>IF(G37&lt;=N37, "≦", "&gt;")</f>
        <v>≦</v>
      </c>
      <c r="K37" s="243" t="s">
        <v>253</v>
      </c>
      <c r="L37" s="244"/>
      <c r="M37" s="48" t="s">
        <v>244</v>
      </c>
      <c r="N37" s="186">
        <f>G27</f>
        <v>1.5833333333333333</v>
      </c>
      <c r="O37" s="186"/>
      <c r="P37" s="187"/>
      <c r="S37" s="134" t="str">
        <f>IF(J37="≦", "OK", "NG")</f>
        <v>OK</v>
      </c>
      <c r="T37" s="136"/>
      <c r="W37" s="9"/>
      <c r="AH37" s="10"/>
      <c r="BG37" s="11"/>
      <c r="BH37" s="12"/>
      <c r="BI37" s="12"/>
      <c r="BJ37" s="12"/>
      <c r="BK37" s="12"/>
      <c r="BL37" s="12"/>
      <c r="BM37" s="12"/>
      <c r="BN37" s="12"/>
      <c r="BO37" s="12"/>
      <c r="BP37" s="12"/>
      <c r="BQ37" s="12"/>
      <c r="BR37" s="13"/>
    </row>
    <row r="38" spans="4:70">
      <c r="W38" s="11"/>
      <c r="X38" s="12"/>
      <c r="Y38" s="12"/>
      <c r="Z38" s="12"/>
      <c r="AA38" s="12"/>
      <c r="AB38" s="12"/>
      <c r="AC38" s="12"/>
      <c r="AD38" s="12"/>
      <c r="AE38" s="12"/>
      <c r="AF38" s="12"/>
      <c r="AG38" s="12"/>
      <c r="AH38" s="13"/>
      <c r="AI38">
        <v>12</v>
      </c>
      <c r="AM38" s="62"/>
      <c r="AN38" s="62"/>
      <c r="AO38" s="62"/>
      <c r="AP38" s="62"/>
      <c r="AQ38" s="62"/>
      <c r="AR38" s="62"/>
      <c r="AS38" s="62"/>
      <c r="AT38" s="62"/>
      <c r="AU38" s="62"/>
      <c r="AV38" s="62"/>
      <c r="AW38" s="62"/>
      <c r="AX38" s="62"/>
      <c r="AY38" s="62"/>
      <c r="AZ38" s="62"/>
      <c r="BA38" s="62"/>
      <c r="BB38" s="62"/>
      <c r="BC38" s="62"/>
      <c r="BD38" s="62"/>
      <c r="BR38">
        <v>13</v>
      </c>
    </row>
  </sheetData>
  <sheetProtection sheet="1" objects="1" scenarios="1"/>
  <mergeCells count="120">
    <mergeCell ref="BC36:BD36"/>
    <mergeCell ref="AM36:AN36"/>
    <mergeCell ref="AP36:AR36"/>
    <mergeCell ref="AT36:AX36"/>
    <mergeCell ref="AY36:AZ36"/>
    <mergeCell ref="D37:E37"/>
    <mergeCell ref="G37:I37"/>
    <mergeCell ref="K37:L37"/>
    <mergeCell ref="N37:P37"/>
    <mergeCell ref="S37:T37"/>
    <mergeCell ref="G35:H35"/>
    <mergeCell ref="AO22:AO23"/>
    <mergeCell ref="AR22:AT22"/>
    <mergeCell ref="AR23:AT23"/>
    <mergeCell ref="AP24:AR24"/>
    <mergeCell ref="G31:H31"/>
    <mergeCell ref="D33:E34"/>
    <mergeCell ref="F33:F34"/>
    <mergeCell ref="H33:H34"/>
    <mergeCell ref="I33:I34"/>
    <mergeCell ref="M29:M30"/>
    <mergeCell ref="N29:P29"/>
    <mergeCell ref="R29:T29"/>
    <mergeCell ref="P30:R30"/>
    <mergeCell ref="K33:K34"/>
    <mergeCell ref="L33:N33"/>
    <mergeCell ref="O33:O34"/>
    <mergeCell ref="P33:R34"/>
    <mergeCell ref="G27:I27"/>
    <mergeCell ref="D29:E30"/>
    <mergeCell ref="F29:F30"/>
    <mergeCell ref="G29:K29"/>
    <mergeCell ref="L26:N26"/>
    <mergeCell ref="D25:E26"/>
    <mergeCell ref="AM15:AN15"/>
    <mergeCell ref="AP15:AR15"/>
    <mergeCell ref="G30:K30"/>
    <mergeCell ref="AM20:AN21"/>
    <mergeCell ref="AO20:AO21"/>
    <mergeCell ref="AX15:AY15"/>
    <mergeCell ref="BB15:BC15"/>
    <mergeCell ref="AW6:AX6"/>
    <mergeCell ref="AZ6:BA6"/>
    <mergeCell ref="AR7:AT7"/>
    <mergeCell ref="AP8:AR8"/>
    <mergeCell ref="AT6:AU6"/>
    <mergeCell ref="AV12:AW12"/>
    <mergeCell ref="M9:O9"/>
    <mergeCell ref="P9:R9"/>
    <mergeCell ref="S9:V9"/>
    <mergeCell ref="AM10:AN10"/>
    <mergeCell ref="AM28:AN28"/>
    <mergeCell ref="AP30:AR30"/>
    <mergeCell ref="AR29:AT29"/>
    <mergeCell ref="F25:F26"/>
    <mergeCell ref="G25:I25"/>
    <mergeCell ref="K25:K26"/>
    <mergeCell ref="L25:N25"/>
    <mergeCell ref="G26:I26"/>
    <mergeCell ref="AQ20:AR20"/>
    <mergeCell ref="AQ21:AR21"/>
    <mergeCell ref="AR5:AS5"/>
    <mergeCell ref="AO6:AO7"/>
    <mergeCell ref="AP6:AR6"/>
    <mergeCell ref="AM4:AN5"/>
    <mergeCell ref="AO4:AO5"/>
    <mergeCell ref="AP4:AQ4"/>
    <mergeCell ref="W7:Z7"/>
    <mergeCell ref="D10:F10"/>
    <mergeCell ref="G10:I10"/>
    <mergeCell ref="J10:L10"/>
    <mergeCell ref="M10:O10"/>
    <mergeCell ref="P10:R10"/>
    <mergeCell ref="S10:V10"/>
    <mergeCell ref="W10:Z10"/>
    <mergeCell ref="D9:F9"/>
    <mergeCell ref="G9:I9"/>
    <mergeCell ref="J9:L9"/>
    <mergeCell ref="AT4:AU4"/>
    <mergeCell ref="AT15:AW15"/>
    <mergeCell ref="AZ12:BA12"/>
    <mergeCell ref="D11:F11"/>
    <mergeCell ref="G11:I11"/>
    <mergeCell ref="J11:L11"/>
    <mergeCell ref="M11:O11"/>
    <mergeCell ref="P11:R11"/>
    <mergeCell ref="S11:V11"/>
    <mergeCell ref="W11:Z11"/>
    <mergeCell ref="W9:Z9"/>
    <mergeCell ref="AQ12:AR12"/>
    <mergeCell ref="D12:F12"/>
    <mergeCell ref="G12:I12"/>
    <mergeCell ref="J12:L12"/>
    <mergeCell ref="M12:O12"/>
    <mergeCell ref="P12:R12"/>
    <mergeCell ref="S12:V12"/>
    <mergeCell ref="W12:Z12"/>
    <mergeCell ref="G7:I7"/>
    <mergeCell ref="J7:L7"/>
    <mergeCell ref="M7:O7"/>
    <mergeCell ref="P7:R7"/>
    <mergeCell ref="S7:V7"/>
    <mergeCell ref="D8:F8"/>
    <mergeCell ref="G8:I8"/>
    <mergeCell ref="J8:L8"/>
    <mergeCell ref="M8:O8"/>
    <mergeCell ref="P8:R8"/>
    <mergeCell ref="S8:V8"/>
    <mergeCell ref="W8:Z8"/>
    <mergeCell ref="AN11:AO11"/>
    <mergeCell ref="G5:I5"/>
    <mergeCell ref="J5:L5"/>
    <mergeCell ref="M5:R5"/>
    <mergeCell ref="S5:Z5"/>
    <mergeCell ref="G6:I6"/>
    <mergeCell ref="J6:L6"/>
    <mergeCell ref="M6:O6"/>
    <mergeCell ref="P6:R6"/>
    <mergeCell ref="S6:V6"/>
    <mergeCell ref="W6:Z6"/>
  </mergeCells>
  <phoneticPr fontId="4"/>
  <conditionalFormatting sqref="BB15:BC15">
    <cfRule type="cellIs" dxfId="15" priority="3" operator="equal">
      <formula>"NG"</formula>
    </cfRule>
  </conditionalFormatting>
  <conditionalFormatting sqref="BC36:BD36">
    <cfRule type="cellIs" dxfId="14"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colBreaks count="1" manualBreakCount="1">
    <brk id="3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AE9DC-F863-4371-AB01-213B21FF346F}">
  <dimension ref="A1:BS38"/>
  <sheetViews>
    <sheetView showGridLines="0" view="pageBreakPreview" zoomScale="60" zoomScaleNormal="123" workbookViewId="0">
      <selection activeCell="A2" sqref="A2"/>
    </sheetView>
  </sheetViews>
  <sheetFormatPr defaultRowHeight="18"/>
  <cols>
    <col min="1" max="70" width="3" customWidth="1"/>
  </cols>
  <sheetData>
    <row r="1" spans="1:71">
      <c r="A1" s="16" t="s">
        <v>493</v>
      </c>
      <c r="B1" s="16"/>
      <c r="C1" s="16"/>
      <c r="AO1" s="213" t="s">
        <v>177</v>
      </c>
      <c r="AP1" s="213"/>
      <c r="AQ1" s="16" t="s">
        <v>178</v>
      </c>
      <c r="AR1" s="16"/>
      <c r="AZ1" s="15" t="s">
        <v>177</v>
      </c>
      <c r="BA1" s="16" t="s">
        <v>40</v>
      </c>
      <c r="BB1" s="37">
        <v>0</v>
      </c>
      <c r="BC1" s="16" t="s">
        <v>175</v>
      </c>
    </row>
    <row r="2" spans="1:71">
      <c r="A2" s="16"/>
      <c r="B2" t="s">
        <v>494</v>
      </c>
      <c r="C2" s="16"/>
      <c r="AO2" s="222" t="s">
        <v>181</v>
      </c>
      <c r="AP2" s="213"/>
      <c r="AQ2" s="16" t="s">
        <v>182</v>
      </c>
      <c r="AR2" s="16"/>
      <c r="AZ2" s="33" t="s">
        <v>181</v>
      </c>
      <c r="BA2" s="16" t="s">
        <v>40</v>
      </c>
      <c r="BB2" s="37">
        <v>0</v>
      </c>
      <c r="BC2" s="16" t="s">
        <v>175</v>
      </c>
    </row>
    <row r="3" spans="1:71">
      <c r="A3" s="16"/>
      <c r="C3" t="s">
        <v>603</v>
      </c>
      <c r="AO3" s="213" t="s">
        <v>179</v>
      </c>
      <c r="AP3" s="213"/>
      <c r="AQ3" s="16" t="s">
        <v>180</v>
      </c>
      <c r="AR3" s="16"/>
      <c r="AU3" s="15" t="s">
        <v>179</v>
      </c>
      <c r="AV3" s="16" t="s">
        <v>40</v>
      </c>
      <c r="AW3" s="33">
        <v>2</v>
      </c>
      <c r="AX3" s="15" t="s">
        <v>173</v>
      </c>
      <c r="AY3" t="s">
        <v>285</v>
      </c>
      <c r="AZ3" s="4">
        <v>3</v>
      </c>
      <c r="BA3" s="16" t="s">
        <v>40</v>
      </c>
      <c r="BB3" s="33">
        <v>2</v>
      </c>
      <c r="BC3" t="s">
        <v>69</v>
      </c>
      <c r="BD3" s="67">
        <f>R38</f>
        <v>30</v>
      </c>
      <c r="BE3" t="s">
        <v>285</v>
      </c>
      <c r="BF3" s="4">
        <v>3</v>
      </c>
      <c r="BH3" s="16" t="s">
        <v>40</v>
      </c>
      <c r="BI3" s="214">
        <f>BB3/BF3*BD3</f>
        <v>20</v>
      </c>
      <c r="BJ3" s="214"/>
      <c r="BK3" s="214"/>
      <c r="BL3" s="16" t="s">
        <v>175</v>
      </c>
      <c r="BM3" t="s">
        <v>445</v>
      </c>
    </row>
    <row r="4" spans="1:71">
      <c r="C4" t="s">
        <v>604</v>
      </c>
      <c r="AN4" s="16" t="s">
        <v>183</v>
      </c>
    </row>
    <row r="5" spans="1:71">
      <c r="C5" t="s">
        <v>495</v>
      </c>
      <c r="AN5" s="192" t="s">
        <v>155</v>
      </c>
      <c r="AO5" s="192"/>
      <c r="AP5" s="196" t="s">
        <v>40</v>
      </c>
      <c r="AQ5" s="27" t="s">
        <v>156</v>
      </c>
      <c r="AR5" s="28" t="s">
        <v>157</v>
      </c>
      <c r="AS5" s="220" t="s">
        <v>158</v>
      </c>
      <c r="AT5" s="220"/>
      <c r="AU5" s="220"/>
      <c r="AV5" s="220"/>
      <c r="AW5" s="16"/>
      <c r="AX5" s="196" t="s">
        <v>40</v>
      </c>
      <c r="AY5" s="27" t="s">
        <v>156</v>
      </c>
      <c r="AZ5" s="28" t="s">
        <v>157</v>
      </c>
      <c r="BA5" s="218" t="s">
        <v>184</v>
      </c>
      <c r="BB5" s="218"/>
      <c r="BC5" s="34" t="s">
        <v>171</v>
      </c>
      <c r="BD5" s="28" t="s">
        <v>185</v>
      </c>
      <c r="BE5" s="36">
        <f>R38</f>
        <v>30</v>
      </c>
      <c r="BF5" s="28" t="s">
        <v>166</v>
      </c>
      <c r="BG5" s="28"/>
      <c r="BH5" s="28"/>
      <c r="BI5" s="16"/>
      <c r="BJ5" s="196" t="s">
        <v>40</v>
      </c>
      <c r="BK5" s="27" t="s">
        <v>156</v>
      </c>
      <c r="BL5" s="28" t="s">
        <v>157</v>
      </c>
      <c r="BM5" s="218" t="s">
        <v>184</v>
      </c>
      <c r="BN5" s="218"/>
      <c r="BO5" s="34" t="s">
        <v>171</v>
      </c>
      <c r="BP5" s="28" t="s">
        <v>185</v>
      </c>
      <c r="BQ5" s="35">
        <f>R38</f>
        <v>30</v>
      </c>
      <c r="BR5" s="35" t="s">
        <v>166</v>
      </c>
    </row>
    <row r="6" spans="1:71">
      <c r="D6" t="s">
        <v>341</v>
      </c>
      <c r="X6" s="6"/>
      <c r="Y6" s="7"/>
      <c r="Z6" s="7"/>
      <c r="AA6" s="7"/>
      <c r="AB6" s="7"/>
      <c r="AC6" s="7"/>
      <c r="AD6" s="7"/>
      <c r="AE6" s="7"/>
      <c r="AF6" s="7"/>
      <c r="AG6" s="7"/>
      <c r="AH6" s="7"/>
      <c r="AI6" s="8"/>
      <c r="AN6" s="192"/>
      <c r="AO6" s="192"/>
      <c r="AP6" s="196"/>
      <c r="AQ6" s="219" t="s">
        <v>159</v>
      </c>
      <c r="AR6" s="219"/>
      <c r="AS6" s="219"/>
      <c r="AT6" s="219"/>
      <c r="AU6" s="219"/>
      <c r="AV6" s="219"/>
      <c r="AW6" s="16"/>
      <c r="AX6" s="196"/>
      <c r="AY6" s="213" t="s">
        <v>186</v>
      </c>
      <c r="AZ6" s="213"/>
      <c r="BA6" s="15" t="s">
        <v>171</v>
      </c>
      <c r="BB6" s="16" t="s">
        <v>185</v>
      </c>
      <c r="BC6" s="37">
        <f>R38</f>
        <v>30</v>
      </c>
      <c r="BD6" s="16" t="s">
        <v>185</v>
      </c>
      <c r="BE6" s="38">
        <f>BB1</f>
        <v>0</v>
      </c>
      <c r="BF6" s="18" t="s">
        <v>187</v>
      </c>
      <c r="BG6" s="38">
        <f>BI3</f>
        <v>20</v>
      </c>
      <c r="BH6" s="16" t="s">
        <v>166</v>
      </c>
      <c r="BI6" s="37"/>
      <c r="BJ6" s="196"/>
      <c r="BK6" s="213" t="s">
        <v>186</v>
      </c>
      <c r="BL6" s="213"/>
      <c r="BM6" s="15" t="s">
        <v>171</v>
      </c>
      <c r="BN6" s="16" t="s">
        <v>185</v>
      </c>
      <c r="BO6" s="217">
        <f>BC6+BE6+BG6</f>
        <v>50</v>
      </c>
      <c r="BP6" s="217"/>
      <c r="BQ6" s="217"/>
      <c r="BR6" s="16" t="s">
        <v>166</v>
      </c>
    </row>
    <row r="7" spans="1:71">
      <c r="E7" s="271"/>
      <c r="F7" s="271"/>
      <c r="G7" s="271" t="s">
        <v>110</v>
      </c>
      <c r="H7" s="271"/>
      <c r="I7" s="271"/>
      <c r="J7" s="272" t="s">
        <v>111</v>
      </c>
      <c r="K7" s="272"/>
      <c r="L7" s="272"/>
      <c r="M7" s="271" t="s">
        <v>112</v>
      </c>
      <c r="N7" s="271"/>
      <c r="O7" s="271"/>
      <c r="P7" s="225" t="s">
        <v>113</v>
      </c>
      <c r="Q7" s="225"/>
      <c r="R7" s="225"/>
      <c r="S7" s="225" t="s">
        <v>114</v>
      </c>
      <c r="T7" s="225"/>
      <c r="U7" s="225"/>
      <c r="V7" s="17"/>
      <c r="X7" s="9"/>
      <c r="AI7" s="10"/>
      <c r="AN7" s="192" t="s">
        <v>156</v>
      </c>
      <c r="AO7" s="192"/>
      <c r="AP7" s="196" t="s">
        <v>40</v>
      </c>
      <c r="AQ7" s="27" t="s">
        <v>160</v>
      </c>
      <c r="AR7" s="28" t="s">
        <v>157</v>
      </c>
      <c r="AS7" s="29" t="s">
        <v>205</v>
      </c>
      <c r="AT7" s="213" t="s">
        <v>161</v>
      </c>
      <c r="AU7" s="213"/>
      <c r="AV7" s="196" t="s">
        <v>162</v>
      </c>
      <c r="AW7" s="192" t="s">
        <v>163</v>
      </c>
      <c r="AX7" s="196" t="s">
        <v>157</v>
      </c>
      <c r="AY7" s="192" t="s">
        <v>160</v>
      </c>
      <c r="AZ7" s="16"/>
      <c r="BC7" s="196" t="s">
        <v>40</v>
      </c>
      <c r="BD7" s="27" t="s">
        <v>160</v>
      </c>
      <c r="BE7" s="28" t="s">
        <v>157</v>
      </c>
      <c r="BF7" s="208">
        <f>'1条'!R6-'1条'!R14</f>
        <v>6.2</v>
      </c>
      <c r="BG7" s="208"/>
      <c r="BH7" s="199" t="s">
        <v>191</v>
      </c>
      <c r="BI7" s="214">
        <f>'1条'!R20</f>
        <v>19</v>
      </c>
      <c r="BJ7" s="196" t="s">
        <v>162</v>
      </c>
      <c r="BK7" s="214">
        <f>'1条'!X37</f>
        <v>10</v>
      </c>
      <c r="BL7" s="196" t="s">
        <v>157</v>
      </c>
      <c r="BM7" s="192" t="s">
        <v>160</v>
      </c>
    </row>
    <row r="8" spans="1:71">
      <c r="E8" s="271" t="s">
        <v>117</v>
      </c>
      <c r="F8" s="271"/>
      <c r="G8" s="270">
        <f>'1条'!R7</f>
        <v>0.65</v>
      </c>
      <c r="H8" s="270"/>
      <c r="I8" s="270"/>
      <c r="J8" s="270">
        <f>'1条'!R6</f>
        <v>6.3</v>
      </c>
      <c r="K8" s="270"/>
      <c r="L8" s="270"/>
      <c r="M8" s="270">
        <f>G8*J8</f>
        <v>4.0949999999999998</v>
      </c>
      <c r="N8" s="270"/>
      <c r="O8" s="270"/>
      <c r="P8" s="270">
        <v>0</v>
      </c>
      <c r="Q8" s="270"/>
      <c r="R8" s="270"/>
      <c r="S8" s="270">
        <f>J8/2</f>
        <v>3.15</v>
      </c>
      <c r="T8" s="270"/>
      <c r="U8" s="270"/>
      <c r="V8" s="90"/>
      <c r="X8" s="9"/>
      <c r="AI8" s="10"/>
      <c r="AN8" s="192"/>
      <c r="AO8" s="192"/>
      <c r="AP8" s="196"/>
      <c r="AQ8" s="16"/>
      <c r="AR8" s="18">
        <v>2</v>
      </c>
      <c r="AS8" s="16"/>
      <c r="AT8" s="213"/>
      <c r="AU8" s="213"/>
      <c r="AV8" s="196"/>
      <c r="AW8" s="192"/>
      <c r="AX8" s="196"/>
      <c r="AY8" s="192"/>
      <c r="AZ8" s="16"/>
      <c r="BC8" s="196"/>
      <c r="BD8" s="16"/>
      <c r="BE8" s="18">
        <v>2</v>
      </c>
      <c r="BF8" s="16"/>
      <c r="BG8" s="16"/>
      <c r="BH8" s="199"/>
      <c r="BI8" s="214"/>
      <c r="BJ8" s="196"/>
      <c r="BK8" s="214"/>
      <c r="BL8" s="196"/>
      <c r="BM8" s="192"/>
      <c r="BN8" s="43"/>
      <c r="BO8" s="43"/>
      <c r="BP8" s="43"/>
      <c r="BQ8" s="16"/>
      <c r="BR8" s="17"/>
    </row>
    <row r="9" spans="1:71">
      <c r="X9" s="9"/>
      <c r="AI9" s="10"/>
      <c r="AP9" s="21" t="s">
        <v>40</v>
      </c>
      <c r="AQ9" s="190">
        <f>BF7/BE8*BI7+BK7</f>
        <v>68.900000000000006</v>
      </c>
      <c r="AR9" s="190"/>
      <c r="AS9" s="190"/>
      <c r="AT9" s="16" t="s">
        <v>157</v>
      </c>
      <c r="AU9" s="17" t="s">
        <v>160</v>
      </c>
    </row>
    <row r="10" spans="1:71">
      <c r="E10" s="16" t="s">
        <v>322</v>
      </c>
      <c r="F10" s="16"/>
      <c r="G10" s="16"/>
      <c r="H10" s="16"/>
      <c r="I10" s="16"/>
      <c r="J10" s="16"/>
      <c r="K10" s="16"/>
      <c r="L10" s="16"/>
      <c r="M10" s="16"/>
      <c r="X10" s="9"/>
      <c r="AI10" s="10"/>
      <c r="AN10" s="192" t="s">
        <v>160</v>
      </c>
      <c r="AO10" s="192"/>
      <c r="AP10" s="196" t="s">
        <v>40</v>
      </c>
      <c r="AQ10" s="196" t="s">
        <v>164</v>
      </c>
      <c r="AR10" s="28"/>
      <c r="AS10" s="30">
        <v>1</v>
      </c>
      <c r="AT10" s="28"/>
      <c r="AU10" s="196" t="s">
        <v>162</v>
      </c>
      <c r="AV10" s="213" t="s">
        <v>165</v>
      </c>
      <c r="AW10" s="213"/>
      <c r="AX10" s="213"/>
      <c r="AY10" s="196" t="s">
        <v>166</v>
      </c>
      <c r="AZ10" s="196" t="s">
        <v>192</v>
      </c>
      <c r="BA10" s="192" t="s">
        <v>205</v>
      </c>
      <c r="BB10" s="16"/>
      <c r="BC10" s="196" t="s">
        <v>40</v>
      </c>
      <c r="BD10" s="196" t="s">
        <v>164</v>
      </c>
      <c r="BE10" s="28"/>
      <c r="BF10" s="30">
        <v>1</v>
      </c>
      <c r="BG10" s="28"/>
      <c r="BH10" s="196" t="s">
        <v>162</v>
      </c>
      <c r="BI10" s="213" t="s">
        <v>193</v>
      </c>
      <c r="BJ10" s="213"/>
      <c r="BK10" s="214">
        <f>BB1</f>
        <v>0</v>
      </c>
      <c r="BL10" s="214"/>
      <c r="BM10" s="214"/>
      <c r="BN10" s="196" t="s">
        <v>194</v>
      </c>
      <c r="BO10" s="196"/>
      <c r="BP10" s="190">
        <f>BF7</f>
        <v>6.2</v>
      </c>
      <c r="BQ10" s="190"/>
    </row>
    <row r="11" spans="1:71" ht="18" customHeight="1">
      <c r="E11" s="16" t="s">
        <v>128</v>
      </c>
      <c r="X11" s="9"/>
      <c r="AI11" s="10"/>
      <c r="AN11" s="192"/>
      <c r="AO11" s="192"/>
      <c r="AP11" s="196"/>
      <c r="AQ11" s="196"/>
      <c r="AR11" s="213" t="s">
        <v>167</v>
      </c>
      <c r="AS11" s="213"/>
      <c r="AT11" s="213"/>
      <c r="AU11" s="196"/>
      <c r="AV11" s="213"/>
      <c r="AW11" s="213"/>
      <c r="AX11" s="213"/>
      <c r="AY11" s="196"/>
      <c r="AZ11" s="196"/>
      <c r="BA11" s="192"/>
      <c r="BB11" s="16"/>
      <c r="BC11" s="196"/>
      <c r="BD11" s="196"/>
      <c r="BE11" s="213" t="s">
        <v>167</v>
      </c>
      <c r="BF11" s="213"/>
      <c r="BG11" s="213"/>
      <c r="BH11" s="196"/>
      <c r="BI11" s="213"/>
      <c r="BJ11" s="213"/>
      <c r="BK11" s="214"/>
      <c r="BL11" s="214"/>
      <c r="BM11" s="214"/>
      <c r="BN11" s="196"/>
      <c r="BO11" s="196"/>
      <c r="BP11" s="190"/>
      <c r="BQ11" s="190"/>
    </row>
    <row r="12" spans="1:71">
      <c r="E12" s="16"/>
      <c r="F12" s="192" t="s">
        <v>125</v>
      </c>
      <c r="G12" s="192"/>
      <c r="H12" s="21" t="s">
        <v>40</v>
      </c>
      <c r="I12" s="192" t="s">
        <v>123</v>
      </c>
      <c r="J12" s="193"/>
      <c r="K12" s="193"/>
      <c r="L12" s="15" t="s">
        <v>126</v>
      </c>
      <c r="M12" s="16"/>
      <c r="X12" s="9"/>
      <c r="AI12" s="10"/>
      <c r="AN12" s="16"/>
      <c r="AO12" s="16"/>
      <c r="AP12" s="196" t="s">
        <v>40</v>
      </c>
      <c r="AQ12" s="196" t="s">
        <v>164</v>
      </c>
      <c r="AR12" s="28"/>
      <c r="AS12" s="30">
        <v>1</v>
      </c>
      <c r="AT12" s="28"/>
      <c r="AU12" s="196" t="s">
        <v>162</v>
      </c>
      <c r="AV12" s="190">
        <f>ROUND(TAN(BK10*PI()/180),2)</f>
        <v>0</v>
      </c>
      <c r="AW12" s="190"/>
      <c r="AX12" s="190"/>
      <c r="AY12" s="196" t="s">
        <v>194</v>
      </c>
      <c r="AZ12" s="196"/>
      <c r="BA12" s="223">
        <f>BP10</f>
        <v>6.2</v>
      </c>
      <c r="BB12" s="223"/>
      <c r="BC12" s="223"/>
      <c r="BD12" s="196" t="s">
        <v>40</v>
      </c>
      <c r="BE12" s="208">
        <f>AS12*BA12</f>
        <v>6.2</v>
      </c>
      <c r="BF12" s="208"/>
      <c r="BG12" s="208"/>
      <c r="BH12" s="196"/>
      <c r="BI12" s="16"/>
      <c r="BJ12" s="16"/>
      <c r="BK12" s="16"/>
      <c r="BL12" s="16"/>
      <c r="BM12" s="16"/>
      <c r="BN12" s="16"/>
      <c r="BO12" s="16"/>
      <c r="BP12" s="16"/>
      <c r="BQ12" s="16"/>
    </row>
    <row r="13" spans="1:71">
      <c r="H13" s="21" t="s">
        <v>40</v>
      </c>
      <c r="I13" s="190">
        <f>M8</f>
        <v>4.0949999999999998</v>
      </c>
      <c r="J13" s="190"/>
      <c r="K13" s="190"/>
      <c r="L13" s="23" t="s">
        <v>69</v>
      </c>
      <c r="M13" s="200">
        <f>'1条'!BA4</f>
        <v>24.5</v>
      </c>
      <c r="N13" s="200"/>
      <c r="P13" s="21" t="s">
        <v>40</v>
      </c>
      <c r="Q13" s="190">
        <f>I13*M13</f>
        <v>100.3275</v>
      </c>
      <c r="R13" s="190"/>
      <c r="S13" s="190"/>
      <c r="T13" s="18" t="s">
        <v>127</v>
      </c>
      <c r="X13" s="9"/>
      <c r="AI13" s="10"/>
      <c r="AN13" s="16"/>
      <c r="AO13" s="16"/>
      <c r="AP13" s="196"/>
      <c r="AQ13" s="196"/>
      <c r="AR13" s="213" t="s">
        <v>167</v>
      </c>
      <c r="AS13" s="213"/>
      <c r="AT13" s="213"/>
      <c r="AU13" s="196"/>
      <c r="AV13" s="190"/>
      <c r="AW13" s="190"/>
      <c r="AX13" s="190"/>
      <c r="AY13" s="196"/>
      <c r="AZ13" s="196"/>
      <c r="BA13" s="223"/>
      <c r="BB13" s="223"/>
      <c r="BC13" s="223"/>
      <c r="BD13" s="196"/>
      <c r="BE13" s="213" t="s">
        <v>167</v>
      </c>
      <c r="BF13" s="213"/>
      <c r="BG13" s="213"/>
      <c r="BH13" s="196"/>
      <c r="BI13" s="16"/>
      <c r="BJ13" s="16"/>
      <c r="BK13" s="16"/>
      <c r="BL13" s="16"/>
      <c r="BM13" s="16"/>
      <c r="BN13" s="16"/>
      <c r="BO13" s="16"/>
      <c r="BP13" s="16"/>
      <c r="BQ13" s="16"/>
    </row>
    <row r="14" spans="1:71">
      <c r="X14" s="9"/>
      <c r="AI14" s="10"/>
      <c r="AP14" s="224" t="s">
        <v>171</v>
      </c>
      <c r="AQ14" s="224"/>
      <c r="AR14" s="225" t="s">
        <v>160</v>
      </c>
      <c r="AS14" s="225"/>
      <c r="AT14" s="225"/>
      <c r="AU14" s="225" t="s">
        <v>156</v>
      </c>
      <c r="AV14" s="225"/>
      <c r="AW14" s="225"/>
      <c r="AX14" s="225" t="s">
        <v>155</v>
      </c>
      <c r="AY14" s="225"/>
      <c r="AZ14" s="225"/>
    </row>
    <row r="15" spans="1:71">
      <c r="E15" s="16"/>
      <c r="X15" s="9"/>
      <c r="AI15" s="10"/>
      <c r="AN15" s="18" t="str">
        <f>IF(MAX(AX$15:AX$19)=AX15, 1,"")</f>
        <v/>
      </c>
      <c r="AP15" s="216">
        <v>54</v>
      </c>
      <c r="AQ15" s="216"/>
      <c r="AR15" s="215">
        <f>(BE$12/TAN(AP15*PI()/180))</f>
        <v>4.5045636736332382</v>
      </c>
      <c r="AS15" s="215"/>
      <c r="AT15" s="215"/>
      <c r="AU15" s="215">
        <f>AQ$9*AR15</f>
        <v>310.36443711333015</v>
      </c>
      <c r="AV15" s="215"/>
      <c r="AW15" s="215"/>
      <c r="AX15" s="215">
        <f>AU15*SIN((AP15-BQ$5)*PI()/180)/COS((AP15-BO$6)*PI()/180)</f>
        <v>126.54484616672661</v>
      </c>
      <c r="AY15" s="215"/>
      <c r="AZ15" s="215"/>
      <c r="BB15" s="16" t="s">
        <v>195</v>
      </c>
      <c r="BC15" s="16"/>
      <c r="BD15" s="16"/>
      <c r="BE15" s="16"/>
      <c r="BF15" s="16"/>
      <c r="BG15" s="16"/>
      <c r="BH15" s="16"/>
      <c r="BI15" s="16"/>
      <c r="BJ15" s="16"/>
      <c r="BK15" s="213" t="s">
        <v>171</v>
      </c>
      <c r="BL15" s="213"/>
      <c r="BM15" s="16" t="s">
        <v>40</v>
      </c>
      <c r="BN15" s="214">
        <f>VLOOKUP(1,AN15:AZ19,3)</f>
        <v>56</v>
      </c>
      <c r="BO15" s="214"/>
      <c r="BP15" s="214"/>
      <c r="BQ15" s="16" t="s">
        <v>175</v>
      </c>
      <c r="BS15" s="16"/>
    </row>
    <row r="16" spans="1:71">
      <c r="E16" s="16"/>
      <c r="X16" s="9"/>
      <c r="AI16" s="10"/>
      <c r="AN16" s="18" t="str">
        <f>IF(MAX(AX$15:AX$19)=AX16, 1,"")</f>
        <v/>
      </c>
      <c r="AP16" s="216">
        <v>55</v>
      </c>
      <c r="AQ16" s="216"/>
      <c r="AR16" s="215">
        <f>(BE$12/TAN(AP16*PI()/180))</f>
        <v>4.3412867369002015</v>
      </c>
      <c r="AS16" s="215"/>
      <c r="AT16" s="215"/>
      <c r="AU16" s="215">
        <f>AQ$9*AR16</f>
        <v>299.11465617242391</v>
      </c>
      <c r="AV16" s="215"/>
      <c r="AW16" s="215"/>
      <c r="AX16" s="215">
        <f>AU16*SIN((AP16-BQ$5)*PI()/180)/COS((AP16-BO$6)*PI()/180)</f>
        <v>126.89418674371903</v>
      </c>
      <c r="AY16" s="215"/>
      <c r="AZ16" s="215"/>
      <c r="BK16" s="192" t="s">
        <v>160</v>
      </c>
      <c r="BL16" s="192"/>
      <c r="BM16" s="16" t="s">
        <v>40</v>
      </c>
      <c r="BN16" s="190">
        <f>VLOOKUP(1,AN15:AZ19,5)</f>
        <v>4.1819528044230454</v>
      </c>
      <c r="BO16" s="190"/>
      <c r="BP16" s="190"/>
      <c r="BQ16" s="18" t="s">
        <v>196</v>
      </c>
      <c r="BR16" s="16"/>
    </row>
    <row r="17" spans="4:70">
      <c r="F17" s="192"/>
      <c r="G17" s="192"/>
      <c r="H17" s="21"/>
      <c r="I17" s="206"/>
      <c r="J17" s="207"/>
      <c r="K17" s="207"/>
      <c r="L17" s="17"/>
      <c r="M17" s="16"/>
      <c r="O17" s="21"/>
      <c r="P17" s="190"/>
      <c r="Q17" s="190"/>
      <c r="R17" s="190"/>
      <c r="S17" s="23"/>
      <c r="T17" s="191"/>
      <c r="U17" s="191"/>
      <c r="X17" s="9"/>
      <c r="AI17" s="10"/>
      <c r="AN17" s="18">
        <f>IF(MAX(AX$15:AX$19)=AX17, 1,"")</f>
        <v>1</v>
      </c>
      <c r="AP17" s="216">
        <v>56</v>
      </c>
      <c r="AQ17" s="216"/>
      <c r="AR17" s="215">
        <f>(BE$12/TAN(AP17*PI()/180))</f>
        <v>4.1819528044230454</v>
      </c>
      <c r="AS17" s="215"/>
      <c r="AT17" s="215"/>
      <c r="AU17" s="215">
        <f>AQ$9*AR17</f>
        <v>288.13654822474786</v>
      </c>
      <c r="AV17" s="215"/>
      <c r="AW17" s="215"/>
      <c r="AX17" s="215">
        <f>AU17*SIN((AP17-BQ$5)*PI()/180)/COS((AP17-BO$6)*PI()/180)</f>
        <v>127.00650399492302</v>
      </c>
      <c r="AY17" s="215"/>
      <c r="AZ17" s="215"/>
      <c r="BB17" s="16"/>
      <c r="BC17" s="16"/>
      <c r="BD17" s="16"/>
      <c r="BE17" s="16"/>
      <c r="BF17" s="16"/>
      <c r="BG17" s="16"/>
      <c r="BH17" s="16"/>
      <c r="BI17" s="16"/>
      <c r="BJ17" s="16"/>
      <c r="BK17" s="192" t="s">
        <v>156</v>
      </c>
      <c r="BL17" s="192"/>
      <c r="BM17" s="16" t="s">
        <v>40</v>
      </c>
      <c r="BN17" s="190">
        <f>VLOOKUP(1,AN15:AZ19,8)</f>
        <v>288.13654822474786</v>
      </c>
      <c r="BO17" s="190"/>
      <c r="BP17" s="190"/>
      <c r="BQ17" s="44" t="s">
        <v>197</v>
      </c>
    </row>
    <row r="18" spans="4:70">
      <c r="H18" s="21"/>
      <c r="I18" s="190"/>
      <c r="J18" s="190"/>
      <c r="K18" s="190"/>
      <c r="L18" s="18"/>
      <c r="X18" s="9"/>
      <c r="AI18" s="10"/>
      <c r="AN18" s="18" t="str">
        <f>IF(MAX(AX$15:AX$19)=AX18, 1,"")</f>
        <v/>
      </c>
      <c r="AP18" s="216">
        <v>57</v>
      </c>
      <c r="AQ18" s="216"/>
      <c r="AR18" s="215">
        <f>(BE$12/TAN(AP18*PI()/180))</f>
        <v>4.0263270778245666</v>
      </c>
      <c r="AS18" s="215"/>
      <c r="AT18" s="215"/>
      <c r="AU18" s="215">
        <f>AQ$9*AR18</f>
        <v>277.41393566211264</v>
      </c>
      <c r="AV18" s="215"/>
      <c r="AW18" s="215"/>
      <c r="AX18" s="215">
        <f>AU18*SIN((AP18-BQ$5)*PI()/180)/COS((AP18-BO$6)*PI()/180)</f>
        <v>126.88910342122743</v>
      </c>
      <c r="AY18" s="215"/>
      <c r="AZ18" s="215"/>
      <c r="BB18" s="16" t="s">
        <v>198</v>
      </c>
      <c r="BC18" s="16"/>
      <c r="BD18" s="16"/>
      <c r="BE18" s="16"/>
      <c r="BF18" s="16"/>
      <c r="BG18" s="16"/>
      <c r="BH18" s="16"/>
      <c r="BI18" s="16"/>
      <c r="BJ18" s="16"/>
      <c r="BK18" s="192" t="s">
        <v>176</v>
      </c>
      <c r="BL18" s="192"/>
      <c r="BM18" s="16" t="s">
        <v>40</v>
      </c>
      <c r="BN18" s="190">
        <f>VLOOKUP(1,AN15:AZ19,11)</f>
        <v>127.00650399492302</v>
      </c>
      <c r="BO18" s="190"/>
      <c r="BP18" s="190"/>
      <c r="BQ18" s="44" t="s">
        <v>197</v>
      </c>
      <c r="BR18" s="16"/>
    </row>
    <row r="19" spans="4:70">
      <c r="X19" s="9"/>
      <c r="AI19" s="10"/>
      <c r="AN19" s="18" t="str">
        <f>IF(MAX(AX$15:AX$19)=AX19, 1,"")</f>
        <v/>
      </c>
      <c r="AP19" s="216">
        <v>58</v>
      </c>
      <c r="AQ19" s="216"/>
      <c r="AR19" s="215">
        <f>(BE$12/TAN(AP19*PI()/180))</f>
        <v>3.87418998183783</v>
      </c>
      <c r="AS19" s="215"/>
      <c r="AT19" s="215"/>
      <c r="AU19" s="215">
        <f>AQ$9*AR19</f>
        <v>266.93168974862652</v>
      </c>
      <c r="AV19" s="215"/>
      <c r="AW19" s="215"/>
      <c r="AX19" s="215">
        <f>AU19*SIN((AP19-BQ$5)*PI()/180)/COS((AP19-BO$6)*PI()/180)</f>
        <v>126.54839785212756</v>
      </c>
      <c r="AY19" s="215"/>
      <c r="AZ19" s="215"/>
      <c r="BR19" s="16"/>
    </row>
    <row r="20" spans="4:70">
      <c r="X20" s="11"/>
      <c r="Y20" s="12"/>
      <c r="Z20" s="12"/>
      <c r="AA20" s="12"/>
      <c r="AB20" s="12"/>
      <c r="AC20" s="12"/>
      <c r="AD20" s="12"/>
      <c r="AE20" s="12"/>
      <c r="AF20" s="12"/>
      <c r="AG20" s="12"/>
      <c r="AH20" s="12"/>
      <c r="AI20" s="13"/>
    </row>
    <row r="21" spans="4:70">
      <c r="D21" t="s">
        <v>342</v>
      </c>
      <c r="BB21" s="47"/>
      <c r="BC21" s="47"/>
    </row>
    <row r="22" spans="4:70">
      <c r="E22" t="s">
        <v>154</v>
      </c>
      <c r="AN22" s="32" t="s">
        <v>199</v>
      </c>
      <c r="AW22" s="16"/>
      <c r="AX22" s="16"/>
      <c r="AY22" s="16"/>
      <c r="AZ22" s="16"/>
      <c r="BA22" s="16"/>
      <c r="BB22" s="16"/>
      <c r="BC22" s="16"/>
      <c r="BD22" s="16"/>
      <c r="BE22" s="6"/>
      <c r="BF22" s="7"/>
      <c r="BG22" s="7"/>
      <c r="BH22" s="7"/>
      <c r="BI22" s="7"/>
      <c r="BJ22" s="7"/>
      <c r="BK22" s="7"/>
      <c r="BL22" s="7"/>
      <c r="BM22" s="7"/>
      <c r="BN22" s="7"/>
      <c r="BO22" s="7"/>
      <c r="BP22" s="7"/>
      <c r="BQ22" s="7"/>
      <c r="BR22" s="7"/>
    </row>
    <row r="23" spans="4:70">
      <c r="W23" s="6"/>
      <c r="X23" s="7"/>
      <c r="Y23" s="7"/>
      <c r="Z23" s="7"/>
      <c r="AA23" s="7"/>
      <c r="AB23" s="7"/>
      <c r="AC23" s="7"/>
      <c r="AD23" s="7"/>
      <c r="AE23" s="7"/>
      <c r="AF23" s="7"/>
      <c r="AG23" s="7"/>
      <c r="AH23" s="7"/>
      <c r="AI23" s="8"/>
      <c r="AN23" s="210" t="s">
        <v>200</v>
      </c>
      <c r="AO23" s="210"/>
      <c r="AP23" s="45" t="s">
        <v>40</v>
      </c>
      <c r="AQ23" s="211" t="s">
        <v>282</v>
      </c>
      <c r="AR23" s="211"/>
      <c r="AS23" s="212" t="s">
        <v>201</v>
      </c>
      <c r="AT23" s="212"/>
      <c r="AU23" s="212"/>
      <c r="AV23" s="212"/>
      <c r="BE23" s="9"/>
    </row>
    <row r="24" spans="4:70">
      <c r="E24" s="192" t="s">
        <v>155</v>
      </c>
      <c r="F24" s="192"/>
      <c r="G24" s="196" t="s">
        <v>40</v>
      </c>
      <c r="H24" s="27" t="s">
        <v>156</v>
      </c>
      <c r="I24" s="28" t="s">
        <v>157</v>
      </c>
      <c r="J24" s="220" t="s">
        <v>158</v>
      </c>
      <c r="K24" s="220"/>
      <c r="L24" s="220"/>
      <c r="M24" s="220"/>
      <c r="N24" s="16"/>
      <c r="O24" s="16"/>
      <c r="P24" s="16"/>
      <c r="Q24" s="16"/>
      <c r="R24" s="16"/>
      <c r="S24" s="16"/>
      <c r="T24" s="16"/>
      <c r="U24" s="16"/>
      <c r="W24" s="9"/>
      <c r="AI24" s="10"/>
      <c r="AN24" s="16"/>
      <c r="AO24" s="16"/>
      <c r="AP24" s="45" t="s">
        <v>40</v>
      </c>
      <c r="AQ24" s="209">
        <f>BN18</f>
        <v>127.00650399492302</v>
      </c>
      <c r="AR24" s="209"/>
      <c r="AS24" s="209"/>
      <c r="AT24" s="212" t="s">
        <v>202</v>
      </c>
      <c r="AU24" s="212"/>
      <c r="AV24" s="212"/>
      <c r="AW24" s="47">
        <f>BB1</f>
        <v>0</v>
      </c>
      <c r="AX24" s="45" t="s">
        <v>203</v>
      </c>
      <c r="AY24" s="47">
        <f>BI3</f>
        <v>20</v>
      </c>
      <c r="AZ24" s="32" t="s">
        <v>204</v>
      </c>
      <c r="BA24" s="16"/>
      <c r="BB24" s="16"/>
      <c r="BC24" s="16"/>
      <c r="BD24" s="16"/>
      <c r="BE24" s="9"/>
    </row>
    <row r="25" spans="4:70">
      <c r="E25" s="192"/>
      <c r="F25" s="192"/>
      <c r="G25" s="196"/>
      <c r="H25" s="219" t="s">
        <v>159</v>
      </c>
      <c r="I25" s="219"/>
      <c r="J25" s="219"/>
      <c r="K25" s="219"/>
      <c r="L25" s="219"/>
      <c r="M25" s="219"/>
      <c r="N25" s="16"/>
      <c r="O25" s="16"/>
      <c r="P25" s="16"/>
      <c r="Q25" s="16"/>
      <c r="R25" s="16"/>
      <c r="S25" s="16"/>
      <c r="T25" s="16"/>
      <c r="U25" s="16"/>
      <c r="W25" s="9"/>
      <c r="AI25" s="10"/>
      <c r="AP25" s="45" t="s">
        <v>40</v>
      </c>
      <c r="AQ25" s="209">
        <f>AQ24*COS((AW24+AY24)*PI()/180)</f>
        <v>119.34707459584516</v>
      </c>
      <c r="AR25" s="209"/>
      <c r="AS25" s="209"/>
      <c r="AT25" s="44" t="s">
        <v>197</v>
      </c>
      <c r="BA25" s="16"/>
      <c r="BB25" s="16"/>
      <c r="BC25" s="16"/>
      <c r="BD25" s="16"/>
      <c r="BE25" s="9"/>
    </row>
    <row r="26" spans="4:70">
      <c r="E26" s="16"/>
      <c r="F26" s="16"/>
      <c r="G26" s="16"/>
      <c r="H26" s="16"/>
      <c r="I26" s="16"/>
      <c r="J26" s="16"/>
      <c r="K26" s="16"/>
      <c r="L26" s="16"/>
      <c r="M26" s="16"/>
      <c r="N26" s="16"/>
      <c r="O26" s="16"/>
      <c r="P26" s="16"/>
      <c r="Q26" s="16"/>
      <c r="R26" s="16"/>
      <c r="S26" s="16"/>
      <c r="T26" s="16"/>
      <c r="U26" s="16"/>
      <c r="W26" s="9"/>
      <c r="AI26" s="10"/>
      <c r="AN26" s="32" t="s">
        <v>206</v>
      </c>
      <c r="AO26" s="32"/>
      <c r="AP26" s="32"/>
      <c r="AQ26" s="32"/>
      <c r="AR26" s="32"/>
      <c r="AS26" s="32"/>
      <c r="AT26" s="32"/>
      <c r="AU26" s="32"/>
      <c r="AV26" s="32"/>
      <c r="AW26" s="16"/>
      <c r="AX26" s="16"/>
      <c r="AY26" s="16"/>
      <c r="AZ26" s="16"/>
      <c r="BB26" s="47"/>
      <c r="BC26" s="47"/>
      <c r="BE26" s="9"/>
    </row>
    <row r="27" spans="4:70">
      <c r="E27" s="192" t="s">
        <v>156</v>
      </c>
      <c r="F27" s="192"/>
      <c r="G27" s="196" t="s">
        <v>40</v>
      </c>
      <c r="H27" s="27" t="s">
        <v>160</v>
      </c>
      <c r="I27" s="28" t="s">
        <v>157</v>
      </c>
      <c r="J27" s="29" t="s">
        <v>205</v>
      </c>
      <c r="K27" s="196" t="s">
        <v>157</v>
      </c>
      <c r="L27" s="213" t="s">
        <v>161</v>
      </c>
      <c r="M27" s="213"/>
      <c r="N27" s="196" t="s">
        <v>162</v>
      </c>
      <c r="O27" s="192" t="s">
        <v>163</v>
      </c>
      <c r="P27" s="196" t="s">
        <v>157</v>
      </c>
      <c r="Q27" s="192" t="s">
        <v>160</v>
      </c>
      <c r="R27" s="16"/>
      <c r="S27" s="16"/>
      <c r="T27" s="16"/>
      <c r="U27" s="16"/>
      <c r="W27" s="9"/>
      <c r="AI27" s="10"/>
      <c r="AN27" s="210" t="s">
        <v>207</v>
      </c>
      <c r="AO27" s="210"/>
      <c r="AP27" s="45" t="s">
        <v>40</v>
      </c>
      <c r="AQ27" s="211" t="s">
        <v>176</v>
      </c>
      <c r="AR27" s="211"/>
      <c r="AS27" s="212" t="s">
        <v>208</v>
      </c>
      <c r="AT27" s="212"/>
      <c r="AU27" s="212"/>
      <c r="AV27" s="212"/>
      <c r="AW27" s="16"/>
      <c r="AX27" s="16"/>
      <c r="AY27" s="16"/>
      <c r="AZ27" s="16"/>
      <c r="BA27" s="16"/>
      <c r="BB27" s="16"/>
      <c r="BC27" s="16"/>
      <c r="BD27" s="16"/>
      <c r="BE27" s="9"/>
    </row>
    <row r="28" spans="4:70">
      <c r="E28" s="192"/>
      <c r="F28" s="192"/>
      <c r="G28" s="196"/>
      <c r="H28" s="16"/>
      <c r="I28" s="18">
        <v>2</v>
      </c>
      <c r="J28" s="16"/>
      <c r="K28" s="196"/>
      <c r="L28" s="213"/>
      <c r="M28" s="213"/>
      <c r="N28" s="196"/>
      <c r="O28" s="192"/>
      <c r="P28" s="196"/>
      <c r="Q28" s="192"/>
      <c r="R28" s="16"/>
      <c r="S28" s="16"/>
      <c r="T28" s="16"/>
      <c r="U28" s="16"/>
      <c r="W28" s="9"/>
      <c r="AI28" s="10"/>
      <c r="AN28" s="16"/>
      <c r="AO28" s="16"/>
      <c r="AP28" s="45" t="s">
        <v>40</v>
      </c>
      <c r="AQ28" s="209">
        <f>BN18</f>
        <v>127.00650399492302</v>
      </c>
      <c r="AR28" s="209"/>
      <c r="AS28" s="209"/>
      <c r="AT28" s="212" t="s">
        <v>209</v>
      </c>
      <c r="AU28" s="212"/>
      <c r="AV28" s="212"/>
      <c r="AW28" s="47">
        <f>BB1</f>
        <v>0</v>
      </c>
      <c r="AX28" s="45" t="s">
        <v>203</v>
      </c>
      <c r="AY28" s="47">
        <f>BI3</f>
        <v>20</v>
      </c>
      <c r="AZ28" s="32" t="s">
        <v>204</v>
      </c>
      <c r="BE28" s="9"/>
    </row>
    <row r="29" spans="4:70">
      <c r="E29" s="16"/>
      <c r="F29" s="16"/>
      <c r="G29" s="16"/>
      <c r="H29" s="16"/>
      <c r="I29" s="16"/>
      <c r="J29" s="16"/>
      <c r="K29" s="16"/>
      <c r="L29" s="16"/>
      <c r="M29" s="16"/>
      <c r="N29" s="16"/>
      <c r="O29" s="16"/>
      <c r="P29" s="16"/>
      <c r="Q29" s="16"/>
      <c r="R29" s="16"/>
      <c r="S29" s="16"/>
      <c r="T29" s="16"/>
      <c r="U29" s="16"/>
      <c r="W29" s="9"/>
      <c r="AI29" s="10"/>
      <c r="AN29" s="16"/>
      <c r="AO29" s="16"/>
      <c r="AP29" s="45" t="s">
        <v>40</v>
      </c>
      <c r="AQ29" s="209">
        <f>AQ28*SIN((AW28+AY28)*PI()/180)</f>
        <v>43.438782699635688</v>
      </c>
      <c r="AR29" s="209"/>
      <c r="AS29" s="209"/>
      <c r="AT29" s="44" t="s">
        <v>197</v>
      </c>
      <c r="AU29" s="32"/>
      <c r="AV29" s="16"/>
      <c r="AW29" s="16"/>
      <c r="AX29" s="16"/>
      <c r="AY29" s="16"/>
      <c r="AZ29" s="16"/>
      <c r="BE29" s="9"/>
    </row>
    <row r="30" spans="4:70">
      <c r="E30" s="192" t="s">
        <v>160</v>
      </c>
      <c r="F30" s="192"/>
      <c r="G30" s="196" t="s">
        <v>40</v>
      </c>
      <c r="H30" s="196" t="s">
        <v>164</v>
      </c>
      <c r="I30" s="28"/>
      <c r="J30" s="30">
        <v>1</v>
      </c>
      <c r="K30" s="28"/>
      <c r="L30" s="221" t="s">
        <v>162</v>
      </c>
      <c r="M30" s="213" t="s">
        <v>165</v>
      </c>
      <c r="N30" s="213"/>
      <c r="O30" s="213"/>
      <c r="P30" s="196" t="s">
        <v>188</v>
      </c>
      <c r="Q30" s="192" t="s">
        <v>205</v>
      </c>
      <c r="S30" s="16"/>
      <c r="T30" s="16"/>
      <c r="U30" s="16"/>
      <c r="W30" s="9"/>
      <c r="AI30" s="10"/>
      <c r="BE30" s="9"/>
    </row>
    <row r="31" spans="4:70">
      <c r="E31" s="192"/>
      <c r="F31" s="192"/>
      <c r="G31" s="196"/>
      <c r="H31" s="196"/>
      <c r="I31" s="213" t="s">
        <v>167</v>
      </c>
      <c r="J31" s="213"/>
      <c r="K31" s="213"/>
      <c r="L31" s="221"/>
      <c r="M31" s="213"/>
      <c r="N31" s="213"/>
      <c r="O31" s="213"/>
      <c r="P31" s="196"/>
      <c r="Q31" s="192"/>
      <c r="S31" s="16"/>
      <c r="T31" s="16"/>
      <c r="U31" s="16"/>
      <c r="W31" s="9"/>
      <c r="AI31" s="10"/>
      <c r="AN31" s="32" t="s">
        <v>210</v>
      </c>
      <c r="AO31" s="32"/>
      <c r="AP31" s="32"/>
      <c r="AQ31" s="32"/>
      <c r="AR31" s="32"/>
      <c r="AS31" s="32"/>
      <c r="AT31" s="32"/>
      <c r="BE31" s="9"/>
    </row>
    <row r="32" spans="4:70">
      <c r="E32" s="16" t="s">
        <v>168</v>
      </c>
      <c r="F32" s="16"/>
      <c r="G32" s="16"/>
      <c r="I32" s="16"/>
      <c r="J32" s="16"/>
      <c r="K32" s="16"/>
      <c r="L32" s="16"/>
      <c r="M32" s="16"/>
      <c r="N32" s="16"/>
      <c r="O32" s="16"/>
      <c r="P32" s="16"/>
      <c r="Q32" s="16"/>
      <c r="R32" s="16"/>
      <c r="S32" s="16"/>
      <c r="T32" s="16"/>
      <c r="U32" s="16"/>
      <c r="W32" s="9"/>
      <c r="AI32" s="10"/>
      <c r="AN32" s="210" t="s">
        <v>215</v>
      </c>
      <c r="AO32" s="210"/>
      <c r="AP32" s="45" t="s">
        <v>40</v>
      </c>
      <c r="AQ32" s="46" t="s">
        <v>286</v>
      </c>
      <c r="AR32" t="s">
        <v>287</v>
      </c>
      <c r="AS32" s="4">
        <v>2</v>
      </c>
      <c r="BE32" s="9"/>
    </row>
    <row r="33" spans="5:70">
      <c r="E33" s="192" t="s">
        <v>155</v>
      </c>
      <c r="F33" s="192"/>
      <c r="G33" s="16" t="s">
        <v>169</v>
      </c>
      <c r="H33" s="16"/>
      <c r="I33" s="16"/>
      <c r="J33" s="16"/>
      <c r="K33" s="16"/>
      <c r="L33" s="16"/>
      <c r="M33" s="16"/>
      <c r="N33" s="16"/>
      <c r="O33" s="16"/>
      <c r="P33" s="16"/>
      <c r="Q33" s="16"/>
      <c r="R33" s="16"/>
      <c r="S33" s="16"/>
      <c r="T33" s="16"/>
      <c r="U33" s="16"/>
      <c r="W33" s="9"/>
      <c r="AI33" s="10"/>
      <c r="AP33" s="45" t="s">
        <v>40</v>
      </c>
      <c r="AQ33" s="190">
        <f>'1条'!R7</f>
        <v>0.65</v>
      </c>
      <c r="AR33" s="190"/>
      <c r="AS33" s="190"/>
      <c r="AT33" t="s">
        <v>287</v>
      </c>
      <c r="AU33" s="4">
        <v>2</v>
      </c>
      <c r="BE33" s="9"/>
    </row>
    <row r="34" spans="5:70">
      <c r="E34" s="192" t="s">
        <v>156</v>
      </c>
      <c r="F34" s="192"/>
      <c r="G34" s="16" t="s">
        <v>170</v>
      </c>
      <c r="H34" s="16"/>
      <c r="I34" s="16"/>
      <c r="J34" s="16"/>
      <c r="K34" s="16"/>
      <c r="L34" s="16"/>
      <c r="M34" s="16"/>
      <c r="N34" s="16"/>
      <c r="O34" s="16"/>
      <c r="P34" s="16"/>
      <c r="Q34" s="16"/>
      <c r="R34" s="16"/>
      <c r="S34" s="16"/>
      <c r="T34" s="16"/>
      <c r="U34" s="16"/>
      <c r="W34" s="9"/>
      <c r="AI34" s="10"/>
      <c r="AP34" s="45" t="s">
        <v>40</v>
      </c>
      <c r="AQ34" s="190">
        <f>AQ33/AU33</f>
        <v>0.32500000000000001</v>
      </c>
      <c r="AR34" s="190"/>
      <c r="AS34" s="190"/>
      <c r="AT34" s="44" t="s">
        <v>5</v>
      </c>
      <c r="BE34" s="9"/>
    </row>
    <row r="35" spans="5:70">
      <c r="E35" s="211" t="s">
        <v>160</v>
      </c>
      <c r="F35" s="211"/>
      <c r="G35" s="31" t="s">
        <v>378</v>
      </c>
      <c r="H35" s="16"/>
      <c r="I35" s="16"/>
      <c r="J35" s="16"/>
      <c r="K35" s="16"/>
      <c r="L35" s="16"/>
      <c r="M35" s="16"/>
      <c r="N35" s="16"/>
      <c r="O35" s="16"/>
      <c r="P35" s="16"/>
      <c r="Q35" s="16"/>
      <c r="R35" s="16"/>
      <c r="S35" s="16"/>
      <c r="T35" s="16"/>
      <c r="U35" s="16"/>
      <c r="W35" s="9"/>
      <c r="AI35" s="10"/>
      <c r="AN35" s="210" t="s">
        <v>211</v>
      </c>
      <c r="AO35" s="210"/>
      <c r="AP35" s="45" t="s">
        <v>40</v>
      </c>
      <c r="AQ35" s="42" t="s">
        <v>214</v>
      </c>
      <c r="AR35" s="32" t="s">
        <v>213</v>
      </c>
      <c r="AS35" s="44">
        <v>3</v>
      </c>
      <c r="AT35" s="16"/>
      <c r="BE35" s="9"/>
    </row>
    <row r="36" spans="5:70">
      <c r="H36" s="32"/>
      <c r="I36" s="16"/>
      <c r="J36" s="16"/>
      <c r="K36" s="16"/>
      <c r="L36" s="16"/>
      <c r="M36" s="16"/>
      <c r="N36" s="16"/>
      <c r="O36" s="16"/>
      <c r="P36" s="16"/>
      <c r="Q36" s="16"/>
      <c r="R36" s="16"/>
      <c r="S36" s="16"/>
      <c r="T36" s="16"/>
      <c r="U36" s="16"/>
      <c r="W36" s="9"/>
      <c r="AI36" s="10"/>
      <c r="AN36" s="16"/>
      <c r="AO36" s="16"/>
      <c r="AP36" s="45" t="s">
        <v>40</v>
      </c>
      <c r="AQ36" s="209">
        <f>BF7</f>
        <v>6.2</v>
      </c>
      <c r="AR36" s="209"/>
      <c r="AS36" s="32" t="s">
        <v>213</v>
      </c>
      <c r="AT36" s="44">
        <v>3</v>
      </c>
      <c r="BE36" s="9"/>
    </row>
    <row r="37" spans="5:70">
      <c r="E37" s="213" t="s">
        <v>171</v>
      </c>
      <c r="F37" s="213"/>
      <c r="G37" s="16" t="s">
        <v>172</v>
      </c>
      <c r="H37" s="16"/>
      <c r="N37" s="16"/>
      <c r="O37" s="16"/>
      <c r="P37" s="16"/>
      <c r="Q37" s="16"/>
      <c r="W37" s="11"/>
      <c r="X37" s="12"/>
      <c r="Y37" s="12"/>
      <c r="Z37" s="12"/>
      <c r="AA37" s="12"/>
      <c r="AB37" s="12"/>
      <c r="AC37" s="12"/>
      <c r="AD37" s="12"/>
      <c r="AE37" s="12"/>
      <c r="AF37" s="12"/>
      <c r="AG37" s="12"/>
      <c r="AH37" s="12"/>
      <c r="AI37" s="13"/>
      <c r="AN37" s="16"/>
      <c r="AO37" s="16"/>
      <c r="AP37" s="45" t="s">
        <v>40</v>
      </c>
      <c r="AQ37" s="209">
        <f>AQ36/AT36</f>
        <v>2.0666666666666669</v>
      </c>
      <c r="AR37" s="209"/>
      <c r="AS37" s="209"/>
      <c r="AT37" s="44" t="s">
        <v>5</v>
      </c>
      <c r="BE37" s="11"/>
      <c r="BF37" s="12"/>
      <c r="BG37" s="12"/>
      <c r="BH37" s="12"/>
      <c r="BI37" s="12"/>
      <c r="BJ37" s="12"/>
      <c r="BK37" s="12"/>
      <c r="BL37" s="12"/>
      <c r="BM37" s="12"/>
      <c r="BN37" s="12"/>
      <c r="BO37" s="12"/>
      <c r="BP37" s="12"/>
      <c r="BQ37" s="12"/>
      <c r="BR37" s="12"/>
    </row>
    <row r="38" spans="5:70">
      <c r="E38" s="213" t="s">
        <v>173</v>
      </c>
      <c r="F38" s="213"/>
      <c r="G38" s="16" t="s">
        <v>174</v>
      </c>
      <c r="H38" s="16"/>
      <c r="I38" s="16"/>
      <c r="J38" s="16"/>
      <c r="K38" s="16"/>
      <c r="L38" s="16"/>
      <c r="M38" s="16"/>
      <c r="P38" s="15" t="s">
        <v>173</v>
      </c>
      <c r="Q38" s="16" t="s">
        <v>40</v>
      </c>
      <c r="R38" s="37">
        <f>'1条'!R19</f>
        <v>30</v>
      </c>
      <c r="S38" s="16" t="s">
        <v>175</v>
      </c>
      <c r="AI38">
        <v>14</v>
      </c>
      <c r="BR38">
        <v>15</v>
      </c>
    </row>
  </sheetData>
  <sheetProtection sheet="1" objects="1" scenarios="1"/>
  <mergeCells count="156">
    <mergeCell ref="AN32:AO32"/>
    <mergeCell ref="AQ34:AS34"/>
    <mergeCell ref="AN35:AO35"/>
    <mergeCell ref="AQ36:AR36"/>
    <mergeCell ref="AQ37:AS37"/>
    <mergeCell ref="AN23:AO23"/>
    <mergeCell ref="AQ23:AR23"/>
    <mergeCell ref="AS23:AV23"/>
    <mergeCell ref="AQ24:AS24"/>
    <mergeCell ref="AT24:AV24"/>
    <mergeCell ref="AQ25:AS25"/>
    <mergeCell ref="AN27:AO27"/>
    <mergeCell ref="AQ27:AR27"/>
    <mergeCell ref="AS27:AV27"/>
    <mergeCell ref="AQ33:AS33"/>
    <mergeCell ref="AP19:AQ19"/>
    <mergeCell ref="AR19:AT19"/>
    <mergeCell ref="AU19:AW19"/>
    <mergeCell ref="AX19:AZ19"/>
    <mergeCell ref="BK18:BL18"/>
    <mergeCell ref="BN18:BP18"/>
    <mergeCell ref="AQ28:AS28"/>
    <mergeCell ref="AT28:AV28"/>
    <mergeCell ref="AQ29:AS29"/>
    <mergeCell ref="BN15:BP15"/>
    <mergeCell ref="AP15:AQ15"/>
    <mergeCell ref="AR15:AT15"/>
    <mergeCell ref="AU15:AW15"/>
    <mergeCell ref="AX15:AZ15"/>
    <mergeCell ref="BK16:BL16"/>
    <mergeCell ref="BN16:BP16"/>
    <mergeCell ref="T17:U17"/>
    <mergeCell ref="I18:K18"/>
    <mergeCell ref="AP16:AQ16"/>
    <mergeCell ref="AR16:AT16"/>
    <mergeCell ref="AU16:AW16"/>
    <mergeCell ref="AX16:AZ16"/>
    <mergeCell ref="AP17:AQ17"/>
    <mergeCell ref="AR17:AT17"/>
    <mergeCell ref="AU17:AW17"/>
    <mergeCell ref="AX17:AZ17"/>
    <mergeCell ref="BK17:BL17"/>
    <mergeCell ref="BK15:BL15"/>
    <mergeCell ref="BN17:BP17"/>
    <mergeCell ref="AP18:AQ18"/>
    <mergeCell ref="AR18:AT18"/>
    <mergeCell ref="AU18:AW18"/>
    <mergeCell ref="AX18:AZ18"/>
    <mergeCell ref="N27:N28"/>
    <mergeCell ref="M8:O8"/>
    <mergeCell ref="M7:O7"/>
    <mergeCell ref="O27:O28"/>
    <mergeCell ref="P27:P28"/>
    <mergeCell ref="Q27:Q28"/>
    <mergeCell ref="F12:G12"/>
    <mergeCell ref="I12:K12"/>
    <mergeCell ref="Q13:S13"/>
    <mergeCell ref="F17:G17"/>
    <mergeCell ref="I17:K17"/>
    <mergeCell ref="P17:R17"/>
    <mergeCell ref="E24:F25"/>
    <mergeCell ref="G24:G25"/>
    <mergeCell ref="J24:M24"/>
    <mergeCell ref="H25:M25"/>
    <mergeCell ref="E8:F8"/>
    <mergeCell ref="G7:I7"/>
    <mergeCell ref="G8:I8"/>
    <mergeCell ref="J7:L7"/>
    <mergeCell ref="J8:L8"/>
    <mergeCell ref="P7:R7"/>
    <mergeCell ref="P8:R8"/>
    <mergeCell ref="S7:U7"/>
    <mergeCell ref="BO6:BQ6"/>
    <mergeCell ref="AO2:AP2"/>
    <mergeCell ref="AO3:AP3"/>
    <mergeCell ref="AN5:AO6"/>
    <mergeCell ref="AP5:AP6"/>
    <mergeCell ref="BI3:BK3"/>
    <mergeCell ref="AS5:AV5"/>
    <mergeCell ref="AX5:AX6"/>
    <mergeCell ref="BA5:BB5"/>
    <mergeCell ref="BJ5:BJ6"/>
    <mergeCell ref="BM5:BN5"/>
    <mergeCell ref="AQ6:AV6"/>
    <mergeCell ref="AY6:AZ6"/>
    <mergeCell ref="BK6:BL6"/>
    <mergeCell ref="E33:F33"/>
    <mergeCell ref="E34:F34"/>
    <mergeCell ref="E35:F35"/>
    <mergeCell ref="E37:F37"/>
    <mergeCell ref="E38:F38"/>
    <mergeCell ref="AO1:AP1"/>
    <mergeCell ref="AP14:AQ14"/>
    <mergeCell ref="AR14:AT14"/>
    <mergeCell ref="AU14:AW14"/>
    <mergeCell ref="E30:F31"/>
    <mergeCell ref="G30:G31"/>
    <mergeCell ref="H30:H31"/>
    <mergeCell ref="L30:L31"/>
    <mergeCell ref="M30:O31"/>
    <mergeCell ref="P30:P31"/>
    <mergeCell ref="Q30:Q31"/>
    <mergeCell ref="I31:K31"/>
    <mergeCell ref="E27:F28"/>
    <mergeCell ref="G27:G28"/>
    <mergeCell ref="K27:K28"/>
    <mergeCell ref="L27:M28"/>
    <mergeCell ref="AR11:AT11"/>
    <mergeCell ref="I13:K13"/>
    <mergeCell ref="M13:N13"/>
    <mergeCell ref="AN7:AO8"/>
    <mergeCell ref="AP7:AP8"/>
    <mergeCell ref="AT7:AU8"/>
    <mergeCell ref="AV7:AV8"/>
    <mergeCell ref="AW7:AW8"/>
    <mergeCell ref="AY12:AZ13"/>
    <mergeCell ref="AR13:AT13"/>
    <mergeCell ref="BD12:BD13"/>
    <mergeCell ref="BE12:BG12"/>
    <mergeCell ref="BE13:BG13"/>
    <mergeCell ref="AP12:AP13"/>
    <mergeCell ref="AQ12:AQ13"/>
    <mergeCell ref="AU12:AU13"/>
    <mergeCell ref="AV12:AX13"/>
    <mergeCell ref="BA12:BC13"/>
    <mergeCell ref="BE11:BG11"/>
    <mergeCell ref="AX7:AX8"/>
    <mergeCell ref="AQ9:AS9"/>
    <mergeCell ref="AN10:AO11"/>
    <mergeCell ref="AP10:AP11"/>
    <mergeCell ref="AQ10:AQ11"/>
    <mergeCell ref="AU10:AU11"/>
    <mergeCell ref="S8:U8"/>
    <mergeCell ref="E7:F7"/>
    <mergeCell ref="BK10:BM11"/>
    <mergeCell ref="BN10:BO11"/>
    <mergeCell ref="BP10:BQ11"/>
    <mergeCell ref="AX14:AZ14"/>
    <mergeCell ref="AY7:AY8"/>
    <mergeCell ref="BC7:BC8"/>
    <mergeCell ref="BF7:BG7"/>
    <mergeCell ref="BH7:BH8"/>
    <mergeCell ref="BH12:BH13"/>
    <mergeCell ref="BC10:BC11"/>
    <mergeCell ref="BD10:BD11"/>
    <mergeCell ref="BH10:BH11"/>
    <mergeCell ref="BI10:BJ11"/>
    <mergeCell ref="BI7:BI8"/>
    <mergeCell ref="BJ7:BJ8"/>
    <mergeCell ref="BK7:BK8"/>
    <mergeCell ref="BL7:BL8"/>
    <mergeCell ref="BM7:BM8"/>
    <mergeCell ref="AV10:AX11"/>
    <mergeCell ref="AY10:AY11"/>
    <mergeCell ref="AZ10:AZ11"/>
    <mergeCell ref="BA10:BA11"/>
  </mergeCells>
  <phoneticPr fontId="4"/>
  <pageMargins left="0.70866141732283472" right="0.70866141732283472" top="0.74803149606299213" bottom="0.74803149606299213" header="0.31496062992125984" footer="0.31496062992125984"/>
  <pageSetup paperSize="9" scale="75"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518E-2943-4BAF-95C1-7D89AA44BB92}">
  <dimension ref="A1:BR38"/>
  <sheetViews>
    <sheetView showGridLines="0" view="pageBreakPreview" zoomScale="60" zoomScaleNormal="70" workbookViewId="0">
      <selection activeCell="A2" sqref="A2"/>
    </sheetView>
  </sheetViews>
  <sheetFormatPr defaultRowHeight="18"/>
  <cols>
    <col min="1" max="70" width="3" customWidth="1"/>
  </cols>
  <sheetData>
    <row r="1" spans="1:66">
      <c r="A1" s="16"/>
      <c r="B1" s="16"/>
      <c r="C1" t="s">
        <v>496</v>
      </c>
      <c r="E1" s="16"/>
      <c r="F1" s="16"/>
      <c r="G1" s="16"/>
      <c r="H1" s="16"/>
      <c r="I1" s="16"/>
      <c r="J1" s="16"/>
      <c r="K1" s="16"/>
      <c r="L1" s="16"/>
      <c r="M1" s="16"/>
      <c r="N1" s="16"/>
      <c r="O1" s="16"/>
      <c r="P1" s="16"/>
      <c r="Q1" s="16"/>
      <c r="R1" s="16"/>
      <c r="S1" s="16"/>
      <c r="T1" s="16"/>
      <c r="U1" s="16"/>
      <c r="V1" s="16"/>
      <c r="W1" s="16"/>
      <c r="X1" s="16"/>
      <c r="Y1" s="16"/>
      <c r="Z1" s="16"/>
      <c r="AM1" t="s">
        <v>313</v>
      </c>
      <c r="AN1" s="71"/>
      <c r="AO1" s="71"/>
      <c r="AP1" s="71"/>
      <c r="AQ1" s="71"/>
    </row>
    <row r="2" spans="1:66">
      <c r="A2" s="16"/>
      <c r="B2" s="16"/>
      <c r="C2" s="16"/>
      <c r="G2" s="255" t="s">
        <v>220</v>
      </c>
      <c r="H2" s="256"/>
      <c r="I2" s="256"/>
      <c r="J2" s="257" t="s">
        <v>221</v>
      </c>
      <c r="K2" s="256"/>
      <c r="L2" s="256"/>
      <c r="M2" s="134" t="s">
        <v>222</v>
      </c>
      <c r="N2" s="135"/>
      <c r="O2" s="135"/>
      <c r="P2" s="135"/>
      <c r="Q2" s="135"/>
      <c r="R2" s="136"/>
      <c r="S2" s="134" t="s">
        <v>223</v>
      </c>
      <c r="T2" s="135"/>
      <c r="U2" s="135"/>
      <c r="V2" s="135"/>
      <c r="W2" s="135"/>
      <c r="X2" s="135"/>
      <c r="Y2" s="135"/>
      <c r="Z2" s="136"/>
      <c r="AM2" s="278" t="s">
        <v>311</v>
      </c>
      <c r="AN2" s="210"/>
      <c r="AO2" s="236" t="s">
        <v>40</v>
      </c>
      <c r="AP2" s="56">
        <v>2</v>
      </c>
      <c r="AQ2" s="69" t="s">
        <v>308</v>
      </c>
      <c r="AS2" s="236" t="s">
        <v>40</v>
      </c>
      <c r="AT2" s="56">
        <v>2</v>
      </c>
      <c r="AU2" s="56" t="s">
        <v>69</v>
      </c>
      <c r="AV2" s="197">
        <f>H11</f>
        <v>246.65062083141336</v>
      </c>
      <c r="AW2" s="248"/>
      <c r="AX2" s="248"/>
      <c r="AY2" s="56" t="s">
        <v>69</v>
      </c>
      <c r="AZ2" s="286">
        <v>1000</v>
      </c>
      <c r="BA2" s="286"/>
      <c r="BB2" s="286"/>
      <c r="BC2" s="56" t="s">
        <v>69</v>
      </c>
      <c r="BD2" s="286">
        <v>1000</v>
      </c>
      <c r="BE2" s="286"/>
      <c r="BF2" s="286"/>
      <c r="BG2" s="72"/>
      <c r="BH2" s="72"/>
      <c r="BI2" s="12"/>
      <c r="BK2" s="236" t="s">
        <v>40</v>
      </c>
      <c r="BL2" s="190">
        <f>AT2*AV2*AZ2*BD2/(AT3*AX3*BB3*BF3^2)</f>
        <v>5.7725865843180344</v>
      </c>
      <c r="BM2" s="190"/>
      <c r="BN2" s="190"/>
    </row>
    <row r="3" spans="1:66">
      <c r="A3" s="16"/>
      <c r="C3" s="16"/>
      <c r="G3" s="258" t="s">
        <v>224</v>
      </c>
      <c r="H3" s="231"/>
      <c r="I3" s="231"/>
      <c r="J3" s="259" t="s">
        <v>212</v>
      </c>
      <c r="K3" s="231"/>
      <c r="L3" s="231"/>
      <c r="M3" s="259" t="s">
        <v>225</v>
      </c>
      <c r="N3" s="231"/>
      <c r="O3" s="231"/>
      <c r="P3" s="259" t="s">
        <v>226</v>
      </c>
      <c r="Q3" s="231"/>
      <c r="R3" s="231"/>
      <c r="S3" s="259" t="s">
        <v>227</v>
      </c>
      <c r="T3" s="231"/>
      <c r="U3" s="231"/>
      <c r="V3" s="231"/>
      <c r="W3" s="259" t="s">
        <v>228</v>
      </c>
      <c r="X3" s="231"/>
      <c r="Y3" s="231"/>
      <c r="Z3" s="260"/>
      <c r="AM3" s="210"/>
      <c r="AN3" s="210"/>
      <c r="AO3" s="236"/>
      <c r="AP3" s="275" t="s">
        <v>463</v>
      </c>
      <c r="AQ3" s="275"/>
      <c r="AS3" s="236"/>
      <c r="AT3" s="240">
        <f>G36</f>
        <v>0.34356787137210171</v>
      </c>
      <c r="AU3" s="233"/>
      <c r="AV3" s="233"/>
      <c r="AW3" s="4" t="s">
        <v>69</v>
      </c>
      <c r="AX3" s="240">
        <f>BC5</f>
        <v>0.88547737620929945</v>
      </c>
      <c r="AY3" s="233"/>
      <c r="AZ3" s="233"/>
      <c r="BA3" s="4" t="s">
        <v>69</v>
      </c>
      <c r="BB3" s="276">
        <f>R26</f>
        <v>1000</v>
      </c>
      <c r="BC3" s="276"/>
      <c r="BD3" s="276"/>
      <c r="BE3" s="4" t="s">
        <v>69</v>
      </c>
      <c r="BF3" s="276">
        <f>R25</f>
        <v>530</v>
      </c>
      <c r="BG3" s="276"/>
      <c r="BH3" s="276"/>
      <c r="BI3" t="s">
        <v>312</v>
      </c>
      <c r="BK3" s="236"/>
      <c r="BL3" s="190"/>
      <c r="BM3" s="190"/>
      <c r="BN3" s="190"/>
    </row>
    <row r="4" spans="1:66">
      <c r="A4" s="16"/>
      <c r="B4" s="16"/>
      <c r="G4" s="261" t="s">
        <v>229</v>
      </c>
      <c r="H4" s="233"/>
      <c r="I4" s="233"/>
      <c r="J4" s="262" t="s">
        <v>229</v>
      </c>
      <c r="K4" s="233"/>
      <c r="L4" s="233"/>
      <c r="M4" s="262" t="s">
        <v>230</v>
      </c>
      <c r="N4" s="233"/>
      <c r="O4" s="233"/>
      <c r="P4" s="262" t="s">
        <v>230</v>
      </c>
      <c r="Q4" s="233"/>
      <c r="R4" s="233"/>
      <c r="S4" s="263" t="s">
        <v>231</v>
      </c>
      <c r="T4" s="248"/>
      <c r="U4" s="248"/>
      <c r="V4" s="264"/>
      <c r="W4" s="262" t="s">
        <v>231</v>
      </c>
      <c r="X4" s="233"/>
      <c r="Y4" s="233"/>
      <c r="Z4" s="265"/>
      <c r="AN4" t="s">
        <v>608</v>
      </c>
      <c r="BF4" s="71"/>
    </row>
    <row r="5" spans="1:66">
      <c r="A5" s="16"/>
      <c r="B5" s="16"/>
      <c r="C5" s="16"/>
      <c r="D5" s="137" t="s">
        <v>447</v>
      </c>
      <c r="E5" s="137"/>
      <c r="F5" s="137"/>
      <c r="G5" s="253">
        <f>'4竪1'!Q13</f>
        <v>100.3275</v>
      </c>
      <c r="H5" s="253"/>
      <c r="I5" s="253"/>
      <c r="J5" s="184" t="s">
        <v>240</v>
      </c>
      <c r="K5" s="182"/>
      <c r="L5" s="183"/>
      <c r="M5" s="253">
        <f>'4竪1'!P8</f>
        <v>0</v>
      </c>
      <c r="N5" s="253"/>
      <c r="O5" s="253"/>
      <c r="P5" s="184" t="s">
        <v>240</v>
      </c>
      <c r="Q5" s="182"/>
      <c r="R5" s="183"/>
      <c r="S5" s="252">
        <f>IFERROR(G5*M5,0)</f>
        <v>0</v>
      </c>
      <c r="T5" s="253"/>
      <c r="U5" s="253"/>
      <c r="V5" s="254"/>
      <c r="W5" s="252">
        <f>IFERROR(J5*P5,0)</f>
        <v>0</v>
      </c>
      <c r="X5" s="253"/>
      <c r="Y5" s="253"/>
      <c r="Z5" s="254"/>
      <c r="AN5" s="210" t="s">
        <v>309</v>
      </c>
      <c r="AO5" s="210"/>
      <c r="AP5" s="236" t="s">
        <v>40</v>
      </c>
      <c r="AQ5" s="281">
        <v>1</v>
      </c>
      <c r="AR5" s="221" t="s">
        <v>236</v>
      </c>
      <c r="AS5" s="239" t="s">
        <v>301</v>
      </c>
      <c r="AT5" s="239"/>
      <c r="AU5" s="71"/>
      <c r="AV5" s="236" t="s">
        <v>40</v>
      </c>
      <c r="AW5" s="281">
        <v>1</v>
      </c>
      <c r="AX5" s="221" t="s">
        <v>236</v>
      </c>
      <c r="AY5" s="229">
        <f>G36</f>
        <v>0.34356787137210171</v>
      </c>
      <c r="AZ5" s="229"/>
      <c r="BA5" s="229"/>
      <c r="BB5" s="236" t="s">
        <v>40</v>
      </c>
      <c r="BC5" s="280">
        <f>AW5-AY5/AY6</f>
        <v>0.88547737620929945</v>
      </c>
      <c r="BD5" s="280"/>
      <c r="BE5" s="280"/>
      <c r="BF5" s="71"/>
    </row>
    <row r="6" spans="1:66">
      <c r="D6" s="137" t="s">
        <v>239</v>
      </c>
      <c r="E6" s="137"/>
      <c r="F6" s="137"/>
      <c r="G6" s="253">
        <f>'4竪1'!AQ29</f>
        <v>43.438782699635688</v>
      </c>
      <c r="H6" s="253"/>
      <c r="I6" s="253"/>
      <c r="J6" s="252">
        <f>'4竪1'!AQ25</f>
        <v>119.34707459584516</v>
      </c>
      <c r="K6" s="253"/>
      <c r="L6" s="254"/>
      <c r="M6" s="252">
        <f>'4竪1'!AQ34</f>
        <v>0.32500000000000001</v>
      </c>
      <c r="N6" s="253"/>
      <c r="O6" s="254"/>
      <c r="P6" s="252">
        <f>'4竪1'!AQ37</f>
        <v>2.0666666666666669</v>
      </c>
      <c r="Q6" s="253"/>
      <c r="R6" s="254"/>
      <c r="S6" s="252">
        <f>IFERROR(G6*M6,0)</f>
        <v>14.1176043773816</v>
      </c>
      <c r="T6" s="253"/>
      <c r="U6" s="253"/>
      <c r="V6" s="254"/>
      <c r="W6" s="252">
        <f>IFERROR(J6*P6,0)</f>
        <v>246.65062083141336</v>
      </c>
      <c r="X6" s="253"/>
      <c r="Y6" s="253"/>
      <c r="Z6" s="254"/>
      <c r="AN6" s="210"/>
      <c r="AO6" s="210"/>
      <c r="AP6" s="236"/>
      <c r="AQ6" s="281"/>
      <c r="AR6" s="221"/>
      <c r="AS6" s="282">
        <v>3</v>
      </c>
      <c r="AT6" s="282"/>
      <c r="AU6" s="71"/>
      <c r="AV6" s="236"/>
      <c r="AW6" s="281"/>
      <c r="AX6" s="221"/>
      <c r="AY6" s="236">
        <v>3</v>
      </c>
      <c r="AZ6" s="236"/>
      <c r="BA6" s="236"/>
      <c r="BB6" s="236"/>
      <c r="BC6" s="280"/>
      <c r="BD6" s="280"/>
      <c r="BE6" s="280"/>
    </row>
    <row r="7" spans="1:66">
      <c r="D7" s="137"/>
      <c r="E7" s="137"/>
      <c r="F7" s="137"/>
      <c r="G7" s="253"/>
      <c r="H7" s="253"/>
      <c r="I7" s="253"/>
      <c r="J7" s="252"/>
      <c r="K7" s="253"/>
      <c r="L7" s="254"/>
      <c r="M7" s="253"/>
      <c r="N7" s="253"/>
      <c r="O7" s="253"/>
      <c r="P7" s="252"/>
      <c r="Q7" s="253"/>
      <c r="R7" s="254"/>
      <c r="S7" s="252"/>
      <c r="T7" s="253"/>
      <c r="U7" s="253"/>
      <c r="V7" s="254"/>
      <c r="W7" s="252"/>
      <c r="X7" s="253"/>
      <c r="Y7" s="253"/>
      <c r="Z7" s="254"/>
      <c r="AM7" t="s">
        <v>314</v>
      </c>
      <c r="AS7" s="32"/>
      <c r="AT7" s="32"/>
      <c r="AU7" s="32"/>
      <c r="AV7" s="32"/>
      <c r="AW7" s="32"/>
      <c r="AX7" s="32"/>
      <c r="AY7" s="32"/>
      <c r="AZ7" s="32"/>
      <c r="BA7" s="32"/>
      <c r="BB7" s="32"/>
      <c r="BC7" s="32"/>
      <c r="BD7" s="32"/>
      <c r="BE7" s="32"/>
    </row>
    <row r="8" spans="1:66">
      <c r="D8" s="137" t="s">
        <v>232</v>
      </c>
      <c r="E8" s="137"/>
      <c r="F8" s="137"/>
      <c r="G8" s="253">
        <f>SUM(G5:I7)</f>
        <v>143.7662826996357</v>
      </c>
      <c r="H8" s="253"/>
      <c r="I8" s="253"/>
      <c r="J8" s="252">
        <f>SUM(J5:L7)</f>
        <v>119.34707459584516</v>
      </c>
      <c r="K8" s="253"/>
      <c r="L8" s="254"/>
      <c r="M8" s="253"/>
      <c r="N8" s="253"/>
      <c r="O8" s="253"/>
      <c r="P8" s="252"/>
      <c r="Q8" s="253"/>
      <c r="R8" s="254"/>
      <c r="S8" s="252">
        <f>SUM(S5:V6)</f>
        <v>14.1176043773816</v>
      </c>
      <c r="T8" s="253"/>
      <c r="U8" s="253"/>
      <c r="V8" s="254"/>
      <c r="W8" s="252">
        <f>SUM(W5:Z6)</f>
        <v>246.65062083141336</v>
      </c>
      <c r="X8" s="253"/>
      <c r="Y8" s="253"/>
      <c r="Z8" s="254"/>
      <c r="AM8" s="284" t="s">
        <v>316</v>
      </c>
      <c r="AN8" s="285"/>
      <c r="AO8" s="236" t="s">
        <v>40</v>
      </c>
      <c r="AP8" s="239" t="s">
        <v>308</v>
      </c>
      <c r="AQ8" s="239"/>
      <c r="AS8" s="236" t="s">
        <v>40</v>
      </c>
      <c r="AT8" s="197">
        <f>H11</f>
        <v>246.65062083141336</v>
      </c>
      <c r="AU8" s="197"/>
      <c r="AV8" s="197"/>
      <c r="AW8" s="56" t="s">
        <v>69</v>
      </c>
      <c r="AX8" s="286">
        <v>1000</v>
      </c>
      <c r="AY8" s="286"/>
      <c r="AZ8" s="286"/>
      <c r="BA8" s="56" t="s">
        <v>69</v>
      </c>
      <c r="BB8" s="286">
        <v>1000</v>
      </c>
      <c r="BC8" s="286"/>
      <c r="BD8" s="286"/>
      <c r="BF8" s="236" t="s">
        <v>40</v>
      </c>
      <c r="BG8" s="190">
        <f>AT8*AX8*BB8/(AT9*AX9*BB9)</f>
        <v>165.43942034361746</v>
      </c>
      <c r="BH8" s="190"/>
      <c r="BI8" s="190"/>
    </row>
    <row r="9" spans="1:66">
      <c r="AM9" s="285"/>
      <c r="AN9" s="285"/>
      <c r="AO9" s="236"/>
      <c r="AP9" s="275" t="s">
        <v>315</v>
      </c>
      <c r="AQ9" s="275"/>
      <c r="AS9" s="236"/>
      <c r="AT9" s="290">
        <f>R16</f>
        <v>3176.8</v>
      </c>
      <c r="AU9" s="290"/>
      <c r="AV9" s="290"/>
      <c r="AW9" s="4" t="s">
        <v>69</v>
      </c>
      <c r="AX9" s="240">
        <f>BC5</f>
        <v>0.88547737620929945</v>
      </c>
      <c r="AY9" s="240"/>
      <c r="AZ9" s="240"/>
      <c r="BA9" s="4" t="s">
        <v>69</v>
      </c>
      <c r="BB9" s="276">
        <f>R25</f>
        <v>530</v>
      </c>
      <c r="BC9" s="276"/>
      <c r="BD9" s="276"/>
      <c r="BF9" s="236"/>
      <c r="BG9" s="190"/>
      <c r="BH9" s="190"/>
      <c r="BI9" s="190"/>
    </row>
    <row r="10" spans="1:66">
      <c r="D10" s="87" t="s">
        <v>454</v>
      </c>
      <c r="E10" s="19"/>
      <c r="F10" s="19"/>
      <c r="G10" s="81"/>
      <c r="H10" s="81"/>
      <c r="I10" s="81"/>
      <c r="J10" s="81"/>
      <c r="K10" s="81"/>
      <c r="L10" s="81"/>
      <c r="M10" s="81"/>
      <c r="N10" s="81"/>
      <c r="O10" s="81"/>
      <c r="P10" s="81"/>
      <c r="Q10" s="81"/>
      <c r="R10" s="81"/>
      <c r="S10" s="81"/>
      <c r="T10" s="81"/>
      <c r="U10" s="81"/>
      <c r="V10" s="81"/>
      <c r="W10" s="81"/>
      <c r="X10" s="81"/>
      <c r="Y10" s="81"/>
      <c r="Z10" s="81"/>
      <c r="AM10" t="s">
        <v>252</v>
      </c>
      <c r="BE10" s="32"/>
    </row>
    <row r="11" spans="1:66">
      <c r="D11" s="19"/>
      <c r="E11" s="211" t="s">
        <v>308</v>
      </c>
      <c r="F11" s="211"/>
      <c r="G11" s="4" t="s">
        <v>4</v>
      </c>
      <c r="H11" s="185">
        <f>W8</f>
        <v>246.65062083141336</v>
      </c>
      <c r="I11" s="182"/>
      <c r="J11" s="183"/>
      <c r="K11" s="88" t="s">
        <v>455</v>
      </c>
      <c r="L11" s="4"/>
      <c r="M11" s="4"/>
      <c r="N11" s="4"/>
      <c r="O11" s="81"/>
      <c r="P11" s="81"/>
      <c r="Q11" s="81"/>
      <c r="R11" s="81"/>
      <c r="S11" s="81"/>
      <c r="T11" s="81"/>
      <c r="Y11" s="81"/>
      <c r="Z11" s="81"/>
      <c r="AM11" s="287" t="s">
        <v>317</v>
      </c>
      <c r="AN11" s="288"/>
      <c r="AO11" s="48" t="s">
        <v>244</v>
      </c>
      <c r="AP11" s="186">
        <f>BL2</f>
        <v>5.7725865843180344</v>
      </c>
      <c r="AQ11" s="186"/>
      <c r="AR11" s="187"/>
      <c r="AS11" s="19" t="str">
        <f>IF(AP11&lt;=AY11, "≦", "&gt;")</f>
        <v>≦</v>
      </c>
      <c r="AT11" s="134" t="s">
        <v>318</v>
      </c>
      <c r="AU11" s="135"/>
      <c r="AV11" s="135"/>
      <c r="AW11" s="135"/>
      <c r="AX11" s="135"/>
      <c r="AY11" s="188">
        <f>'1条'!BA5</f>
        <v>8</v>
      </c>
      <c r="AZ11" s="183"/>
      <c r="BC11" s="134" t="str">
        <f>IF(AS11="≦", "OK", "NG")</f>
        <v>OK</v>
      </c>
      <c r="BD11" s="136"/>
    </row>
    <row r="12" spans="1:66">
      <c r="X12" s="6"/>
      <c r="Y12" s="7"/>
      <c r="Z12" s="7"/>
      <c r="AA12" s="7"/>
      <c r="AB12" s="7"/>
      <c r="AC12" s="7"/>
      <c r="AD12" s="7"/>
      <c r="AE12" s="7"/>
      <c r="AF12" s="7"/>
      <c r="AG12" s="7"/>
      <c r="AH12" s="8"/>
    </row>
    <row r="13" spans="1:66">
      <c r="C13" t="s">
        <v>497</v>
      </c>
      <c r="E13" s="16"/>
      <c r="F13" s="16"/>
      <c r="G13" s="16"/>
      <c r="H13" s="16"/>
      <c r="I13" s="16"/>
      <c r="J13" s="16"/>
      <c r="K13" s="16"/>
      <c r="L13" s="16"/>
      <c r="M13" s="16"/>
      <c r="N13" s="16"/>
      <c r="O13" s="16"/>
      <c r="P13" s="16"/>
      <c r="Q13" s="16"/>
      <c r="R13" s="16"/>
      <c r="S13" s="16"/>
      <c r="T13" s="16"/>
      <c r="U13" s="16"/>
      <c r="X13" s="9"/>
      <c r="AH13" s="10"/>
      <c r="AM13" s="287" t="s">
        <v>316</v>
      </c>
      <c r="AN13" s="288"/>
      <c r="AO13" s="48" t="s">
        <v>244</v>
      </c>
      <c r="AP13" s="186">
        <f>BG8</f>
        <v>165.43942034361746</v>
      </c>
      <c r="AQ13" s="186"/>
      <c r="AR13" s="187"/>
      <c r="AS13" s="19" t="str">
        <f>IF(AP13&lt;=AY13, "≦", "&gt;")</f>
        <v>≦</v>
      </c>
      <c r="AT13" s="134" t="s">
        <v>318</v>
      </c>
      <c r="AU13" s="135"/>
      <c r="AV13" s="135"/>
      <c r="AW13" s="135"/>
      <c r="AX13" s="135"/>
      <c r="AY13" s="188">
        <f>'1条'!BA11</f>
        <v>180</v>
      </c>
      <c r="AZ13" s="183"/>
      <c r="BC13" s="134" t="str">
        <f>IF(AS13="≦", "OK", "NG")</f>
        <v>OK</v>
      </c>
      <c r="BD13" s="136"/>
    </row>
    <row r="14" spans="1:66">
      <c r="D14" t="s">
        <v>456</v>
      </c>
      <c r="I14" s="184" t="str">
        <f>'1条'!BA14</f>
        <v>D32</v>
      </c>
      <c r="J14" s="182"/>
      <c r="K14" s="183"/>
      <c r="M14" s="184">
        <f>HLOOKUP(I14,'1条'!BY33:CX35,2)</f>
        <v>31.8</v>
      </c>
      <c r="N14" s="182"/>
      <c r="O14" s="183"/>
      <c r="P14" s="4" t="s">
        <v>294</v>
      </c>
      <c r="R14" s="184">
        <f>HLOOKUP(I14,'1条'!BY33:CX35,3)</f>
        <v>794.2</v>
      </c>
      <c r="S14" s="182"/>
      <c r="T14" s="183"/>
      <c r="U14" s="4" t="s">
        <v>457</v>
      </c>
      <c r="X14" s="9"/>
      <c r="AH14" s="10"/>
    </row>
    <row r="15" spans="1:66">
      <c r="E15" t="s">
        <v>410</v>
      </c>
      <c r="I15" s="273">
        <f>'1条'!BA15</f>
        <v>250</v>
      </c>
      <c r="J15" s="248"/>
      <c r="K15" s="183"/>
      <c r="L15" s="4" t="s">
        <v>294</v>
      </c>
      <c r="R15" s="184">
        <f>1000/I15</f>
        <v>4</v>
      </c>
      <c r="S15" s="182"/>
      <c r="T15" s="183"/>
      <c r="U15" s="89" t="s">
        <v>458</v>
      </c>
      <c r="W15" s="4"/>
      <c r="X15" s="9"/>
      <c r="AH15" s="10"/>
      <c r="AM15" t="s">
        <v>319</v>
      </c>
      <c r="AS15" t="s">
        <v>370</v>
      </c>
      <c r="BE15" s="61"/>
      <c r="BF15" s="61"/>
      <c r="BG15" s="61"/>
    </row>
    <row r="16" spans="1:66">
      <c r="E16" t="s">
        <v>288</v>
      </c>
      <c r="J16" s="5" t="s">
        <v>291</v>
      </c>
      <c r="K16" s="4" t="s">
        <v>4</v>
      </c>
      <c r="R16" s="184">
        <f>R14*R15</f>
        <v>3176.8</v>
      </c>
      <c r="S16" s="182"/>
      <c r="T16" s="183"/>
      <c r="U16" s="4" t="s">
        <v>292</v>
      </c>
      <c r="X16" s="9"/>
      <c r="AH16" s="10"/>
      <c r="AM16" s="284" t="s">
        <v>320</v>
      </c>
      <c r="AN16" s="285"/>
      <c r="AO16" s="236" t="s">
        <v>40</v>
      </c>
      <c r="AP16" s="239" t="s">
        <v>321</v>
      </c>
      <c r="AQ16" s="239"/>
      <c r="AS16" s="236" t="s">
        <v>40</v>
      </c>
      <c r="AT16" s="197">
        <f>J8</f>
        <v>119.34707459584516</v>
      </c>
      <c r="AU16" s="197"/>
      <c r="AV16" s="197"/>
      <c r="AW16" s="56" t="s">
        <v>69</v>
      </c>
      <c r="AX16" s="286">
        <v>1000</v>
      </c>
      <c r="AY16" s="286"/>
      <c r="AZ16" s="286"/>
      <c r="BB16" s="236" t="s">
        <v>40</v>
      </c>
      <c r="BC16" s="190">
        <f>AT16*AX16/AT17/AX17</f>
        <v>0.22518315961480218</v>
      </c>
      <c r="BD16" s="190"/>
      <c r="BE16" s="190"/>
    </row>
    <row r="17" spans="4:65">
      <c r="D17" t="s">
        <v>411</v>
      </c>
      <c r="I17" s="184" t="str">
        <f>_xlfn.IFS(R14&lt;760.2, "D13", R14&lt;1191.6, "D16", R14&lt;1719, "D19",TRUE, "D22")</f>
        <v>D16</v>
      </c>
      <c r="J17" s="182"/>
      <c r="K17" s="183"/>
      <c r="M17" s="184">
        <f>HLOOKUP(I17,'1条'!BY33:CX35,2)</f>
        <v>15.9</v>
      </c>
      <c r="N17" s="182"/>
      <c r="O17" s="183"/>
      <c r="P17" s="4" t="s">
        <v>294</v>
      </c>
      <c r="R17" s="184">
        <f>HLOOKUP(I17,'1条'!BY33:CX35,3)</f>
        <v>198.6</v>
      </c>
      <c r="S17" s="182"/>
      <c r="T17" s="183"/>
      <c r="U17" s="4" t="s">
        <v>457</v>
      </c>
      <c r="X17" s="9"/>
      <c r="AH17" s="10"/>
      <c r="AM17" s="285"/>
      <c r="AN17" s="285"/>
      <c r="AO17" s="236"/>
      <c r="AP17" s="275" t="s">
        <v>462</v>
      </c>
      <c r="AQ17" s="275"/>
      <c r="AS17" s="236"/>
      <c r="AT17" s="276">
        <f>R26</f>
        <v>1000</v>
      </c>
      <c r="AU17" s="276"/>
      <c r="AV17" s="276"/>
      <c r="AW17" s="4" t="s">
        <v>69</v>
      </c>
      <c r="AX17" s="276">
        <f>R25</f>
        <v>530</v>
      </c>
      <c r="AY17" s="276"/>
      <c r="AZ17" s="276"/>
      <c r="BB17" s="236"/>
      <c r="BC17" s="190"/>
      <c r="BD17" s="190"/>
      <c r="BE17" s="190"/>
    </row>
    <row r="18" spans="4:65">
      <c r="E18" t="s">
        <v>410</v>
      </c>
      <c r="I18" s="184">
        <f>'1条'!BA17</f>
        <v>250</v>
      </c>
      <c r="J18" s="182"/>
      <c r="K18" s="183"/>
      <c r="L18" s="4" t="s">
        <v>294</v>
      </c>
      <c r="R18" s="184">
        <f>1000/I18</f>
        <v>4</v>
      </c>
      <c r="S18" s="182"/>
      <c r="T18" s="183"/>
      <c r="U18" s="89" t="s">
        <v>458</v>
      </c>
      <c r="X18" s="9"/>
      <c r="AH18" s="10"/>
    </row>
    <row r="19" spans="4:65">
      <c r="E19" t="s">
        <v>288</v>
      </c>
      <c r="J19" s="5" t="s">
        <v>291</v>
      </c>
      <c r="K19" s="4" t="s">
        <v>4</v>
      </c>
      <c r="R19" s="184">
        <f>R17*R18</f>
        <v>794.4</v>
      </c>
      <c r="S19" s="182"/>
      <c r="T19" s="183"/>
      <c r="U19" s="4" t="s">
        <v>292</v>
      </c>
      <c r="X19" s="9"/>
      <c r="AH19" s="10"/>
      <c r="AM19" t="s">
        <v>464</v>
      </c>
    </row>
    <row r="20" spans="4:65">
      <c r="D20" t="s">
        <v>413</v>
      </c>
      <c r="I20" s="184" t="str">
        <f>I17</f>
        <v>D16</v>
      </c>
      <c r="J20" s="182"/>
      <c r="K20" s="183"/>
      <c r="M20" s="184">
        <f>HLOOKUP(I20,'1条'!BY33:CX35,2)</f>
        <v>15.9</v>
      </c>
      <c r="N20" s="182"/>
      <c r="O20" s="183"/>
      <c r="P20" s="4" t="s">
        <v>294</v>
      </c>
      <c r="X20" s="9"/>
      <c r="AH20" s="10"/>
      <c r="AN20" t="s">
        <v>357</v>
      </c>
      <c r="AZ20" s="14" t="s">
        <v>61</v>
      </c>
      <c r="BB20" s="4" t="s">
        <v>4</v>
      </c>
      <c r="BC20" s="289">
        <f>'1条'!BA7</f>
        <v>0.23</v>
      </c>
      <c r="BD20" s="289"/>
      <c r="BE20" s="289"/>
      <c r="BF20" s="4" t="s">
        <v>21</v>
      </c>
    </row>
    <row r="21" spans="4:65">
      <c r="D21" t="s">
        <v>459</v>
      </c>
      <c r="I21" s="49"/>
      <c r="J21" s="49"/>
      <c r="K21" s="49"/>
      <c r="M21" s="85"/>
      <c r="N21" s="85"/>
      <c r="O21" s="85"/>
      <c r="P21" s="4"/>
      <c r="X21" s="9"/>
      <c r="AH21" s="10"/>
      <c r="AN21" t="s">
        <v>470</v>
      </c>
      <c r="AZ21" s="14"/>
      <c r="BA21" s="14"/>
      <c r="BB21" s="14"/>
      <c r="BC21" s="14"/>
      <c r="BD21" s="14"/>
      <c r="BE21" s="14"/>
    </row>
    <row r="22" spans="4:65">
      <c r="E22" t="s">
        <v>414</v>
      </c>
      <c r="M22" s="184">
        <f>'1条'!BA19</f>
        <v>70</v>
      </c>
      <c r="N22" s="182"/>
      <c r="O22" s="183"/>
      <c r="P22" s="4" t="s">
        <v>294</v>
      </c>
      <c r="X22" s="9"/>
      <c r="AH22" s="10"/>
      <c r="AO22" t="s">
        <v>295</v>
      </c>
      <c r="AR22" s="276">
        <f>R25</f>
        <v>530</v>
      </c>
      <c r="AS22" s="276"/>
      <c r="AT22" s="276"/>
      <c r="AU22" t="s">
        <v>465</v>
      </c>
      <c r="AZ22" s="14"/>
      <c r="BB22" s="4"/>
      <c r="BC22" s="86"/>
      <c r="BD22" s="86"/>
      <c r="BE22" s="276">
        <f>_xlfn.IFS(AR22&lt;1000, 300, AR22&lt;3000,1000,AR22&lt;5000,3000,AR22&lt;10000,5000, AR22&gt;=10000,10000)</f>
        <v>300</v>
      </c>
      <c r="BF22" s="276"/>
      <c r="BG22" s="276"/>
      <c r="BH22" t="s">
        <v>466</v>
      </c>
      <c r="BI22" s="276">
        <f>_xlfn.IFS(AR22&lt;1000,1000,AR22&lt;3000,3000,AR22&lt;5000,5000,AR22&lt;10000,10000,AR22&gt;=10000,10000)</f>
        <v>1000</v>
      </c>
      <c r="BJ22" s="276"/>
      <c r="BK22" s="276"/>
      <c r="BL22" t="s">
        <v>467</v>
      </c>
    </row>
    <row r="23" spans="4:65">
      <c r="E23" t="s">
        <v>460</v>
      </c>
      <c r="M23" s="184">
        <f>M14/2+M17+M20+M22</f>
        <v>117.7</v>
      </c>
      <c r="N23" s="182"/>
      <c r="O23" s="183"/>
      <c r="P23" s="4" t="s">
        <v>294</v>
      </c>
      <c r="Q23" t="s">
        <v>461</v>
      </c>
      <c r="R23" s="181">
        <f>ROUNDUP(M23,-1)</f>
        <v>120</v>
      </c>
      <c r="S23" s="188"/>
      <c r="T23" s="189"/>
      <c r="U23" s="4" t="s">
        <v>294</v>
      </c>
      <c r="W23" s="95">
        <f>R23/1000</f>
        <v>0.12</v>
      </c>
      <c r="X23" s="9"/>
      <c r="AH23" s="10"/>
      <c r="AO23" t="s">
        <v>468</v>
      </c>
    </row>
    <row r="24" spans="4:65">
      <c r="E24" t="s">
        <v>9</v>
      </c>
      <c r="M24" s="185">
        <f>'1条'!R7</f>
        <v>0.65</v>
      </c>
      <c r="N24" s="186"/>
      <c r="O24" s="187"/>
      <c r="P24" s="4" t="s">
        <v>5</v>
      </c>
      <c r="Q24" t="s">
        <v>4</v>
      </c>
      <c r="R24" s="181">
        <f>M24*1000</f>
        <v>650</v>
      </c>
      <c r="S24" s="188"/>
      <c r="T24" s="189"/>
      <c r="U24" s="4" t="s">
        <v>294</v>
      </c>
      <c r="X24" s="9"/>
      <c r="AH24" s="10"/>
      <c r="AP24" s="193" t="s">
        <v>358</v>
      </c>
      <c r="AQ24" s="193"/>
      <c r="AR24" s="199" t="s">
        <v>4</v>
      </c>
      <c r="AS24" s="291" t="s">
        <v>304</v>
      </c>
      <c r="AT24" s="214">
        <f>AR22</f>
        <v>530</v>
      </c>
      <c r="AU24" s="199"/>
      <c r="AV24" s="199"/>
      <c r="AW24" s="291" t="s">
        <v>236</v>
      </c>
      <c r="AX24" s="214">
        <f>BE22</f>
        <v>300</v>
      </c>
      <c r="AY24" s="214"/>
      <c r="AZ24" s="214"/>
      <c r="BA24" s="291" t="s">
        <v>270</v>
      </c>
      <c r="BB24" s="199" t="s">
        <v>69</v>
      </c>
      <c r="BC24" s="292">
        <f>_xlfn.SWITCH(BE22,300, 1.4, 1000, 1, 3000, 0.7, 5000, 0.6, 10000,0.5)</f>
        <v>1.4</v>
      </c>
      <c r="BD24" s="292"/>
      <c r="BE24" s="292"/>
      <c r="BF24" s="56" t="s">
        <v>469</v>
      </c>
      <c r="BG24" s="292">
        <f>_xlfn.SWITCH(BI22,300, 1.4, 1000, 1, 3000, 0.7, 5000, 0.6, 10000,0.5)</f>
        <v>1</v>
      </c>
      <c r="BH24" s="292"/>
      <c r="BI24" s="292"/>
      <c r="BJ24" s="291" t="s">
        <v>259</v>
      </c>
      <c r="BK24" s="200">
        <f>BC24</f>
        <v>1.4</v>
      </c>
      <c r="BL24" s="200"/>
    </row>
    <row r="25" spans="4:65">
      <c r="E25" t="s">
        <v>295</v>
      </c>
      <c r="J25" s="5" t="s">
        <v>296</v>
      </c>
      <c r="K25" s="4" t="s">
        <v>4</v>
      </c>
      <c r="R25" s="181">
        <f>R24-R23</f>
        <v>530</v>
      </c>
      <c r="S25" s="188"/>
      <c r="T25" s="189"/>
      <c r="U25" s="4" t="s">
        <v>294</v>
      </c>
      <c r="W25" s="95">
        <f>R25/1000</f>
        <v>0.53</v>
      </c>
      <c r="X25" s="9"/>
      <c r="AH25" s="10"/>
      <c r="AP25" s="193"/>
      <c r="AQ25" s="193"/>
      <c r="AR25" s="199"/>
      <c r="AS25" s="291"/>
      <c r="AT25" s="199"/>
      <c r="AU25" s="199"/>
      <c r="AV25" s="199"/>
      <c r="AW25" s="291"/>
      <c r="AX25" s="214"/>
      <c r="AY25" s="214"/>
      <c r="AZ25" s="214"/>
      <c r="BA25" s="291"/>
      <c r="BB25" s="199"/>
      <c r="BC25" s="276">
        <f>BE22</f>
        <v>300</v>
      </c>
      <c r="BD25" s="276"/>
      <c r="BE25" s="276"/>
      <c r="BF25" s="4" t="s">
        <v>469</v>
      </c>
      <c r="BG25" s="276">
        <f>BI22</f>
        <v>1000</v>
      </c>
      <c r="BH25" s="276"/>
      <c r="BI25" s="276"/>
      <c r="BJ25" s="291"/>
      <c r="BK25" s="200"/>
      <c r="BL25" s="200"/>
    </row>
    <row r="26" spans="4:65">
      <c r="D26" t="s">
        <v>293</v>
      </c>
      <c r="I26" s="5" t="s">
        <v>399</v>
      </c>
      <c r="J26" s="4" t="s">
        <v>4</v>
      </c>
      <c r="R26" s="184">
        <f>'1条'!BA37</f>
        <v>1000</v>
      </c>
      <c r="S26" s="182"/>
      <c r="T26" s="183"/>
      <c r="U26" s="4" t="s">
        <v>294</v>
      </c>
      <c r="X26" s="9"/>
      <c r="AH26" s="10"/>
      <c r="AR26" s="49" t="s">
        <v>4</v>
      </c>
      <c r="AS26" s="276">
        <f>AT24-AX24</f>
        <v>230</v>
      </c>
      <c r="AT26" s="276"/>
      <c r="AU26" s="276"/>
      <c r="AV26" s="18" t="s">
        <v>69</v>
      </c>
      <c r="AW26" s="279">
        <f>(BC24-BG24)/(BC25-BG25)</f>
        <v>-5.7142857142857125E-4</v>
      </c>
      <c r="AX26" s="279"/>
      <c r="AY26" s="279"/>
      <c r="AZ26" s="18" t="s">
        <v>259</v>
      </c>
      <c r="BA26" s="290">
        <f>BK24</f>
        <v>1.4</v>
      </c>
      <c r="BB26" s="290"/>
      <c r="BC26" s="290"/>
      <c r="BE26" s="49" t="s">
        <v>4</v>
      </c>
      <c r="BF26" s="232">
        <f>AS26*AW26+BA26</f>
        <v>1.2685714285714285</v>
      </c>
      <c r="BG26" s="232"/>
      <c r="BH26" s="232"/>
    </row>
    <row r="27" spans="4:65">
      <c r="D27" t="s">
        <v>299</v>
      </c>
      <c r="I27" s="5" t="s">
        <v>298</v>
      </c>
      <c r="J27" s="4" t="s">
        <v>4</v>
      </c>
      <c r="M27" s="181">
        <f>'1条'!BA36</f>
        <v>15</v>
      </c>
      <c r="N27" s="188"/>
      <c r="O27" s="189"/>
      <c r="P27" s="4"/>
      <c r="X27" s="11"/>
      <c r="Y27" s="12"/>
      <c r="Z27" s="12"/>
      <c r="AA27" s="12"/>
      <c r="AB27" s="12"/>
      <c r="AC27" s="12"/>
      <c r="AD27" s="12"/>
      <c r="AE27" s="12"/>
      <c r="AF27" s="12"/>
      <c r="AG27" s="12"/>
      <c r="AH27" s="13"/>
    </row>
    <row r="28" spans="4:65">
      <c r="D28" t="s">
        <v>289</v>
      </c>
      <c r="AN28" t="s">
        <v>473</v>
      </c>
      <c r="AZ28" s="14"/>
      <c r="BA28" s="14"/>
      <c r="BB28" s="14"/>
      <c r="BC28" s="14"/>
      <c r="BD28" s="14"/>
      <c r="BE28" s="14"/>
    </row>
    <row r="29" spans="4:65">
      <c r="D29" s="210" t="s">
        <v>290</v>
      </c>
      <c r="E29" s="210"/>
      <c r="F29" s="236" t="s">
        <v>40</v>
      </c>
      <c r="G29" s="239" t="s">
        <v>291</v>
      </c>
      <c r="H29" s="239"/>
      <c r="I29" s="59"/>
      <c r="J29" s="236" t="s">
        <v>40</v>
      </c>
      <c r="K29" s="12"/>
      <c r="L29" s="248">
        <f>R16</f>
        <v>3176.8</v>
      </c>
      <c r="M29" s="248"/>
      <c r="N29" s="248"/>
      <c r="O29" s="12"/>
      <c r="Q29" s="236" t="s">
        <v>40</v>
      </c>
      <c r="R29" s="283">
        <f>L29/K30/N30</f>
        <v>5.9939622641509436E-3</v>
      </c>
      <c r="S29" s="283"/>
      <c r="T29" s="283"/>
      <c r="V29" s="6"/>
      <c r="W29" s="7"/>
      <c r="X29" s="7"/>
      <c r="Y29" s="7"/>
      <c r="Z29" s="7"/>
      <c r="AA29" s="7"/>
      <c r="AB29" s="7"/>
      <c r="AC29" s="7"/>
      <c r="AD29" s="7"/>
      <c r="AE29" s="7"/>
      <c r="AF29" s="7"/>
      <c r="AG29" s="7"/>
      <c r="AH29" s="8"/>
      <c r="AO29" t="s">
        <v>289</v>
      </c>
      <c r="AS29" s="274">
        <f>R29</f>
        <v>5.9939622641509436E-3</v>
      </c>
      <c r="AT29" s="274"/>
      <c r="AU29" s="274"/>
      <c r="AV29" t="s">
        <v>471</v>
      </c>
      <c r="BA29" s="14"/>
      <c r="BC29" s="4"/>
      <c r="BD29" s="86"/>
      <c r="BE29" s="86"/>
      <c r="BF29" s="274">
        <f>_xlfn.IFS(AS29&lt;0.001, 0.001, AS29&lt;0.002,0.001,AS29&lt;0.003,0.002,AS29&lt;0.005,0.003, AS29&lt;0.01,0.005,AS29&gt;=0.01,0.005)</f>
        <v>5.0000000000000001E-3</v>
      </c>
      <c r="BG29" s="274"/>
      <c r="BH29" s="274"/>
      <c r="BI29" t="s">
        <v>466</v>
      </c>
      <c r="BJ29" s="274">
        <f>_xlfn.IFS(AS29&lt;0.001, 0.002, AS29&lt;0.002,0.002,AS29&lt;0.003,0.003,AS29&lt;0.005,0.005, AS29&lt;0.01,0.01,AS29&gt;=0.01,0.01)</f>
        <v>0.01</v>
      </c>
      <c r="BK29" s="274"/>
      <c r="BL29" s="274"/>
      <c r="BM29" t="s">
        <v>467</v>
      </c>
    </row>
    <row r="30" spans="4:65">
      <c r="D30" s="210"/>
      <c r="E30" s="210"/>
      <c r="F30" s="236"/>
      <c r="G30" s="275" t="s">
        <v>462</v>
      </c>
      <c r="H30" s="275"/>
      <c r="I30" s="59"/>
      <c r="J30" s="236"/>
      <c r="K30" s="233">
        <f>R26</f>
        <v>1000</v>
      </c>
      <c r="L30" s="233"/>
      <c r="M30" s="4" t="s">
        <v>69</v>
      </c>
      <c r="N30" s="276">
        <f>R25</f>
        <v>530</v>
      </c>
      <c r="O30" s="233"/>
      <c r="Q30" s="236"/>
      <c r="R30" s="283"/>
      <c r="S30" s="283"/>
      <c r="T30" s="283"/>
      <c r="V30" s="9"/>
      <c r="AH30" s="10"/>
      <c r="AO30" t="s">
        <v>468</v>
      </c>
      <c r="AV30" s="18"/>
    </row>
    <row r="31" spans="4:65">
      <c r="V31" s="9"/>
      <c r="X31" s="90"/>
      <c r="AH31" s="10"/>
      <c r="AP31" s="193" t="s">
        <v>359</v>
      </c>
      <c r="AQ31" s="193"/>
      <c r="AR31" s="199" t="s">
        <v>4</v>
      </c>
      <c r="AS31" s="291" t="s">
        <v>304</v>
      </c>
      <c r="AT31" s="293">
        <f>AS29</f>
        <v>5.9939622641509436E-3</v>
      </c>
      <c r="AU31" s="293"/>
      <c r="AV31" s="293"/>
      <c r="AW31" s="291" t="s">
        <v>236</v>
      </c>
      <c r="AX31" s="293">
        <f>BF29</f>
        <v>5.0000000000000001E-3</v>
      </c>
      <c r="AY31" s="293"/>
      <c r="AZ31" s="293"/>
      <c r="BA31" s="291" t="s">
        <v>270</v>
      </c>
      <c r="BB31" s="199" t="s">
        <v>69</v>
      </c>
      <c r="BC31" s="292">
        <f>_xlfn.SWITCH(BF29,0.001, 0.7, 0.002, 0.9, 0.003, 1, 0.005, 1.2, 0.01,1.5)</f>
        <v>1.2</v>
      </c>
      <c r="BD31" s="292"/>
      <c r="BE31" s="292"/>
      <c r="BF31" s="56" t="s">
        <v>469</v>
      </c>
      <c r="BG31" s="292">
        <f>_xlfn.SWITCH(BJ29,0.001, 0.7, 0.002, 0.9, 0.003, 1, 0.005, 1.2, 0.01,1.5)</f>
        <v>1.5</v>
      </c>
      <c r="BH31" s="292"/>
      <c r="BI31" s="292"/>
      <c r="BJ31" s="291" t="s">
        <v>259</v>
      </c>
      <c r="BK31" s="200">
        <f>BC31</f>
        <v>1.2</v>
      </c>
      <c r="BL31" s="200"/>
    </row>
    <row r="32" spans="4:65">
      <c r="D32" t="s">
        <v>300</v>
      </c>
      <c r="V32" s="9"/>
      <c r="AH32" s="10"/>
      <c r="AP32" s="193"/>
      <c r="AQ32" s="193"/>
      <c r="AR32" s="199"/>
      <c r="AS32" s="291"/>
      <c r="AT32" s="293"/>
      <c r="AU32" s="293"/>
      <c r="AV32" s="293"/>
      <c r="AW32" s="291"/>
      <c r="AX32" s="293"/>
      <c r="AY32" s="293"/>
      <c r="AZ32" s="293"/>
      <c r="BA32" s="291"/>
      <c r="BB32" s="199"/>
      <c r="BC32" s="274">
        <f>BF29</f>
        <v>5.0000000000000001E-3</v>
      </c>
      <c r="BD32" s="274"/>
      <c r="BE32" s="274"/>
      <c r="BF32" s="4" t="s">
        <v>469</v>
      </c>
      <c r="BG32" s="274">
        <f>BJ29</f>
        <v>0.01</v>
      </c>
      <c r="BH32" s="274"/>
      <c r="BI32" s="274"/>
      <c r="BJ32" s="291"/>
      <c r="BK32" s="200"/>
      <c r="BL32" s="200"/>
    </row>
    <row r="33" spans="4:70">
      <c r="D33" s="210" t="s">
        <v>297</v>
      </c>
      <c r="E33" s="210"/>
      <c r="F33" s="4" t="s">
        <v>40</v>
      </c>
      <c r="G33" s="67">
        <f>M27</f>
        <v>15</v>
      </c>
      <c r="H33" s="4" t="s">
        <v>69</v>
      </c>
      <c r="I33" s="277">
        <f>R29</f>
        <v>5.9939622641509436E-3</v>
      </c>
      <c r="J33" s="233"/>
      <c r="K33" s="233"/>
      <c r="L33" s="4" t="s">
        <v>40</v>
      </c>
      <c r="M33" s="240">
        <f>G33*I33</f>
        <v>8.9909433962264154E-2</v>
      </c>
      <c r="N33" s="240"/>
      <c r="O33" s="240"/>
      <c r="V33" s="9"/>
      <c r="AH33" s="10"/>
      <c r="AR33" s="49" t="s">
        <v>4</v>
      </c>
      <c r="AS33" s="274">
        <f>AT31-AX31</f>
        <v>9.9396226415094345E-4</v>
      </c>
      <c r="AT33" s="274"/>
      <c r="AU33" s="274"/>
      <c r="AV33" s="18" t="s">
        <v>69</v>
      </c>
      <c r="AW33" s="232">
        <f>(BC31-BG31)/(BC32-BG32)</f>
        <v>60.000000000000007</v>
      </c>
      <c r="AX33" s="232"/>
      <c r="AY33" s="232"/>
      <c r="AZ33" s="18" t="s">
        <v>259</v>
      </c>
      <c r="BA33" s="290">
        <f>BK31</f>
        <v>1.2</v>
      </c>
      <c r="BB33" s="290"/>
      <c r="BC33" s="290"/>
      <c r="BE33" s="49" t="s">
        <v>4</v>
      </c>
      <c r="BF33" s="232">
        <f>AS33*AW33+BA33</f>
        <v>1.2596377358490565</v>
      </c>
      <c r="BG33" s="232"/>
      <c r="BH33" s="232"/>
    </row>
    <row r="34" spans="4:70">
      <c r="D34" s="210" t="s">
        <v>301</v>
      </c>
      <c r="E34" s="210"/>
      <c r="F34" s="4" t="s">
        <v>40</v>
      </c>
      <c r="G34" s="70" t="s">
        <v>302</v>
      </c>
      <c r="H34" s="4" t="s">
        <v>344</v>
      </c>
      <c r="V34" s="9"/>
      <c r="AH34" s="10"/>
    </row>
    <row r="35" spans="4:70">
      <c r="F35" s="4" t="s">
        <v>40</v>
      </c>
      <c r="G35" s="70" t="s">
        <v>302</v>
      </c>
      <c r="H35" t="s">
        <v>303</v>
      </c>
      <c r="I35" s="4">
        <v>2</v>
      </c>
      <c r="J35" s="4" t="s">
        <v>69</v>
      </c>
      <c r="K35" s="240">
        <f>M33</f>
        <v>8.9909433962264154E-2</v>
      </c>
      <c r="L35" s="240"/>
      <c r="M35" t="s">
        <v>259</v>
      </c>
      <c r="N35" t="s">
        <v>304</v>
      </c>
      <c r="O35" s="240">
        <f>M33</f>
        <v>8.9909433962264154E-2</v>
      </c>
      <c r="P35" s="240"/>
      <c r="Q35" t="s">
        <v>305</v>
      </c>
      <c r="R35" s="60" t="s">
        <v>310</v>
      </c>
      <c r="S35" s="240">
        <f>M33</f>
        <v>8.9909433962264154E-2</v>
      </c>
      <c r="T35" s="240"/>
      <c r="U35" s="90"/>
      <c r="V35" s="91"/>
      <c r="W35" s="12"/>
      <c r="X35" s="12"/>
      <c r="Y35" s="12"/>
      <c r="Z35" s="12"/>
      <c r="AA35" s="12"/>
      <c r="AB35" s="12"/>
      <c r="AC35" s="12"/>
      <c r="AD35" s="12"/>
      <c r="AE35" s="12"/>
      <c r="AF35" s="12"/>
      <c r="AG35" s="12"/>
      <c r="AH35" s="13"/>
      <c r="AM35" t="s">
        <v>360</v>
      </c>
      <c r="AV35" s="14" t="s">
        <v>472</v>
      </c>
      <c r="AX35" s="4" t="s">
        <v>4</v>
      </c>
      <c r="AY35" s="295" t="s">
        <v>61</v>
      </c>
      <c r="AZ35" s="295"/>
      <c r="BA35" s="18" t="s">
        <v>69</v>
      </c>
      <c r="BB35" s="193" t="s">
        <v>358</v>
      </c>
      <c r="BC35" s="193"/>
      <c r="BD35" s="18" t="s">
        <v>69</v>
      </c>
      <c r="BE35" s="193" t="s">
        <v>359</v>
      </c>
      <c r="BF35" s="193"/>
    </row>
    <row r="36" spans="4:70">
      <c r="F36" s="4" t="s">
        <v>40</v>
      </c>
      <c r="G36" s="240">
        <f>SQRT(I35*K35+O35^2)-S35</f>
        <v>0.34356787137210171</v>
      </c>
      <c r="H36" s="240"/>
      <c r="I36" s="240"/>
      <c r="AX36" s="4" t="s">
        <v>4</v>
      </c>
      <c r="AY36" s="289">
        <f>BC20</f>
        <v>0.23</v>
      </c>
      <c r="AZ36" s="289"/>
      <c r="BA36" s="289"/>
      <c r="BB36" s="18" t="s">
        <v>69</v>
      </c>
      <c r="BC36" s="289">
        <f>BF26</f>
        <v>1.2685714285714285</v>
      </c>
      <c r="BD36" s="289"/>
      <c r="BE36" s="289"/>
      <c r="BF36" s="18" t="s">
        <v>69</v>
      </c>
      <c r="BG36" s="289">
        <f>BF33</f>
        <v>1.2596377358490565</v>
      </c>
      <c r="BH36" s="289"/>
      <c r="BI36" s="289"/>
      <c r="BJ36" s="4" t="s">
        <v>4</v>
      </c>
      <c r="BK36" s="294">
        <f>AY36*BC36*BG36</f>
        <v>0.36752630167115902</v>
      </c>
      <c r="BL36" s="294"/>
      <c r="BM36" s="294"/>
    </row>
    <row r="37" spans="4:70">
      <c r="AM37" t="s">
        <v>252</v>
      </c>
    </row>
    <row r="38" spans="4:70">
      <c r="D38" t="s">
        <v>306</v>
      </c>
      <c r="G38" s="210" t="s">
        <v>113</v>
      </c>
      <c r="H38" s="210"/>
      <c r="I38" s="4" t="s">
        <v>40</v>
      </c>
      <c r="J38" s="210" t="s">
        <v>307</v>
      </c>
      <c r="K38" s="210"/>
      <c r="M38" s="4" t="s">
        <v>40</v>
      </c>
      <c r="N38" s="240">
        <f>G36</f>
        <v>0.34356787137210171</v>
      </c>
      <c r="O38" s="240"/>
      <c r="P38" s="4" t="s">
        <v>69</v>
      </c>
      <c r="Q38" s="276">
        <f>R25</f>
        <v>530</v>
      </c>
      <c r="R38" s="276"/>
      <c r="S38" s="4" t="s">
        <v>40</v>
      </c>
      <c r="T38" s="276">
        <f>N38*Q38</f>
        <v>182.09097182721391</v>
      </c>
      <c r="U38" s="276"/>
      <c r="W38" s="67"/>
      <c r="X38" s="67"/>
      <c r="AI38">
        <v>16</v>
      </c>
      <c r="AM38" s="287" t="s">
        <v>320</v>
      </c>
      <c r="AN38" s="288"/>
      <c r="AO38" s="48" t="s">
        <v>244</v>
      </c>
      <c r="AP38" s="186">
        <f>BC16</f>
        <v>0.22518315961480218</v>
      </c>
      <c r="AQ38" s="186"/>
      <c r="AR38" s="187"/>
      <c r="AS38" s="19" t="str">
        <f>IF(AP38&lt;=AY38, "≦", "&gt;")</f>
        <v>≦</v>
      </c>
      <c r="AT38" s="134" t="s">
        <v>318</v>
      </c>
      <c r="AU38" s="135"/>
      <c r="AV38" s="135"/>
      <c r="AW38" s="135"/>
      <c r="AX38" s="135"/>
      <c r="AY38" s="186">
        <f>BK36</f>
        <v>0.36752630167115902</v>
      </c>
      <c r="AZ38" s="187"/>
      <c r="BC38" s="134" t="str">
        <f>IF(AS38="≦", "OK", "NG")</f>
        <v>OK</v>
      </c>
      <c r="BD38" s="136"/>
      <c r="BR38">
        <v>17</v>
      </c>
    </row>
  </sheetData>
  <sheetProtection sheet="1" objects="1" scenarios="1"/>
  <mergeCells count="206">
    <mergeCell ref="BK36:BM36"/>
    <mergeCell ref="AW33:AY33"/>
    <mergeCell ref="BA33:BC33"/>
    <mergeCell ref="BF33:BH33"/>
    <mergeCell ref="AY35:AZ35"/>
    <mergeCell ref="BB35:BC35"/>
    <mergeCell ref="BE35:BF35"/>
    <mergeCell ref="AY36:BA36"/>
    <mergeCell ref="BC36:BE36"/>
    <mergeCell ref="BG36:BI36"/>
    <mergeCell ref="BA26:BC26"/>
    <mergeCell ref="BF26:BH26"/>
    <mergeCell ref="AS29:AU29"/>
    <mergeCell ref="BF29:BH29"/>
    <mergeCell ref="BJ29:BL29"/>
    <mergeCell ref="AP31:AQ32"/>
    <mergeCell ref="AR31:AR32"/>
    <mergeCell ref="AS31:AS32"/>
    <mergeCell ref="AT31:AV32"/>
    <mergeCell ref="AW31:AW32"/>
    <mergeCell ref="AX31:AZ32"/>
    <mergeCell ref="BA31:BA32"/>
    <mergeCell ref="BB31:BB32"/>
    <mergeCell ref="BC31:BE31"/>
    <mergeCell ref="BG31:BI31"/>
    <mergeCell ref="BJ31:BJ32"/>
    <mergeCell ref="BK31:BL32"/>
    <mergeCell ref="BC32:BE32"/>
    <mergeCell ref="BG32:BI32"/>
    <mergeCell ref="T38:U38"/>
    <mergeCell ref="BK2:BK3"/>
    <mergeCell ref="BL2:BN3"/>
    <mergeCell ref="BF8:BF9"/>
    <mergeCell ref="BG8:BI9"/>
    <mergeCell ref="BB16:BB17"/>
    <mergeCell ref="BC16:BE17"/>
    <mergeCell ref="AR22:AT22"/>
    <mergeCell ref="BE22:BG22"/>
    <mergeCell ref="BI22:BK22"/>
    <mergeCell ref="AP24:AQ25"/>
    <mergeCell ref="AR24:AR25"/>
    <mergeCell ref="AS24:AS25"/>
    <mergeCell ref="AT24:AV25"/>
    <mergeCell ref="AW24:AW25"/>
    <mergeCell ref="AX24:AZ25"/>
    <mergeCell ref="BA24:BA25"/>
    <mergeCell ref="BB24:BB25"/>
    <mergeCell ref="BC24:BE24"/>
    <mergeCell ref="BG24:BI24"/>
    <mergeCell ref="BJ24:BJ25"/>
    <mergeCell ref="BK24:BL25"/>
    <mergeCell ref="BC25:BE25"/>
    <mergeCell ref="BG25:BI25"/>
    <mergeCell ref="BF3:BH3"/>
    <mergeCell ref="AP13:AR13"/>
    <mergeCell ref="AT13:AX13"/>
    <mergeCell ref="AY13:AZ13"/>
    <mergeCell ref="BC13:BD13"/>
    <mergeCell ref="P4:R4"/>
    <mergeCell ref="S4:V4"/>
    <mergeCell ref="W4:Z4"/>
    <mergeCell ref="AP8:AQ8"/>
    <mergeCell ref="S7:V7"/>
    <mergeCell ref="AS8:AS9"/>
    <mergeCell ref="AT8:AV8"/>
    <mergeCell ref="AX8:AZ8"/>
    <mergeCell ref="BB8:BD8"/>
    <mergeCell ref="AX9:AZ9"/>
    <mergeCell ref="S3:V3"/>
    <mergeCell ref="W3:Z3"/>
    <mergeCell ref="W7:Z7"/>
    <mergeCell ref="AT3:AV3"/>
    <mergeCell ref="AX3:AZ3"/>
    <mergeCell ref="BB3:BD3"/>
    <mergeCell ref="S8:V8"/>
    <mergeCell ref="W8:Z8"/>
    <mergeCell ref="BC11:BD11"/>
    <mergeCell ref="AZ2:BB2"/>
    <mergeCell ref="BD2:BF2"/>
    <mergeCell ref="AP3:AQ3"/>
    <mergeCell ref="AP11:AR11"/>
    <mergeCell ref="AT11:AX11"/>
    <mergeCell ref="AM13:AN13"/>
    <mergeCell ref="AM11:AN11"/>
    <mergeCell ref="BC20:BE20"/>
    <mergeCell ref="AP38:AR38"/>
    <mergeCell ref="AT38:AX38"/>
    <mergeCell ref="AY38:AZ38"/>
    <mergeCell ref="BC38:BD38"/>
    <mergeCell ref="AY11:AZ11"/>
    <mergeCell ref="AM38:AN38"/>
    <mergeCell ref="AN5:AO6"/>
    <mergeCell ref="AM8:AN9"/>
    <mergeCell ref="AP5:AP6"/>
    <mergeCell ref="AO8:AO9"/>
    <mergeCell ref="AP9:AQ9"/>
    <mergeCell ref="AT9:AV9"/>
    <mergeCell ref="BB9:BD9"/>
    <mergeCell ref="AO2:AO3"/>
    <mergeCell ref="AS2:AS3"/>
    <mergeCell ref="AV2:AX2"/>
    <mergeCell ref="AM16:AN17"/>
    <mergeCell ref="AO16:AO17"/>
    <mergeCell ref="AP16:AQ16"/>
    <mergeCell ref="AP17:AQ17"/>
    <mergeCell ref="AS16:AS17"/>
    <mergeCell ref="AT16:AV16"/>
    <mergeCell ref="AX17:AZ17"/>
    <mergeCell ref="AX16:AZ16"/>
    <mergeCell ref="R18:T18"/>
    <mergeCell ref="S35:T35"/>
    <mergeCell ref="AS26:AU26"/>
    <mergeCell ref="AW26:AY26"/>
    <mergeCell ref="G2:I2"/>
    <mergeCell ref="J2:L2"/>
    <mergeCell ref="M2:R2"/>
    <mergeCell ref="S2:Z2"/>
    <mergeCell ref="BC5:BE6"/>
    <mergeCell ref="AS5:AT5"/>
    <mergeCell ref="AR5:AR6"/>
    <mergeCell ref="AQ5:AQ6"/>
    <mergeCell ref="AV5:AV6"/>
    <mergeCell ref="AW5:AW6"/>
    <mergeCell ref="AX5:AX6"/>
    <mergeCell ref="AY5:BA5"/>
    <mergeCell ref="AY6:BA6"/>
    <mergeCell ref="BB5:BB6"/>
    <mergeCell ref="AS6:AT6"/>
    <mergeCell ref="G3:I3"/>
    <mergeCell ref="J3:L3"/>
    <mergeCell ref="M27:O27"/>
    <mergeCell ref="AT17:AV17"/>
    <mergeCell ref="R19:T19"/>
    <mergeCell ref="R29:T30"/>
    <mergeCell ref="D6:F6"/>
    <mergeCell ref="G6:I6"/>
    <mergeCell ref="J6:L6"/>
    <mergeCell ref="M6:O6"/>
    <mergeCell ref="P6:R6"/>
    <mergeCell ref="S6:V6"/>
    <mergeCell ref="W6:Z6"/>
    <mergeCell ref="AM2:AN3"/>
    <mergeCell ref="D5:F5"/>
    <mergeCell ref="G5:I5"/>
    <mergeCell ref="J5:L5"/>
    <mergeCell ref="M5:O5"/>
    <mergeCell ref="P5:R5"/>
    <mergeCell ref="S5:V5"/>
    <mergeCell ref="W5:Z5"/>
    <mergeCell ref="G4:I4"/>
    <mergeCell ref="J4:L4"/>
    <mergeCell ref="M4:O4"/>
    <mergeCell ref="M3:O3"/>
    <mergeCell ref="P3:R3"/>
    <mergeCell ref="D8:F8"/>
    <mergeCell ref="G8:I8"/>
    <mergeCell ref="J8:L8"/>
    <mergeCell ref="M8:O8"/>
    <mergeCell ref="P8:R8"/>
    <mergeCell ref="D7:F7"/>
    <mergeCell ref="G7:I7"/>
    <mergeCell ref="J7:L7"/>
    <mergeCell ref="M7:O7"/>
    <mergeCell ref="P7:R7"/>
    <mergeCell ref="D34:E34"/>
    <mergeCell ref="G36:I36"/>
    <mergeCell ref="G38:H38"/>
    <mergeCell ref="J38:K38"/>
    <mergeCell ref="K35:L35"/>
    <mergeCell ref="O35:P35"/>
    <mergeCell ref="N38:O38"/>
    <mergeCell ref="Q38:R38"/>
    <mergeCell ref="D33:E33"/>
    <mergeCell ref="I33:K33"/>
    <mergeCell ref="M33:O33"/>
    <mergeCell ref="D29:E30"/>
    <mergeCell ref="F29:F30"/>
    <mergeCell ref="G29:H29"/>
    <mergeCell ref="G30:H30"/>
    <mergeCell ref="J29:J30"/>
    <mergeCell ref="L29:N29"/>
    <mergeCell ref="K30:L30"/>
    <mergeCell ref="N30:O30"/>
    <mergeCell ref="Q29:Q30"/>
    <mergeCell ref="R25:T25"/>
    <mergeCell ref="AS33:AU33"/>
    <mergeCell ref="I20:K20"/>
    <mergeCell ref="M20:O20"/>
    <mergeCell ref="M22:O22"/>
    <mergeCell ref="M23:O23"/>
    <mergeCell ref="R23:T23"/>
    <mergeCell ref="M24:O24"/>
    <mergeCell ref="R24:T24"/>
    <mergeCell ref="R26:T26"/>
    <mergeCell ref="I18:K18"/>
    <mergeCell ref="E11:F11"/>
    <mergeCell ref="H11:J11"/>
    <mergeCell ref="I14:K14"/>
    <mergeCell ref="M14:O14"/>
    <mergeCell ref="R14:T14"/>
    <mergeCell ref="I15:K15"/>
    <mergeCell ref="R15:T15"/>
    <mergeCell ref="R16:T16"/>
    <mergeCell ref="I17:K17"/>
    <mergeCell ref="M17:O17"/>
    <mergeCell ref="R17:T17"/>
  </mergeCells>
  <phoneticPr fontId="4"/>
  <conditionalFormatting sqref="BC11:BD11">
    <cfRule type="cellIs" dxfId="13" priority="3" operator="equal">
      <formula>"NG"</formula>
    </cfRule>
  </conditionalFormatting>
  <conditionalFormatting sqref="BC13:BD13">
    <cfRule type="cellIs" dxfId="12" priority="4" operator="equal">
      <formula>"NG"</formula>
    </cfRule>
  </conditionalFormatting>
  <conditionalFormatting sqref="BC38:BD38">
    <cfRule type="cellIs" dxfId="11" priority="1"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colBreaks count="1" manualBreakCount="1">
    <brk id="35"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7D53-95D9-485A-9416-B88988EB4FD9}">
  <dimension ref="A1:BR38"/>
  <sheetViews>
    <sheetView showGridLines="0" view="pageBreakPreview" zoomScale="60" zoomScaleNormal="123" workbookViewId="0">
      <selection activeCell="A2" sqref="A2"/>
    </sheetView>
  </sheetViews>
  <sheetFormatPr defaultRowHeight="18"/>
  <cols>
    <col min="1" max="70" width="3" customWidth="1"/>
  </cols>
  <sheetData>
    <row r="1" spans="1:70">
      <c r="A1" s="16"/>
      <c r="B1" t="s">
        <v>498</v>
      </c>
      <c r="C1" s="16"/>
    </row>
    <row r="2" spans="1:70">
      <c r="A2" s="16"/>
      <c r="C2" t="s">
        <v>339</v>
      </c>
      <c r="AL2" t="s">
        <v>502</v>
      </c>
      <c r="AM2" s="16"/>
      <c r="AN2" s="16"/>
      <c r="AO2" s="16"/>
      <c r="AP2" s="16"/>
      <c r="AQ2" s="16"/>
      <c r="AR2" s="16"/>
      <c r="AS2" s="16"/>
      <c r="AT2" s="16"/>
      <c r="AU2" s="16"/>
      <c r="AV2" s="16"/>
      <c r="AW2" s="16"/>
      <c r="AX2" s="16"/>
      <c r="AY2" s="16"/>
      <c r="AZ2" s="16"/>
      <c r="BA2" s="16"/>
      <c r="BB2" s="16"/>
      <c r="BC2" s="16"/>
    </row>
    <row r="3" spans="1:70">
      <c r="C3" t="s">
        <v>499</v>
      </c>
      <c r="AM3" t="s">
        <v>456</v>
      </c>
      <c r="AR3" s="184" t="str">
        <f>'1条'!BA22</f>
        <v>D16</v>
      </c>
      <c r="AS3" s="182"/>
      <c r="AT3" s="183"/>
      <c r="AV3" s="184">
        <f>HLOOKUP(AR3,'1条'!BY33:CX35,2)</f>
        <v>15.9</v>
      </c>
      <c r="AW3" s="182"/>
      <c r="AX3" s="183"/>
      <c r="AY3" s="4" t="s">
        <v>294</v>
      </c>
      <c r="BA3" s="184">
        <f>HLOOKUP(AR3,'1条'!BY33:CX35,3)</f>
        <v>198.6</v>
      </c>
      <c r="BB3" s="182"/>
      <c r="BC3" s="183"/>
      <c r="BD3" s="4" t="s">
        <v>457</v>
      </c>
      <c r="BG3" s="6"/>
      <c r="BH3" s="7"/>
      <c r="BI3" s="7"/>
      <c r="BJ3" s="7"/>
      <c r="BK3" s="7"/>
      <c r="BL3" s="7"/>
      <c r="BM3" s="7"/>
      <c r="BN3" s="7"/>
      <c r="BO3" s="7"/>
      <c r="BP3" s="7"/>
      <c r="BQ3" s="7"/>
      <c r="BR3" s="8"/>
    </row>
    <row r="4" spans="1:70">
      <c r="D4" t="s">
        <v>377</v>
      </c>
      <c r="X4" s="6"/>
      <c r="Y4" s="7"/>
      <c r="Z4" s="7"/>
      <c r="AA4" s="7"/>
      <c r="AB4" s="7"/>
      <c r="AC4" s="7"/>
      <c r="AD4" s="7"/>
      <c r="AE4" s="7"/>
      <c r="AF4" s="7"/>
      <c r="AG4" s="7"/>
      <c r="AH4" s="7"/>
      <c r="AI4" s="8"/>
      <c r="AN4" t="s">
        <v>410</v>
      </c>
      <c r="AR4" s="184">
        <f>'1条'!BA23</f>
        <v>250</v>
      </c>
      <c r="AS4" s="182"/>
      <c r="AT4" s="183"/>
      <c r="AU4" s="4" t="s">
        <v>294</v>
      </c>
      <c r="BA4" s="184">
        <f>1000/AR4</f>
        <v>4</v>
      </c>
      <c r="BB4" s="182"/>
      <c r="BC4" s="183"/>
      <c r="BD4" s="89" t="s">
        <v>458</v>
      </c>
      <c r="BG4" s="9"/>
      <c r="BR4" s="10"/>
    </row>
    <row r="5" spans="1:70">
      <c r="E5" s="271"/>
      <c r="F5" s="271"/>
      <c r="G5" s="271" t="s">
        <v>110</v>
      </c>
      <c r="H5" s="271"/>
      <c r="I5" s="271"/>
      <c r="J5" s="272" t="s">
        <v>111</v>
      </c>
      <c r="K5" s="272"/>
      <c r="L5" s="272"/>
      <c r="M5" s="271" t="s">
        <v>112</v>
      </c>
      <c r="N5" s="271"/>
      <c r="O5" s="271"/>
      <c r="P5" s="225" t="s">
        <v>113</v>
      </c>
      <c r="Q5" s="225"/>
      <c r="R5" s="225"/>
      <c r="S5" s="225" t="s">
        <v>114</v>
      </c>
      <c r="T5" s="225"/>
      <c r="U5" s="225"/>
      <c r="V5" s="17"/>
      <c r="X5" s="9"/>
      <c r="AI5" s="10"/>
      <c r="AN5" t="s">
        <v>288</v>
      </c>
      <c r="AS5" s="5" t="s">
        <v>291</v>
      </c>
      <c r="AT5" s="4" t="s">
        <v>4</v>
      </c>
      <c r="BA5" s="184">
        <f>BA3*BA4</f>
        <v>794.4</v>
      </c>
      <c r="BB5" s="182"/>
      <c r="BC5" s="183"/>
      <c r="BD5" s="4" t="s">
        <v>292</v>
      </c>
      <c r="BG5" s="9"/>
      <c r="BR5" s="10"/>
    </row>
    <row r="6" spans="1:70">
      <c r="E6" s="271" t="s">
        <v>117</v>
      </c>
      <c r="F6" s="271"/>
      <c r="G6" s="270">
        <f>'1条'!R10</f>
        <v>0.9</v>
      </c>
      <c r="H6" s="270"/>
      <c r="I6" s="270"/>
      <c r="J6" s="270">
        <f>'1条'!R9</f>
        <v>0.7</v>
      </c>
      <c r="K6" s="270"/>
      <c r="L6" s="270"/>
      <c r="M6" s="270">
        <f>G6*J6</f>
        <v>0.63</v>
      </c>
      <c r="N6" s="270"/>
      <c r="O6" s="270"/>
      <c r="P6" s="270">
        <f>G6/2</f>
        <v>0.45</v>
      </c>
      <c r="Q6" s="270"/>
      <c r="R6" s="270"/>
      <c r="S6" s="296" t="s">
        <v>236</v>
      </c>
      <c r="T6" s="296"/>
      <c r="U6" s="296"/>
      <c r="V6" s="90"/>
      <c r="X6" s="9"/>
      <c r="AI6" s="10"/>
      <c r="AM6" t="s">
        <v>411</v>
      </c>
      <c r="AR6" s="184" t="str">
        <f>_xlfn.IFS(BA3&lt;760.2, "D13", BA3&lt;1191.6, "D16", BA3&lt;1719, "D19",TRUE, "D22")</f>
        <v>D13</v>
      </c>
      <c r="AS6" s="182"/>
      <c r="AT6" s="183"/>
      <c r="AV6" s="184">
        <f>HLOOKUP(AR6,'1条'!BY33:CX35,2)</f>
        <v>12.7</v>
      </c>
      <c r="AW6" s="182"/>
      <c r="AX6" s="183"/>
      <c r="AY6" s="4" t="s">
        <v>294</v>
      </c>
      <c r="BA6" s="184">
        <f>HLOOKUP(AR6,'1条'!BY33:CX35,3)</f>
        <v>126.7</v>
      </c>
      <c r="BB6" s="182"/>
      <c r="BC6" s="183"/>
      <c r="BD6" s="4" t="s">
        <v>457</v>
      </c>
      <c r="BG6" s="9"/>
      <c r="BR6" s="10"/>
    </row>
    <row r="7" spans="1:70">
      <c r="E7" s="16" t="s">
        <v>322</v>
      </c>
      <c r="F7" s="16"/>
      <c r="G7" s="16"/>
      <c r="H7" s="16"/>
      <c r="I7" s="16"/>
      <c r="J7" s="16"/>
      <c r="K7" s="16"/>
      <c r="L7" s="16"/>
      <c r="M7" s="16"/>
      <c r="X7" s="9"/>
      <c r="AI7" s="10"/>
      <c r="AN7" t="s">
        <v>410</v>
      </c>
      <c r="AR7" s="184">
        <f>'1条'!BA25</f>
        <v>250</v>
      </c>
      <c r="AS7" s="182"/>
      <c r="AT7" s="183"/>
      <c r="AU7" s="4" t="s">
        <v>294</v>
      </c>
      <c r="BA7" s="184">
        <f>1000/AR7</f>
        <v>4</v>
      </c>
      <c r="BB7" s="182"/>
      <c r="BC7" s="183"/>
      <c r="BD7" s="89" t="s">
        <v>458</v>
      </c>
      <c r="BG7" s="9"/>
      <c r="BR7" s="10"/>
    </row>
    <row r="8" spans="1:70" ht="19.2">
      <c r="E8" s="16" t="s">
        <v>128</v>
      </c>
      <c r="X8" s="9"/>
      <c r="AI8" s="10"/>
      <c r="AN8" t="s">
        <v>288</v>
      </c>
      <c r="AS8" s="5" t="s">
        <v>291</v>
      </c>
      <c r="AT8" s="4" t="s">
        <v>4</v>
      </c>
      <c r="BA8" s="184">
        <f>BA6*BA7</f>
        <v>506.8</v>
      </c>
      <c r="BB8" s="182"/>
      <c r="BC8" s="183"/>
      <c r="BD8" s="4" t="s">
        <v>292</v>
      </c>
      <c r="BG8" s="9"/>
      <c r="BR8" s="10"/>
    </row>
    <row r="9" spans="1:70">
      <c r="E9" s="16"/>
      <c r="F9" s="192" t="s">
        <v>125</v>
      </c>
      <c r="G9" s="192"/>
      <c r="H9" s="21" t="s">
        <v>40</v>
      </c>
      <c r="I9" s="192" t="s">
        <v>123</v>
      </c>
      <c r="J9" s="193"/>
      <c r="K9" s="193"/>
      <c r="L9" s="15" t="s">
        <v>126</v>
      </c>
      <c r="M9" s="16"/>
      <c r="X9" s="9"/>
      <c r="AI9" s="10"/>
      <c r="AR9" s="4"/>
      <c r="AS9" s="4"/>
      <c r="AT9" s="4"/>
      <c r="AV9" s="4"/>
      <c r="AW9" s="4"/>
      <c r="AX9" s="4"/>
      <c r="AY9" s="4"/>
      <c r="BG9" s="9"/>
      <c r="BR9" s="10"/>
    </row>
    <row r="10" spans="1:70">
      <c r="H10" s="21" t="s">
        <v>40</v>
      </c>
      <c r="I10" s="190">
        <f>M6</f>
        <v>0.63</v>
      </c>
      <c r="J10" s="190"/>
      <c r="K10" s="190"/>
      <c r="L10" s="23" t="s">
        <v>69</v>
      </c>
      <c r="M10" s="200">
        <f>'1条'!BA4</f>
        <v>24.5</v>
      </c>
      <c r="N10" s="200"/>
      <c r="P10" s="21" t="s">
        <v>40</v>
      </c>
      <c r="Q10" s="190">
        <f>I10*M10</f>
        <v>15.435</v>
      </c>
      <c r="R10" s="190"/>
      <c r="S10" s="190"/>
      <c r="T10" s="18" t="s">
        <v>127</v>
      </c>
      <c r="X10" s="9"/>
      <c r="AI10" s="10"/>
      <c r="AM10" t="s">
        <v>414</v>
      </c>
      <c r="AV10" s="184">
        <f>'1条'!BA26</f>
        <v>70</v>
      </c>
      <c r="AW10" s="182"/>
      <c r="AX10" s="183"/>
      <c r="AY10" s="4" t="s">
        <v>294</v>
      </c>
      <c r="BG10" s="9"/>
      <c r="BR10" s="10"/>
    </row>
    <row r="11" spans="1:70">
      <c r="X11" s="9"/>
      <c r="AI11" s="10"/>
      <c r="AM11" t="s">
        <v>474</v>
      </c>
      <c r="AV11" s="299">
        <f>AV3/2+AV6+AV10</f>
        <v>90.65</v>
      </c>
      <c r="AW11" s="300"/>
      <c r="AX11" s="301"/>
      <c r="AY11" s="4" t="s">
        <v>294</v>
      </c>
      <c r="AZ11" t="s">
        <v>461</v>
      </c>
      <c r="BA11" s="181">
        <f>ROUNDUP(AV11,-1)</f>
        <v>100</v>
      </c>
      <c r="BB11" s="188"/>
      <c r="BC11" s="189"/>
      <c r="BD11" s="4" t="s">
        <v>294</v>
      </c>
      <c r="BF11" s="95">
        <f>BA11/1000</f>
        <v>0.1</v>
      </c>
      <c r="BG11" s="9"/>
      <c r="BR11" s="10"/>
    </row>
    <row r="12" spans="1:70">
      <c r="D12" t="s">
        <v>500</v>
      </c>
      <c r="X12" s="9"/>
      <c r="AI12" s="10"/>
      <c r="AM12" t="s">
        <v>13</v>
      </c>
      <c r="AV12" s="185">
        <f>'1条'!R9</f>
        <v>0.7</v>
      </c>
      <c r="AW12" s="186"/>
      <c r="AX12" s="187"/>
      <c r="AY12" s="4" t="s">
        <v>5</v>
      </c>
      <c r="AZ12" t="s">
        <v>4</v>
      </c>
      <c r="BA12" s="181">
        <f>AV12*1000</f>
        <v>700</v>
      </c>
      <c r="BB12" s="188"/>
      <c r="BC12" s="189"/>
      <c r="BD12" s="4" t="s">
        <v>294</v>
      </c>
      <c r="BF12" s="94"/>
      <c r="BG12" s="9"/>
      <c r="BR12" s="10"/>
    </row>
    <row r="13" spans="1:70">
      <c r="E13" t="s">
        <v>323</v>
      </c>
      <c r="X13" s="9"/>
      <c r="AI13" s="10"/>
      <c r="AM13" t="s">
        <v>295</v>
      </c>
      <c r="AS13" s="5" t="s">
        <v>296</v>
      </c>
      <c r="AT13" s="4" t="s">
        <v>4</v>
      </c>
      <c r="BA13" s="181">
        <f>BA12-BA11</f>
        <v>600</v>
      </c>
      <c r="BB13" s="188"/>
      <c r="BC13" s="189"/>
      <c r="BD13" s="4" t="s">
        <v>294</v>
      </c>
      <c r="BF13" s="95">
        <f>BA13/1000</f>
        <v>0.6</v>
      </c>
      <c r="BG13" s="9"/>
      <c r="BR13" s="10"/>
    </row>
    <row r="14" spans="1:70">
      <c r="E14" t="s">
        <v>324</v>
      </c>
      <c r="X14" s="9"/>
      <c r="AI14" s="10"/>
      <c r="AM14" t="s">
        <v>293</v>
      </c>
      <c r="AS14" s="5" t="s">
        <v>399</v>
      </c>
      <c r="AT14" s="4" t="s">
        <v>4</v>
      </c>
      <c r="BA14" s="184">
        <f>'1条'!BA37</f>
        <v>1000</v>
      </c>
      <c r="BB14" s="182"/>
      <c r="BC14" s="183"/>
      <c r="BD14" s="4" t="s">
        <v>294</v>
      </c>
      <c r="BG14" s="9"/>
      <c r="BR14" s="10"/>
    </row>
    <row r="15" spans="1:70">
      <c r="E15" s="192" t="s">
        <v>189</v>
      </c>
      <c r="F15" s="192"/>
      <c r="G15" s="196" t="s">
        <v>40</v>
      </c>
      <c r="H15" s="30">
        <v>1</v>
      </c>
      <c r="I15" s="297" t="s">
        <v>335</v>
      </c>
      <c r="J15" s="297"/>
      <c r="K15" s="297"/>
      <c r="L15" s="297"/>
      <c r="M15" s="297"/>
      <c r="N15" s="18"/>
      <c r="O15" s="16"/>
      <c r="P15" s="16"/>
      <c r="Q15" s="16"/>
      <c r="R15" s="16"/>
      <c r="S15" s="16"/>
      <c r="T15" s="16"/>
      <c r="U15" s="16"/>
      <c r="V15" s="16"/>
      <c r="X15" s="9"/>
      <c r="AI15" s="10"/>
      <c r="AM15" t="s">
        <v>299</v>
      </c>
      <c r="AS15" s="5" t="s">
        <v>298</v>
      </c>
      <c r="AT15" s="4" t="s">
        <v>4</v>
      </c>
      <c r="AV15" s="181">
        <f>'1条'!BA36</f>
        <v>15</v>
      </c>
      <c r="AW15" s="188"/>
      <c r="AX15" s="189"/>
      <c r="BG15" s="9"/>
      <c r="BR15" s="10"/>
    </row>
    <row r="16" spans="1:70">
      <c r="E16" s="192"/>
      <c r="F16" s="192"/>
      <c r="G16" s="196"/>
      <c r="H16" s="76">
        <v>2</v>
      </c>
      <c r="I16" s="297"/>
      <c r="J16" s="297"/>
      <c r="K16" s="297"/>
      <c r="L16" s="297"/>
      <c r="M16" s="297"/>
      <c r="N16" s="18"/>
      <c r="O16" s="16"/>
      <c r="P16" s="16"/>
      <c r="Q16" s="16"/>
      <c r="R16" s="16"/>
      <c r="S16" s="16"/>
      <c r="T16" s="16"/>
      <c r="U16" s="16"/>
      <c r="V16" s="16"/>
      <c r="X16" s="9"/>
      <c r="AI16" s="10"/>
      <c r="AM16" t="s">
        <v>289</v>
      </c>
      <c r="BG16" s="9"/>
      <c r="BR16" s="10"/>
    </row>
    <row r="17" spans="3:70">
      <c r="F17" s="16"/>
      <c r="G17" s="196" t="s">
        <v>40</v>
      </c>
      <c r="H17" s="30">
        <v>1</v>
      </c>
      <c r="I17" s="196" t="s">
        <v>304</v>
      </c>
      <c r="J17" s="190">
        <f>S27</f>
        <v>177.04665927977837</v>
      </c>
      <c r="K17" s="190"/>
      <c r="L17" s="190"/>
      <c r="M17" s="196" t="s">
        <v>259</v>
      </c>
      <c r="N17" s="190">
        <f>S28</f>
        <v>157.0843795305438</v>
      </c>
      <c r="O17" s="190"/>
      <c r="P17" s="190"/>
      <c r="Q17" s="196" t="s">
        <v>337</v>
      </c>
      <c r="R17" s="190">
        <f>S29</f>
        <v>0.9</v>
      </c>
      <c r="S17" s="190"/>
      <c r="T17" s="190"/>
      <c r="U17" s="16"/>
      <c r="V17" s="16"/>
      <c r="X17" s="9"/>
      <c r="AI17" s="10"/>
      <c r="AM17" s="210" t="s">
        <v>290</v>
      </c>
      <c r="AN17" s="210"/>
      <c r="AO17" s="236" t="s">
        <v>40</v>
      </c>
      <c r="AP17" s="239" t="s">
        <v>291</v>
      </c>
      <c r="AQ17" s="239"/>
      <c r="AR17" s="59"/>
      <c r="AS17" s="236" t="s">
        <v>40</v>
      </c>
      <c r="AT17" s="12"/>
      <c r="AU17" s="248">
        <f>BA5</f>
        <v>794.4</v>
      </c>
      <c r="AV17" s="248"/>
      <c r="AW17" s="248"/>
      <c r="AX17" s="12"/>
      <c r="AZ17" s="236" t="s">
        <v>40</v>
      </c>
      <c r="BA17" s="283">
        <f>AU17/AT18/AW18</f>
        <v>1.3240000000000001E-3</v>
      </c>
      <c r="BB17" s="283"/>
      <c r="BC17" s="283"/>
      <c r="BG17" s="11"/>
      <c r="BH17" s="12"/>
      <c r="BI17" s="12"/>
      <c r="BJ17" s="12"/>
      <c r="BK17" s="12"/>
      <c r="BL17" s="12"/>
      <c r="BM17" s="12"/>
      <c r="BN17" s="12"/>
      <c r="BO17" s="12"/>
      <c r="BP17" s="12"/>
      <c r="BQ17" s="12"/>
      <c r="BR17" s="13"/>
    </row>
    <row r="18" spans="3:70">
      <c r="G18" s="196"/>
      <c r="H18" s="76">
        <v>2</v>
      </c>
      <c r="I18" s="196"/>
      <c r="J18" s="190"/>
      <c r="K18" s="190"/>
      <c r="L18" s="190"/>
      <c r="M18" s="196"/>
      <c r="N18" s="190"/>
      <c r="O18" s="190"/>
      <c r="P18" s="190"/>
      <c r="Q18" s="196"/>
      <c r="R18" s="190"/>
      <c r="S18" s="190"/>
      <c r="T18" s="190"/>
      <c r="U18" s="16"/>
      <c r="V18" s="16"/>
      <c r="X18" s="11"/>
      <c r="Y18" s="12"/>
      <c r="Z18" s="12"/>
      <c r="AA18" s="12"/>
      <c r="AB18" s="12"/>
      <c r="AC18" s="12"/>
      <c r="AD18" s="12"/>
      <c r="AE18" s="12"/>
      <c r="AF18" s="12"/>
      <c r="AG18" s="12"/>
      <c r="AH18" s="12"/>
      <c r="AI18" s="13"/>
      <c r="AM18" s="210"/>
      <c r="AN18" s="210"/>
      <c r="AO18" s="236"/>
      <c r="AP18" s="275" t="s">
        <v>462</v>
      </c>
      <c r="AQ18" s="275"/>
      <c r="AR18" s="59"/>
      <c r="AS18" s="236"/>
      <c r="AT18" s="233">
        <f>BA14</f>
        <v>1000</v>
      </c>
      <c r="AU18" s="233"/>
      <c r="AV18" s="4" t="s">
        <v>69</v>
      </c>
      <c r="AW18" s="276">
        <f>BA13</f>
        <v>600</v>
      </c>
      <c r="AX18" s="233"/>
      <c r="AZ18" s="236"/>
      <c r="BA18" s="283"/>
      <c r="BB18" s="283"/>
      <c r="BC18" s="283"/>
    </row>
    <row r="19" spans="3:70">
      <c r="G19" s="19" t="s">
        <v>40</v>
      </c>
      <c r="H19" s="190">
        <f>H17/H18*(J17+N17)*R17</f>
        <v>150.35896746464496</v>
      </c>
      <c r="I19" s="190"/>
      <c r="J19" s="190"/>
      <c r="K19" s="4" t="s">
        <v>197</v>
      </c>
      <c r="O19" s="17"/>
      <c r="P19" s="16"/>
      <c r="Q19" s="17"/>
      <c r="R19" s="16"/>
      <c r="S19" s="16"/>
      <c r="T19" s="16"/>
      <c r="U19" s="16"/>
      <c r="V19" s="16"/>
    </row>
    <row r="20" spans="3:70">
      <c r="E20" s="16" t="s">
        <v>325</v>
      </c>
      <c r="F20" s="16"/>
      <c r="X20" s="6"/>
      <c r="Y20" s="7"/>
      <c r="Z20" s="7"/>
      <c r="AA20" s="7"/>
      <c r="AB20" s="7"/>
      <c r="AC20" s="7"/>
      <c r="AD20" s="7"/>
      <c r="AE20" s="7"/>
      <c r="AF20" s="7"/>
      <c r="AG20" s="7"/>
      <c r="AH20" s="7"/>
      <c r="AI20" s="8"/>
      <c r="AM20" t="s">
        <v>300</v>
      </c>
      <c r="AN20" s="62"/>
    </row>
    <row r="21" spans="3:70">
      <c r="E21" s="192" t="s">
        <v>326</v>
      </c>
      <c r="F21" s="192"/>
      <c r="G21" s="196" t="s">
        <v>40</v>
      </c>
      <c r="H21" s="73">
        <v>2</v>
      </c>
      <c r="I21" s="28" t="s">
        <v>157</v>
      </c>
      <c r="J21" s="194" t="s">
        <v>328</v>
      </c>
      <c r="K21" s="194"/>
      <c r="L21" s="194"/>
      <c r="M21" s="196" t="s">
        <v>157</v>
      </c>
      <c r="N21" s="192" t="s">
        <v>334</v>
      </c>
      <c r="X21" s="9"/>
      <c r="AI21" s="10"/>
      <c r="AM21" s="210" t="s">
        <v>297</v>
      </c>
      <c r="AN21" s="210"/>
      <c r="AO21" s="4" t="s">
        <v>40</v>
      </c>
      <c r="AP21" s="67">
        <f>AV15</f>
        <v>15</v>
      </c>
      <c r="AQ21" s="4" t="s">
        <v>69</v>
      </c>
      <c r="AR21" s="277">
        <f>BA17</f>
        <v>1.3240000000000001E-3</v>
      </c>
      <c r="AS21" s="233"/>
      <c r="AT21" s="233"/>
      <c r="AU21" s="4" t="s">
        <v>40</v>
      </c>
      <c r="AV21" s="277">
        <f>AP21*AR21</f>
        <v>1.9860000000000003E-2</v>
      </c>
      <c r="AW21" s="233"/>
      <c r="AX21" s="233"/>
    </row>
    <row r="22" spans="3:70">
      <c r="E22" s="192"/>
      <c r="F22" s="192"/>
      <c r="G22" s="196"/>
      <c r="H22" s="74">
        <v>3</v>
      </c>
      <c r="I22" s="16" t="s">
        <v>157</v>
      </c>
      <c r="J22" s="192" t="s">
        <v>329</v>
      </c>
      <c r="K22" s="192"/>
      <c r="L22" s="192"/>
      <c r="M22" s="196"/>
      <c r="N22" s="192"/>
      <c r="O22" s="17"/>
      <c r="P22" s="17"/>
      <c r="Q22" s="17"/>
      <c r="S22" s="16"/>
      <c r="T22" s="16"/>
      <c r="U22" s="16"/>
      <c r="V22" s="16"/>
      <c r="X22" s="9"/>
      <c r="AI22" s="10"/>
      <c r="AM22" s="210" t="s">
        <v>301</v>
      </c>
      <c r="AN22" s="210"/>
      <c r="AO22" s="4" t="s">
        <v>40</v>
      </c>
      <c r="AP22" s="70" t="s">
        <v>302</v>
      </c>
      <c r="AQ22" s="4" t="s">
        <v>344</v>
      </c>
      <c r="AW22" s="4" t="s">
        <v>40</v>
      </c>
      <c r="AX22" s="70" t="s">
        <v>302</v>
      </c>
      <c r="AY22" t="s">
        <v>303</v>
      </c>
      <c r="AZ22" s="4">
        <v>2</v>
      </c>
      <c r="BA22" s="4" t="s">
        <v>69</v>
      </c>
      <c r="BB22" s="277">
        <f>AV21</f>
        <v>1.9860000000000003E-2</v>
      </c>
      <c r="BC22" s="233"/>
      <c r="BD22" s="233"/>
      <c r="BE22" s="78" t="s">
        <v>376</v>
      </c>
      <c r="BF22" s="277">
        <f>AV21</f>
        <v>1.9860000000000003E-2</v>
      </c>
      <c r="BG22" s="233"/>
      <c r="BH22" s="233"/>
      <c r="BI22" t="s">
        <v>305</v>
      </c>
      <c r="BJ22" s="60" t="s">
        <v>310</v>
      </c>
      <c r="BK22" s="277">
        <f>AV21</f>
        <v>1.9860000000000003E-2</v>
      </c>
      <c r="BL22" s="233"/>
      <c r="BM22" s="233"/>
      <c r="BN22" s="4" t="s">
        <v>40</v>
      </c>
      <c r="BO22" s="240">
        <f>SQRT(AZ22*BB22+BF22^2)-BK22</f>
        <v>0.18042584473197304</v>
      </c>
      <c r="BP22" s="240"/>
      <c r="BQ22" s="240"/>
    </row>
    <row r="23" spans="3:70">
      <c r="G23" s="196" t="s">
        <v>40</v>
      </c>
      <c r="H23" s="73">
        <v>2</v>
      </c>
      <c r="I23" s="28" t="s">
        <v>157</v>
      </c>
      <c r="J23" s="208">
        <f>S27</f>
        <v>177.04665927977837</v>
      </c>
      <c r="K23" s="208"/>
      <c r="L23" s="208"/>
      <c r="M23" s="35" t="s">
        <v>259</v>
      </c>
      <c r="N23" s="208">
        <f>S28</f>
        <v>157.0843795305438</v>
      </c>
      <c r="O23" s="208"/>
      <c r="P23" s="208"/>
      <c r="Q23" s="16"/>
      <c r="R23" s="196" t="s">
        <v>157</v>
      </c>
      <c r="S23" s="190">
        <f>S29</f>
        <v>0.9</v>
      </c>
      <c r="T23" s="190"/>
      <c r="U23" s="190"/>
      <c r="V23" s="75"/>
      <c r="X23" s="9"/>
      <c r="AI23" s="10"/>
      <c r="AM23" t="s">
        <v>306</v>
      </c>
    </row>
    <row r="24" spans="3:70">
      <c r="F24" s="16"/>
      <c r="G24" s="196"/>
      <c r="H24" s="74">
        <v>3</v>
      </c>
      <c r="I24" s="16" t="s">
        <v>336</v>
      </c>
      <c r="J24" s="190">
        <f>S27</f>
        <v>177.04665927977837</v>
      </c>
      <c r="K24" s="190"/>
      <c r="L24" s="190"/>
      <c r="M24" s="17" t="s">
        <v>259</v>
      </c>
      <c r="N24" s="190">
        <f>S28</f>
        <v>157.0843795305438</v>
      </c>
      <c r="O24" s="190"/>
      <c r="P24" s="190"/>
      <c r="Q24" s="16" t="s">
        <v>166</v>
      </c>
      <c r="R24" s="196"/>
      <c r="S24" s="190"/>
      <c r="T24" s="190"/>
      <c r="U24" s="190"/>
      <c r="V24" s="75"/>
      <c r="X24" s="9"/>
      <c r="AI24" s="10"/>
      <c r="AM24" s="210" t="s">
        <v>113</v>
      </c>
      <c r="AN24" s="210"/>
      <c r="AO24" s="4" t="s">
        <v>40</v>
      </c>
      <c r="AP24" s="210" t="s">
        <v>307</v>
      </c>
      <c r="AQ24" s="210"/>
      <c r="AS24" s="4" t="s">
        <v>40</v>
      </c>
      <c r="AT24" s="240">
        <f>BO22</f>
        <v>0.18042584473197304</v>
      </c>
      <c r="AU24" s="240"/>
      <c r="AV24" s="240"/>
      <c r="AW24" s="4" t="s">
        <v>69</v>
      </c>
      <c r="AX24" s="276">
        <f>BA13</f>
        <v>600</v>
      </c>
      <c r="AY24" s="276"/>
      <c r="AZ24" s="276"/>
      <c r="BA24" s="4" t="s">
        <v>40</v>
      </c>
      <c r="BB24" s="276">
        <f>AT24*AX24</f>
        <v>108.25550683918382</v>
      </c>
      <c r="BC24" s="276"/>
      <c r="BD24" s="276"/>
    </row>
    <row r="25" spans="3:70">
      <c r="G25" s="19" t="s">
        <v>40</v>
      </c>
      <c r="H25" s="190">
        <f>(H23*J23+N23)/(H24*(J24+N24))*S23</f>
        <v>0.45896157978332869</v>
      </c>
      <c r="I25" s="190"/>
      <c r="J25" s="190"/>
      <c r="K25" s="4" t="s">
        <v>5</v>
      </c>
      <c r="X25" s="9"/>
      <c r="AI25" s="10"/>
    </row>
    <row r="26" spans="3:70">
      <c r="E26" s="16" t="s">
        <v>168</v>
      </c>
      <c r="X26" s="9"/>
      <c r="AI26" s="10"/>
      <c r="AM26" t="s">
        <v>313</v>
      </c>
      <c r="BE26" s="71"/>
    </row>
    <row r="27" spans="3:70">
      <c r="E27" s="192" t="s">
        <v>327</v>
      </c>
      <c r="F27" s="192"/>
      <c r="G27" s="16" t="s">
        <v>330</v>
      </c>
      <c r="H27" s="16"/>
      <c r="I27" s="16"/>
      <c r="J27" s="16"/>
      <c r="K27" s="16"/>
      <c r="L27" s="16"/>
      <c r="M27" s="16"/>
      <c r="N27" s="16"/>
      <c r="P27" s="192" t="s">
        <v>327</v>
      </c>
      <c r="Q27" s="192"/>
      <c r="R27" s="18" t="s">
        <v>4</v>
      </c>
      <c r="S27" s="190">
        <f>'3安常'!$AP$36</f>
        <v>177.04665927977837</v>
      </c>
      <c r="T27" s="190"/>
      <c r="U27" s="190"/>
      <c r="V27" s="4" t="s">
        <v>33</v>
      </c>
      <c r="X27" s="9"/>
      <c r="AI27" s="10"/>
      <c r="AM27" s="278" t="s">
        <v>311</v>
      </c>
      <c r="AN27" s="210"/>
      <c r="AO27" s="236" t="s">
        <v>40</v>
      </c>
      <c r="AP27" s="56">
        <v>2</v>
      </c>
      <c r="AQ27" s="69" t="s">
        <v>308</v>
      </c>
      <c r="AR27" s="32"/>
      <c r="AS27" s="236" t="s">
        <v>40</v>
      </c>
      <c r="AT27" s="56">
        <v>2</v>
      </c>
      <c r="AU27" s="56" t="s">
        <v>69</v>
      </c>
      <c r="AV27" s="197">
        <f>Q38</f>
        <v>62.063239242163561</v>
      </c>
      <c r="AW27" s="248"/>
      <c r="AX27" s="248"/>
      <c r="AY27" s="56" t="s">
        <v>69</v>
      </c>
      <c r="AZ27" s="286">
        <v>1000</v>
      </c>
      <c r="BA27" s="286"/>
      <c r="BB27" s="286"/>
      <c r="BC27" s="56" t="s">
        <v>69</v>
      </c>
      <c r="BD27" s="286">
        <v>1000</v>
      </c>
      <c r="BE27" s="286"/>
      <c r="BF27" s="286"/>
      <c r="BG27" s="72"/>
      <c r="BH27" s="72"/>
      <c r="BI27" s="12"/>
      <c r="BK27" s="236" t="s">
        <v>40</v>
      </c>
      <c r="BL27" s="190">
        <f>AT27*AV27*AZ27*BD27/(AT28*AX28*BB28*BF28^2)</f>
        <v>2.0332974689265151</v>
      </c>
      <c r="BM27" s="190"/>
      <c r="BN27" s="190"/>
    </row>
    <row r="28" spans="3:70">
      <c r="E28" s="192" t="s">
        <v>331</v>
      </c>
      <c r="F28" s="192"/>
      <c r="G28" s="16" t="s">
        <v>332</v>
      </c>
      <c r="H28" s="16"/>
      <c r="I28" s="16"/>
      <c r="J28" s="16"/>
      <c r="K28" s="16"/>
      <c r="L28" s="16"/>
      <c r="M28" s="16"/>
      <c r="N28" s="16"/>
      <c r="O28" s="16"/>
      <c r="P28" s="192" t="s">
        <v>331</v>
      </c>
      <c r="Q28" s="192"/>
      <c r="R28" s="18" t="s">
        <v>4</v>
      </c>
      <c r="S28" s="190">
        <f>('1条'!R7+'1条'!R11)/'1条'!R8*('3安常'!BB22-'3安常'!BB26)+'3安常'!BB26</f>
        <v>157.0843795305438</v>
      </c>
      <c r="T28" s="190"/>
      <c r="U28" s="190"/>
      <c r="V28" s="4" t="s">
        <v>33</v>
      </c>
      <c r="X28" s="9"/>
      <c r="AI28" s="10"/>
      <c r="AM28" s="210"/>
      <c r="AN28" s="210"/>
      <c r="AO28" s="236"/>
      <c r="AP28" s="275" t="s">
        <v>463</v>
      </c>
      <c r="AQ28" s="275"/>
      <c r="AR28" s="32"/>
      <c r="AS28" s="236"/>
      <c r="AT28" s="240">
        <f>BO22</f>
        <v>0.18042584473197304</v>
      </c>
      <c r="AU28" s="233"/>
      <c r="AV28" s="233"/>
      <c r="AW28" s="4" t="s">
        <v>69</v>
      </c>
      <c r="AX28" s="240">
        <f>BD30</f>
        <v>0.93985805175600901</v>
      </c>
      <c r="AY28" s="233"/>
      <c r="AZ28" s="233"/>
      <c r="BA28" s="4" t="s">
        <v>69</v>
      </c>
      <c r="BB28" s="276">
        <f>BA14</f>
        <v>1000</v>
      </c>
      <c r="BC28" s="276"/>
      <c r="BD28" s="276"/>
      <c r="BE28" s="4" t="s">
        <v>69</v>
      </c>
      <c r="BF28" s="276">
        <f>BA13</f>
        <v>600</v>
      </c>
      <c r="BG28" s="276"/>
      <c r="BH28" s="276"/>
      <c r="BI28" t="s">
        <v>312</v>
      </c>
      <c r="BK28" s="236"/>
      <c r="BL28" s="190"/>
      <c r="BM28" s="190"/>
      <c r="BN28" s="190"/>
    </row>
    <row r="29" spans="3:70">
      <c r="E29" s="211" t="s">
        <v>334</v>
      </c>
      <c r="F29" s="211"/>
      <c r="G29" s="31" t="s">
        <v>333</v>
      </c>
      <c r="H29" s="16"/>
      <c r="I29" s="16"/>
      <c r="J29" s="16"/>
      <c r="K29" s="16"/>
      <c r="L29" s="16"/>
      <c r="M29" s="16"/>
      <c r="N29" s="16"/>
      <c r="O29" s="16"/>
      <c r="P29" s="211" t="s">
        <v>334</v>
      </c>
      <c r="Q29" s="211"/>
      <c r="R29" s="18" t="s">
        <v>4</v>
      </c>
      <c r="S29" s="190">
        <f>'1条'!R10</f>
        <v>0.9</v>
      </c>
      <c r="T29" s="190"/>
      <c r="U29" s="190"/>
      <c r="V29" s="4" t="s">
        <v>5</v>
      </c>
      <c r="X29" s="9"/>
      <c r="AI29" s="10"/>
      <c r="AN29" t="s">
        <v>608</v>
      </c>
    </row>
    <row r="30" spans="3:70">
      <c r="X30" s="9"/>
      <c r="AI30" s="10"/>
      <c r="AM30" s="32"/>
      <c r="AN30" s="210" t="s">
        <v>309</v>
      </c>
      <c r="AO30" s="210"/>
      <c r="AP30" s="236" t="s">
        <v>40</v>
      </c>
      <c r="AQ30" s="281">
        <v>1</v>
      </c>
      <c r="AR30" s="221" t="s">
        <v>236</v>
      </c>
      <c r="AS30" s="239" t="s">
        <v>301</v>
      </c>
      <c r="AT30" s="239"/>
      <c r="AU30" s="71"/>
      <c r="AV30" s="236" t="s">
        <v>40</v>
      </c>
      <c r="AW30" s="281">
        <v>1</v>
      </c>
      <c r="AX30" s="221" t="s">
        <v>236</v>
      </c>
      <c r="AY30" s="229">
        <f>BO22</f>
        <v>0.18042584473197304</v>
      </c>
      <c r="AZ30" s="229"/>
      <c r="BA30" s="229"/>
      <c r="BC30" s="236" t="s">
        <v>40</v>
      </c>
      <c r="BD30" s="280">
        <f>AW30-AY30/AY31</f>
        <v>0.93985805175600901</v>
      </c>
      <c r="BE30" s="280"/>
      <c r="BF30" s="280"/>
    </row>
    <row r="31" spans="3:70">
      <c r="C31" t="s">
        <v>501</v>
      </c>
      <c r="X31" s="9"/>
      <c r="AI31" s="10"/>
      <c r="AN31" s="210"/>
      <c r="AO31" s="210"/>
      <c r="AP31" s="236"/>
      <c r="AQ31" s="281"/>
      <c r="AR31" s="221"/>
      <c r="AS31" s="282">
        <v>3</v>
      </c>
      <c r="AT31" s="282"/>
      <c r="AU31" s="71"/>
      <c r="AV31" s="236"/>
      <c r="AW31" s="281"/>
      <c r="AX31" s="221"/>
      <c r="AY31" s="236">
        <v>3</v>
      </c>
      <c r="AZ31" s="236"/>
      <c r="BA31" s="236"/>
      <c r="BC31" s="236"/>
      <c r="BD31" s="280"/>
      <c r="BE31" s="280"/>
      <c r="BF31" s="280"/>
    </row>
    <row r="32" spans="3:70">
      <c r="C32" s="16"/>
      <c r="H32" s="255" t="s">
        <v>220</v>
      </c>
      <c r="I32" s="256"/>
      <c r="J32" s="256"/>
      <c r="K32" s="257" t="s">
        <v>221</v>
      </c>
      <c r="L32" s="256"/>
      <c r="M32" s="256"/>
      <c r="N32" s="24" t="s">
        <v>340</v>
      </c>
      <c r="O32" s="25"/>
      <c r="P32" s="25"/>
      <c r="Q32" s="24" t="s">
        <v>223</v>
      </c>
      <c r="R32" s="25"/>
      <c r="S32" s="25"/>
      <c r="T32" s="26"/>
      <c r="X32" s="9"/>
      <c r="AI32" s="10"/>
      <c r="AM32" t="s">
        <v>314</v>
      </c>
      <c r="BF32" s="6"/>
      <c r="BG32" s="92"/>
      <c r="BH32" s="93"/>
      <c r="BI32" s="93"/>
      <c r="BJ32" s="93"/>
      <c r="BK32" s="7"/>
      <c r="BL32" s="7"/>
      <c r="BM32" s="7"/>
      <c r="BN32" s="7"/>
      <c r="BO32" s="7"/>
      <c r="BP32" s="7"/>
      <c r="BQ32" s="8"/>
    </row>
    <row r="33" spans="3:70">
      <c r="C33" s="16"/>
      <c r="H33" s="258" t="s">
        <v>224</v>
      </c>
      <c r="I33" s="231"/>
      <c r="J33" s="231"/>
      <c r="K33" s="259" t="s">
        <v>212</v>
      </c>
      <c r="L33" s="231"/>
      <c r="M33" s="231"/>
      <c r="N33" s="259" t="s">
        <v>225</v>
      </c>
      <c r="O33" s="231"/>
      <c r="P33" s="231"/>
      <c r="Q33" s="258" t="s">
        <v>227</v>
      </c>
      <c r="R33" s="231"/>
      <c r="S33" s="231"/>
      <c r="T33" s="260"/>
      <c r="X33" s="9"/>
      <c r="AI33" s="10"/>
      <c r="AM33" s="284" t="s">
        <v>316</v>
      </c>
      <c r="AN33" s="285"/>
      <c r="AO33" s="236" t="s">
        <v>40</v>
      </c>
      <c r="AP33" s="239" t="s">
        <v>308</v>
      </c>
      <c r="AQ33" s="239"/>
      <c r="AS33" s="236" t="s">
        <v>40</v>
      </c>
      <c r="AT33" s="197">
        <f>Q38</f>
        <v>62.063239242163561</v>
      </c>
      <c r="AU33" s="197"/>
      <c r="AV33" s="197"/>
      <c r="AW33" s="56" t="s">
        <v>69</v>
      </c>
      <c r="AX33" s="286">
        <v>1000</v>
      </c>
      <c r="AY33" s="286"/>
      <c r="AZ33" s="286"/>
      <c r="BA33" s="56" t="s">
        <v>69</v>
      </c>
      <c r="BB33" s="286">
        <v>1000</v>
      </c>
      <c r="BC33" s="286"/>
      <c r="BD33" s="67"/>
      <c r="BF33" s="9"/>
      <c r="BQ33" s="10"/>
    </row>
    <row r="34" spans="3:70">
      <c r="C34" s="16"/>
      <c r="H34" s="261" t="s">
        <v>229</v>
      </c>
      <c r="I34" s="233"/>
      <c r="J34" s="233"/>
      <c r="K34" s="262" t="s">
        <v>229</v>
      </c>
      <c r="L34" s="233"/>
      <c r="M34" s="233"/>
      <c r="N34" s="262" t="s">
        <v>230</v>
      </c>
      <c r="O34" s="233"/>
      <c r="P34" s="233"/>
      <c r="Q34" s="273" t="s">
        <v>231</v>
      </c>
      <c r="R34" s="248"/>
      <c r="S34" s="248"/>
      <c r="T34" s="298"/>
      <c r="X34" s="9"/>
      <c r="AI34" s="10"/>
      <c r="AM34" s="285"/>
      <c r="AN34" s="285"/>
      <c r="AO34" s="236"/>
      <c r="AP34" s="275" t="s">
        <v>315</v>
      </c>
      <c r="AQ34" s="275"/>
      <c r="AS34" s="236"/>
      <c r="AT34" s="290">
        <f>BA5</f>
        <v>794.4</v>
      </c>
      <c r="AU34" s="290"/>
      <c r="AV34" s="290"/>
      <c r="AW34" s="4" t="s">
        <v>69</v>
      </c>
      <c r="AX34" s="240">
        <f>BD30</f>
        <v>0.93985805175600901</v>
      </c>
      <c r="AY34" s="240"/>
      <c r="AZ34" s="240"/>
      <c r="BA34" s="4" t="s">
        <v>69</v>
      </c>
      <c r="BB34" s="302">
        <f>BA13</f>
        <v>600</v>
      </c>
      <c r="BC34" s="302"/>
      <c r="BF34" s="9"/>
      <c r="BQ34" s="10"/>
    </row>
    <row r="35" spans="3:70">
      <c r="E35" s="137" t="s">
        <v>96</v>
      </c>
      <c r="F35" s="137"/>
      <c r="G35" s="137"/>
      <c r="H35" s="253">
        <f>-Q10</f>
        <v>-15.435</v>
      </c>
      <c r="I35" s="253"/>
      <c r="J35" s="253"/>
      <c r="K35" s="184" t="s">
        <v>240</v>
      </c>
      <c r="L35" s="182"/>
      <c r="M35" s="183"/>
      <c r="N35" s="253">
        <f>P6</f>
        <v>0.45</v>
      </c>
      <c r="O35" s="253"/>
      <c r="P35" s="253"/>
      <c r="Q35" s="252">
        <f>IFERROR(H35*N35,0)</f>
        <v>-6.9457500000000003</v>
      </c>
      <c r="R35" s="253"/>
      <c r="S35" s="253"/>
      <c r="T35" s="254"/>
      <c r="X35" s="9"/>
      <c r="AI35" s="10"/>
      <c r="AO35" s="68" t="s">
        <v>40</v>
      </c>
      <c r="AP35" s="190">
        <f>AT33*AX33*BB33/(AT34*AX34*BB34)</f>
        <v>138.54207455530559</v>
      </c>
      <c r="AQ35" s="190"/>
      <c r="AR35" s="190"/>
      <c r="BF35" s="9"/>
      <c r="BQ35" s="10"/>
    </row>
    <row r="36" spans="3:70">
      <c r="E36" s="137" t="s">
        <v>338</v>
      </c>
      <c r="F36" s="137"/>
      <c r="G36" s="137"/>
      <c r="H36" s="253">
        <f>H19</f>
        <v>150.35896746464496</v>
      </c>
      <c r="I36" s="253"/>
      <c r="J36" s="253"/>
      <c r="K36" s="184" t="s">
        <v>240</v>
      </c>
      <c r="L36" s="182"/>
      <c r="M36" s="183"/>
      <c r="N36" s="253">
        <f>H25</f>
        <v>0.45896157978332869</v>
      </c>
      <c r="O36" s="253"/>
      <c r="P36" s="253"/>
      <c r="Q36" s="252">
        <f>IFERROR(H36*N36,0)</f>
        <v>69.008989242163565</v>
      </c>
      <c r="R36" s="253"/>
      <c r="S36" s="253"/>
      <c r="T36" s="254"/>
      <c r="X36" s="9"/>
      <c r="AI36" s="10"/>
      <c r="AM36" t="s">
        <v>252</v>
      </c>
      <c r="BF36" s="9"/>
      <c r="BQ36" s="10"/>
    </row>
    <row r="37" spans="3:70">
      <c r="E37" s="137"/>
      <c r="F37" s="137"/>
      <c r="G37" s="137"/>
      <c r="H37" s="253"/>
      <c r="I37" s="253"/>
      <c r="J37" s="253"/>
      <c r="K37" s="252"/>
      <c r="L37" s="253"/>
      <c r="M37" s="254"/>
      <c r="N37" s="253"/>
      <c r="O37" s="253"/>
      <c r="P37" s="253"/>
      <c r="Q37" s="252"/>
      <c r="R37" s="253"/>
      <c r="S37" s="253"/>
      <c r="T37" s="254"/>
      <c r="X37" s="11"/>
      <c r="Y37" s="12"/>
      <c r="Z37" s="12"/>
      <c r="AA37" s="12"/>
      <c r="AB37" s="12"/>
      <c r="AC37" s="12"/>
      <c r="AD37" s="12"/>
      <c r="AE37" s="12"/>
      <c r="AF37" s="12"/>
      <c r="AG37" s="12"/>
      <c r="AH37" s="12"/>
      <c r="AI37" s="13"/>
      <c r="AM37" s="287" t="s">
        <v>317</v>
      </c>
      <c r="AN37" s="288"/>
      <c r="AO37" s="48" t="s">
        <v>244</v>
      </c>
      <c r="AP37" s="186">
        <f>BL27</f>
        <v>2.0332974689265151</v>
      </c>
      <c r="AQ37" s="186"/>
      <c r="AR37" s="187"/>
      <c r="AS37" s="19" t="str">
        <f>IF(AP37&lt;=AY37, "≦", "&gt;")</f>
        <v>≦</v>
      </c>
      <c r="AT37" s="134" t="s">
        <v>318</v>
      </c>
      <c r="AU37" s="135"/>
      <c r="AV37" s="135"/>
      <c r="AW37" s="135"/>
      <c r="AX37" s="135"/>
      <c r="AY37" s="188">
        <f>'1条'!BA5</f>
        <v>8</v>
      </c>
      <c r="AZ37" s="183"/>
      <c r="BC37" s="134" t="str">
        <f>IF(AS37="≦", "OK", "NG")</f>
        <v>OK</v>
      </c>
      <c r="BD37" s="136"/>
      <c r="BF37" s="11"/>
      <c r="BG37" s="12"/>
      <c r="BH37" s="12"/>
      <c r="BI37" s="12"/>
      <c r="BJ37" s="12"/>
      <c r="BK37" s="12"/>
      <c r="BL37" s="12"/>
      <c r="BM37" s="12"/>
      <c r="BN37" s="12"/>
      <c r="BO37" s="12"/>
      <c r="BP37" s="12"/>
      <c r="BQ37" s="13"/>
    </row>
    <row r="38" spans="3:70">
      <c r="E38" s="137" t="s">
        <v>232</v>
      </c>
      <c r="F38" s="137"/>
      <c r="G38" s="137"/>
      <c r="H38" s="253">
        <f>SUM(H35:J37)</f>
        <v>134.92396746464496</v>
      </c>
      <c r="I38" s="253"/>
      <c r="J38" s="253"/>
      <c r="K38" s="252">
        <f>SUM(K35:M37)</f>
        <v>0</v>
      </c>
      <c r="L38" s="253"/>
      <c r="M38" s="254"/>
      <c r="N38" s="253"/>
      <c r="O38" s="253"/>
      <c r="P38" s="253"/>
      <c r="Q38" s="252">
        <f>SUM(Q35:T37)</f>
        <v>62.063239242163561</v>
      </c>
      <c r="R38" s="253"/>
      <c r="S38" s="253"/>
      <c r="T38" s="254"/>
      <c r="AI38">
        <v>18</v>
      </c>
      <c r="AM38" s="287" t="s">
        <v>316</v>
      </c>
      <c r="AN38" s="288"/>
      <c r="AO38" s="48" t="s">
        <v>244</v>
      </c>
      <c r="AP38" s="186">
        <f>AP35</f>
        <v>138.54207455530559</v>
      </c>
      <c r="AQ38" s="186"/>
      <c r="AR38" s="187"/>
      <c r="AS38" s="19" t="str">
        <f>IF(AP38&lt;=AY38, "≦", "&gt;")</f>
        <v>≦</v>
      </c>
      <c r="AT38" s="134" t="s">
        <v>318</v>
      </c>
      <c r="AU38" s="135"/>
      <c r="AV38" s="135"/>
      <c r="AW38" s="135"/>
      <c r="AX38" s="135"/>
      <c r="AY38" s="188">
        <f>'1条'!BA11</f>
        <v>180</v>
      </c>
      <c r="AZ38" s="183"/>
      <c r="BC38" s="134" t="str">
        <f>IF(AS38="≦", "OK", "NG")</f>
        <v>OK</v>
      </c>
      <c r="BD38" s="136"/>
      <c r="BR38">
        <v>19</v>
      </c>
    </row>
  </sheetData>
  <sheetProtection sheet="1" objects="1" scenarios="1"/>
  <mergeCells count="172">
    <mergeCell ref="AR7:AT7"/>
    <mergeCell ref="BA7:BC7"/>
    <mergeCell ref="BA8:BC8"/>
    <mergeCell ref="AR3:AT3"/>
    <mergeCell ref="AV3:AX3"/>
    <mergeCell ref="BA3:BC3"/>
    <mergeCell ref="AR4:AT4"/>
    <mergeCell ref="BA4:BC4"/>
    <mergeCell ref="BA5:BC5"/>
    <mergeCell ref="AR6:AT6"/>
    <mergeCell ref="AV6:AX6"/>
    <mergeCell ref="BA6:BC6"/>
    <mergeCell ref="BB33:BC33"/>
    <mergeCell ref="BB34:BC34"/>
    <mergeCell ref="BD30:BF31"/>
    <mergeCell ref="AS31:AT31"/>
    <mergeCell ref="AY31:BA31"/>
    <mergeCell ref="BK27:BK28"/>
    <mergeCell ref="BL27:BN28"/>
    <mergeCell ref="BC37:BD37"/>
    <mergeCell ref="AM38:AN38"/>
    <mergeCell ref="AP38:AR38"/>
    <mergeCell ref="AT38:AX38"/>
    <mergeCell ref="AY38:AZ38"/>
    <mergeCell ref="BC38:BD38"/>
    <mergeCell ref="AM37:AN37"/>
    <mergeCell ref="AP37:AR37"/>
    <mergeCell ref="AT37:AX37"/>
    <mergeCell ref="AY37:AZ37"/>
    <mergeCell ref="AS33:AS34"/>
    <mergeCell ref="AT33:AV33"/>
    <mergeCell ref="AX33:AZ33"/>
    <mergeCell ref="AT34:AV34"/>
    <mergeCell ref="AX34:AZ34"/>
    <mergeCell ref="AM33:AN34"/>
    <mergeCell ref="AO33:AO34"/>
    <mergeCell ref="BC30:BC31"/>
    <mergeCell ref="AN30:AO31"/>
    <mergeCell ref="AP30:AP31"/>
    <mergeCell ref="AQ30:AQ31"/>
    <mergeCell ref="AR30:AR31"/>
    <mergeCell ref="AS30:AT30"/>
    <mergeCell ref="BD27:BF27"/>
    <mergeCell ref="AT28:AV28"/>
    <mergeCell ref="AX28:AZ28"/>
    <mergeCell ref="BB28:BD28"/>
    <mergeCell ref="BF28:BH28"/>
    <mergeCell ref="AS27:AS28"/>
    <mergeCell ref="AV27:AX27"/>
    <mergeCell ref="AZ27:BB27"/>
    <mergeCell ref="AV10:AX10"/>
    <mergeCell ref="AV11:AX11"/>
    <mergeCell ref="BF22:BH22"/>
    <mergeCell ref="BK22:BM22"/>
    <mergeCell ref="BO22:BQ22"/>
    <mergeCell ref="AM24:AN24"/>
    <mergeCell ref="AP24:AQ24"/>
    <mergeCell ref="AT24:AV24"/>
    <mergeCell ref="AX24:AZ24"/>
    <mergeCell ref="BB24:BD24"/>
    <mergeCell ref="AM21:AN21"/>
    <mergeCell ref="AR21:AT21"/>
    <mergeCell ref="AV21:AX21"/>
    <mergeCell ref="AM22:AN22"/>
    <mergeCell ref="BB22:BD22"/>
    <mergeCell ref="BA17:BC18"/>
    <mergeCell ref="BA11:BC11"/>
    <mergeCell ref="AV12:AX12"/>
    <mergeCell ref="BA12:BC12"/>
    <mergeCell ref="BA14:BC14"/>
    <mergeCell ref="BA13:BC13"/>
    <mergeCell ref="AV15:AX15"/>
    <mergeCell ref="K38:M38"/>
    <mergeCell ref="N38:P38"/>
    <mergeCell ref="Q38:T38"/>
    <mergeCell ref="Q36:T36"/>
    <mergeCell ref="AZ17:AZ18"/>
    <mergeCell ref="AP18:AQ18"/>
    <mergeCell ref="AT18:AU18"/>
    <mergeCell ref="AW18:AX18"/>
    <mergeCell ref="Q33:T33"/>
    <mergeCell ref="AS17:AS18"/>
    <mergeCell ref="AU17:AW17"/>
    <mergeCell ref="AM27:AN28"/>
    <mergeCell ref="AO27:AO28"/>
    <mergeCell ref="AP28:AQ28"/>
    <mergeCell ref="AV30:AV31"/>
    <mergeCell ref="AW30:AW31"/>
    <mergeCell ref="AX30:AX31"/>
    <mergeCell ref="AY30:BA30"/>
    <mergeCell ref="AP35:AR35"/>
    <mergeCell ref="AP33:AQ33"/>
    <mergeCell ref="AP34:AQ34"/>
    <mergeCell ref="AM17:AN18"/>
    <mergeCell ref="AO17:AO18"/>
    <mergeCell ref="AP17:AQ17"/>
    <mergeCell ref="E37:G37"/>
    <mergeCell ref="H37:J37"/>
    <mergeCell ref="K37:M37"/>
    <mergeCell ref="N37:P37"/>
    <mergeCell ref="Q37:T37"/>
    <mergeCell ref="Q34:T34"/>
    <mergeCell ref="E35:G35"/>
    <mergeCell ref="H35:J35"/>
    <mergeCell ref="K35:M35"/>
    <mergeCell ref="N35:P35"/>
    <mergeCell ref="Q35:T35"/>
    <mergeCell ref="E36:G36"/>
    <mergeCell ref="H36:J36"/>
    <mergeCell ref="K36:M36"/>
    <mergeCell ref="N36:P36"/>
    <mergeCell ref="G21:G22"/>
    <mergeCell ref="H33:J33"/>
    <mergeCell ref="K33:M33"/>
    <mergeCell ref="N33:P33"/>
    <mergeCell ref="H32:J32"/>
    <mergeCell ref="K32:M32"/>
    <mergeCell ref="H34:J34"/>
    <mergeCell ref="K34:M34"/>
    <mergeCell ref="N34:P34"/>
    <mergeCell ref="M21:M22"/>
    <mergeCell ref="N21:N22"/>
    <mergeCell ref="J22:L22"/>
    <mergeCell ref="J21:L21"/>
    <mergeCell ref="S5:U5"/>
    <mergeCell ref="E38:G38"/>
    <mergeCell ref="H38:J38"/>
    <mergeCell ref="N17:P18"/>
    <mergeCell ref="Q17:Q18"/>
    <mergeCell ref="R17:T18"/>
    <mergeCell ref="G17:G18"/>
    <mergeCell ref="I17:I18"/>
    <mergeCell ref="J17:L18"/>
    <mergeCell ref="M17:M18"/>
    <mergeCell ref="P27:Q27"/>
    <mergeCell ref="P29:Q29"/>
    <mergeCell ref="S29:U29"/>
    <mergeCell ref="G23:G24"/>
    <mergeCell ref="J23:L23"/>
    <mergeCell ref="N23:P23"/>
    <mergeCell ref="J24:L24"/>
    <mergeCell ref="N24:P24"/>
    <mergeCell ref="R23:R24"/>
    <mergeCell ref="S23:U24"/>
    <mergeCell ref="E27:F27"/>
    <mergeCell ref="E28:F28"/>
    <mergeCell ref="E29:F29"/>
    <mergeCell ref="E21:F22"/>
    <mergeCell ref="S6:U6"/>
    <mergeCell ref="F9:G9"/>
    <mergeCell ref="I9:K9"/>
    <mergeCell ref="M5:O5"/>
    <mergeCell ref="S27:U27"/>
    <mergeCell ref="S28:U28"/>
    <mergeCell ref="P28:Q28"/>
    <mergeCell ref="M6:O6"/>
    <mergeCell ref="I10:K10"/>
    <mergeCell ref="M10:N10"/>
    <mergeCell ref="Q10:S10"/>
    <mergeCell ref="E15:F16"/>
    <mergeCell ref="G15:G16"/>
    <mergeCell ref="I15:M16"/>
    <mergeCell ref="H19:J19"/>
    <mergeCell ref="H25:J25"/>
    <mergeCell ref="E5:F5"/>
    <mergeCell ref="E6:F6"/>
    <mergeCell ref="G5:I5"/>
    <mergeCell ref="G6:I6"/>
    <mergeCell ref="J5:L5"/>
    <mergeCell ref="J6:L6"/>
    <mergeCell ref="P5:R5"/>
    <mergeCell ref="P6:R6"/>
  </mergeCells>
  <phoneticPr fontId="4"/>
  <conditionalFormatting sqref="BC37:BD38">
    <cfRule type="cellIs" dxfId="10" priority="2" operator="equal">
      <formula>"NG"</formula>
    </cfRule>
  </conditionalFormatting>
  <pageMargins left="0.70866141732283472" right="0.70866141732283472" top="0.74803149606299213" bottom="0.74803149606299213" header="0.31496062992125984" footer="0.31496062992125984"/>
  <pageSetup paperSize="9" scale="75"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1条</vt:lpstr>
      <vt:lpstr>2荷</vt:lpstr>
      <vt:lpstr>2土常</vt:lpstr>
      <vt:lpstr>2土地</vt:lpstr>
      <vt:lpstr>3安常</vt:lpstr>
      <vt:lpstr>3安地</vt:lpstr>
      <vt:lpstr>4竪1</vt:lpstr>
      <vt:lpstr>4竪2</vt:lpstr>
      <vt:lpstr>4つ曲</vt:lpstr>
      <vt:lpstr>4つせ</vt:lpstr>
      <vt:lpstr>4か曲</vt:lpstr>
      <vt:lpstr>4かせ</vt:lpstr>
      <vt:lpstr>5竪1</vt:lpstr>
      <vt:lpstr>5竪2</vt:lpstr>
      <vt:lpstr>5つ曲</vt:lpstr>
      <vt:lpstr>5つせ</vt:lpstr>
      <vt:lpstr>5か曲</vt:lpstr>
      <vt:lpstr>5かせ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2024-09-09T11:44:07Z</dcterms:created>
  <dcterms:modified xsi:type="dcterms:W3CDTF">2026-03-08T06:20:11Z</dcterms:modified>
</cp:coreProperties>
</file>