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1.xml" ContentType="application/vnd.ms-excel.person+xml"/>
  <Override PartName="/xl/persons/person21.xml" ContentType="application/vnd.ms-excel.person+xml"/>
  <Override PartName="/xl/persons/person8.xml" ContentType="application/vnd.ms-excel.person+xml"/>
  <Override PartName="/xl/persons/person17.xml" ContentType="application/vnd.ms-excel.person+xml"/>
  <Override PartName="/xl/persons/person23.xml" ContentType="application/vnd.ms-excel.person+xml"/>
  <Override PartName="/xl/persons/person13.xml" ContentType="application/vnd.ms-excel.person+xml"/>
  <Override PartName="/xl/persons/person6.xml" ContentType="application/vnd.ms-excel.person+xml"/>
  <Override PartName="/xl/persons/person22.xml" ContentType="application/vnd.ms-excel.person+xml"/>
  <Override PartName="/xl/persons/person24.xml" ContentType="application/vnd.ms-excel.person+xml"/>
  <Override PartName="/xl/persons/person0.xml" ContentType="application/vnd.ms-excel.person+xml"/>
  <Override PartName="/xl/persons/person14.xml" ContentType="application/vnd.ms-excel.person+xml"/>
  <Override PartName="/xl/persons/person3.xml" ContentType="application/vnd.ms-excel.person+xml"/>
  <Override PartName="/xl/persons/person26.xml" ContentType="application/vnd.ms-excel.person+xml"/>
  <Override PartName="/xl/persons/person18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2.xml" ContentType="application/vnd.ms-excel.person+xml"/>
  <Override PartName="/xl/persons/person25.xml" ContentType="application/vnd.ms-excel.person+xml"/>
  <Override PartName="/xl/persons/person7.xml" ContentType="application/vnd.ms-excel.person+xml"/>
  <Override PartName="/xl/persons/person20.xml" ContentType="application/vnd.ms-excel.person+xml"/>
  <Override PartName="/xl/persons/person15.xml" ContentType="application/vnd.ms-excel.person+xml"/>
  <Override PartName="/xl/persons/person4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10.xml" ContentType="application/vnd.ms-excel.person+xml"/>
  <Override PartName="/xl/persons/person16.xml" ContentType="application/vnd.ms-excel.person+xml"/>
  <Override PartName="/xl/persons/person1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D1A20D2-FDE9-4BB5-98B6-B62215AE6AC7}" xr6:coauthVersionLast="47" xr6:coauthVersionMax="47" xr10:uidLastSave="{00000000-0000-0000-0000-000000000000}"/>
  <bookViews>
    <workbookView xWindow="-108" yWindow="-108" windowWidth="23256" windowHeight="12456" tabRatio="715" xr2:uid="{00000000-000D-0000-FFFF-FFFF00000000}"/>
  </bookViews>
  <sheets>
    <sheet name="1条" sheetId="1" r:id="rId1"/>
    <sheet name="2荷" sheetId="2" r:id="rId2"/>
    <sheet name="2土" sheetId="3" r:id="rId3"/>
    <sheet name="3安" sheetId="4" r:id="rId4"/>
    <sheet name="4竪1" sheetId="8" r:id="rId5"/>
    <sheet name="4竪2" sheetId="9" r:id="rId6"/>
    <sheet name="4つ曲" sheetId="10" r:id="rId7"/>
    <sheet name="4つせ" sheetId="11" r:id="rId8"/>
    <sheet name="4か曲" sheetId="12" r:id="rId9"/>
    <sheet name="4かせ" sheetId="14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1" i="12" l="1"/>
  <c r="AV11" i="10"/>
  <c r="CF4" i="14"/>
  <c r="W19" i="4"/>
  <c r="AV32" i="4"/>
  <c r="R11" i="1"/>
  <c r="CN4" i="14"/>
  <c r="AQ33" i="8"/>
  <c r="AQ35" i="2"/>
  <c r="CE12" i="12"/>
  <c r="CJ12" i="12" s="1"/>
  <c r="CE10" i="12"/>
  <c r="CA7" i="12"/>
  <c r="CJ7" i="12" s="1"/>
  <c r="AV12" i="10"/>
  <c r="BA12" i="10" s="1"/>
  <c r="AV10" i="10"/>
  <c r="AR7" i="10"/>
  <c r="BA7" i="10" s="1"/>
  <c r="I18" i="9"/>
  <c r="R18" i="9" s="1"/>
  <c r="M24" i="9"/>
  <c r="R24" i="9" s="1"/>
  <c r="M22" i="9"/>
  <c r="W9" i="4"/>
  <c r="W8" i="4"/>
  <c r="R32" i="14"/>
  <c r="Q25" i="14"/>
  <c r="M25" i="14"/>
  <c r="L32" i="14" s="1"/>
  <c r="Q25" i="12"/>
  <c r="M25" i="12"/>
  <c r="O32" i="12" s="1"/>
  <c r="AU28" i="2"/>
  <c r="AY28" i="2"/>
  <c r="O32" i="14" l="1"/>
  <c r="L32" i="12"/>
  <c r="AW35" i="2"/>
  <c r="R38" i="8" l="1"/>
  <c r="L8" i="2"/>
  <c r="BB2" i="8"/>
  <c r="BB1" i="8"/>
  <c r="Q22" i="3"/>
  <c r="Q23" i="3" s="1"/>
  <c r="Q21" i="3"/>
  <c r="K38" i="10"/>
  <c r="AY36" i="14"/>
  <c r="CJ14" i="12"/>
  <c r="AY19" i="11"/>
  <c r="BA14" i="10"/>
  <c r="AT18" i="10" s="1"/>
  <c r="R26" i="9"/>
  <c r="CE15" i="12"/>
  <c r="AV15" i="10"/>
  <c r="CA4" i="12"/>
  <c r="CJ4" i="12" s="1"/>
  <c r="CA3" i="12"/>
  <c r="AR4" i="10"/>
  <c r="BA4" i="10" s="1"/>
  <c r="AR3" i="10"/>
  <c r="M27" i="9"/>
  <c r="I15" i="9"/>
  <c r="R15" i="9" s="1"/>
  <c r="I14" i="9"/>
  <c r="CJ3" i="12" l="1"/>
  <c r="CJ5" i="12" s="1"/>
  <c r="CE3" i="12"/>
  <c r="AV3" i="10"/>
  <c r="BA3" i="10"/>
  <c r="M14" i="9"/>
  <c r="R14" i="9"/>
  <c r="I17" i="9" l="1"/>
  <c r="R17" i="9" s="1"/>
  <c r="R16" i="9"/>
  <c r="CA6" i="12"/>
  <c r="BA5" i="10"/>
  <c r="AU17" i="10" s="1"/>
  <c r="AR6" i="10"/>
  <c r="L29" i="9"/>
  <c r="CJ21" i="14"/>
  <c r="CI35" i="14" s="1"/>
  <c r="CL3" i="11"/>
  <c r="CJ30" i="11" s="1"/>
  <c r="BC20" i="9"/>
  <c r="AP29" i="14"/>
  <c r="AY29" i="14" s="1"/>
  <c r="M20" i="14"/>
  <c r="AP29" i="12"/>
  <c r="AY29" i="12" s="1"/>
  <c r="AS31" i="14"/>
  <c r="M10" i="14"/>
  <c r="CC13" i="14"/>
  <c r="J6" i="14"/>
  <c r="CH38" i="12"/>
  <c r="CH37" i="12"/>
  <c r="BY21" i="12"/>
  <c r="CK28" i="12"/>
  <c r="CD17" i="12"/>
  <c r="AS32" i="12"/>
  <c r="M20" i="12"/>
  <c r="M10" i="12"/>
  <c r="J6" i="12"/>
  <c r="AS10" i="11"/>
  <c r="M14" i="11"/>
  <c r="AQ36" i="11"/>
  <c r="J8" i="11"/>
  <c r="G8" i="11" s="1"/>
  <c r="AY38" i="10"/>
  <c r="AY37" i="10"/>
  <c r="AP21" i="10"/>
  <c r="S29" i="10"/>
  <c r="S23" i="10" s="1"/>
  <c r="J6" i="10"/>
  <c r="G6" i="10"/>
  <c r="P6" i="10" s="1"/>
  <c r="N35" i="10" s="1"/>
  <c r="M10" i="10"/>
  <c r="AY13" i="9"/>
  <c r="AY11" i="9"/>
  <c r="G33" i="9"/>
  <c r="AT17" i="9"/>
  <c r="M5" i="9"/>
  <c r="W5" i="9"/>
  <c r="CE6" i="12" l="1"/>
  <c r="CJ6" i="12"/>
  <c r="CJ8" i="12" s="1"/>
  <c r="AT34" i="10"/>
  <c r="BA33" i="1"/>
  <c r="BA24" i="1"/>
  <c r="AV6" i="10"/>
  <c r="BA6" i="10"/>
  <c r="BA8" i="10" s="1"/>
  <c r="M17" i="9"/>
  <c r="BA15" i="1"/>
  <c r="R19" i="9"/>
  <c r="I20" i="9"/>
  <c r="AY36" i="9"/>
  <c r="CJ5" i="14"/>
  <c r="BB3" i="9"/>
  <c r="CC18" i="12"/>
  <c r="CC34" i="12"/>
  <c r="P8" i="11"/>
  <c r="AV7" i="11" s="1"/>
  <c r="S36" i="11"/>
  <c r="S30" i="11" s="1"/>
  <c r="M8" i="11"/>
  <c r="AT9" i="9"/>
  <c r="K30" i="9"/>
  <c r="BB28" i="10"/>
  <c r="R17" i="10"/>
  <c r="M6" i="10"/>
  <c r="AQ34" i="8"/>
  <c r="M6" i="9" s="1"/>
  <c r="AW28" i="8"/>
  <c r="AW23" i="8"/>
  <c r="BD3" i="8"/>
  <c r="BI3" i="8" s="1"/>
  <c r="BK10" i="8"/>
  <c r="AV12" i="8" s="1"/>
  <c r="BK7" i="8"/>
  <c r="BI7" i="8"/>
  <c r="BE6" i="8"/>
  <c r="M13" i="8"/>
  <c r="G8" i="8"/>
  <c r="CJ11" i="12" l="1"/>
  <c r="BA11" i="10"/>
  <c r="M20" i="9"/>
  <c r="M23" i="9" s="1"/>
  <c r="R23" i="9" s="1"/>
  <c r="BA19" i="1" s="1"/>
  <c r="BA17" i="1"/>
  <c r="R24" i="11"/>
  <c r="I14" i="11"/>
  <c r="I15" i="11" s="1"/>
  <c r="AP7" i="11" s="1"/>
  <c r="AY7" i="11" s="1"/>
  <c r="BC6" i="8"/>
  <c r="BG6" i="8"/>
  <c r="AY28" i="8"/>
  <c r="AY23" i="8"/>
  <c r="I10" i="10"/>
  <c r="BE5" i="8"/>
  <c r="BQ5" i="8"/>
  <c r="CO11" i="12" l="1"/>
  <c r="BA37" i="1"/>
  <c r="AY35" i="14" s="1"/>
  <c r="CJ13" i="12"/>
  <c r="BA28" i="1"/>
  <c r="BF11" i="10"/>
  <c r="AY18" i="11" s="1"/>
  <c r="BA13" i="10"/>
  <c r="BF28" i="10" s="1"/>
  <c r="AX24" i="10"/>
  <c r="R25" i="9"/>
  <c r="W23" i="9"/>
  <c r="Q10" i="10"/>
  <c r="H35" i="10" s="1"/>
  <c r="Q35" i="10" s="1"/>
  <c r="BO6" i="8"/>
  <c r="G10" i="2"/>
  <c r="N10" i="2" s="1"/>
  <c r="E9" i="2"/>
  <c r="L9" i="2" s="1"/>
  <c r="E8" i="2"/>
  <c r="AR22" i="9" l="1"/>
  <c r="W25" i="9"/>
  <c r="AW18" i="10"/>
  <c r="BA17" i="10" s="1"/>
  <c r="AR21" i="10" s="1"/>
  <c r="AV21" i="10" s="1"/>
  <c r="AY20" i="11"/>
  <c r="BF13" i="10"/>
  <c r="CO13" i="12"/>
  <c r="AY37" i="14"/>
  <c r="CK34" i="12"/>
  <c r="CO28" i="12"/>
  <c r="CG24" i="12"/>
  <c r="CF18" i="12"/>
  <c r="CJ17" i="12" s="1"/>
  <c r="BB34" i="10"/>
  <c r="Q38" i="9"/>
  <c r="AX17" i="9"/>
  <c r="N30" i="9"/>
  <c r="R29" i="9" s="1"/>
  <c r="AS29" i="9" s="1"/>
  <c r="BB9" i="9"/>
  <c r="BF3" i="9"/>
  <c r="AT24" i="9"/>
  <c r="BE22" i="9"/>
  <c r="BI22" i="9"/>
  <c r="AX15" i="4"/>
  <c r="CB14" i="11" l="1"/>
  <c r="CA23" i="14"/>
  <c r="CE18" i="14"/>
  <c r="CG13" i="14"/>
  <c r="CF7" i="14"/>
  <c r="CA6" i="11"/>
  <c r="AU36" i="11"/>
  <c r="AW26" i="11"/>
  <c r="CA21" i="12"/>
  <c r="CE21" i="12" s="1"/>
  <c r="CB29" i="14"/>
  <c r="CO14" i="11"/>
  <c r="CC16" i="11"/>
  <c r="CS14" i="11"/>
  <c r="BF22" i="10"/>
  <c r="BB22" i="10"/>
  <c r="BK22" i="10"/>
  <c r="I33" i="9"/>
  <c r="M33" i="9" s="1"/>
  <c r="O35" i="9" s="1"/>
  <c r="BG24" i="9"/>
  <c r="BG25" i="9"/>
  <c r="BC25" i="9"/>
  <c r="BC24" i="9"/>
  <c r="AX24" i="9"/>
  <c r="AS26" i="9" s="1"/>
  <c r="AT31" i="9"/>
  <c r="BJ29" i="9"/>
  <c r="BF29" i="9"/>
  <c r="AP27" i="4"/>
  <c r="AV27" i="4" s="1"/>
  <c r="AP23" i="4"/>
  <c r="CT22" i="12" l="1"/>
  <c r="CK22" i="12"/>
  <c r="CO22" i="12"/>
  <c r="CC8" i="11"/>
  <c r="CR6" i="11"/>
  <c r="CN6" i="11"/>
  <c r="CO29" i="14"/>
  <c r="CS29" i="14"/>
  <c r="CC31" i="14"/>
  <c r="CR23" i="14"/>
  <c r="CN23" i="14"/>
  <c r="CC25" i="14"/>
  <c r="K35" i="9"/>
  <c r="S35" i="9"/>
  <c r="BO22" i="10"/>
  <c r="CP16" i="11"/>
  <c r="CP17" i="11"/>
  <c r="CL17" i="11"/>
  <c r="CG16" i="11"/>
  <c r="CB18" i="11" s="1"/>
  <c r="CL16" i="11"/>
  <c r="BK24" i="9"/>
  <c r="BA26" i="9" s="1"/>
  <c r="AW26" i="9"/>
  <c r="AX31" i="9"/>
  <c r="AS33" i="9" s="1"/>
  <c r="BC32" i="9"/>
  <c r="BC31" i="9"/>
  <c r="BG32" i="9"/>
  <c r="BG31" i="9"/>
  <c r="AV23" i="4"/>
  <c r="CP32" i="14" l="1"/>
  <c r="CP31" i="14"/>
  <c r="CG31" i="14"/>
  <c r="CB33" i="14" s="1"/>
  <c r="CL32" i="14"/>
  <c r="CL31" i="14"/>
  <c r="CT31" i="14" s="1"/>
  <c r="CJ33" i="14" s="1"/>
  <c r="CL9" i="11"/>
  <c r="CG8" i="11"/>
  <c r="CB10" i="11" s="1"/>
  <c r="CL8" i="11"/>
  <c r="CP25" i="14"/>
  <c r="CP26" i="14"/>
  <c r="CP9" i="11"/>
  <c r="CP8" i="11"/>
  <c r="CL25" i="14"/>
  <c r="CG25" i="14"/>
  <c r="CB27" i="14" s="1"/>
  <c r="CL26" i="14"/>
  <c r="CX22" i="12"/>
  <c r="G36" i="9"/>
  <c r="AT3" i="9" s="1"/>
  <c r="AT24" i="10"/>
  <c r="BB24" i="10" s="1"/>
  <c r="AY30" i="10"/>
  <c r="BD30" i="10" s="1"/>
  <c r="AT28" i="10"/>
  <c r="CT16" i="11"/>
  <c r="CJ18" i="11" s="1"/>
  <c r="CF18" i="11"/>
  <c r="CB19" i="11" s="1"/>
  <c r="CR30" i="11" s="1"/>
  <c r="BF26" i="9"/>
  <c r="BC36" i="9" s="1"/>
  <c r="AW33" i="9"/>
  <c r="BK31" i="9"/>
  <c r="BA33" i="9" s="1"/>
  <c r="AW6" i="4"/>
  <c r="AT6" i="4"/>
  <c r="AQ12" i="4"/>
  <c r="L33" i="4"/>
  <c r="L25" i="4"/>
  <c r="G26" i="4"/>
  <c r="L26" i="4" s="1"/>
  <c r="CF27" i="14" l="1"/>
  <c r="CT25" i="14"/>
  <c r="CJ27" i="14" s="1"/>
  <c r="CT8" i="11"/>
  <c r="CJ10" i="11" s="1"/>
  <c r="CF10" i="11"/>
  <c r="CB11" i="11" s="1"/>
  <c r="CN30" i="11" s="1"/>
  <c r="CF33" i="14"/>
  <c r="CN33" i="14" s="1"/>
  <c r="CQ35" i="14" s="1"/>
  <c r="CC28" i="12"/>
  <c r="CC24" i="12"/>
  <c r="CK24" i="12" s="1"/>
  <c r="CH30" i="12"/>
  <c r="CM30" i="12" s="1"/>
  <c r="AY5" i="9"/>
  <c r="BC5" i="9" s="1"/>
  <c r="AX3" i="9" s="1"/>
  <c r="N38" i="9"/>
  <c r="T38" i="9" s="1"/>
  <c r="AX34" i="10"/>
  <c r="AX28" i="10"/>
  <c r="AX9" i="9"/>
  <c r="BF33" i="9"/>
  <c r="BG36" i="9" s="1"/>
  <c r="BK36" i="9" s="1"/>
  <c r="AY38" i="9" s="1"/>
  <c r="G27" i="4"/>
  <c r="N38" i="4" s="1"/>
  <c r="CN27" i="14" l="1"/>
  <c r="CM35" i="14" s="1"/>
  <c r="CU35" i="14" s="1"/>
  <c r="CH37" i="14" s="1"/>
  <c r="CG28" i="12"/>
  <c r="CG34" i="12"/>
  <c r="W17" i="4"/>
  <c r="W18" i="4"/>
  <c r="AP29" i="3" l="1"/>
  <c r="AX24" i="3"/>
  <c r="AV24" i="3"/>
  <c r="T29" i="3" l="1"/>
  <c r="AP32" i="3" s="1"/>
  <c r="AP33" i="3" s="1"/>
  <c r="P20" i="4" s="1"/>
  <c r="P11" i="4" s="1"/>
  <c r="AX19" i="3"/>
  <c r="AV19" i="3"/>
  <c r="AF32" i="3" l="1"/>
  <c r="Q34" i="3" s="1"/>
  <c r="G36" i="3" s="1"/>
  <c r="AA32" i="3"/>
  <c r="L34" i="3" s="1"/>
  <c r="Y29" i="3"/>
  <c r="W29" i="3"/>
  <c r="AP11" i="3" l="1"/>
  <c r="AP5" i="3"/>
  <c r="AP3" i="3"/>
  <c r="AP6" i="3"/>
  <c r="AP7" i="3"/>
  <c r="AP8" i="3"/>
  <c r="AP9" i="3"/>
  <c r="AP10" i="3"/>
  <c r="AP4" i="3"/>
  <c r="AD29" i="3"/>
  <c r="AS3" i="3" l="1"/>
  <c r="AS5" i="3"/>
  <c r="AS11" i="3"/>
  <c r="AS4" i="3"/>
  <c r="AS6" i="3"/>
  <c r="AS7" i="3"/>
  <c r="AS8" i="3"/>
  <c r="AS9" i="3"/>
  <c r="AS10" i="3"/>
  <c r="W27" i="3"/>
  <c r="U27" i="3"/>
  <c r="Q20" i="3"/>
  <c r="AG26" i="3" s="1"/>
  <c r="U26" i="3" l="1"/>
  <c r="S27" i="3"/>
  <c r="AE27" i="3" s="1"/>
  <c r="AV9" i="3" l="1"/>
  <c r="AV6" i="3"/>
  <c r="AV10" i="3"/>
  <c r="AV3" i="3"/>
  <c r="AV5" i="3"/>
  <c r="AV7" i="3"/>
  <c r="AV4" i="3"/>
  <c r="AV11" i="3"/>
  <c r="AV8" i="3"/>
  <c r="AV22" i="2"/>
  <c r="L33" i="2"/>
  <c r="L7" i="2"/>
  <c r="G9" i="2"/>
  <c r="N9" i="2" s="1"/>
  <c r="G8" i="2"/>
  <c r="N8" i="2" s="1"/>
  <c r="E7" i="2"/>
  <c r="AL11" i="3" l="1"/>
  <c r="AL4" i="3"/>
  <c r="AL5" i="3"/>
  <c r="AL3" i="3"/>
  <c r="AL10" i="3"/>
  <c r="AL7" i="3"/>
  <c r="AL6" i="3"/>
  <c r="AL8" i="3"/>
  <c r="AL9" i="3"/>
  <c r="I8" i="2"/>
  <c r="P8" i="2" s="1"/>
  <c r="BM5" i="3" l="1"/>
  <c r="BM7" i="3"/>
  <c r="BM9" i="3"/>
  <c r="BM11" i="3"/>
  <c r="S8" i="2"/>
  <c r="AP19" i="3" l="1"/>
  <c r="AP20" i="3" s="1"/>
  <c r="J20" i="4" s="1"/>
  <c r="J11" i="4" s="1"/>
  <c r="AP24" i="3"/>
  <c r="AP25" i="3" s="1"/>
  <c r="J12" i="4" l="1"/>
  <c r="AR7" i="4" s="1"/>
  <c r="W11" i="4"/>
  <c r="W12" i="4" s="1"/>
  <c r="R29" i="4" s="1"/>
  <c r="G20" i="4"/>
  <c r="O37" i="12"/>
  <c r="O37" i="14"/>
  <c r="W20" i="4"/>
  <c r="W21" i="4" s="1"/>
  <c r="BB29" i="4" s="1"/>
  <c r="J21" i="4"/>
  <c r="CC32" i="1"/>
  <c r="S20" i="4" l="1"/>
  <c r="G11" i="4"/>
  <c r="S11" i="4" s="1"/>
  <c r="AY36" i="4"/>
  <c r="AY38" i="4" s="1"/>
  <c r="R12" i="1"/>
  <c r="R7" i="1"/>
  <c r="R36" i="8" l="1"/>
  <c r="BO7" i="8" s="1"/>
  <c r="AW9" i="8" s="1"/>
  <c r="J25" i="14"/>
  <c r="AQ7" i="2"/>
  <c r="AX7" i="2" s="1"/>
  <c r="J16" i="12"/>
  <c r="J16" i="14"/>
  <c r="J8" i="8"/>
  <c r="BF7" i="8"/>
  <c r="AQ9" i="8" s="1"/>
  <c r="G6" i="12"/>
  <c r="M38" i="14"/>
  <c r="BB19" i="12"/>
  <c r="M38" i="12"/>
  <c r="G6" i="14"/>
  <c r="E10" i="2"/>
  <c r="I10" i="2" s="1"/>
  <c r="L10" i="2"/>
  <c r="AV7" i="2"/>
  <c r="AO7" i="2"/>
  <c r="AR28" i="2" s="1"/>
  <c r="I9" i="2"/>
  <c r="S9" i="2" s="1"/>
  <c r="G7" i="2"/>
  <c r="I7" i="2" s="1"/>
  <c r="P7" i="2" s="1"/>
  <c r="N7" i="2"/>
  <c r="I32" i="14" l="1"/>
  <c r="I34" i="14" s="1"/>
  <c r="AV28" i="14" s="1"/>
  <c r="I26" i="14"/>
  <c r="AP28" i="14" s="1"/>
  <c r="AQ29" i="2"/>
  <c r="G19" i="4" s="1"/>
  <c r="AT35" i="2"/>
  <c r="AQ36" i="8"/>
  <c r="AQ37" i="8" s="1"/>
  <c r="P6" i="9" s="1"/>
  <c r="BP10" i="8"/>
  <c r="BA12" i="8" s="1"/>
  <c r="BE12" i="8" s="1"/>
  <c r="S8" i="8"/>
  <c r="M8" i="8"/>
  <c r="G16" i="14"/>
  <c r="BB19" i="14"/>
  <c r="P6" i="14"/>
  <c r="M6" i="14"/>
  <c r="BA7" i="12"/>
  <c r="BE13" i="12"/>
  <c r="P6" i="12"/>
  <c r="M6" i="12"/>
  <c r="G16" i="12"/>
  <c r="J25" i="12" s="1"/>
  <c r="AQ13" i="12"/>
  <c r="S10" i="2"/>
  <c r="I11" i="2"/>
  <c r="H25" i="2" s="1"/>
  <c r="P10" i="2"/>
  <c r="AS7" i="2"/>
  <c r="P9" i="2"/>
  <c r="S7" i="2"/>
  <c r="AQ37" i="2" l="1"/>
  <c r="M19" i="4" s="1"/>
  <c r="S19" i="4" s="1"/>
  <c r="AY28" i="14"/>
  <c r="I26" i="12"/>
  <c r="AP28" i="12" s="1"/>
  <c r="I32" i="12"/>
  <c r="I34" i="12" s="1"/>
  <c r="AV28" i="12" s="1"/>
  <c r="I13" i="8"/>
  <c r="Q13" i="8" s="1"/>
  <c r="P11" i="2"/>
  <c r="H17" i="2" s="1"/>
  <c r="AR15" i="8"/>
  <c r="AU15" i="8" s="1"/>
  <c r="AX15" i="8" s="1"/>
  <c r="AR17" i="8"/>
  <c r="AU17" i="8" s="1"/>
  <c r="AR18" i="8"/>
  <c r="AR16" i="8"/>
  <c r="AU16" i="8" s="1"/>
  <c r="AR19" i="8"/>
  <c r="AU19" i="8" s="1"/>
  <c r="S11" i="2"/>
  <c r="H24" i="2" s="1"/>
  <c r="H26" i="2" s="1"/>
  <c r="I10" i="14"/>
  <c r="Q10" i="14" s="1"/>
  <c r="AP26" i="14" s="1"/>
  <c r="BE13" i="14"/>
  <c r="AQ13" i="14"/>
  <c r="BA7" i="14"/>
  <c r="M16" i="12"/>
  <c r="P16" i="12"/>
  <c r="AV27" i="12" s="1"/>
  <c r="AV26" i="12"/>
  <c r="AV26" i="14"/>
  <c r="I10" i="12"/>
  <c r="Q10" i="12" s="1"/>
  <c r="AP26" i="12" s="1"/>
  <c r="M16" i="14"/>
  <c r="P16" i="14"/>
  <c r="AV27" i="14" s="1"/>
  <c r="BC7" i="2"/>
  <c r="BC8" i="2" s="1"/>
  <c r="AW16" i="2" s="1"/>
  <c r="AZ7" i="2"/>
  <c r="AZ8" i="2" s="1"/>
  <c r="AW14" i="2" s="1"/>
  <c r="AS8" i="2"/>
  <c r="H33" i="2"/>
  <c r="H34" i="2" s="1"/>
  <c r="H18" i="2"/>
  <c r="AY28" i="12" l="1"/>
  <c r="AX17" i="8"/>
  <c r="AX16" i="8"/>
  <c r="AU18" i="8"/>
  <c r="AX18" i="8" s="1"/>
  <c r="AX19" i="8"/>
  <c r="G5" i="9"/>
  <c r="AY26" i="12"/>
  <c r="I20" i="14"/>
  <c r="Q20" i="14" s="1"/>
  <c r="AP27" i="14" s="1"/>
  <c r="AY27" i="14" s="1"/>
  <c r="H19" i="2"/>
  <c r="I20" i="12"/>
  <c r="Q20" i="12" s="1"/>
  <c r="AP27" i="12" s="1"/>
  <c r="AY27" i="12" s="1"/>
  <c r="AY26" i="14"/>
  <c r="AW17" i="2"/>
  <c r="BB16" i="2" s="1"/>
  <c r="AR22" i="2"/>
  <c r="AZ22" i="2" s="1"/>
  <c r="AW15" i="2"/>
  <c r="BB14" i="2" s="1"/>
  <c r="G17" i="4"/>
  <c r="G8" i="4" s="1"/>
  <c r="AN15" i="8" l="1"/>
  <c r="AN18" i="8"/>
  <c r="AN17" i="8"/>
  <c r="AN19" i="8"/>
  <c r="AN16" i="8"/>
  <c r="S5" i="9"/>
  <c r="M17" i="4"/>
  <c r="M18" i="4"/>
  <c r="M9" i="4" s="1"/>
  <c r="G18" i="4"/>
  <c r="G21" i="4" l="1"/>
  <c r="G9" i="4"/>
  <c r="G12" i="4" s="1"/>
  <c r="S17" i="4"/>
  <c r="M8" i="4"/>
  <c r="S8" i="4" s="1"/>
  <c r="BN16" i="8"/>
  <c r="BN17" i="8"/>
  <c r="BN18" i="8"/>
  <c r="BN19" i="8"/>
  <c r="AQ23" i="8" s="1"/>
  <c r="AQ24" i="8" s="1"/>
  <c r="J6" i="9" s="1"/>
  <c r="S18" i="4"/>
  <c r="AZ30" i="4" l="1"/>
  <c r="AP22" i="4"/>
  <c r="AP6" i="4"/>
  <c r="AP15" i="4" s="1"/>
  <c r="AS15" i="4" s="1"/>
  <c r="BB15" i="4" s="1"/>
  <c r="P30" i="4"/>
  <c r="S21" i="4"/>
  <c r="AX29" i="4" s="1"/>
  <c r="AQ31" i="4" s="1"/>
  <c r="AZ32" i="4" s="1"/>
  <c r="AQ34" i="4" s="1"/>
  <c r="S9" i="4"/>
  <c r="S12" i="4" s="1"/>
  <c r="N29" i="4" s="1"/>
  <c r="AQ28" i="8"/>
  <c r="AQ29" i="8" s="1"/>
  <c r="G6" i="9" s="1"/>
  <c r="S6" i="9" s="1"/>
  <c r="S8" i="9" s="1"/>
  <c r="J8" i="9"/>
  <c r="AT16" i="9" s="1"/>
  <c r="BC16" i="9" s="1"/>
  <c r="AP38" i="9" s="1"/>
  <c r="AS38" i="9" s="1"/>
  <c r="BC38" i="9" s="1"/>
  <c r="W6" i="9"/>
  <c r="W8" i="9" s="1"/>
  <c r="H11" i="9" s="1"/>
  <c r="AP26" i="4"/>
  <c r="AW26" i="4" l="1"/>
  <c r="AW22" i="4"/>
  <c r="G31" i="4"/>
  <c r="G8" i="9"/>
  <c r="AT8" i="9"/>
  <c r="BG8" i="9" s="1"/>
  <c r="AP13" i="9" s="1"/>
  <c r="AS13" i="9" s="1"/>
  <c r="BC13" i="9" s="1"/>
  <c r="AV2" i="9"/>
  <c r="BL2" i="9" s="1"/>
  <c r="AP11" i="9" s="1"/>
  <c r="AS11" i="9" s="1"/>
  <c r="BC11" i="9" s="1"/>
  <c r="AZ36" i="12"/>
  <c r="P33" i="4" l="1"/>
  <c r="G35" i="4" s="1"/>
  <c r="BB22" i="4" l="1"/>
  <c r="AP36" i="4" s="1"/>
  <c r="AS36" i="4" s="1"/>
  <c r="BC36" i="4" s="1"/>
  <c r="AV12" i="4"/>
  <c r="AZ12" i="4" s="1"/>
  <c r="AZ6" i="4" s="1"/>
  <c r="AP8" i="4" s="1"/>
  <c r="BB26" i="4"/>
  <c r="AP38" i="4" s="1"/>
  <c r="G38" i="4"/>
  <c r="J38" i="4" s="1"/>
  <c r="S38" i="4" s="1"/>
  <c r="S27" i="10" l="1"/>
  <c r="J17" i="10" s="1"/>
  <c r="J24" i="10"/>
  <c r="S34" i="11"/>
  <c r="J24" i="11" s="1"/>
  <c r="BB17" i="14"/>
  <c r="AV14" i="14" s="1"/>
  <c r="BB17" i="12"/>
  <c r="AS7" i="12" s="1"/>
  <c r="AS38" i="4"/>
  <c r="BC38" i="4" s="1"/>
  <c r="BB18" i="14"/>
  <c r="BB18" i="12"/>
  <c r="S35" i="11"/>
  <c r="S28" i="10"/>
  <c r="J30" i="11" l="1"/>
  <c r="J23" i="10"/>
  <c r="J31" i="11"/>
  <c r="AS7" i="14"/>
  <c r="AV13" i="14"/>
  <c r="AV14" i="12"/>
  <c r="AV13" i="12"/>
  <c r="N31" i="11"/>
  <c r="N24" i="11"/>
  <c r="H26" i="11" s="1"/>
  <c r="AP8" i="11" s="1"/>
  <c r="AP10" i="11" s="1"/>
  <c r="AQ35" i="11" s="1"/>
  <c r="AQ37" i="11" s="1"/>
  <c r="BY33" i="11" s="1"/>
  <c r="N30" i="11"/>
  <c r="AZ14" i="12"/>
  <c r="AW7" i="12"/>
  <c r="AQ9" i="12" s="1"/>
  <c r="AP30" i="12" s="1"/>
  <c r="AP32" i="12" s="1"/>
  <c r="AZ13" i="12"/>
  <c r="N17" i="10"/>
  <c r="H19" i="10" s="1"/>
  <c r="H36" i="10" s="1"/>
  <c r="N23" i="10"/>
  <c r="N24" i="10"/>
  <c r="AW7" i="14"/>
  <c r="AZ13" i="14"/>
  <c r="AZ14" i="14"/>
  <c r="H32" i="11" l="1"/>
  <c r="AV8" i="11" s="1"/>
  <c r="AY8" i="11" s="1"/>
  <c r="AY10" i="11" s="1"/>
  <c r="CJ4" i="14"/>
  <c r="AQ9" i="14"/>
  <c r="AP30" i="14" s="1"/>
  <c r="AP31" i="14" s="1"/>
  <c r="H25" i="10"/>
  <c r="N36" i="10" s="1"/>
  <c r="Q36" i="10" s="1"/>
  <c r="Q38" i="10" s="1"/>
  <c r="AQ15" i="14"/>
  <c r="AV30" i="14" s="1"/>
  <c r="H38" i="10"/>
  <c r="BA24" i="11" s="1"/>
  <c r="AQ15" i="12"/>
  <c r="AV30" i="12" s="1"/>
  <c r="AY30" i="12" s="1"/>
  <c r="AY32" i="12" s="1"/>
  <c r="AW24" i="11" l="1"/>
  <c r="AW25" i="11" s="1"/>
  <c r="AW28" i="11" s="1"/>
  <c r="CB22" i="11" s="1"/>
  <c r="CI22" i="11" s="1"/>
  <c r="AV27" i="10"/>
  <c r="BL27" i="10" s="1"/>
  <c r="AP37" i="10" s="1"/>
  <c r="AS37" i="10" s="1"/>
  <c r="BC37" i="10" s="1"/>
  <c r="CA17" i="14"/>
  <c r="AY30" i="14"/>
  <c r="AY31" i="14" s="1"/>
  <c r="AT33" i="10"/>
  <c r="AP35" i="10" s="1"/>
  <c r="AP38" i="10" s="1"/>
  <c r="AS38" i="10" s="1"/>
  <c r="BC38" i="10" s="1"/>
  <c r="CF5" i="14"/>
  <c r="CF6" i="14" s="1"/>
  <c r="CF8" i="14" s="1"/>
  <c r="AZ35" i="12"/>
  <c r="AN37" i="12" l="1"/>
  <c r="AZ38" i="12"/>
  <c r="CE17" i="14"/>
  <c r="CS17" i="14" s="1"/>
  <c r="CC12" i="14" s="1"/>
  <c r="CK12" i="14" s="1"/>
  <c r="CM22" i="11"/>
  <c r="CP24" i="11" s="1"/>
  <c r="CC24" i="11"/>
  <c r="CL24" i="11"/>
  <c r="CL25" i="11"/>
  <c r="CG24" i="11"/>
  <c r="CC33" i="12" l="1"/>
  <c r="BY35" i="12" s="1"/>
  <c r="BY38" i="12" s="1"/>
  <c r="CB38" i="12" s="1"/>
  <c r="CL38" i="12" s="1"/>
  <c r="CE27" i="12"/>
  <c r="CU27" i="12" s="1"/>
  <c r="BY37" i="12" s="1"/>
  <c r="CB37" i="12" s="1"/>
  <c r="CL37" i="12" s="1"/>
  <c r="BY37" i="14"/>
  <c r="CB37" i="14" s="1"/>
  <c r="CL37" i="14" s="1"/>
  <c r="CB26" i="11"/>
  <c r="CP25" i="11"/>
  <c r="CF26" i="11" s="1"/>
  <c r="CT24" i="11"/>
  <c r="CJ26" i="11" s="1"/>
  <c r="CB27" i="11" l="1"/>
  <c r="CV30" i="11" s="1"/>
  <c r="CJ31" i="11" s="1"/>
  <c r="CH33" i="11" s="1"/>
  <c r="CB33" i="11" s="1"/>
  <c r="CL3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7" authorId="0" shapeId="0" xr:uid="{2A78A3EC-1BD4-4131-8A78-BB8844853112}">
      <text>
        <r>
          <rPr>
            <b/>
            <sz val="9"/>
            <color indexed="81"/>
            <rFont val="MS P ゴシック"/>
            <family val="3"/>
            <charset val="128"/>
          </rPr>
          <t>配力筋(軸方向鉄筋量の1/6以上　p156）</t>
        </r>
      </text>
    </comment>
    <comment ref="I20" authorId="0" shapeId="0" xr:uid="{CD779AB0-18E0-44C0-920F-B7A81EC9B99A}">
      <text>
        <r>
          <rPr>
            <b/>
            <sz val="9"/>
            <color indexed="81"/>
            <rFont val="MS P ゴシック"/>
            <family val="3"/>
            <charset val="128"/>
          </rPr>
          <t>配力筋と同径(　H29道路橋示方書IV下部構造編p101）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R6" authorId="0" shapeId="0" xr:uid="{2962502B-3391-4A60-B91A-9C1BFBF04DF9}">
      <text>
        <r>
          <rPr>
            <b/>
            <sz val="9"/>
            <color indexed="81"/>
            <rFont val="MS P ゴシック"/>
            <family val="3"/>
            <charset val="128"/>
          </rPr>
          <t>配力筋(軸方向鉄筋量の1/6以上　p156）</t>
        </r>
      </text>
    </comment>
    <comment ref="H35" authorId="0" shapeId="0" xr:uid="{154FB9AC-8D27-4132-8B5A-834BEDC6B724}">
      <text>
        <r>
          <rPr>
            <b/>
            <sz val="9"/>
            <color indexed="81"/>
            <rFont val="MS P ゴシック"/>
            <family val="3"/>
            <charset val="128"/>
          </rPr>
          <t>モーメントを右回り正とするため、左回りになる自重は負となる。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P7" authorId="0" shapeId="0" xr:uid="{78718F2D-F927-4F82-A383-D0BCC838CEE7}">
      <text>
        <r>
          <rPr>
            <b/>
            <sz val="9"/>
            <color indexed="81"/>
            <rFont val="MS P ゴシック"/>
            <family val="3"/>
            <charset val="128"/>
          </rPr>
          <t>モーメントを右回り正とするため、左回りになる躯体は負となる。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A6" authorId="0" shapeId="0" xr:uid="{37B2B248-8A5B-4869-99B5-5FE0B353459A}">
      <text>
        <r>
          <rPr>
            <b/>
            <sz val="9"/>
            <color indexed="81"/>
            <rFont val="MS P ゴシック"/>
            <family val="3"/>
            <charset val="128"/>
          </rPr>
          <t>配力筋(軸方向鉄筋量の1/6以上　p156）</t>
        </r>
      </text>
    </comment>
  </commentList>
</comments>
</file>

<file path=xl/sharedStrings.xml><?xml version="1.0" encoding="utf-8"?>
<sst xmlns="http://schemas.openxmlformats.org/spreadsheetml/2006/main" count="2145" uniqueCount="524">
  <si>
    <t>©2024 ce-note.com</t>
    <phoneticPr fontId="2"/>
  </si>
  <si>
    <t>1. 設計条件</t>
    <rPh sb="3" eb="5">
      <t>セッケイ</t>
    </rPh>
    <rPh sb="5" eb="7">
      <t>ジョウケン</t>
    </rPh>
    <phoneticPr fontId="2"/>
  </si>
  <si>
    <t>1-1. 形状寸法</t>
    <rPh sb="5" eb="7">
      <t>ケイジョウ</t>
    </rPh>
    <rPh sb="7" eb="9">
      <t>スンポウ</t>
    </rPh>
    <phoneticPr fontId="2"/>
  </si>
  <si>
    <t>H</t>
    <phoneticPr fontId="2"/>
  </si>
  <si>
    <t>=</t>
    <phoneticPr fontId="2"/>
  </si>
  <si>
    <t>m</t>
    <phoneticPr fontId="2"/>
  </si>
  <si>
    <t>擁壁高</t>
    <rPh sb="0" eb="2">
      <t>ヨウヘキ</t>
    </rPh>
    <rPh sb="2" eb="3">
      <t>タカ</t>
    </rPh>
    <phoneticPr fontId="2"/>
  </si>
  <si>
    <t>たて壁高</t>
    <rPh sb="2" eb="3">
      <t>カベ</t>
    </rPh>
    <rPh sb="3" eb="4">
      <t>タカ</t>
    </rPh>
    <phoneticPr fontId="2"/>
  </si>
  <si>
    <t>H'</t>
    <phoneticPr fontId="2"/>
  </si>
  <si>
    <t>天端幅</t>
    <rPh sb="0" eb="2">
      <t>テンバ</t>
    </rPh>
    <rPh sb="2" eb="3">
      <t>ハバ</t>
    </rPh>
    <phoneticPr fontId="2"/>
  </si>
  <si>
    <t>b</t>
    <phoneticPr fontId="2"/>
  </si>
  <si>
    <t>B</t>
    <phoneticPr fontId="2"/>
  </si>
  <si>
    <t>底版幅</t>
    <rPh sb="0" eb="2">
      <t>テイバン</t>
    </rPh>
    <rPh sb="2" eb="3">
      <t>ハバ</t>
    </rPh>
    <phoneticPr fontId="2"/>
  </si>
  <si>
    <t>底版厚</t>
    <rPh sb="0" eb="2">
      <t>テイバン</t>
    </rPh>
    <rPh sb="2" eb="3">
      <t>アツ</t>
    </rPh>
    <phoneticPr fontId="2"/>
  </si>
  <si>
    <r>
      <t>h</t>
    </r>
    <r>
      <rPr>
        <i/>
        <vertAlign val="subscript"/>
        <sz val="11"/>
        <color theme="1"/>
        <rFont val="Times New Roman"/>
        <family val="1"/>
      </rPr>
      <t>B</t>
    </r>
    <phoneticPr fontId="2"/>
  </si>
  <si>
    <r>
      <t>B</t>
    </r>
    <r>
      <rPr>
        <i/>
        <vertAlign val="subscript"/>
        <sz val="11"/>
        <color theme="1"/>
        <rFont val="Times New Roman"/>
        <family val="1"/>
      </rPr>
      <t>t</t>
    </r>
    <phoneticPr fontId="2"/>
  </si>
  <si>
    <t>かかと版長</t>
    <rPh sb="3" eb="4">
      <t>バン</t>
    </rPh>
    <rPh sb="4" eb="5">
      <t>ナガ</t>
    </rPh>
    <phoneticPr fontId="2"/>
  </si>
  <si>
    <r>
      <t>B</t>
    </r>
    <r>
      <rPr>
        <i/>
        <vertAlign val="subscript"/>
        <sz val="11"/>
        <color theme="1"/>
        <rFont val="Times New Roman"/>
        <family val="1"/>
      </rPr>
      <t>k</t>
    </r>
    <phoneticPr fontId="2"/>
  </si>
  <si>
    <t>L</t>
    <phoneticPr fontId="2"/>
  </si>
  <si>
    <t>設計基準強度</t>
    <rPh sb="0" eb="2">
      <t>セッケイ</t>
    </rPh>
    <rPh sb="2" eb="4">
      <t>キジュン</t>
    </rPh>
    <rPh sb="4" eb="6">
      <t>キョウド</t>
    </rPh>
    <phoneticPr fontId="2"/>
  </si>
  <si>
    <r>
      <t>σ</t>
    </r>
    <r>
      <rPr>
        <vertAlign val="subscript"/>
        <sz val="11"/>
        <color theme="1"/>
        <rFont val="Times New Roman"/>
        <family val="1"/>
      </rPr>
      <t>ck</t>
    </r>
    <phoneticPr fontId="2"/>
  </si>
  <si>
    <t>N/mm²</t>
    <phoneticPr fontId="2"/>
  </si>
  <si>
    <t>単位体積重量</t>
    <rPh sb="0" eb="2">
      <t>タンイ</t>
    </rPh>
    <rPh sb="2" eb="4">
      <t>タイセキ</t>
    </rPh>
    <rPh sb="4" eb="6">
      <t>ジュウリョウ</t>
    </rPh>
    <phoneticPr fontId="2"/>
  </si>
  <si>
    <r>
      <t>γ</t>
    </r>
    <r>
      <rPr>
        <vertAlign val="subscript"/>
        <sz val="11"/>
        <color theme="1"/>
        <rFont val="HGP明朝B"/>
        <family val="1"/>
        <charset val="128"/>
      </rPr>
      <t>c</t>
    </r>
    <phoneticPr fontId="2"/>
  </si>
  <si>
    <t>kN/m³</t>
    <phoneticPr fontId="2"/>
  </si>
  <si>
    <t>裏込め土</t>
    <rPh sb="0" eb="2">
      <t>ウラコ</t>
    </rPh>
    <rPh sb="3" eb="4">
      <t>ツチ</t>
    </rPh>
    <phoneticPr fontId="2"/>
  </si>
  <si>
    <t>せん断抵抗角</t>
    <rPh sb="2" eb="3">
      <t>ダン</t>
    </rPh>
    <rPh sb="3" eb="6">
      <t>テイコウカク</t>
    </rPh>
    <phoneticPr fontId="2"/>
  </si>
  <si>
    <t>粘着力</t>
    <rPh sb="0" eb="3">
      <t>ネンチャクリョク</t>
    </rPh>
    <phoneticPr fontId="2"/>
  </si>
  <si>
    <t>砂質土</t>
    <rPh sb="0" eb="2">
      <t>サシツ</t>
    </rPh>
    <rPh sb="2" eb="3">
      <t>ツチ</t>
    </rPh>
    <phoneticPr fontId="2"/>
  </si>
  <si>
    <t>φ</t>
    <phoneticPr fontId="2"/>
  </si>
  <si>
    <t>°</t>
    <phoneticPr fontId="2"/>
  </si>
  <si>
    <r>
      <t>γ</t>
    </r>
    <r>
      <rPr>
        <vertAlign val="subscript"/>
        <sz val="11"/>
        <color theme="1"/>
        <rFont val="Times New Roman"/>
        <family val="1"/>
      </rPr>
      <t>s</t>
    </r>
    <phoneticPr fontId="12"/>
  </si>
  <si>
    <t>c</t>
    <phoneticPr fontId="2"/>
  </si>
  <si>
    <t>kN/m²</t>
    <phoneticPr fontId="2"/>
  </si>
  <si>
    <t>土質</t>
    <rPh sb="0" eb="2">
      <t>ドシツ</t>
    </rPh>
    <phoneticPr fontId="2"/>
  </si>
  <si>
    <t>底面と地盤の摩擦係数</t>
    <rPh sb="0" eb="2">
      <t>テイメン</t>
    </rPh>
    <rPh sb="3" eb="5">
      <t>ジバン</t>
    </rPh>
    <rPh sb="6" eb="8">
      <t>マサツ</t>
    </rPh>
    <rPh sb="8" eb="10">
      <t>ケイスウ</t>
    </rPh>
    <phoneticPr fontId="2"/>
  </si>
  <si>
    <t>粘着力</t>
    <rPh sb="0" eb="2">
      <t>ネンチャク</t>
    </rPh>
    <rPh sb="2" eb="3">
      <t>リョク</t>
    </rPh>
    <phoneticPr fontId="2"/>
  </si>
  <si>
    <t>許容鉛直支持力度（常時）</t>
    <rPh sb="0" eb="2">
      <t>キョヨウ</t>
    </rPh>
    <rPh sb="2" eb="4">
      <t>エンチョク</t>
    </rPh>
    <rPh sb="4" eb="8">
      <t>シジリョクド</t>
    </rPh>
    <rPh sb="9" eb="11">
      <t>ジョウジ</t>
    </rPh>
    <phoneticPr fontId="2"/>
  </si>
  <si>
    <t>中間層に軟弱な土層あるいは液状化が懸念されるゆるい砂質土層</t>
    <phoneticPr fontId="12"/>
  </si>
  <si>
    <t>μ</t>
    <phoneticPr fontId="12"/>
  </si>
  <si>
    <t>=</t>
    <phoneticPr fontId="12"/>
  </si>
  <si>
    <r>
      <t>c</t>
    </r>
    <r>
      <rPr>
        <i/>
        <vertAlign val="subscript"/>
        <sz val="11"/>
        <color theme="1"/>
        <rFont val="Times New Roman"/>
        <family val="1"/>
      </rPr>
      <t>B</t>
    </r>
    <phoneticPr fontId="12"/>
  </si>
  <si>
    <r>
      <rPr>
        <i/>
        <sz val="11"/>
        <color theme="1"/>
        <rFont val="Times New Roman"/>
        <family val="1"/>
      </rPr>
      <t>q</t>
    </r>
    <r>
      <rPr>
        <vertAlign val="subscript"/>
        <sz val="11"/>
        <color theme="1"/>
        <rFont val="Times New Roman"/>
        <family val="1"/>
      </rPr>
      <t>a</t>
    </r>
    <phoneticPr fontId="12"/>
  </si>
  <si>
    <t>なし</t>
    <phoneticPr fontId="2"/>
  </si>
  <si>
    <t>H24道擁p66</t>
    <rPh sb="3" eb="4">
      <t>ミチ</t>
    </rPh>
    <rPh sb="4" eb="5">
      <t>ヨウ</t>
    </rPh>
    <phoneticPr fontId="2"/>
  </si>
  <si>
    <t>H24道擁p70</t>
    <rPh sb="3" eb="4">
      <t>ミチ</t>
    </rPh>
    <rPh sb="4" eb="5">
      <t>ヨウ</t>
    </rPh>
    <phoneticPr fontId="2"/>
  </si>
  <si>
    <t>H24道擁p68,69</t>
    <rPh sb="3" eb="4">
      <t>ミチ</t>
    </rPh>
    <rPh sb="4" eb="5">
      <t>ヨウ</t>
    </rPh>
    <phoneticPr fontId="2"/>
  </si>
  <si>
    <t>種類</t>
    <rPh sb="0" eb="2">
      <t>シュルイ</t>
    </rPh>
    <phoneticPr fontId="2"/>
  </si>
  <si>
    <t>SD345</t>
    <phoneticPr fontId="2"/>
  </si>
  <si>
    <t>擁壁天端と地表面のレベル差</t>
    <rPh sb="0" eb="2">
      <t>ヨウヘキ</t>
    </rPh>
    <rPh sb="2" eb="3">
      <t>テン</t>
    </rPh>
    <rPh sb="3" eb="4">
      <t>ハシ</t>
    </rPh>
    <rPh sb="5" eb="8">
      <t>チヒョウメン</t>
    </rPh>
    <rPh sb="12" eb="13">
      <t>サ</t>
    </rPh>
    <phoneticPr fontId="2"/>
  </si>
  <si>
    <t>上載荷重</t>
    <rPh sb="0" eb="1">
      <t>ウエ</t>
    </rPh>
    <rPh sb="1" eb="2">
      <t>ノ</t>
    </rPh>
    <rPh sb="2" eb="4">
      <t>カジュウ</t>
    </rPh>
    <phoneticPr fontId="2"/>
  </si>
  <si>
    <t>地下水位</t>
    <rPh sb="0" eb="4">
      <t>チカスイイ</t>
    </rPh>
    <phoneticPr fontId="2"/>
  </si>
  <si>
    <t>q</t>
    <phoneticPr fontId="2"/>
  </si>
  <si>
    <t>H24道擁p53</t>
    <rPh sb="3" eb="4">
      <t>ミチ</t>
    </rPh>
    <rPh sb="4" eb="5">
      <t>ヨウ</t>
    </rPh>
    <phoneticPr fontId="2"/>
  </si>
  <si>
    <t>鉄筋の許容引張応力度</t>
    <rPh sb="0" eb="2">
      <t>テッキン</t>
    </rPh>
    <rPh sb="3" eb="5">
      <t>キョヨウ</t>
    </rPh>
    <rPh sb="5" eb="7">
      <t>ヒッパリ</t>
    </rPh>
    <rPh sb="7" eb="10">
      <t>オウリョクド</t>
    </rPh>
    <phoneticPr fontId="2"/>
  </si>
  <si>
    <t>鉄筋ｺﾝｸﾘｰﾄの許容せん断応力度</t>
    <rPh sb="0" eb="2">
      <t>テッキン</t>
    </rPh>
    <rPh sb="9" eb="11">
      <t>キョヨウ</t>
    </rPh>
    <rPh sb="13" eb="14">
      <t>ダン</t>
    </rPh>
    <rPh sb="14" eb="17">
      <t>オウリョクド</t>
    </rPh>
    <phoneticPr fontId="2"/>
  </si>
  <si>
    <t>H24道擁p79</t>
    <rPh sb="3" eb="4">
      <t>ミチ</t>
    </rPh>
    <rPh sb="4" eb="5">
      <t>ヨウ</t>
    </rPh>
    <phoneticPr fontId="2"/>
  </si>
  <si>
    <t>鉄筋ｺﾝｸﾘｰﾄの許容曲げ圧縮応力度</t>
    <rPh sb="0" eb="2">
      <t>テッキン</t>
    </rPh>
    <rPh sb="9" eb="11">
      <t>キョヨウ</t>
    </rPh>
    <rPh sb="11" eb="12">
      <t>マ</t>
    </rPh>
    <rPh sb="13" eb="15">
      <t>アッシュク</t>
    </rPh>
    <rPh sb="15" eb="18">
      <t>オウリョクド</t>
    </rPh>
    <phoneticPr fontId="2"/>
  </si>
  <si>
    <r>
      <t>τ</t>
    </r>
    <r>
      <rPr>
        <i/>
        <vertAlign val="subscript"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1</t>
    </r>
    <phoneticPr fontId="2"/>
  </si>
  <si>
    <t>H24道擁p85</t>
    <rPh sb="3" eb="4">
      <t>ミチ</t>
    </rPh>
    <rPh sb="4" eb="5">
      <t>ヨウ</t>
    </rPh>
    <phoneticPr fontId="2"/>
  </si>
  <si>
    <t>×</t>
    <phoneticPr fontId="2"/>
  </si>
  <si>
    <t>重要度</t>
    <rPh sb="0" eb="3">
      <t>ジュウヨウド</t>
    </rPh>
    <phoneticPr fontId="2"/>
  </si>
  <si>
    <t>常時の作用</t>
  </si>
  <si>
    <t>降雨の作用</t>
    <rPh sb="0" eb="2">
      <t>コウウ</t>
    </rPh>
    <phoneticPr fontId="2"/>
  </si>
  <si>
    <t>レベル１地震動の作用</t>
  </si>
  <si>
    <t>レベル２地震動の作用</t>
  </si>
  <si>
    <t>設計方法</t>
    <rPh sb="0" eb="2">
      <t>セッケイ</t>
    </rPh>
    <rPh sb="2" eb="4">
      <t>ホウホウ</t>
    </rPh>
    <phoneticPr fontId="2"/>
  </si>
  <si>
    <t>照査方法</t>
    <rPh sb="0" eb="2">
      <t>ショウサ</t>
    </rPh>
    <rPh sb="2" eb="4">
      <t>ホウホウ</t>
    </rPh>
    <phoneticPr fontId="2"/>
  </si>
  <si>
    <t>1) 擁壁の安定性の照査</t>
    <rPh sb="3" eb="5">
      <t>ヨウヘキ</t>
    </rPh>
    <rPh sb="6" eb="9">
      <t>アンテイセイ</t>
    </rPh>
    <rPh sb="10" eb="12">
      <t>ショウサ</t>
    </rPh>
    <phoneticPr fontId="12"/>
  </si>
  <si>
    <t>①擁壁自体の安定性の照査</t>
    <rPh sb="1" eb="3">
      <t>ヨウヘキ</t>
    </rPh>
    <rPh sb="3" eb="5">
      <t>ジタイ</t>
    </rPh>
    <rPh sb="6" eb="9">
      <t>アンテイセイ</t>
    </rPh>
    <rPh sb="10" eb="12">
      <t>ショウサ</t>
    </rPh>
    <phoneticPr fontId="2"/>
  </si>
  <si>
    <t>常時の作用で照査</t>
    <rPh sb="6" eb="8">
      <t>ショウサ</t>
    </rPh>
    <phoneticPr fontId="2"/>
  </si>
  <si>
    <t>降雨の作用で照査</t>
    <rPh sb="0" eb="2">
      <t>コウウ</t>
    </rPh>
    <rPh sb="6" eb="8">
      <t>ショウサ</t>
    </rPh>
    <phoneticPr fontId="2"/>
  </si>
  <si>
    <r>
      <t>レベル１地震時の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Yu Gothic"/>
        <family val="2"/>
        <scheme val="minor"/>
      </rPr>
      <t>で照査</t>
    </r>
    <rPh sb="6" eb="7">
      <t>ジ</t>
    </rPh>
    <rPh sb="11" eb="13">
      <t>ショウサ</t>
    </rPh>
    <phoneticPr fontId="2"/>
  </si>
  <si>
    <r>
      <t>レベル２地震時の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Yu Gothic"/>
        <family val="2"/>
        <scheme val="minor"/>
      </rPr>
      <t>で照査</t>
    </r>
    <rPh sb="6" eb="7">
      <t>ジ</t>
    </rPh>
    <rPh sb="11" eb="13">
      <t>ショウサ</t>
    </rPh>
    <phoneticPr fontId="2"/>
  </si>
  <si>
    <t>②背面盛土及び基礎地盤を含む全体としての安定性の検討</t>
    <rPh sb="1" eb="3">
      <t>ハイメン</t>
    </rPh>
    <rPh sb="3" eb="5">
      <t>モリド</t>
    </rPh>
    <rPh sb="5" eb="6">
      <t>オヨ</t>
    </rPh>
    <rPh sb="7" eb="9">
      <t>キソ</t>
    </rPh>
    <rPh sb="9" eb="11">
      <t>ジバン</t>
    </rPh>
    <rPh sb="12" eb="13">
      <t>フク</t>
    </rPh>
    <rPh sb="14" eb="16">
      <t>ゼンタイ</t>
    </rPh>
    <rPh sb="20" eb="23">
      <t>アンテイセイ</t>
    </rPh>
    <rPh sb="24" eb="26">
      <t>ケントウ</t>
    </rPh>
    <phoneticPr fontId="2"/>
  </si>
  <si>
    <t>H24道擁p42</t>
    <rPh sb="3" eb="4">
      <t>ミチ</t>
    </rPh>
    <rPh sb="4" eb="5">
      <t>ヨウ</t>
    </rPh>
    <phoneticPr fontId="2"/>
  </si>
  <si>
    <t>性能１</t>
  </si>
  <si>
    <t>H24道擁p44</t>
    <rPh sb="3" eb="4">
      <t>ミチ</t>
    </rPh>
    <rPh sb="4" eb="5">
      <t>ヨウ</t>
    </rPh>
    <phoneticPr fontId="2"/>
  </si>
  <si>
    <t>性能２</t>
  </si>
  <si>
    <t>慣用法</t>
    <rPh sb="0" eb="2">
      <t>カンヨウ</t>
    </rPh>
    <rPh sb="2" eb="3">
      <t>ホウ</t>
    </rPh>
    <phoneticPr fontId="2"/>
  </si>
  <si>
    <t>H24道擁p88</t>
    <rPh sb="3" eb="4">
      <t>ミチ</t>
    </rPh>
    <rPh sb="4" eb="5">
      <t>ヨウ</t>
    </rPh>
    <phoneticPr fontId="2"/>
  </si>
  <si>
    <t>要</t>
  </si>
  <si>
    <t>不要</t>
  </si>
  <si>
    <t>H24道擁p49,88</t>
    <rPh sb="3" eb="4">
      <t>ミチ</t>
    </rPh>
    <rPh sb="4" eb="5">
      <t>ヨウ</t>
    </rPh>
    <phoneticPr fontId="2"/>
  </si>
  <si>
    <t>H24道擁p89</t>
    <rPh sb="3" eb="4">
      <t>ミチ</t>
    </rPh>
    <rPh sb="4" eb="5">
      <t>ヨウ</t>
    </rPh>
    <phoneticPr fontId="2"/>
  </si>
  <si>
    <t>H24道擁p111</t>
    <rPh sb="3" eb="4">
      <t>ミチ</t>
    </rPh>
    <rPh sb="4" eb="5">
      <t>ヨウ</t>
    </rPh>
    <phoneticPr fontId="2"/>
  </si>
  <si>
    <t>H24道擁p177</t>
    <rPh sb="3" eb="4">
      <t>ミチ</t>
    </rPh>
    <rPh sb="4" eb="5">
      <t>ヨウ</t>
    </rPh>
    <phoneticPr fontId="2"/>
  </si>
  <si>
    <t>自重</t>
    <rPh sb="0" eb="2">
      <t>ジジュウ</t>
    </rPh>
    <phoneticPr fontId="2"/>
  </si>
  <si>
    <t>上載荷重</t>
    <rPh sb="0" eb="1">
      <t>ウエ</t>
    </rPh>
    <rPh sb="1" eb="3">
      <t>サイカ</t>
    </rPh>
    <rPh sb="2" eb="4">
      <t>カジュウ</t>
    </rPh>
    <phoneticPr fontId="2"/>
  </si>
  <si>
    <t>主働土圧</t>
    <rPh sb="0" eb="2">
      <t>シュドウ</t>
    </rPh>
    <rPh sb="2" eb="4">
      <t>ドアツ</t>
    </rPh>
    <phoneticPr fontId="2"/>
  </si>
  <si>
    <t>H24道擁p51</t>
    <rPh sb="3" eb="4">
      <t>ミチ</t>
    </rPh>
    <rPh sb="4" eb="5">
      <t>ヨウ</t>
    </rPh>
    <phoneticPr fontId="2"/>
  </si>
  <si>
    <t>有り</t>
  </si>
  <si>
    <t>常時</t>
    <rPh sb="0" eb="2">
      <t>ジョウジ</t>
    </rPh>
    <phoneticPr fontId="12"/>
  </si>
  <si>
    <t>転倒に対する安定条件</t>
    <rPh sb="0" eb="2">
      <t>テントウ</t>
    </rPh>
    <rPh sb="3" eb="4">
      <t>タイ</t>
    </rPh>
    <rPh sb="6" eb="8">
      <t>アンテイ</t>
    </rPh>
    <rPh sb="8" eb="10">
      <t>ジョウケン</t>
    </rPh>
    <phoneticPr fontId="12"/>
  </si>
  <si>
    <t>滑動に対する安全率</t>
    <rPh sb="0" eb="2">
      <t>カツドウ</t>
    </rPh>
    <rPh sb="3" eb="4">
      <t>タイ</t>
    </rPh>
    <rPh sb="6" eb="9">
      <t>アンゼンリツ</t>
    </rPh>
    <phoneticPr fontId="12"/>
  </si>
  <si>
    <t>許容鉛直支持力度</t>
    <rPh sb="0" eb="2">
      <t>キョヨウ</t>
    </rPh>
    <rPh sb="2" eb="4">
      <t>エンチョク</t>
    </rPh>
    <rPh sb="4" eb="7">
      <t>シジリョク</t>
    </rPh>
    <rPh sb="7" eb="8">
      <t>ド</t>
    </rPh>
    <phoneticPr fontId="12"/>
  </si>
  <si>
    <t>許容変位</t>
    <rPh sb="0" eb="2">
      <t>キョヨウ</t>
    </rPh>
    <rPh sb="2" eb="4">
      <t>ヘンイ</t>
    </rPh>
    <phoneticPr fontId="12"/>
  </si>
  <si>
    <t>省略</t>
    <rPh sb="0" eb="2">
      <t>ショウリャク</t>
    </rPh>
    <phoneticPr fontId="12"/>
  </si>
  <si>
    <t>H24道擁p110</t>
    <rPh sb="3" eb="4">
      <t>ミチ</t>
    </rPh>
    <rPh sb="4" eb="5">
      <t>ヨウ</t>
    </rPh>
    <phoneticPr fontId="2"/>
  </si>
  <si>
    <t>2. 設計に用いる荷重</t>
    <rPh sb="3" eb="5">
      <t>セッケイ</t>
    </rPh>
    <rPh sb="6" eb="7">
      <t>モチ</t>
    </rPh>
    <rPh sb="9" eb="11">
      <t>カジュウ</t>
    </rPh>
    <phoneticPr fontId="2"/>
  </si>
  <si>
    <t>擁壁断面を区分し、それぞれの面積、重心と擁壁前面・底面から距離、およびモーメントを求める。</t>
    <phoneticPr fontId="2"/>
  </si>
  <si>
    <t>幅</t>
    <rPh sb="0" eb="1">
      <t>ハバ</t>
    </rPh>
    <phoneticPr fontId="2"/>
  </si>
  <si>
    <t>高さ</t>
    <rPh sb="0" eb="1">
      <t>タカ</t>
    </rPh>
    <phoneticPr fontId="2"/>
  </si>
  <si>
    <r>
      <t xml:space="preserve">面積 </t>
    </r>
    <r>
      <rPr>
        <i/>
        <sz val="11"/>
        <color theme="1"/>
        <rFont val="Times New Roman"/>
        <family val="1"/>
      </rPr>
      <t>A</t>
    </r>
    <rPh sb="0" eb="2">
      <t>メンセキ</t>
    </rPh>
    <phoneticPr fontId="2"/>
  </si>
  <si>
    <t>x</t>
    <phoneticPr fontId="2"/>
  </si>
  <si>
    <t>y</t>
    <phoneticPr fontId="2"/>
  </si>
  <si>
    <t>Ax</t>
    <phoneticPr fontId="2"/>
  </si>
  <si>
    <t>Ay</t>
    <phoneticPr fontId="2"/>
  </si>
  <si>
    <t>①</t>
    <phoneticPr fontId="2"/>
  </si>
  <si>
    <t>②</t>
    <phoneticPr fontId="2"/>
  </si>
  <si>
    <t>③</t>
    <phoneticPr fontId="2"/>
  </si>
  <si>
    <t>Σ</t>
    <phoneticPr fontId="2"/>
  </si>
  <si>
    <r>
      <t>x</t>
    </r>
    <r>
      <rPr>
        <i/>
        <vertAlign val="subscript"/>
        <sz val="11"/>
        <color theme="1"/>
        <rFont val="Times New Roman"/>
        <family val="1"/>
      </rPr>
      <t>c</t>
    </r>
    <phoneticPr fontId="1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</si>
  <si>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r>
      <rPr>
        <i/>
        <sz val="11"/>
        <color theme="1"/>
        <rFont val="Times New Roman"/>
        <family val="1"/>
        <charset val="161"/>
      </rPr>
      <t>x</t>
    </r>
    <phoneticPr fontId="1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</si>
  <si>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phoneticPr fontId="12"/>
  </si>
  <si>
    <t>下式により求められる。</t>
    <phoneticPr fontId="2"/>
  </si>
  <si>
    <r>
      <t>W</t>
    </r>
    <r>
      <rPr>
        <i/>
        <vertAlign val="subscript"/>
        <sz val="11"/>
        <color theme="1"/>
        <rFont val="Times New Roman"/>
        <family val="1"/>
      </rPr>
      <t>c</t>
    </r>
    <phoneticPr fontId="12"/>
  </si>
  <si>
    <r>
      <t>・γ</t>
    </r>
    <r>
      <rPr>
        <vertAlign val="subscript"/>
        <sz val="11"/>
        <color theme="1"/>
        <rFont val="HGP明朝B"/>
        <family val="1"/>
        <charset val="128"/>
      </rPr>
      <t>c</t>
    </r>
    <phoneticPr fontId="12"/>
  </si>
  <si>
    <t>kN/m</t>
    <phoneticPr fontId="12"/>
  </si>
  <si>
    <r>
      <t>単位体積重量γ</t>
    </r>
    <r>
      <rPr>
        <vertAlign val="subscript"/>
        <sz val="11"/>
        <color theme="1"/>
        <rFont val="Yu Gothic"/>
        <family val="3"/>
        <charset val="128"/>
        <scheme val="minor"/>
      </rPr>
      <t>c</t>
    </r>
    <r>
      <rPr>
        <sz val="11"/>
        <color theme="1"/>
        <rFont val="Yu Gothic"/>
        <family val="2"/>
        <scheme val="minor"/>
      </rPr>
      <t>を乗じて算出する。</t>
    </r>
    <rPh sb="0" eb="2">
      <t>タンイ</t>
    </rPh>
    <rPh sb="2" eb="4">
      <t>タイセキ</t>
    </rPh>
    <rPh sb="4" eb="6">
      <t>ジュウリョウ</t>
    </rPh>
    <rPh sb="9" eb="10">
      <t>ジョウ</t>
    </rPh>
    <rPh sb="12" eb="14">
      <t>サンシュツ</t>
    </rPh>
    <phoneticPr fontId="12"/>
  </si>
  <si>
    <r>
      <t>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Yu Gothic"/>
        <family val="2"/>
        <scheme val="minor"/>
      </rPr>
      <t>は、擁壁の断面積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Yu Gothic"/>
        <family val="2"/>
        <scheme val="minor"/>
      </rPr>
      <t>に、コンクリートの</t>
    </r>
    <rPh sb="0" eb="2">
      <t>ジジュウ</t>
    </rPh>
    <rPh sb="6" eb="8">
      <t>ヨウヘキ</t>
    </rPh>
    <rPh sb="9" eb="12">
      <t>ダンメンセキ</t>
    </rPh>
    <phoneticPr fontId="12"/>
  </si>
  <si>
    <t>－</t>
  </si>
  <si>
    <t>地震</t>
    <rPh sb="0" eb="2">
      <t>ジシン</t>
    </rPh>
    <phoneticPr fontId="2"/>
  </si>
  <si>
    <r>
      <t>|e|</t>
    </r>
    <r>
      <rPr>
        <sz val="11"/>
        <color theme="1"/>
        <rFont val="游ゴシック"/>
        <family val="2"/>
      </rPr>
      <t>≤</t>
    </r>
    <r>
      <rPr>
        <sz val="11"/>
        <color theme="1"/>
        <rFont val="Times New Roman"/>
        <family val="1"/>
      </rPr>
      <t>B/</t>
    </r>
    <phoneticPr fontId="2"/>
  </si>
  <si>
    <t>H24道擁p113</t>
    <rPh sb="3" eb="4">
      <t>ミチ</t>
    </rPh>
    <rPh sb="4" eb="5">
      <t>ヨウ</t>
    </rPh>
    <phoneticPr fontId="2"/>
  </si>
  <si>
    <t>H24道擁p118</t>
    <rPh sb="3" eb="4">
      <t>ミチ</t>
    </rPh>
    <rPh sb="4" eb="5">
      <t>ヨウ</t>
    </rPh>
    <phoneticPr fontId="2"/>
  </si>
  <si>
    <t>H24道擁p68,69,78</t>
    <rPh sb="3" eb="4">
      <t>ミチ</t>
    </rPh>
    <rPh sb="4" eb="5">
      <t>ヨウ</t>
    </rPh>
    <phoneticPr fontId="2"/>
  </si>
  <si>
    <t>許容鉛直支持力度（地震時・衝突時）</t>
    <rPh sb="0" eb="2">
      <t>キョヨウ</t>
    </rPh>
    <rPh sb="2" eb="4">
      <t>エンチョク</t>
    </rPh>
    <rPh sb="4" eb="8">
      <t>シジリョクド</t>
    </rPh>
    <rPh sb="9" eb="12">
      <t>ジシンジ</t>
    </rPh>
    <rPh sb="13" eb="15">
      <t>ショウトツ</t>
    </rPh>
    <rPh sb="15" eb="16">
      <t>トキ</t>
    </rPh>
    <phoneticPr fontId="2"/>
  </si>
  <si>
    <r>
      <t>x</t>
    </r>
    <r>
      <rPr>
        <i/>
        <vertAlign val="subscript"/>
        <sz val="11"/>
        <color theme="1"/>
        <rFont val="Times New Roman"/>
        <family val="1"/>
      </rPr>
      <t>s</t>
    </r>
    <phoneticPr fontId="12"/>
  </si>
  <si>
    <r>
      <t>W</t>
    </r>
    <r>
      <rPr>
        <i/>
        <vertAlign val="subscript"/>
        <sz val="11"/>
        <color theme="1"/>
        <rFont val="Times New Roman"/>
        <family val="1"/>
      </rPr>
      <t>s</t>
    </r>
    <phoneticPr fontId="12"/>
  </si>
  <si>
    <r>
      <t>・γ</t>
    </r>
    <r>
      <rPr>
        <vertAlign val="subscript"/>
        <sz val="11"/>
        <color theme="1"/>
        <rFont val="HGP明朝B"/>
        <family val="1"/>
        <charset val="128"/>
      </rPr>
      <t>s</t>
    </r>
    <phoneticPr fontId="12"/>
  </si>
  <si>
    <r>
      <t>y</t>
    </r>
    <r>
      <rPr>
        <i/>
        <vertAlign val="subscript"/>
        <sz val="11"/>
        <color theme="1"/>
        <rFont val="Times New Roman"/>
        <family val="1"/>
      </rPr>
      <t>c</t>
    </r>
    <phoneticPr fontId="1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</si>
  <si>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Ay</t>
    </r>
    <phoneticPr fontId="12"/>
  </si>
  <si>
    <r>
      <t>y</t>
    </r>
    <r>
      <rPr>
        <i/>
        <vertAlign val="subscript"/>
        <sz val="11"/>
        <color theme="1"/>
        <rFont val="Times New Roman"/>
        <family val="1"/>
      </rPr>
      <t>s</t>
    </r>
    <phoneticPr fontId="12"/>
  </si>
  <si>
    <t>擁壁全体の重心（水平方向の底面前面からの距離）は、</t>
    <rPh sb="0" eb="2">
      <t>ヨウヘキ</t>
    </rPh>
    <rPh sb="2" eb="4">
      <t>ゼンタイ</t>
    </rPh>
    <rPh sb="5" eb="7">
      <t>ジュウシン</t>
    </rPh>
    <rPh sb="8" eb="10">
      <t>スイヘイ</t>
    </rPh>
    <rPh sb="10" eb="12">
      <t>ホウコウ</t>
    </rPh>
    <rPh sb="13" eb="14">
      <t>ソコ</t>
    </rPh>
    <rPh sb="14" eb="15">
      <t>メン</t>
    </rPh>
    <rPh sb="15" eb="17">
      <t>ゼンメン</t>
    </rPh>
    <rPh sb="20" eb="22">
      <t>キョリ</t>
    </rPh>
    <phoneticPr fontId="2"/>
  </si>
  <si>
    <t>背面土砂は、かかと版上の矩形部とする。</t>
    <rPh sb="0" eb="2">
      <t>ハイメン</t>
    </rPh>
    <rPh sb="2" eb="4">
      <t>ドシャ</t>
    </rPh>
    <rPh sb="9" eb="10">
      <t>ハン</t>
    </rPh>
    <rPh sb="10" eb="11">
      <t>ジョウ</t>
    </rPh>
    <rPh sb="12" eb="14">
      <t>クケイ</t>
    </rPh>
    <rPh sb="14" eb="15">
      <t>ブ</t>
    </rPh>
    <phoneticPr fontId="2"/>
  </si>
  <si>
    <t>背面土砂の重心（水平方向の底面前面からの距離）は、</t>
    <rPh sb="0" eb="4">
      <t>ハイメンドシャ</t>
    </rPh>
    <rPh sb="5" eb="7">
      <t>ジュウシン</t>
    </rPh>
    <rPh sb="8" eb="10">
      <t>スイヘイ</t>
    </rPh>
    <rPh sb="10" eb="12">
      <t>ホウコウ</t>
    </rPh>
    <rPh sb="13" eb="14">
      <t>ソコ</t>
    </rPh>
    <rPh sb="14" eb="15">
      <t>メン</t>
    </rPh>
    <rPh sb="15" eb="17">
      <t>ゼンメン</t>
    </rPh>
    <rPh sb="20" eb="22">
      <t>キョリ</t>
    </rPh>
    <phoneticPr fontId="2"/>
  </si>
  <si>
    <r>
      <t>単位体積重量γ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>を乗じて算出する。</t>
    </r>
    <rPh sb="0" eb="2">
      <t>タンイ</t>
    </rPh>
    <rPh sb="2" eb="4">
      <t>タイセキ</t>
    </rPh>
    <rPh sb="4" eb="6">
      <t>ジュウリョウ</t>
    </rPh>
    <rPh sb="9" eb="10">
      <t>ジョウ</t>
    </rPh>
    <rPh sb="12" eb="14">
      <t>サンシュツ</t>
    </rPh>
    <phoneticPr fontId="12"/>
  </si>
  <si>
    <r>
      <t>背面土砂重量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Yu Gothic"/>
        <family val="2"/>
        <scheme val="minor"/>
      </rPr>
      <t>は、擁壁の断面積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Yu Gothic"/>
        <family val="2"/>
        <scheme val="minor"/>
      </rPr>
      <t>に、背面土砂（裏込め土）の</t>
    </r>
    <rPh sb="0" eb="2">
      <t>ハイメン</t>
    </rPh>
    <rPh sb="2" eb="4">
      <t>ドシャ</t>
    </rPh>
    <rPh sb="4" eb="6">
      <t>ジュウリョウ</t>
    </rPh>
    <rPh sb="10" eb="12">
      <t>ヨウヘキ</t>
    </rPh>
    <rPh sb="13" eb="16">
      <t>ダンメンセキ</t>
    </rPh>
    <rPh sb="19" eb="21">
      <t>ハイメン</t>
    </rPh>
    <rPh sb="21" eb="23">
      <t>ドシャ</t>
    </rPh>
    <rPh sb="24" eb="26">
      <t>ウラコ</t>
    </rPh>
    <rPh sb="27" eb="28">
      <t>ツチ</t>
    </rPh>
    <phoneticPr fontId="12"/>
  </si>
  <si>
    <t>主働土圧は、試行くさび法によって算出する。（H24道擁p100）</t>
    <rPh sb="0" eb="2">
      <t>シュドウ</t>
    </rPh>
    <rPh sb="2" eb="4">
      <t>ドアツ</t>
    </rPh>
    <rPh sb="6" eb="8">
      <t>シコウ</t>
    </rPh>
    <rPh sb="11" eb="12">
      <t>ホウ</t>
    </rPh>
    <rPh sb="16" eb="18">
      <t>サンシュツ</t>
    </rPh>
    <rPh sb="25" eb="26">
      <t>ミチ</t>
    </rPh>
    <rPh sb="26" eb="27">
      <t>ヨウ</t>
    </rPh>
    <phoneticPr fontId="2"/>
  </si>
  <si>
    <t>P</t>
    <phoneticPr fontId="12"/>
  </si>
  <si>
    <t>W</t>
    <phoneticPr fontId="12"/>
  </si>
  <si>
    <t>・</t>
    <phoneticPr fontId="12"/>
  </si>
  <si>
    <t>sin(ω－φ)</t>
    <phoneticPr fontId="12"/>
  </si>
  <si>
    <t>cos(ω－φ－α－δ)</t>
    <phoneticPr fontId="12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</si>
  <si>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12"/>
  </si>
  <si>
    <r>
      <t>γ</t>
    </r>
    <r>
      <rPr>
        <vertAlign val="subscript"/>
        <sz val="11"/>
        <color theme="1"/>
        <rFont val="HGP明朝B"/>
        <family val="1"/>
        <charset val="128"/>
      </rPr>
      <t>s</t>
    </r>
    <phoneticPr fontId="12"/>
  </si>
  <si>
    <t>+</t>
    <phoneticPr fontId="12"/>
  </si>
  <si>
    <t>q</t>
    <phoneticPr fontId="12"/>
  </si>
  <si>
    <t>(</t>
    <phoneticPr fontId="12"/>
  </si>
  <si>
    <t>tan α</t>
    <phoneticPr fontId="12"/>
  </si>
  <si>
    <t>)</t>
    <phoneticPr fontId="12"/>
  </si>
  <si>
    <t>tan ω</t>
    <phoneticPr fontId="12"/>
  </si>
  <si>
    <t>ここに</t>
    <phoneticPr fontId="12"/>
  </si>
  <si>
    <r>
      <t>主働土圧合力</t>
    </r>
    <r>
      <rPr>
        <sz val="11"/>
        <color theme="1"/>
        <rFont val="Times New Roman"/>
        <family val="1"/>
      </rPr>
      <t>(kN/m)</t>
    </r>
    <rPh sb="0" eb="2">
      <t>シュドウ</t>
    </rPh>
    <rPh sb="2" eb="4">
      <t>ドアツ</t>
    </rPh>
    <rPh sb="4" eb="6">
      <t>ゴウリョク</t>
    </rPh>
    <phoneticPr fontId="12"/>
  </si>
  <si>
    <r>
      <t>土くさび重量（載荷重を含む）</t>
    </r>
    <r>
      <rPr>
        <sz val="11"/>
        <color theme="1"/>
        <rFont val="Times New Roman"/>
        <family val="1"/>
      </rPr>
      <t>(kN/m)</t>
    </r>
    <rPh sb="0" eb="1">
      <t>ツチ</t>
    </rPh>
    <rPh sb="4" eb="6">
      <t>ジュウリョウ</t>
    </rPh>
    <rPh sb="7" eb="8">
      <t>ノ</t>
    </rPh>
    <rPh sb="8" eb="10">
      <t>カジュウ</t>
    </rPh>
    <rPh sb="11" eb="12">
      <t>フク</t>
    </rPh>
    <phoneticPr fontId="12"/>
  </si>
  <si>
    <t>ω</t>
    <phoneticPr fontId="12"/>
  </si>
  <si>
    <t>仮定したすべり面と水平面のなす角</t>
    <rPh sb="0" eb="2">
      <t>カテイ</t>
    </rPh>
    <rPh sb="7" eb="8">
      <t>メン</t>
    </rPh>
    <rPh sb="9" eb="11">
      <t>スイヘイ</t>
    </rPh>
    <rPh sb="11" eb="12">
      <t>メン</t>
    </rPh>
    <rPh sb="15" eb="16">
      <t>カク</t>
    </rPh>
    <phoneticPr fontId="12"/>
  </si>
  <si>
    <t>φ</t>
    <phoneticPr fontId="12"/>
  </si>
  <si>
    <t>裏込め土のせん断抵抗角</t>
    <rPh sb="0" eb="2">
      <t>ウラコ</t>
    </rPh>
    <rPh sb="3" eb="4">
      <t>ツチ</t>
    </rPh>
    <rPh sb="7" eb="8">
      <t>ダン</t>
    </rPh>
    <rPh sb="8" eb="11">
      <t>テイコウカク</t>
    </rPh>
    <phoneticPr fontId="12"/>
  </si>
  <si>
    <t>°</t>
    <phoneticPr fontId="12"/>
  </si>
  <si>
    <r>
      <t>P</t>
    </r>
    <r>
      <rPr>
        <i/>
        <vertAlign val="subscript"/>
        <sz val="11"/>
        <color theme="1"/>
        <rFont val="Times New Roman"/>
        <family val="1"/>
      </rPr>
      <t>A</t>
    </r>
    <phoneticPr fontId="12"/>
  </si>
  <si>
    <t>α</t>
    <phoneticPr fontId="12"/>
  </si>
  <si>
    <t>壁背面と鉛直面のなす角</t>
    <rPh sb="0" eb="1">
      <t>カベ</t>
    </rPh>
    <rPh sb="1" eb="3">
      <t>ハイメン</t>
    </rPh>
    <rPh sb="4" eb="7">
      <t>エンチョクメン</t>
    </rPh>
    <rPh sb="10" eb="11">
      <t>カク</t>
    </rPh>
    <phoneticPr fontId="12"/>
  </si>
  <si>
    <t>δ</t>
    <phoneticPr fontId="12"/>
  </si>
  <si>
    <t>壁面摩擦角</t>
    <rPh sb="0" eb="2">
      <t>ヘキメン</t>
    </rPh>
    <rPh sb="2" eb="5">
      <t>マサツカク</t>
    </rPh>
    <phoneticPr fontId="12"/>
  </si>
  <si>
    <r>
      <t>β</t>
    </r>
    <r>
      <rPr>
        <sz val="11"/>
        <color theme="1"/>
        <rFont val="游ゴシック"/>
        <family val="1"/>
        <charset val="128"/>
      </rPr>
      <t>'</t>
    </r>
    <phoneticPr fontId="12"/>
  </si>
  <si>
    <t>仮想のり面傾斜角</t>
    <rPh sb="0" eb="2">
      <t>カソウ</t>
    </rPh>
    <rPh sb="5" eb="7">
      <t>ケイシャ</t>
    </rPh>
    <rPh sb="7" eb="8">
      <t>カク</t>
    </rPh>
    <phoneticPr fontId="12"/>
  </si>
  <si>
    <t>よって、</t>
    <phoneticPr fontId="12"/>
  </si>
  <si>
    <t>sin(</t>
    <phoneticPr fontId="12"/>
  </si>
  <si>
    <t>ー</t>
    <phoneticPr fontId="12"/>
  </si>
  <si>
    <t>cos(</t>
    <phoneticPr fontId="12"/>
  </si>
  <si>
    <r>
      <rPr>
        <sz val="11"/>
        <color theme="1"/>
        <rFont val="游ゴシック"/>
        <family val="2"/>
        <charset val="128"/>
      </rPr>
      <t>ー</t>
    </r>
    <phoneticPr fontId="12"/>
  </si>
  <si>
    <t>)・</t>
    <phoneticPr fontId="12"/>
  </si>
  <si>
    <t>N</t>
    <phoneticPr fontId="12"/>
  </si>
  <si>
    <r>
      <rPr>
        <sz val="11"/>
        <color theme="1"/>
        <rFont val="游ゴシック"/>
        <family val="2"/>
        <charset val="128"/>
      </rPr>
      <t>・</t>
    </r>
    <phoneticPr fontId="12"/>
  </si>
  <si>
    <t>×</t>
    <phoneticPr fontId="12"/>
  </si>
  <si>
    <t>tan</t>
    <phoneticPr fontId="12"/>
  </si>
  <si>
    <t>）×</t>
    <phoneticPr fontId="12"/>
  </si>
  <si>
    <t>主働土圧合力が最大となる角度</t>
    <rPh sb="0" eb="2">
      <t>シュドウ</t>
    </rPh>
    <rPh sb="2" eb="4">
      <t>ドアツ</t>
    </rPh>
    <rPh sb="4" eb="6">
      <t>ゴウリョク</t>
    </rPh>
    <rPh sb="7" eb="9">
      <t>サイダイ</t>
    </rPh>
    <rPh sb="12" eb="14">
      <t>カクド</t>
    </rPh>
    <phoneticPr fontId="12"/>
  </si>
  <si>
    <t>m</t>
    <phoneticPr fontId="12"/>
  </si>
  <si>
    <t>kN/m</t>
    <phoneticPr fontId="2"/>
  </si>
  <si>
    <t>最大の主導土圧合力</t>
    <rPh sb="0" eb="2">
      <t>サイダイ</t>
    </rPh>
    <rPh sb="3" eb="5">
      <t>シュドウ</t>
    </rPh>
    <rPh sb="5" eb="7">
      <t>ドアツ</t>
    </rPh>
    <rPh sb="7" eb="9">
      <t>ゴウリョク</t>
    </rPh>
    <phoneticPr fontId="12"/>
  </si>
  <si>
    <t>水平成分</t>
  </si>
  <si>
    <r>
      <t>P</t>
    </r>
    <r>
      <rPr>
        <i/>
        <vertAlign val="subscript"/>
        <sz val="11"/>
        <color rgb="FF000000"/>
        <rFont val="Times New Roman"/>
        <family val="1"/>
      </rPr>
      <t>H</t>
    </r>
    <phoneticPr fontId="12"/>
  </si>
  <si>
    <t>cos(α+δ)</t>
    <phoneticPr fontId="12"/>
  </si>
  <si>
    <t>× cos(</t>
  </si>
  <si>
    <t>+</t>
  </si>
  <si>
    <t>)</t>
  </si>
  <si>
    <r>
      <t>H</t>
    </r>
    <r>
      <rPr>
        <i/>
        <vertAlign val="subscript"/>
        <sz val="11"/>
        <color theme="1"/>
        <rFont val="Times New Roman"/>
        <family val="1"/>
      </rPr>
      <t>s</t>
    </r>
    <phoneticPr fontId="12"/>
  </si>
  <si>
    <t>鉛直成分</t>
  </si>
  <si>
    <r>
      <t>P</t>
    </r>
    <r>
      <rPr>
        <i/>
        <vertAlign val="subscript"/>
        <sz val="11"/>
        <color rgb="FF000000"/>
        <rFont val="Times New Roman"/>
        <family val="1"/>
      </rPr>
      <t>V</t>
    </r>
    <phoneticPr fontId="12"/>
  </si>
  <si>
    <t>sin(α+δ)</t>
    <phoneticPr fontId="12"/>
  </si>
  <si>
    <t>× sin(</t>
  </si>
  <si>
    <t>作用位置</t>
  </si>
  <si>
    <r>
      <rPr>
        <i/>
        <sz val="11"/>
        <color rgb="FF000000"/>
        <rFont val="Times New Roman"/>
        <family val="1"/>
      </rPr>
      <t>y</t>
    </r>
    <r>
      <rPr>
        <i/>
        <vertAlign val="subscript"/>
        <sz val="11"/>
        <color rgb="FF000000"/>
        <rFont val="Times New Roman"/>
        <family val="1"/>
      </rPr>
      <t>A</t>
    </r>
  </si>
  <si>
    <t>H</t>
  </si>
  <si>
    <t>/</t>
  </si>
  <si>
    <r>
      <t>H</t>
    </r>
    <r>
      <rPr>
        <i/>
        <vertAlign val="subscript"/>
        <sz val="11"/>
        <color theme="1"/>
        <rFont val="Times New Roman"/>
        <family val="1"/>
      </rPr>
      <t>s</t>
    </r>
    <phoneticPr fontId="2"/>
  </si>
  <si>
    <r>
      <t>x</t>
    </r>
    <r>
      <rPr>
        <i/>
        <vertAlign val="subscript"/>
        <sz val="11"/>
        <color rgb="FF000000"/>
        <rFont val="Times New Roman"/>
        <family val="1"/>
      </rPr>
      <t>A</t>
    </r>
    <phoneticPr fontId="12"/>
  </si>
  <si>
    <t>B</t>
    <phoneticPr fontId="12"/>
  </si>
  <si>
    <t>3. 擁壁の安定性の照査</t>
    <rPh sb="3" eb="5">
      <t>ヨウヘキ</t>
    </rPh>
    <rPh sb="6" eb="8">
      <t>アンテイ</t>
    </rPh>
    <rPh sb="8" eb="9">
      <t>セイ</t>
    </rPh>
    <rPh sb="10" eb="12">
      <t>ショウサ</t>
    </rPh>
    <phoneticPr fontId="12"/>
  </si>
  <si>
    <t>擁壁自体の安定性を照査する。</t>
    <rPh sb="0" eb="2">
      <t>ヨウヘキ</t>
    </rPh>
    <rPh sb="2" eb="4">
      <t>ジタイ</t>
    </rPh>
    <rPh sb="5" eb="8">
      <t>アンテイセイ</t>
    </rPh>
    <rPh sb="9" eb="11">
      <t>ショウサ</t>
    </rPh>
    <phoneticPr fontId="12"/>
  </si>
  <si>
    <t>鉛直力</t>
  </si>
  <si>
    <t>水平力</t>
  </si>
  <si>
    <t>作用位置(アーム長)</t>
    <rPh sb="8" eb="9">
      <t>チョウ</t>
    </rPh>
    <phoneticPr fontId="2"/>
  </si>
  <si>
    <t>モーメント</t>
  </si>
  <si>
    <t>V</t>
    <phoneticPr fontId="2"/>
  </si>
  <si>
    <t>x</t>
  </si>
  <si>
    <t>y</t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</si>
  <si>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=V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x</t>
    </r>
    <phoneticPr fontId="2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</si>
  <si>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=H</t>
    </r>
    <r>
      <rPr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y</t>
    </r>
    <phoneticPr fontId="2"/>
  </si>
  <si>
    <t>(kN/m)</t>
    <phoneticPr fontId="2"/>
  </si>
  <si>
    <t>(m)</t>
  </si>
  <si>
    <r>
      <t>(kN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Times New Roman"/>
        <family val="1"/>
      </rPr>
      <t>m/m)</t>
    </r>
    <phoneticPr fontId="2"/>
  </si>
  <si>
    <t>合計</t>
  </si>
  <si>
    <t>背面土砂</t>
    <rPh sb="0" eb="2">
      <t>ハイメン</t>
    </rPh>
    <rPh sb="2" eb="4">
      <t>ドシャ</t>
    </rPh>
    <phoneticPr fontId="2"/>
  </si>
  <si>
    <t>－</t>
    <phoneticPr fontId="2"/>
  </si>
  <si>
    <t>躯体</t>
    <rPh sb="0" eb="2">
      <t>クタイ</t>
    </rPh>
    <phoneticPr fontId="2"/>
  </si>
  <si>
    <t>載荷重</t>
    <rPh sb="0" eb="1">
      <t>ノ</t>
    </rPh>
    <rPh sb="1" eb="3">
      <t>カジュウ</t>
    </rPh>
    <phoneticPr fontId="2"/>
  </si>
  <si>
    <t>土圧</t>
    <rPh sb="0" eb="2">
      <t>ドアツ</t>
    </rPh>
    <phoneticPr fontId="2"/>
  </si>
  <si>
    <r>
      <rPr>
        <sz val="11"/>
        <color theme="1"/>
        <rFont val="游ゴシック"/>
        <family val="2"/>
        <charset val="128"/>
      </rPr>
      <t>ー</t>
    </r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</si>
  <si>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phoneticPr fontId="2"/>
  </si>
  <si>
    <t>m</t>
  </si>
  <si>
    <t>=</t>
  </si>
  <si>
    <t>許容偏心距離</t>
  </si>
  <si>
    <r>
      <t>e</t>
    </r>
    <r>
      <rPr>
        <i/>
        <vertAlign val="subscript"/>
        <sz val="11"/>
        <color rgb="FF000000"/>
        <rFont val="Times New Roman"/>
        <family val="1"/>
      </rPr>
      <t>a</t>
    </r>
    <phoneticPr fontId="2"/>
  </si>
  <si>
    <t>B</t>
  </si>
  <si>
    <t>作用力の合力位置（H24道擁p117）</t>
    <rPh sb="0" eb="2">
      <t>サヨウ</t>
    </rPh>
    <rPh sb="2" eb="3">
      <t>リョク</t>
    </rPh>
    <phoneticPr fontId="2"/>
  </si>
  <si>
    <t>d</t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</si>
  <si>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Yu Gothic"/>
        <family val="1"/>
        <charset val="128"/>
      </rPr>
      <t>－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2"/>
  </si>
  <si>
    <t>作用力の偏心距離（H24道擁p118）</t>
    <rPh sb="0" eb="3">
      <t>サヨウリョク</t>
    </rPh>
    <phoneticPr fontId="2"/>
  </si>
  <si>
    <t>よって、</t>
    <phoneticPr fontId="2"/>
  </si>
  <si>
    <r>
      <rPr>
        <i/>
        <sz val="11"/>
        <color rgb="FF000000"/>
        <rFont val="Times New Roman"/>
        <family val="1"/>
      </rPr>
      <t>e</t>
    </r>
    <r>
      <rPr>
        <i/>
        <vertAlign val="subscript"/>
        <sz val="11"/>
        <color rgb="FF000000"/>
        <rFont val="Times New Roman"/>
        <family val="1"/>
      </rPr>
      <t>a</t>
    </r>
  </si>
  <si>
    <t>下式のとおり、滑動に対する抵抗力を滑動力で除して、安全率を算出する。（H24道擁p113）</t>
    <rPh sb="0" eb="1">
      <t>シタ</t>
    </rPh>
    <rPh sb="1" eb="2">
      <t>シキ</t>
    </rPh>
    <rPh sb="7" eb="9">
      <t>カツドウ</t>
    </rPh>
    <rPh sb="10" eb="11">
      <t>タイ</t>
    </rPh>
    <rPh sb="13" eb="16">
      <t>テイコウリョク</t>
    </rPh>
    <rPh sb="17" eb="19">
      <t>カツドウ</t>
    </rPh>
    <rPh sb="19" eb="20">
      <t>リョク</t>
    </rPh>
    <rPh sb="21" eb="22">
      <t>ジョ</t>
    </rPh>
    <rPh sb="25" eb="27">
      <t>アンゼン</t>
    </rPh>
    <phoneticPr fontId="2"/>
  </si>
  <si>
    <r>
      <rPr>
        <i/>
        <sz val="11"/>
        <color rgb="FF000000"/>
        <rFont val="Times New Roman"/>
        <family val="1"/>
      </rPr>
      <t>F</t>
    </r>
    <r>
      <rPr>
        <i/>
        <vertAlign val="subscript"/>
        <sz val="11"/>
        <color rgb="FF000000"/>
        <rFont val="Times New Roman"/>
        <family val="1"/>
      </rPr>
      <t>s</t>
    </r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</si>
  <si>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r>
      <rPr>
        <i/>
        <sz val="11"/>
        <color theme="1"/>
        <rFont val="游ゴシック"/>
        <family val="1"/>
        <charset val="128"/>
      </rPr>
      <t>・</t>
    </r>
    <phoneticPr fontId="2"/>
  </si>
  <si>
    <t>μ</t>
  </si>
  <si>
    <t>+</t>
    <phoneticPr fontId="2"/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</si>
  <si>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</rPr>
      <t>・</t>
    </r>
    <phoneticPr fontId="2"/>
  </si>
  <si>
    <t>B'</t>
    <phoneticPr fontId="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</si>
  <si>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H</t>
    </r>
    <phoneticPr fontId="2"/>
  </si>
  <si>
    <t>B'</t>
    <phoneticPr fontId="12"/>
  </si>
  <si>
    <t>荷重の偏心を考慮した擁壁底面の有効載荷幅(m)</t>
    <rPh sb="0" eb="2">
      <t>カジュウ</t>
    </rPh>
    <rPh sb="3" eb="5">
      <t>ヘンシン</t>
    </rPh>
    <rPh sb="6" eb="8">
      <t>コウリョ</t>
    </rPh>
    <rPh sb="10" eb="12">
      <t>ヨウヘキ</t>
    </rPh>
    <rPh sb="12" eb="14">
      <t>テイメン</t>
    </rPh>
    <rPh sb="15" eb="17">
      <t>ユウコウ</t>
    </rPh>
    <rPh sb="17" eb="19">
      <t>サイカ</t>
    </rPh>
    <rPh sb="19" eb="20">
      <t>ハバ</t>
    </rPh>
    <phoneticPr fontId="2"/>
  </si>
  <si>
    <t>許容安全率</t>
    <rPh sb="0" eb="2">
      <t>キョヨウ</t>
    </rPh>
    <phoneticPr fontId="2"/>
  </si>
  <si>
    <r>
      <t>q</t>
    </r>
    <r>
      <rPr>
        <vertAlign val="subscript"/>
        <sz val="11"/>
        <color rgb="FF000000"/>
        <rFont val="Times New Roman"/>
        <family val="1"/>
      </rPr>
      <t>1</t>
    </r>
    <phoneticPr fontId="2"/>
  </si>
  <si>
    <t>( 1+</t>
    <phoneticPr fontId="2"/>
  </si>
  <si>
    <t>6e</t>
    <phoneticPr fontId="2"/>
  </si>
  <si>
    <t>)</t>
    <phoneticPr fontId="2"/>
  </si>
  <si>
    <t>・</t>
    <phoneticPr fontId="2"/>
  </si>
  <si>
    <r>
      <t>q</t>
    </r>
    <r>
      <rPr>
        <vertAlign val="subscript"/>
        <sz val="11"/>
        <color rgb="FF000000"/>
        <rFont val="Times New Roman"/>
        <family val="1"/>
      </rPr>
      <t>2</t>
    </r>
    <phoneticPr fontId="2"/>
  </si>
  <si>
    <r>
      <t>( 1</t>
    </r>
    <r>
      <rPr>
        <sz val="11"/>
        <color theme="1"/>
        <rFont val="ＭＳ Ｐ明朝"/>
        <family val="1"/>
        <charset val="128"/>
      </rPr>
      <t>－</t>
    </r>
    <phoneticPr fontId="2"/>
  </si>
  <si>
    <t>許容支持力度</t>
    <rPh sb="0" eb="2">
      <t>キョヨウ</t>
    </rPh>
    <rPh sb="2" eb="6">
      <t>シジリョクド</t>
    </rPh>
    <phoneticPr fontId="2"/>
  </si>
  <si>
    <r>
      <t>P</t>
    </r>
    <r>
      <rPr>
        <i/>
        <vertAlign val="subscript"/>
        <sz val="11"/>
        <color theme="1"/>
        <rFont val="Times New Roman"/>
        <family val="1"/>
      </rPr>
      <t>A</t>
    </r>
    <r>
      <rPr>
        <i/>
        <sz val="11"/>
        <color theme="1"/>
        <rFont val="Yu Gothic"/>
        <family val="1"/>
        <charset val="128"/>
      </rPr>
      <t>・</t>
    </r>
    <phoneticPr fontId="12"/>
  </si>
  <si>
    <t>④</t>
    <phoneticPr fontId="2"/>
  </si>
  <si>
    <t>たて壁基部を照査断面とする。</t>
    <rPh sb="2" eb="3">
      <t>カベ</t>
    </rPh>
    <rPh sb="3" eb="5">
      <t>キブ</t>
    </rPh>
    <rPh sb="6" eb="8">
      <t>ショウサ</t>
    </rPh>
    <rPh sb="8" eb="10">
      <t>ダンメン</t>
    </rPh>
    <phoneticPr fontId="2"/>
  </si>
  <si>
    <t>／</t>
    <phoneticPr fontId="2"/>
  </si>
  <si>
    <t>b</t>
    <phoneticPr fontId="12"/>
  </si>
  <si>
    <t>/</t>
    <phoneticPr fontId="2"/>
  </si>
  <si>
    <t>鉄筋量</t>
    <rPh sb="0" eb="3">
      <t>テッキンリョウ</t>
    </rPh>
    <phoneticPr fontId="2"/>
  </si>
  <si>
    <t>引張鉄筋比</t>
    <rPh sb="0" eb="2">
      <t>ヒッパリ</t>
    </rPh>
    <rPh sb="2" eb="4">
      <t>テッキン</t>
    </rPh>
    <rPh sb="4" eb="5">
      <t>ヒ</t>
    </rPh>
    <phoneticPr fontId="2"/>
  </si>
  <si>
    <t>p</t>
    <phoneticPr fontId="2"/>
  </si>
  <si>
    <r>
      <t>A</t>
    </r>
    <r>
      <rPr>
        <i/>
        <vertAlign val="subscript"/>
        <sz val="11"/>
        <color theme="1"/>
        <rFont val="Times New Roman"/>
        <family val="1"/>
      </rPr>
      <t>s</t>
    </r>
    <phoneticPr fontId="2"/>
  </si>
  <si>
    <t>mm²/m</t>
    <phoneticPr fontId="2"/>
  </si>
  <si>
    <t>断面幅</t>
    <rPh sb="0" eb="2">
      <t>ダンメン</t>
    </rPh>
    <rPh sb="2" eb="3">
      <t>ハバ</t>
    </rPh>
    <phoneticPr fontId="2"/>
  </si>
  <si>
    <t>mm</t>
    <phoneticPr fontId="2"/>
  </si>
  <si>
    <t>有効高</t>
    <rPh sb="0" eb="2">
      <t>ユウコウ</t>
    </rPh>
    <rPh sb="2" eb="3">
      <t>タカ</t>
    </rPh>
    <phoneticPr fontId="2"/>
  </si>
  <si>
    <t>d</t>
    <phoneticPr fontId="2"/>
  </si>
  <si>
    <t>np</t>
    <phoneticPr fontId="2"/>
  </si>
  <si>
    <t>n</t>
    <phoneticPr fontId="2"/>
  </si>
  <si>
    <t>ヤング係数比</t>
    <rPh sb="3" eb="5">
      <t>ケイスウ</t>
    </rPh>
    <rPh sb="5" eb="6">
      <t>ヒ</t>
    </rPh>
    <phoneticPr fontId="2"/>
  </si>
  <si>
    <t>中立軸比</t>
    <rPh sb="0" eb="2">
      <t>チュウリツ</t>
    </rPh>
    <rPh sb="2" eb="3">
      <t>ジク</t>
    </rPh>
    <rPh sb="3" eb="4">
      <t>ヒ</t>
    </rPh>
    <phoneticPr fontId="2"/>
  </si>
  <si>
    <t>k</t>
    <phoneticPr fontId="2"/>
  </si>
  <si>
    <t>√</t>
    <phoneticPr fontId="2"/>
  </si>
  <si>
    <t>{</t>
    <phoneticPr fontId="2"/>
  </si>
  <si>
    <t>(</t>
    <phoneticPr fontId="2"/>
  </si>
  <si>
    <t>)²</t>
    <phoneticPr fontId="2"/>
  </si>
  <si>
    <t>中立軸</t>
    <rPh sb="0" eb="2">
      <t>チュウリツ</t>
    </rPh>
    <rPh sb="2" eb="3">
      <t>ジク</t>
    </rPh>
    <phoneticPr fontId="2"/>
  </si>
  <si>
    <t>kd</t>
    <phoneticPr fontId="2"/>
  </si>
  <si>
    <t>M</t>
    <phoneticPr fontId="2"/>
  </si>
  <si>
    <t>j</t>
    <phoneticPr fontId="2"/>
  </si>
  <si>
    <t>}－</t>
    <phoneticPr fontId="2"/>
  </si>
  <si>
    <r>
      <rPr>
        <sz val="11"/>
        <color rgb="FF000000"/>
        <rFont val="HGP明朝B"/>
        <family val="1"/>
        <charset val="128"/>
      </rPr>
      <t>σ</t>
    </r>
    <r>
      <rPr>
        <vertAlign val="subscript"/>
        <sz val="11"/>
        <color rgb="FF000000"/>
        <rFont val="Times New Roman"/>
        <family val="1"/>
      </rPr>
      <t>c</t>
    </r>
    <phoneticPr fontId="2"/>
  </si>
  <si>
    <t>²</t>
    <phoneticPr fontId="2"/>
  </si>
  <si>
    <t>圧縮応力度</t>
    <rPh sb="0" eb="2">
      <t>アッシュク</t>
    </rPh>
    <rPh sb="2" eb="5">
      <t>オウリョクド</t>
    </rPh>
    <phoneticPr fontId="2"/>
  </si>
  <si>
    <t>引張応力度</t>
    <rPh sb="0" eb="2">
      <t>ヒッパリ</t>
    </rPh>
    <rPh sb="2" eb="5">
      <t>オウリョクド</t>
    </rPh>
    <phoneticPr fontId="2"/>
  </si>
  <si>
    <r>
      <t>A</t>
    </r>
    <r>
      <rPr>
        <i/>
        <vertAlign val="subscript"/>
        <sz val="11"/>
        <color theme="1"/>
        <rFont val="Times New Roman"/>
        <family val="1"/>
      </rPr>
      <t>s</t>
    </r>
    <r>
      <rPr>
        <i/>
        <sz val="11"/>
        <color theme="1"/>
        <rFont val="Times New Roman"/>
        <family val="1"/>
      </rPr>
      <t>jd</t>
    </r>
    <phoneticPr fontId="2"/>
  </si>
  <si>
    <r>
      <t>σ</t>
    </r>
    <r>
      <rPr>
        <vertAlign val="subscript"/>
        <sz val="11"/>
        <color rgb="FF000000"/>
        <rFont val="Times New Roman"/>
        <family val="1"/>
      </rPr>
      <t>s</t>
    </r>
    <phoneticPr fontId="2"/>
  </si>
  <si>
    <r>
      <t>σ</t>
    </r>
    <r>
      <rPr>
        <vertAlign val="subscript"/>
        <sz val="11"/>
        <color rgb="FF000000"/>
        <rFont val="Times New Roman"/>
        <family val="1"/>
      </rPr>
      <t>c</t>
    </r>
    <phoneticPr fontId="2"/>
  </si>
  <si>
    <t>許容応力度</t>
    <rPh sb="0" eb="2">
      <t>キョヨウ</t>
    </rPh>
    <rPh sb="2" eb="4">
      <t>オウリョク</t>
    </rPh>
    <rPh sb="4" eb="5">
      <t>ド</t>
    </rPh>
    <phoneticPr fontId="2"/>
  </si>
  <si>
    <t>せん断応力度</t>
    <rPh sb="2" eb="3">
      <t>ダン</t>
    </rPh>
    <rPh sb="3" eb="6">
      <t>オウリョクド</t>
    </rPh>
    <phoneticPr fontId="2"/>
  </si>
  <si>
    <r>
      <t>τ</t>
    </r>
    <r>
      <rPr>
        <vertAlign val="subscript"/>
        <sz val="11"/>
        <color rgb="FF000000"/>
        <rFont val="HGP明朝E"/>
        <family val="1"/>
        <charset val="128"/>
      </rPr>
      <t>m</t>
    </r>
    <phoneticPr fontId="2"/>
  </si>
  <si>
    <r>
      <t>S</t>
    </r>
    <r>
      <rPr>
        <i/>
        <vertAlign val="subscript"/>
        <sz val="11"/>
        <color theme="1"/>
        <rFont val="Times New Roman"/>
        <family val="1"/>
      </rPr>
      <t>h</t>
    </r>
    <phoneticPr fontId="2"/>
  </si>
  <si>
    <r>
      <t>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Yu Gothic"/>
        <family val="2"/>
        <scheme val="minor"/>
      </rPr>
      <t>は、断面積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Yu Gothic"/>
        <family val="2"/>
        <scheme val="minor"/>
      </rPr>
      <t>に、コンクリートの</t>
    </r>
    <rPh sb="0" eb="2">
      <t>ジジュウ</t>
    </rPh>
    <rPh sb="6" eb="9">
      <t>ダンメンセキ</t>
    </rPh>
    <phoneticPr fontId="12"/>
  </si>
  <si>
    <t>地盤反力による鉛直力と作用位置は次式で算出できる。</t>
    <rPh sb="0" eb="2">
      <t>ジバン</t>
    </rPh>
    <rPh sb="2" eb="4">
      <t>ハンリョク</t>
    </rPh>
    <rPh sb="7" eb="10">
      <t>エンチョクリョク</t>
    </rPh>
    <rPh sb="11" eb="13">
      <t>サヨウ</t>
    </rPh>
    <rPh sb="13" eb="15">
      <t>イチ</t>
    </rPh>
    <rPh sb="16" eb="18">
      <t>ジシキ</t>
    </rPh>
    <rPh sb="19" eb="21">
      <t>サンシュツ</t>
    </rPh>
    <phoneticPr fontId="2"/>
  </si>
  <si>
    <t>鉛直力</t>
    <rPh sb="0" eb="3">
      <t>エンチョクリョク</t>
    </rPh>
    <phoneticPr fontId="2"/>
  </si>
  <si>
    <t>作用位置</t>
    <rPh sb="0" eb="2">
      <t>サヨウ</t>
    </rPh>
    <rPh sb="2" eb="4">
      <t>イチ</t>
    </rPh>
    <phoneticPr fontId="2"/>
  </si>
  <si>
    <t>x</t>
    <phoneticPr fontId="12"/>
  </si>
  <si>
    <r>
      <t>q</t>
    </r>
    <r>
      <rPr>
        <sz val="11"/>
        <color theme="1"/>
        <rFont val="Times New Roman"/>
        <family val="1"/>
      </rPr>
      <t>₁</t>
    </r>
    <phoneticPr fontId="12"/>
  </si>
  <si>
    <r>
      <t>q</t>
    </r>
    <r>
      <rPr>
        <sz val="11"/>
        <color theme="1"/>
        <rFont val="Times New Roman"/>
        <family val="1"/>
      </rPr>
      <t>₁</t>
    </r>
    <r>
      <rPr>
        <i/>
        <sz val="11"/>
        <color theme="1"/>
        <rFont val="Times New Roman"/>
        <family val="1"/>
      </rPr>
      <t>+q₂</t>
    </r>
    <phoneticPr fontId="12"/>
  </si>
  <si>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Times New Roman"/>
        <family val="1"/>
      </rPr>
      <t>₁</t>
    </r>
    <r>
      <rPr>
        <i/>
        <sz val="11"/>
        <color theme="1"/>
        <rFont val="Times New Roman"/>
        <family val="1"/>
      </rPr>
      <t>+q₂</t>
    </r>
    <r>
      <rPr>
        <sz val="11"/>
        <color theme="1"/>
        <rFont val="游ゴシック"/>
        <family val="3"/>
        <charset val="128"/>
      </rPr>
      <t>)</t>
    </r>
    <phoneticPr fontId="12"/>
  </si>
  <si>
    <t>つま先版前面位置の地盤反力度</t>
    <rPh sb="2" eb="3">
      <t>サキ</t>
    </rPh>
    <rPh sb="3" eb="4">
      <t>バン</t>
    </rPh>
    <rPh sb="4" eb="6">
      <t>ゼンメン</t>
    </rPh>
    <rPh sb="6" eb="8">
      <t>イチ</t>
    </rPh>
    <rPh sb="9" eb="11">
      <t>ジバン</t>
    </rPh>
    <rPh sb="11" eb="14">
      <t>ハンリョクド</t>
    </rPh>
    <phoneticPr fontId="12"/>
  </si>
  <si>
    <r>
      <t>q</t>
    </r>
    <r>
      <rPr>
        <sz val="11"/>
        <color theme="1"/>
        <rFont val="Times New Roman"/>
        <family val="1"/>
      </rPr>
      <t>₂</t>
    </r>
    <phoneticPr fontId="12"/>
  </si>
  <si>
    <t>つま先版設計位置の地盤反力度</t>
    <rPh sb="2" eb="3">
      <t>サキ</t>
    </rPh>
    <rPh sb="3" eb="4">
      <t>バン</t>
    </rPh>
    <rPh sb="4" eb="6">
      <t>セッケイ</t>
    </rPh>
    <rPh sb="6" eb="8">
      <t>イチ</t>
    </rPh>
    <rPh sb="9" eb="11">
      <t>ジバン</t>
    </rPh>
    <rPh sb="11" eb="14">
      <t>ハンリョクド</t>
    </rPh>
    <phoneticPr fontId="12"/>
  </si>
  <si>
    <t>地盤反力作用幅</t>
    <rPh sb="0" eb="2">
      <t>ジバン</t>
    </rPh>
    <rPh sb="2" eb="4">
      <t>ハンリョク</t>
    </rPh>
    <rPh sb="4" eb="6">
      <t>サヨウ</t>
    </rPh>
    <rPh sb="6" eb="7">
      <t>ハバ</t>
    </rPh>
    <phoneticPr fontId="2"/>
  </si>
  <si>
    <r>
      <t>B</t>
    </r>
    <r>
      <rPr>
        <i/>
        <vertAlign val="subscript"/>
        <sz val="11"/>
        <color theme="1"/>
        <rFont val="Times New Roman"/>
        <family val="1"/>
      </rPr>
      <t>t</t>
    </r>
    <phoneticPr fontId="12"/>
  </si>
  <si>
    <r>
      <t>(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Yu Gothic"/>
        <family val="2"/>
      </rPr>
      <t>₁</t>
    </r>
    <r>
      <rPr>
        <sz val="11"/>
        <color theme="1"/>
        <rFont val="Times New Roman"/>
        <family val="1"/>
      </rPr>
      <t>+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Yu Gothic"/>
        <family val="2"/>
      </rPr>
      <t>₂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2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t</t>
    </r>
    <phoneticPr fontId="2"/>
  </si>
  <si>
    <t>・(</t>
    <phoneticPr fontId="12"/>
  </si>
  <si>
    <t>)・</t>
    <phoneticPr fontId="2"/>
  </si>
  <si>
    <t>地盤反力</t>
    <rPh sb="0" eb="2">
      <t>ジバン</t>
    </rPh>
    <rPh sb="2" eb="4">
      <t>ハンリョク</t>
    </rPh>
    <phoneticPr fontId="2"/>
  </si>
  <si>
    <t>つま先版とたて壁との結合部を曲げモーメントに対する照査断面とする。（H24道擁p183）</t>
    <rPh sb="2" eb="3">
      <t>サキ</t>
    </rPh>
    <rPh sb="3" eb="4">
      <t>バン</t>
    </rPh>
    <rPh sb="7" eb="8">
      <t>ヘキ</t>
    </rPh>
    <rPh sb="10" eb="13">
      <t>ケツゴウブ</t>
    </rPh>
    <rPh sb="14" eb="15">
      <t>マ</t>
    </rPh>
    <rPh sb="22" eb="23">
      <t>タイ</t>
    </rPh>
    <rPh sb="25" eb="27">
      <t>ショウサ</t>
    </rPh>
    <rPh sb="27" eb="29">
      <t>ダンメン</t>
    </rPh>
    <rPh sb="37" eb="38">
      <t>ミチ</t>
    </rPh>
    <rPh sb="38" eb="39">
      <t>ヨウ</t>
    </rPh>
    <phoneticPr fontId="2"/>
  </si>
  <si>
    <t>作用位置</t>
    <phoneticPr fontId="2"/>
  </si>
  <si>
    <t>たて壁の前面から底版厚さの1/2離れた位置をせん断力に対する照査断面とする。（H24道擁p183）</t>
    <rPh sb="2" eb="3">
      <t>ヘキ</t>
    </rPh>
    <rPh sb="4" eb="6">
      <t>ゼンメン</t>
    </rPh>
    <rPh sb="8" eb="9">
      <t>ソコ</t>
    </rPh>
    <rPh sb="9" eb="10">
      <t>バン</t>
    </rPh>
    <rPh sb="10" eb="11">
      <t>アツ</t>
    </rPh>
    <rPh sb="16" eb="17">
      <t>ハナ</t>
    </rPh>
    <rPh sb="19" eb="21">
      <t>イチ</t>
    </rPh>
    <rPh sb="24" eb="26">
      <t>ダンリョク</t>
    </rPh>
    <rPh sb="27" eb="28">
      <t>タイ</t>
    </rPh>
    <rPh sb="30" eb="32">
      <t>ショウサ</t>
    </rPh>
    <rPh sb="32" eb="34">
      <t>ダンメン</t>
    </rPh>
    <rPh sb="42" eb="43">
      <t>ミチ</t>
    </rPh>
    <rPh sb="43" eb="44">
      <t>ヨウ</t>
    </rPh>
    <phoneticPr fontId="2"/>
  </si>
  <si>
    <r>
      <t>{2</t>
    </r>
    <r>
      <rPr>
        <i/>
        <sz val="11"/>
        <color theme="1"/>
        <rFont val="Times New Roman"/>
        <family val="1"/>
      </rPr>
      <t xml:space="preserve">np </t>
    </r>
    <r>
      <rPr>
        <sz val="11"/>
        <color theme="1"/>
        <rFont val="Times New Roman"/>
        <family val="1"/>
      </rPr>
      <t>+ (</t>
    </r>
    <r>
      <rPr>
        <i/>
        <sz val="11"/>
        <color theme="1"/>
        <rFont val="Times New Roman"/>
        <family val="1"/>
      </rPr>
      <t>np</t>
    </r>
    <r>
      <rPr>
        <sz val="11"/>
        <color theme="1"/>
        <rFont val="Times New Roman"/>
        <family val="1"/>
      </rPr>
      <t>)²}</t>
    </r>
    <r>
      <rPr>
        <sz val="11"/>
        <color theme="1"/>
        <rFont val="Yu Gothic"/>
        <family val="1"/>
        <charset val="128"/>
      </rPr>
      <t>－</t>
    </r>
    <r>
      <rPr>
        <i/>
        <sz val="11"/>
        <color theme="1"/>
        <rFont val="Times New Roman"/>
        <family val="1"/>
      </rPr>
      <t>np</t>
    </r>
    <phoneticPr fontId="2"/>
  </si>
  <si>
    <t>かかと版とたて壁との結合部を曲げモーメントに対する照査断面とする。（H24道擁p184）</t>
    <rPh sb="3" eb="4">
      <t>バン</t>
    </rPh>
    <rPh sb="7" eb="8">
      <t>ヘキ</t>
    </rPh>
    <rPh sb="10" eb="13">
      <t>ケツゴウブ</t>
    </rPh>
    <rPh sb="14" eb="15">
      <t>マ</t>
    </rPh>
    <rPh sb="22" eb="23">
      <t>タイ</t>
    </rPh>
    <rPh sb="25" eb="27">
      <t>ショウサ</t>
    </rPh>
    <rPh sb="27" eb="29">
      <t>ダンメン</t>
    </rPh>
    <rPh sb="37" eb="38">
      <t>ミチ</t>
    </rPh>
    <rPh sb="38" eb="39">
      <t>ヨウ</t>
    </rPh>
    <phoneticPr fontId="2"/>
  </si>
  <si>
    <t>－</t>
    <phoneticPr fontId="12"/>
  </si>
  <si>
    <t>たて壁の背面から底版厚さの1/2離れた位置をせん断力に対する照査断面とする。（H24道擁p184）</t>
    <rPh sb="2" eb="3">
      <t>ヘキ</t>
    </rPh>
    <rPh sb="4" eb="6">
      <t>ハイメン</t>
    </rPh>
    <rPh sb="8" eb="9">
      <t>ソコ</t>
    </rPh>
    <rPh sb="9" eb="10">
      <t>バン</t>
    </rPh>
    <rPh sb="10" eb="11">
      <t>アツ</t>
    </rPh>
    <rPh sb="16" eb="17">
      <t>ハナ</t>
    </rPh>
    <rPh sb="19" eb="21">
      <t>イチ</t>
    </rPh>
    <rPh sb="24" eb="26">
      <t>ダンリョク</t>
    </rPh>
    <rPh sb="27" eb="28">
      <t>タイ</t>
    </rPh>
    <rPh sb="30" eb="32">
      <t>ショウサ</t>
    </rPh>
    <rPh sb="32" eb="34">
      <t>ダンメン</t>
    </rPh>
    <rPh sb="42" eb="43">
      <t>ミチ</t>
    </rPh>
    <rPh sb="43" eb="44">
      <t>ヨウ</t>
    </rPh>
    <phoneticPr fontId="2"/>
  </si>
  <si>
    <r>
      <t>p</t>
    </r>
    <r>
      <rPr>
        <i/>
        <vertAlign val="subscript"/>
        <sz val="11"/>
        <color theme="1"/>
        <rFont val="Times New Roman"/>
        <family val="1"/>
      </rPr>
      <t>v</t>
    </r>
    <phoneticPr fontId="12"/>
  </si>
  <si>
    <r>
      <t>P</t>
    </r>
    <r>
      <rPr>
        <i/>
        <vertAlign val="subscript"/>
        <sz val="11"/>
        <color theme="1"/>
        <rFont val="Times New Roman"/>
        <family val="1"/>
      </rPr>
      <t>V</t>
    </r>
    <phoneticPr fontId="12"/>
  </si>
  <si>
    <t>かかと版つけ根の曲げモーメント</t>
    <rPh sb="3" eb="4">
      <t>バン</t>
    </rPh>
    <rPh sb="6" eb="7">
      <t>ネ</t>
    </rPh>
    <rPh sb="8" eb="9">
      <t>マ</t>
    </rPh>
    <phoneticPr fontId="2"/>
  </si>
  <si>
    <r>
      <t>M</t>
    </r>
    <r>
      <rPr>
        <sz val="11"/>
        <color theme="1"/>
        <rFont val="Yu Gothic"/>
        <family val="3"/>
        <charset val="128"/>
      </rPr>
      <t>₃</t>
    </r>
    <phoneticPr fontId="2"/>
  </si>
  <si>
    <t>たて壁つけ根の曲げモーメント</t>
    <rPh sb="2" eb="3">
      <t>カベ</t>
    </rPh>
    <rPh sb="5" eb="6">
      <t>ネ</t>
    </rPh>
    <rPh sb="7" eb="8">
      <t>マ</t>
    </rPh>
    <phoneticPr fontId="2"/>
  </si>
  <si>
    <r>
      <t>M</t>
    </r>
    <r>
      <rPr>
        <sz val="11"/>
        <color theme="1"/>
        <rFont val="Times New Roman"/>
        <family val="1"/>
      </rPr>
      <t>₁</t>
    </r>
    <phoneticPr fontId="2"/>
  </si>
  <si>
    <t>なので、</t>
    <phoneticPr fontId="2"/>
  </si>
  <si>
    <r>
      <t>M</t>
    </r>
    <r>
      <rPr>
        <sz val="11"/>
        <color theme="1"/>
        <rFont val="Yu Gothic"/>
        <family val="3"/>
        <charset val="128"/>
      </rPr>
      <t>₃=</t>
    </r>
    <phoneticPr fontId="2"/>
  </si>
  <si>
    <t>コンクリートの設計基準強度より</t>
    <rPh sb="7" eb="9">
      <t>セッケイ</t>
    </rPh>
    <rPh sb="9" eb="13">
      <t>キジュンキョウド</t>
    </rPh>
    <phoneticPr fontId="2"/>
  </si>
  <si>
    <r>
      <t>c</t>
    </r>
    <r>
      <rPr>
        <i/>
        <vertAlign val="subscript"/>
        <sz val="11"/>
        <color theme="1"/>
        <rFont val="Times New Roman"/>
        <family val="1"/>
      </rPr>
      <t>e</t>
    </r>
    <phoneticPr fontId="2"/>
  </si>
  <si>
    <r>
      <t>c</t>
    </r>
    <r>
      <rPr>
        <i/>
        <vertAlign val="subscript"/>
        <sz val="11"/>
        <color theme="1"/>
        <rFont val="Times New Roman"/>
        <family val="1"/>
      </rPr>
      <t>pt</t>
    </r>
    <phoneticPr fontId="2"/>
  </si>
  <si>
    <t>よって、許容せん断応力度</t>
    <rPh sb="4" eb="6">
      <t>キョヨウ</t>
    </rPh>
    <rPh sb="8" eb="12">
      <t>ダンオウリョクド</t>
    </rPh>
    <phoneticPr fontId="2"/>
  </si>
  <si>
    <t>せん断スパン比によるせん断耐力の割増係数（H24道擁p186）</t>
    <rPh sb="2" eb="3">
      <t>ダン</t>
    </rPh>
    <rPh sb="6" eb="7">
      <t>ヒ</t>
    </rPh>
    <rPh sb="12" eb="13">
      <t>ダン</t>
    </rPh>
    <rPh sb="13" eb="15">
      <t>タイリョク</t>
    </rPh>
    <rPh sb="16" eb="18">
      <t>ワリマシ</t>
    </rPh>
    <rPh sb="18" eb="20">
      <t>ケイスウ</t>
    </rPh>
    <rPh sb="24" eb="25">
      <t>ミチ</t>
    </rPh>
    <rPh sb="25" eb="26">
      <t>ヨウ</t>
    </rPh>
    <phoneticPr fontId="2"/>
  </si>
  <si>
    <t>a</t>
    <phoneticPr fontId="2"/>
  </si>
  <si>
    <t>せん断スパン</t>
    <rPh sb="2" eb="3">
      <t>ダン</t>
    </rPh>
    <phoneticPr fontId="2"/>
  </si>
  <si>
    <t>底版の有効高</t>
    <rPh sb="0" eb="2">
      <t>テイバン</t>
    </rPh>
    <rPh sb="3" eb="5">
      <t>ユウコウ</t>
    </rPh>
    <rPh sb="5" eb="6">
      <t>タカ</t>
    </rPh>
    <phoneticPr fontId="2"/>
  </si>
  <si>
    <t>a/d</t>
    <phoneticPr fontId="2"/>
  </si>
  <si>
    <r>
      <t>c</t>
    </r>
    <r>
      <rPr>
        <i/>
        <vertAlign val="subscript"/>
        <sz val="11"/>
        <color theme="1"/>
        <rFont val="Times New Roman"/>
        <family val="1"/>
      </rPr>
      <t>dc</t>
    </r>
    <phoneticPr fontId="2"/>
  </si>
  <si>
    <t>L'</t>
    <phoneticPr fontId="2"/>
  </si>
  <si>
    <r>
      <t>M</t>
    </r>
    <r>
      <rPr>
        <i/>
        <vertAlign val="subscript"/>
        <sz val="11"/>
        <color theme="1"/>
        <rFont val="Times New Roman"/>
        <family val="1"/>
      </rPr>
      <t>x</t>
    </r>
    <phoneticPr fontId="2"/>
  </si>
  <si>
    <r>
      <rPr>
        <sz val="11"/>
        <color theme="1"/>
        <rFont val="Times New Roman"/>
        <family val="1"/>
      </rPr>
      <t>min</t>
    </r>
    <r>
      <rPr>
        <i/>
        <sz val="11"/>
        <color theme="1"/>
        <rFont val="Times New Roman"/>
        <family val="1"/>
      </rPr>
      <t>(t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>/2,d)</t>
    </r>
    <phoneticPr fontId="2"/>
  </si>
  <si>
    <t>(H24道擁p145)</t>
    <rPh sb="4" eb="5">
      <t>ミチ</t>
    </rPh>
    <rPh sb="5" eb="6">
      <t>ヨウ</t>
    </rPh>
    <phoneticPr fontId="2"/>
  </si>
  <si>
    <t>|e|</t>
    <phoneticPr fontId="2"/>
  </si>
  <si>
    <t>e</t>
    <phoneticPr fontId="2"/>
  </si>
  <si>
    <t>|e|</t>
    <phoneticPr fontId="12"/>
  </si>
  <si>
    <t>+(</t>
    <phoneticPr fontId="2"/>
  </si>
  <si>
    <r>
      <t>土塊の幅</t>
    </r>
    <r>
      <rPr>
        <sz val="11"/>
        <color theme="1"/>
        <rFont val="Times New Roman"/>
        <family val="1"/>
      </rPr>
      <t>(m)</t>
    </r>
    <rPh sb="0" eb="1">
      <t>ツチ</t>
    </rPh>
    <rPh sb="1" eb="2">
      <t>カタマリ</t>
    </rPh>
    <rPh sb="3" eb="4">
      <t>ハバ</t>
    </rPh>
    <phoneticPr fontId="2"/>
  </si>
  <si>
    <t>下記に示すプロセスは「擁壁上の嵩上げ盛土なし、直接基礎、地下水なし、擁壁高さ8m以下」が適用範囲です。</t>
    <rPh sb="0" eb="2">
      <t>カキ</t>
    </rPh>
    <rPh sb="3" eb="4">
      <t>シメ</t>
    </rPh>
    <rPh sb="11" eb="13">
      <t>ヨウヘキ</t>
    </rPh>
    <rPh sb="13" eb="14">
      <t>ウエ</t>
    </rPh>
    <rPh sb="15" eb="17">
      <t>カサア</t>
    </rPh>
    <rPh sb="18" eb="20">
      <t>モリド</t>
    </rPh>
    <rPh sb="23" eb="25">
      <t>チョクセツ</t>
    </rPh>
    <rPh sb="25" eb="27">
      <t>キソ</t>
    </rPh>
    <rPh sb="28" eb="31">
      <t>チカスイ</t>
    </rPh>
    <rPh sb="34" eb="36">
      <t>ヨウヘキ</t>
    </rPh>
    <rPh sb="36" eb="37">
      <t>タカ</t>
    </rPh>
    <rPh sb="40" eb="42">
      <t>イカ</t>
    </rPh>
    <rPh sb="44" eb="46">
      <t>テキヨウ</t>
    </rPh>
    <rPh sb="46" eb="48">
      <t>ハンイ</t>
    </rPh>
    <phoneticPr fontId="2"/>
  </si>
  <si>
    <t>重要度２</t>
  </si>
  <si>
    <t>性能３</t>
  </si>
  <si>
    <t>3-2. 転倒に対する照査</t>
    <phoneticPr fontId="2"/>
  </si>
  <si>
    <t>3-3. 滑動に対する照査</t>
    <phoneticPr fontId="2"/>
  </si>
  <si>
    <t>3-4. 支持に対する照査</t>
    <phoneticPr fontId="2"/>
  </si>
  <si>
    <t>4-1. たて壁</t>
    <rPh sb="7" eb="8">
      <t>カベ</t>
    </rPh>
    <phoneticPr fontId="2"/>
  </si>
  <si>
    <t>4-2. つま先版（曲げモーメント）</t>
    <rPh sb="7" eb="8">
      <t>サキ</t>
    </rPh>
    <rPh sb="8" eb="9">
      <t>バン</t>
    </rPh>
    <rPh sb="10" eb="11">
      <t>マ</t>
    </rPh>
    <phoneticPr fontId="2"/>
  </si>
  <si>
    <t>4-3. つま先版（せん断力）</t>
    <rPh sb="7" eb="8">
      <t>サキ</t>
    </rPh>
    <rPh sb="8" eb="9">
      <t>バン</t>
    </rPh>
    <rPh sb="12" eb="13">
      <t>ダン</t>
    </rPh>
    <rPh sb="13" eb="14">
      <t>リョク</t>
    </rPh>
    <phoneticPr fontId="2"/>
  </si>
  <si>
    <t>4-4. かかと版（曲げモーメント）</t>
    <rPh sb="8" eb="9">
      <t>バン</t>
    </rPh>
    <rPh sb="10" eb="11">
      <t>マ</t>
    </rPh>
    <phoneticPr fontId="2"/>
  </si>
  <si>
    <t>4-5. かかと版（せん断力）</t>
    <rPh sb="8" eb="9">
      <t>バン</t>
    </rPh>
    <rPh sb="12" eb="13">
      <t>ダン</t>
    </rPh>
    <rPh sb="13" eb="14">
      <t>リョク</t>
    </rPh>
    <phoneticPr fontId="2"/>
  </si>
  <si>
    <t>1-2. 背面土砂形状</t>
    <rPh sb="5" eb="7">
      <t>ハイメン</t>
    </rPh>
    <rPh sb="7" eb="9">
      <t>ドシャ</t>
    </rPh>
    <rPh sb="9" eb="11">
      <t>ケイジョウ</t>
    </rPh>
    <phoneticPr fontId="2"/>
  </si>
  <si>
    <t>1-3. 裏込め材料</t>
    <rPh sb="5" eb="7">
      <t>ウラコ</t>
    </rPh>
    <rPh sb="8" eb="10">
      <t>ザイリョウ</t>
    </rPh>
    <phoneticPr fontId="2"/>
  </si>
  <si>
    <t>1-4. 支持地盤</t>
    <rPh sb="5" eb="7">
      <t>シジ</t>
    </rPh>
    <rPh sb="7" eb="9">
      <t>ジバン</t>
    </rPh>
    <phoneticPr fontId="2"/>
  </si>
  <si>
    <t>1-5. 上載荷重と地下水位</t>
    <rPh sb="5" eb="6">
      <t>ウエ</t>
    </rPh>
    <rPh sb="6" eb="7">
      <t>ノ</t>
    </rPh>
    <rPh sb="7" eb="9">
      <t>カジュウ</t>
    </rPh>
    <rPh sb="10" eb="12">
      <t>チカ</t>
    </rPh>
    <rPh sb="12" eb="14">
      <t>スイイ</t>
    </rPh>
    <phoneticPr fontId="2"/>
  </si>
  <si>
    <t>1-6. コンクリート規格</t>
    <rPh sb="11" eb="13">
      <t>キカク</t>
    </rPh>
    <phoneticPr fontId="2"/>
  </si>
  <si>
    <t>1-7. 鉄筋規格</t>
    <rPh sb="5" eb="7">
      <t>テッキン</t>
    </rPh>
    <rPh sb="7" eb="9">
      <t>キカク</t>
    </rPh>
    <phoneticPr fontId="2"/>
  </si>
  <si>
    <t>1-8. たて壁の鉄筋</t>
    <rPh sb="7" eb="8">
      <t>カベ</t>
    </rPh>
    <rPh sb="9" eb="11">
      <t>テッキン</t>
    </rPh>
    <phoneticPr fontId="2"/>
  </si>
  <si>
    <t>1-9. つま先版の鉄筋</t>
    <rPh sb="7" eb="8">
      <t>サキ</t>
    </rPh>
    <rPh sb="8" eb="9">
      <t>バン</t>
    </rPh>
    <rPh sb="10" eb="12">
      <t>テッキン</t>
    </rPh>
    <phoneticPr fontId="2"/>
  </si>
  <si>
    <t>1-10. かかと版の鉄筋</t>
    <rPh sb="9" eb="10">
      <t>バン</t>
    </rPh>
    <rPh sb="11" eb="13">
      <t>テッキン</t>
    </rPh>
    <phoneticPr fontId="2"/>
  </si>
  <si>
    <t>常時</t>
    <rPh sb="0" eb="2">
      <t>ジョウジ</t>
    </rPh>
    <phoneticPr fontId="2"/>
  </si>
  <si>
    <t>1-11. 鉄筋コンクリート断面における定数</t>
    <rPh sb="6" eb="8">
      <t>テッキン</t>
    </rPh>
    <rPh sb="14" eb="16">
      <t>ダンメン</t>
    </rPh>
    <rPh sb="20" eb="22">
      <t>ジョウスウ</t>
    </rPh>
    <phoneticPr fontId="2"/>
  </si>
  <si>
    <t>1-12. 重要度区分と要求性能</t>
    <rPh sb="12" eb="14">
      <t>ヨウキュウ</t>
    </rPh>
    <rPh sb="14" eb="16">
      <t>セイノウ</t>
    </rPh>
    <phoneticPr fontId="2"/>
  </si>
  <si>
    <t>1-13. 設計方法と照査方法</t>
    <rPh sb="6" eb="8">
      <t>セッケイ</t>
    </rPh>
    <rPh sb="8" eb="10">
      <t>ホウホウ</t>
    </rPh>
    <rPh sb="11" eb="13">
      <t>ショウサ</t>
    </rPh>
    <rPh sb="13" eb="15">
      <t>ホウホウ</t>
    </rPh>
    <phoneticPr fontId="2"/>
  </si>
  <si>
    <t>1-14. 照査における荷重の組み合わせ</t>
    <phoneticPr fontId="2"/>
  </si>
  <si>
    <t>1-15. 照査における許容値</t>
    <rPh sb="6" eb="8">
      <t>ショウサ</t>
    </rPh>
    <rPh sb="12" eb="15">
      <t>キョヨウチ</t>
    </rPh>
    <phoneticPr fontId="12"/>
  </si>
  <si>
    <t>H24道擁p52</t>
    <rPh sb="3" eb="4">
      <t>ミチ</t>
    </rPh>
    <rPh sb="4" eb="5">
      <t>ヨウ</t>
    </rPh>
    <phoneticPr fontId="2"/>
  </si>
  <si>
    <t>H24道擁p72</t>
    <rPh sb="3" eb="4">
      <t>ミチ</t>
    </rPh>
    <rPh sb="4" eb="5">
      <t>ヨウ</t>
    </rPh>
    <phoneticPr fontId="2"/>
  </si>
  <si>
    <t>H24道擁p74</t>
    <rPh sb="3" eb="4">
      <t>ミチ</t>
    </rPh>
    <rPh sb="4" eb="5">
      <t>ヨウ</t>
    </rPh>
    <phoneticPr fontId="2"/>
  </si>
  <si>
    <t>H24道擁p77, 143</t>
    <rPh sb="3" eb="4">
      <t>ミチ</t>
    </rPh>
    <rPh sb="4" eb="5">
      <t>ヨウ</t>
    </rPh>
    <phoneticPr fontId="2"/>
  </si>
  <si>
    <t>許容せん断応力度の計算</t>
    <rPh sb="0" eb="2">
      <t>キョヨウ</t>
    </rPh>
    <rPh sb="4" eb="5">
      <t>ダン</t>
    </rPh>
    <rPh sb="5" eb="8">
      <t>オウリョクド</t>
    </rPh>
    <rPh sb="9" eb="11">
      <t>ケイサン</t>
    </rPh>
    <phoneticPr fontId="2"/>
  </si>
  <si>
    <t>有効高</t>
    <rPh sb="0" eb="2">
      <t>ユウコウ</t>
    </rPh>
    <rPh sb="2" eb="3">
      <t>タカ</t>
    </rPh>
    <phoneticPr fontId="2"/>
  </si>
  <si>
    <t>であるため、補正係数は有効高</t>
    <rPh sb="6" eb="10">
      <t>ホセイケイスウ</t>
    </rPh>
    <rPh sb="11" eb="13">
      <t>ユウコウ</t>
    </rPh>
    <rPh sb="13" eb="14">
      <t>タカ</t>
    </rPh>
    <phoneticPr fontId="2"/>
  </si>
  <si>
    <t>と</t>
    <phoneticPr fontId="2"/>
  </si>
  <si>
    <t>の間なので</t>
    <rPh sb="1" eb="2">
      <t>アイダ</t>
    </rPh>
    <phoneticPr fontId="2"/>
  </si>
  <si>
    <t>－</t>
    <phoneticPr fontId="2"/>
  </si>
  <si>
    <r>
      <rPr>
        <sz val="11"/>
        <color theme="1"/>
        <rFont val="Yu Gothic"/>
        <family val="2"/>
      </rPr>
      <t>－</t>
    </r>
    <phoneticPr fontId="2"/>
  </si>
  <si>
    <t>+</t>
    <phoneticPr fontId="2"/>
  </si>
  <si>
    <t>(</t>
    <phoneticPr fontId="2"/>
  </si>
  <si>
    <t>)</t>
    <phoneticPr fontId="2"/>
  </si>
  <si>
    <t>×</t>
    <phoneticPr fontId="2"/>
  </si>
  <si>
    <t>線形補完により算出する。</t>
    <rPh sb="0" eb="2">
      <t>センケイ</t>
    </rPh>
    <rPh sb="2" eb="4">
      <t>ホカン</t>
    </rPh>
    <rPh sb="7" eb="9">
      <t>サンシュツ</t>
    </rPh>
    <phoneticPr fontId="2"/>
  </si>
  <si>
    <t>部材断面の有効高による補正係数（H24道擁p79）</t>
    <rPh sb="0" eb="2">
      <t>ブザイ</t>
    </rPh>
    <rPh sb="2" eb="4">
      <t>ダンメン</t>
    </rPh>
    <rPh sb="5" eb="7">
      <t>ユウコウ</t>
    </rPh>
    <rPh sb="7" eb="8">
      <t>タカ</t>
    </rPh>
    <rPh sb="11" eb="13">
      <t>ホセイ</t>
    </rPh>
    <rPh sb="13" eb="15">
      <t>ケイスウ</t>
    </rPh>
    <phoneticPr fontId="2"/>
  </si>
  <si>
    <t>引張鉄筋比</t>
    <rPh sb="0" eb="2">
      <t>ヒッパリ</t>
    </rPh>
    <rPh sb="2" eb="4">
      <t>テッキン</t>
    </rPh>
    <rPh sb="4" eb="5">
      <t>ヒ</t>
    </rPh>
    <phoneticPr fontId="2"/>
  </si>
  <si>
    <t>軸方向鉄筋比による補正係数（H24道擁p80）</t>
    <rPh sb="0" eb="3">
      <t>ジクホウコウ</t>
    </rPh>
    <rPh sb="3" eb="6">
      <t>テッキンヒ</t>
    </rPh>
    <rPh sb="9" eb="13">
      <t>ホセイケイスウ</t>
    </rPh>
    <phoneticPr fontId="2"/>
  </si>
  <si>
    <t>が</t>
    <phoneticPr fontId="2"/>
  </si>
  <si>
    <t>であるため補正係数は引張鉄筋比</t>
    <rPh sb="5" eb="9">
      <t>ホセイケイスウ</t>
    </rPh>
    <rPh sb="10" eb="12">
      <t>ヒッパリ</t>
    </rPh>
    <rPh sb="12" eb="15">
      <t>テッキンヒ</t>
    </rPh>
    <phoneticPr fontId="2"/>
  </si>
  <si>
    <t>であるため、</t>
    <phoneticPr fontId="2"/>
  </si>
  <si>
    <t>の間なので、補正係数は</t>
    <rPh sb="1" eb="2">
      <t>アイダ</t>
    </rPh>
    <rPh sb="6" eb="10">
      <t>ホセイケイスウ</t>
    </rPh>
    <phoneticPr fontId="2"/>
  </si>
  <si>
    <t>よって、</t>
    <phoneticPr fontId="2"/>
  </si>
  <si>
    <t>せん断スパン比が2.5より小さいので、せん断応力度は</t>
    <rPh sb="2" eb="3">
      <t>ダン</t>
    </rPh>
    <rPh sb="6" eb="7">
      <t>ヒ</t>
    </rPh>
    <rPh sb="13" eb="14">
      <t>チイ</t>
    </rPh>
    <rPh sb="21" eb="22">
      <t>ダン</t>
    </rPh>
    <rPh sb="22" eb="25">
      <t>オウリョクド</t>
    </rPh>
    <phoneticPr fontId="2"/>
  </si>
  <si>
    <t>下式で求める。</t>
    <rPh sb="0" eb="1">
      <t>シタ</t>
    </rPh>
    <rPh sb="1" eb="2">
      <t>シキ</t>
    </rPh>
    <rPh sb="3" eb="4">
      <t>モト</t>
    </rPh>
    <phoneticPr fontId="2"/>
  </si>
  <si>
    <t>せん断応力度（H24道擁p145,186）</t>
    <rPh sb="2" eb="3">
      <t>ダン</t>
    </rPh>
    <rPh sb="3" eb="6">
      <t>オウリョクド</t>
    </rPh>
    <rPh sb="10" eb="11">
      <t>ミチ</t>
    </rPh>
    <rPh sb="11" eb="12">
      <t>ヨウ</t>
    </rPh>
    <phoneticPr fontId="2"/>
  </si>
  <si>
    <t>せん断スパン比（H24道擁p188）</t>
    <rPh sb="2" eb="3">
      <t>ダン</t>
    </rPh>
    <rPh sb="6" eb="7">
      <t>ヒ</t>
    </rPh>
    <rPh sb="11" eb="12">
      <t>ミチ</t>
    </rPh>
    <rPh sb="12" eb="13">
      <t>ヨウ</t>
    </rPh>
    <phoneticPr fontId="2"/>
  </si>
  <si>
    <t>ここに</t>
    <phoneticPr fontId="2"/>
  </si>
  <si>
    <t>tan</t>
    <phoneticPr fontId="2"/>
  </si>
  <si>
    <t>β</t>
    <phoneticPr fontId="12"/>
  </si>
  <si>
    <t>γ</t>
    <phoneticPr fontId="12"/>
  </si>
  <si>
    <t>S</t>
    <phoneticPr fontId="2"/>
  </si>
  <si>
    <r>
      <t>kN</t>
    </r>
    <r>
      <rPr>
        <sz val="11"/>
        <color theme="1"/>
        <rFont val="游ゴシック"/>
        <family val="2"/>
        <charset val="128"/>
      </rPr>
      <t>・</t>
    </r>
    <r>
      <rPr>
        <sz val="11"/>
        <color theme="1"/>
        <rFont val="Times New Roman"/>
        <family val="1"/>
      </rPr>
      <t>m/m</t>
    </r>
    <phoneticPr fontId="2"/>
  </si>
  <si>
    <t>せん断スパン比（H24道擁p188）</t>
    <rPh sb="2" eb="3">
      <t>ダン</t>
    </rPh>
    <rPh sb="6" eb="7">
      <t>ヒ</t>
    </rPh>
    <phoneticPr fontId="2"/>
  </si>
  <si>
    <t>断面計算において土圧の鉛直成分は無視するので、モーメントは下記のとおり。（H24道擁p180）</t>
    <rPh sb="0" eb="2">
      <t>ダンメン</t>
    </rPh>
    <rPh sb="2" eb="4">
      <t>ケイサン</t>
    </rPh>
    <rPh sb="8" eb="10">
      <t>ドアツ</t>
    </rPh>
    <rPh sb="11" eb="13">
      <t>エンチョク</t>
    </rPh>
    <rPh sb="13" eb="15">
      <t>セイブン</t>
    </rPh>
    <rPh sb="16" eb="18">
      <t>ムシ</t>
    </rPh>
    <rPh sb="29" eb="31">
      <t>カキ</t>
    </rPh>
    <rPh sb="40" eb="41">
      <t>ミチ</t>
    </rPh>
    <rPh sb="41" eb="42">
      <t>ヨウ</t>
    </rPh>
    <phoneticPr fontId="2"/>
  </si>
  <si>
    <t>（H24道擁p99）</t>
    <rPh sb="4" eb="5">
      <t>ミチ</t>
    </rPh>
    <rPh sb="5" eb="6">
      <t>ヨウ</t>
    </rPh>
    <phoneticPr fontId="2"/>
  </si>
  <si>
    <t>H24道擁p99</t>
    <rPh sb="3" eb="4">
      <t>ミチ</t>
    </rPh>
    <rPh sb="4" eb="5">
      <t>ヨウ</t>
    </rPh>
    <phoneticPr fontId="2"/>
  </si>
  <si>
    <t>のり面傾斜角</t>
    <rPh sb="2" eb="3">
      <t>メン</t>
    </rPh>
    <rPh sb="3" eb="5">
      <t>ケイシャ</t>
    </rPh>
    <rPh sb="5" eb="6">
      <t>カク</t>
    </rPh>
    <phoneticPr fontId="2"/>
  </si>
  <si>
    <t>H24道擁p101</t>
    <rPh sb="3" eb="4">
      <t>ミチ</t>
    </rPh>
    <rPh sb="4" eb="5">
      <t>ヨウ</t>
    </rPh>
    <phoneticPr fontId="2"/>
  </si>
  <si>
    <t>（H24道擁p99）</t>
    <rPh sb="4" eb="5">
      <t>ミチ</t>
    </rPh>
    <rPh sb="5" eb="6">
      <t>ヨウ</t>
    </rPh>
    <phoneticPr fontId="2"/>
  </si>
  <si>
    <t>よって、</t>
    <phoneticPr fontId="2"/>
  </si>
  <si>
    <t>せん断スパン比が2.5より大きいので、せん断応力度は下式で求める。</t>
    <rPh sb="2" eb="3">
      <t>ダン</t>
    </rPh>
    <rPh sb="6" eb="7">
      <t>ヒ</t>
    </rPh>
    <rPh sb="13" eb="14">
      <t>オオ</t>
    </rPh>
    <rPh sb="21" eb="22">
      <t>ダン</t>
    </rPh>
    <rPh sb="22" eb="25">
      <t>オウリョクド</t>
    </rPh>
    <phoneticPr fontId="2"/>
  </si>
  <si>
    <t>片持ばり式擁壁（逆T型擁壁）の設計計算例 －直接基礎、重要度２の場合－</t>
    <rPh sb="0" eb="2">
      <t>カタモ</t>
    </rPh>
    <rPh sb="4" eb="5">
      <t>シキ</t>
    </rPh>
    <rPh sb="5" eb="7">
      <t>ヨウヘキ</t>
    </rPh>
    <rPh sb="15" eb="17">
      <t>セッケイ</t>
    </rPh>
    <rPh sb="17" eb="20">
      <t>ケイサンレイ</t>
    </rPh>
    <rPh sb="22" eb="24">
      <t>チョクセツ</t>
    </rPh>
    <rPh sb="24" eb="26">
      <t>キソ</t>
    </rPh>
    <rPh sb="27" eb="30">
      <t>ジュウヨウド</t>
    </rPh>
    <rPh sb="32" eb="34">
      <t>バアイ</t>
    </rPh>
    <phoneticPr fontId="2"/>
  </si>
  <si>
    <t>上載荷重の開始位置</t>
    <rPh sb="0" eb="1">
      <t>ウエ</t>
    </rPh>
    <rPh sb="1" eb="2">
      <t>ノ</t>
    </rPh>
    <rPh sb="2" eb="4">
      <t>カジュウ</t>
    </rPh>
    <rPh sb="5" eb="7">
      <t>カイシ</t>
    </rPh>
    <rPh sb="7" eb="9">
      <t>イチ</t>
    </rPh>
    <phoneticPr fontId="2"/>
  </si>
  <si>
    <t>2-1. 躯体自重</t>
    <rPh sb="5" eb="7">
      <t>クタイ</t>
    </rPh>
    <rPh sb="7" eb="9">
      <t>ジジュウ</t>
    </rPh>
    <phoneticPr fontId="12"/>
  </si>
  <si>
    <t>2-2. 背面土砂</t>
    <rPh sb="5" eb="7">
      <t>ハイメン</t>
    </rPh>
    <rPh sb="7" eb="9">
      <t>ドシャ</t>
    </rPh>
    <phoneticPr fontId="12"/>
  </si>
  <si>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q</t>
    </r>
    <phoneticPr fontId="12"/>
  </si>
  <si>
    <r>
      <t>b</t>
    </r>
    <r>
      <rPr>
        <i/>
        <vertAlign val="subscript"/>
        <sz val="11"/>
        <color theme="1"/>
        <rFont val="Times New Roman"/>
        <family val="1"/>
      </rPr>
      <t>q</t>
    </r>
    <phoneticPr fontId="12"/>
  </si>
  <si>
    <r>
      <rPr>
        <sz val="11"/>
        <color theme="1"/>
        <rFont val="Yu Gothic"/>
        <family val="1"/>
        <charset val="128"/>
      </rPr>
      <t>上載荷重の開始位置</t>
    </r>
    <r>
      <rPr>
        <sz val="11"/>
        <color theme="1"/>
        <rFont val="Times New Roman"/>
        <family val="1"/>
      </rPr>
      <t>(m)</t>
    </r>
    <rPh sb="0" eb="1">
      <t>ウエ</t>
    </rPh>
    <rPh sb="1" eb="2">
      <t>ノ</t>
    </rPh>
    <rPh sb="2" eb="4">
      <t>カジュウ</t>
    </rPh>
    <rPh sb="5" eb="7">
      <t>カイシ</t>
    </rPh>
    <rPh sb="7" eb="9">
      <t>イチ</t>
    </rPh>
    <phoneticPr fontId="2"/>
  </si>
  <si>
    <t>m</t>
    <phoneticPr fontId="2"/>
  </si>
  <si>
    <t>－</t>
    <phoneticPr fontId="2"/>
  </si>
  <si>
    <r>
      <t>地表面の載荷重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Yu Gothic"/>
        <family val="2"/>
        <scheme val="minor"/>
      </rPr>
      <t>は、下式により求められる。</t>
    </r>
    <rPh sb="0" eb="3">
      <t>チヒョウメン</t>
    </rPh>
    <rPh sb="4" eb="5">
      <t>ノ</t>
    </rPh>
    <rPh sb="5" eb="7">
      <t>カジュウ</t>
    </rPh>
    <rPh sb="10" eb="12">
      <t>シタシキ</t>
    </rPh>
    <rPh sb="15" eb="16">
      <t>モト</t>
    </rPh>
    <phoneticPr fontId="2"/>
  </si>
  <si>
    <r>
      <rPr>
        <i/>
        <sz val="11"/>
        <color theme="1"/>
        <rFont val="Yu Gothic"/>
        <family val="1"/>
        <charset val="128"/>
      </rPr>
      <t>・</t>
    </r>
    <r>
      <rPr>
        <i/>
        <sz val="11"/>
        <color theme="1"/>
        <rFont val="Times New Roman"/>
        <family val="1"/>
      </rPr>
      <t>q</t>
    </r>
    <phoneticPr fontId="12"/>
  </si>
  <si>
    <r>
      <t>x</t>
    </r>
    <r>
      <rPr>
        <i/>
        <vertAlign val="subscript"/>
        <sz val="11"/>
        <color theme="1"/>
        <rFont val="Times New Roman"/>
        <family val="1"/>
      </rPr>
      <t>N</t>
    </r>
    <phoneticPr fontId="12"/>
  </si>
  <si>
    <t>－</t>
    <phoneticPr fontId="2"/>
  </si>
  <si>
    <r>
      <t>b</t>
    </r>
    <r>
      <rPr>
        <i/>
        <vertAlign val="subscript"/>
        <sz val="11"/>
        <color theme="1"/>
        <rFont val="Times New Roman"/>
        <family val="1"/>
      </rPr>
      <t>q</t>
    </r>
    <phoneticPr fontId="2"/>
  </si>
  <si>
    <t>(</t>
    <phoneticPr fontId="2"/>
  </si>
  <si>
    <t>)</t>
    <phoneticPr fontId="2"/>
  </si>
  <si>
    <t>=</t>
    <phoneticPr fontId="2"/>
  </si>
  <si>
    <t>2-3. 載荷重</t>
    <rPh sb="5" eb="6">
      <t>ノ</t>
    </rPh>
    <rPh sb="6" eb="8">
      <t>カジュウ</t>
    </rPh>
    <phoneticPr fontId="2"/>
  </si>
  <si>
    <t>2-4. 土圧</t>
    <rPh sb="5" eb="7">
      <t>ドアツ</t>
    </rPh>
    <phoneticPr fontId="2"/>
  </si>
  <si>
    <t>地表面の載荷重の重心（水平方向の底面前面からの距離）は、</t>
    <rPh sb="0" eb="3">
      <t>チヒョウメン</t>
    </rPh>
    <rPh sb="4" eb="5">
      <t>ノ</t>
    </rPh>
    <rPh sb="5" eb="7">
      <t>カジュウ</t>
    </rPh>
    <rPh sb="8" eb="10">
      <t>ジュウシン</t>
    </rPh>
    <rPh sb="11" eb="13">
      <t>スイヘイ</t>
    </rPh>
    <rPh sb="13" eb="15">
      <t>ホウコウ</t>
    </rPh>
    <rPh sb="16" eb="18">
      <t>ソコメン</t>
    </rPh>
    <rPh sb="18" eb="20">
      <t>ゼンメン</t>
    </rPh>
    <rPh sb="23" eb="25">
      <t>キョリ</t>
    </rPh>
    <phoneticPr fontId="2"/>
  </si>
  <si>
    <t>中点なので下式で求められる。</t>
    <rPh sb="0" eb="1">
      <t>チチュウ</t>
    </rPh>
    <rPh sb="1" eb="2">
      <t>スイチュウ</t>
    </rPh>
    <rPh sb="5" eb="6">
      <t>シタ</t>
    </rPh>
    <rPh sb="6" eb="7">
      <t>シキ</t>
    </rPh>
    <rPh sb="8" eb="9">
      <t>モト</t>
    </rPh>
    <phoneticPr fontId="2"/>
  </si>
  <si>
    <t>地表面の載荷重の重心は、</t>
    <rPh sb="0" eb="3">
      <t>チヒョウメン</t>
    </rPh>
    <rPh sb="4" eb="5">
      <t>ノ</t>
    </rPh>
    <rPh sb="5" eb="7">
      <t>カジュウ</t>
    </rPh>
    <rPh sb="8" eb="10">
      <t>ジュウシン</t>
    </rPh>
    <phoneticPr fontId="2"/>
  </si>
  <si>
    <r>
      <t>h</t>
    </r>
    <r>
      <rPr>
        <i/>
        <vertAlign val="subscript"/>
        <sz val="11"/>
        <color theme="1"/>
        <rFont val="Times New Roman"/>
        <family val="1"/>
      </rPr>
      <t>b</t>
    </r>
    <phoneticPr fontId="2"/>
  </si>
  <si>
    <t>支持用</t>
    <rPh sb="0" eb="2">
      <t>シジ</t>
    </rPh>
    <rPh sb="2" eb="3">
      <t>ヨウ</t>
    </rPh>
    <phoneticPr fontId="2"/>
  </si>
  <si>
    <t>転倒・滑動用</t>
    <rPh sb="0" eb="2">
      <t>テントウ</t>
    </rPh>
    <rPh sb="3" eb="5">
      <t>カツドウ</t>
    </rPh>
    <rPh sb="5" eb="6">
      <t>ヨウ</t>
    </rPh>
    <phoneticPr fontId="2"/>
  </si>
  <si>
    <t>4-1-1. 設計に用いる荷重</t>
    <rPh sb="7" eb="9">
      <t>セッケイ</t>
    </rPh>
    <rPh sb="10" eb="11">
      <t>モチ</t>
    </rPh>
    <rPh sb="13" eb="15">
      <t>カジュウ</t>
    </rPh>
    <phoneticPr fontId="2"/>
  </si>
  <si>
    <t>4-1-1-1. 自重</t>
    <rPh sb="9" eb="11">
      <t>ジジュウ</t>
    </rPh>
    <phoneticPr fontId="2"/>
  </si>
  <si>
    <t>4-1-1-2. 土圧</t>
    <rPh sb="9" eb="11">
      <t>ドアツ</t>
    </rPh>
    <phoneticPr fontId="2"/>
  </si>
  <si>
    <t>4-1-2. 作用力の集計</t>
    <rPh sb="7" eb="10">
      <t>サヨウリョク</t>
    </rPh>
    <rPh sb="11" eb="13">
      <t>シュウケイ</t>
    </rPh>
    <phoneticPr fontId="2"/>
  </si>
  <si>
    <t>4-1-3. 応力度算出と判定</t>
    <rPh sb="7" eb="9">
      <t>オウリョク</t>
    </rPh>
    <rPh sb="9" eb="10">
      <t>ド</t>
    </rPh>
    <rPh sb="10" eb="12">
      <t>サンシュツ</t>
    </rPh>
    <rPh sb="13" eb="15">
      <t>ハンテイ</t>
    </rPh>
    <phoneticPr fontId="2"/>
  </si>
  <si>
    <t>4-2-1. 設計に用いる荷重</t>
    <rPh sb="7" eb="9">
      <t>セッケイ</t>
    </rPh>
    <rPh sb="10" eb="11">
      <t>モチ</t>
    </rPh>
    <rPh sb="13" eb="15">
      <t>カジュウ</t>
    </rPh>
    <phoneticPr fontId="2"/>
  </si>
  <si>
    <t>4-2-1-1. 自重</t>
    <rPh sb="9" eb="11">
      <t>ジジュウ</t>
    </rPh>
    <phoneticPr fontId="2"/>
  </si>
  <si>
    <t>4-2-1-2. 地盤反力</t>
    <rPh sb="9" eb="11">
      <t>ジバン</t>
    </rPh>
    <rPh sb="11" eb="13">
      <t>ハンリョク</t>
    </rPh>
    <phoneticPr fontId="2"/>
  </si>
  <si>
    <t>4-2-2. 作用力の集計</t>
    <rPh sb="7" eb="10">
      <t>サヨウリョク</t>
    </rPh>
    <rPh sb="11" eb="13">
      <t>シュウケイ</t>
    </rPh>
    <phoneticPr fontId="2"/>
  </si>
  <si>
    <t>4-2-3. 応力度算出と判定</t>
    <rPh sb="7" eb="9">
      <t>オウリョク</t>
    </rPh>
    <rPh sb="9" eb="10">
      <t>ド</t>
    </rPh>
    <rPh sb="10" eb="12">
      <t>サンシュツ</t>
    </rPh>
    <rPh sb="13" eb="15">
      <t>ハンテイ</t>
    </rPh>
    <phoneticPr fontId="2"/>
  </si>
  <si>
    <t>4-3-1. 設計に用いる荷重</t>
    <rPh sb="7" eb="9">
      <t>セッケイ</t>
    </rPh>
    <rPh sb="10" eb="11">
      <t>モチ</t>
    </rPh>
    <rPh sb="13" eb="15">
      <t>カジュウ</t>
    </rPh>
    <phoneticPr fontId="2"/>
  </si>
  <si>
    <t>4-3-1-1. 自重</t>
    <rPh sb="9" eb="11">
      <t>ジジュウ</t>
    </rPh>
    <phoneticPr fontId="2"/>
  </si>
  <si>
    <t>4-3-1-2. 地盤反力</t>
    <rPh sb="9" eb="11">
      <t>ジバン</t>
    </rPh>
    <rPh sb="11" eb="13">
      <t>ハンリョク</t>
    </rPh>
    <phoneticPr fontId="2"/>
  </si>
  <si>
    <t>4-3-2. 作用力の集計</t>
    <rPh sb="7" eb="10">
      <t>サヨウリョク</t>
    </rPh>
    <rPh sb="11" eb="13">
      <t>シュウケイ</t>
    </rPh>
    <phoneticPr fontId="2"/>
  </si>
  <si>
    <t>4-3-3. 応力度算出と判定</t>
    <rPh sb="7" eb="9">
      <t>オウリョク</t>
    </rPh>
    <rPh sb="9" eb="10">
      <t>ド</t>
    </rPh>
    <rPh sb="10" eb="12">
      <t>サンシュツ</t>
    </rPh>
    <rPh sb="13" eb="15">
      <t>ハンテイ</t>
    </rPh>
    <phoneticPr fontId="2"/>
  </si>
  <si>
    <t>4-4-1. 設計に用いる荷重</t>
    <rPh sb="7" eb="9">
      <t>セッケイ</t>
    </rPh>
    <rPh sb="10" eb="11">
      <t>モチ</t>
    </rPh>
    <rPh sb="13" eb="15">
      <t>カジュウ</t>
    </rPh>
    <phoneticPr fontId="2"/>
  </si>
  <si>
    <t>4-4-1-1. 自重</t>
    <rPh sb="9" eb="11">
      <t>ジジュウ</t>
    </rPh>
    <phoneticPr fontId="2"/>
  </si>
  <si>
    <t>4-4-1-2. 背面土砂</t>
    <rPh sb="9" eb="11">
      <t>ハイメン</t>
    </rPh>
    <rPh sb="11" eb="13">
      <t>ドシャ</t>
    </rPh>
    <phoneticPr fontId="2"/>
  </si>
  <si>
    <t>4-4-1-3. 載荷重</t>
    <phoneticPr fontId="2"/>
  </si>
  <si>
    <t>4-4-1-5. 地盤反力</t>
    <rPh sb="9" eb="11">
      <t>ジバン</t>
    </rPh>
    <rPh sb="11" eb="13">
      <t>ハンリョク</t>
    </rPh>
    <phoneticPr fontId="2"/>
  </si>
  <si>
    <t>4-4-2. 作用力の集計</t>
    <rPh sb="7" eb="10">
      <t>サヨウリョク</t>
    </rPh>
    <rPh sb="11" eb="13">
      <t>シュウケイ</t>
    </rPh>
    <phoneticPr fontId="2"/>
  </si>
  <si>
    <t>4-4-3. 応力度算出と判定</t>
    <rPh sb="7" eb="9">
      <t>オウリョク</t>
    </rPh>
    <rPh sb="9" eb="10">
      <t>ド</t>
    </rPh>
    <rPh sb="10" eb="12">
      <t>サンシュツ</t>
    </rPh>
    <rPh sb="13" eb="15">
      <t>ハンテイ</t>
    </rPh>
    <phoneticPr fontId="2"/>
  </si>
  <si>
    <t>4-5-1. 設計に用いる荷重</t>
    <rPh sb="7" eb="9">
      <t>セッケイ</t>
    </rPh>
    <rPh sb="10" eb="11">
      <t>モチ</t>
    </rPh>
    <rPh sb="13" eb="15">
      <t>カジュウ</t>
    </rPh>
    <phoneticPr fontId="2"/>
  </si>
  <si>
    <t>4-5-1-1. 自重</t>
    <rPh sb="9" eb="11">
      <t>ジジュウ</t>
    </rPh>
    <phoneticPr fontId="2"/>
  </si>
  <si>
    <t>4-5-1-2. 背面土砂</t>
    <rPh sb="9" eb="11">
      <t>ハイメン</t>
    </rPh>
    <rPh sb="11" eb="13">
      <t>ドシャ</t>
    </rPh>
    <phoneticPr fontId="2"/>
  </si>
  <si>
    <t>4-5-1-3. 載荷重</t>
    <phoneticPr fontId="2"/>
  </si>
  <si>
    <t>4-5-1-5. 地盤反力</t>
    <rPh sb="9" eb="11">
      <t>ジバン</t>
    </rPh>
    <rPh sb="11" eb="13">
      <t>ハンリョク</t>
    </rPh>
    <phoneticPr fontId="2"/>
  </si>
  <si>
    <t>4-5-2. 作用力の集計</t>
    <rPh sb="7" eb="10">
      <t>サヨウリョク</t>
    </rPh>
    <rPh sb="11" eb="13">
      <t>シュウケイ</t>
    </rPh>
    <phoneticPr fontId="2"/>
  </si>
  <si>
    <t>4-5-3. 応力度算出と判定</t>
    <rPh sb="7" eb="9">
      <t>オウリョク</t>
    </rPh>
    <rPh sb="9" eb="10">
      <t>ド</t>
    </rPh>
    <rPh sb="10" eb="12">
      <t>サンシュツ</t>
    </rPh>
    <rPh sb="13" eb="15">
      <t>ハンテイ</t>
    </rPh>
    <phoneticPr fontId="2"/>
  </si>
  <si>
    <t>b₀</t>
    <phoneticPr fontId="2"/>
  </si>
  <si>
    <t>b₀d</t>
    <phoneticPr fontId="2"/>
  </si>
  <si>
    <t>kjb₀d²</t>
    <phoneticPr fontId="2"/>
  </si>
  <si>
    <t>つま先版長（H24道擁p179）</t>
    <rPh sb="2" eb="3">
      <t>サキ</t>
    </rPh>
    <rPh sb="3" eb="4">
      <t>バン</t>
    </rPh>
    <rPh sb="4" eb="5">
      <t>ナガ</t>
    </rPh>
    <rPh sb="9" eb="10">
      <t>ミチ</t>
    </rPh>
    <rPh sb="10" eb="11">
      <t>ヨウ</t>
    </rPh>
    <phoneticPr fontId="2"/>
  </si>
  <si>
    <t>/5</t>
    <phoneticPr fontId="2"/>
  </si>
  <si>
    <t>=</t>
    <phoneticPr fontId="2"/>
  </si>
  <si>
    <t>砂質地盤（密なもの）</t>
    <rPh sb="0" eb="2">
      <t>サシツ</t>
    </rPh>
    <rPh sb="5" eb="6">
      <t>ミツ</t>
    </rPh>
    <phoneticPr fontId="2"/>
  </si>
  <si>
    <t>D22</t>
  </si>
  <si>
    <t>D19</t>
  </si>
  <si>
    <t>D16</t>
  </si>
  <si>
    <t>D6</t>
  </si>
  <si>
    <t>D10</t>
  </si>
  <si>
    <t>D13</t>
  </si>
  <si>
    <t>D25</t>
  </si>
  <si>
    <t>D29</t>
  </si>
  <si>
    <t>D32</t>
  </si>
  <si>
    <t>D35</t>
  </si>
  <si>
    <t>D38</t>
  </si>
  <si>
    <t>D41</t>
  </si>
  <si>
    <t>配筋間隔</t>
    <rPh sb="0" eb="2">
      <t>ハイキン</t>
    </rPh>
    <rPh sb="2" eb="4">
      <t>カンカク</t>
    </rPh>
    <phoneticPr fontId="2"/>
  </si>
  <si>
    <t>D51</t>
    <phoneticPr fontId="2"/>
  </si>
  <si>
    <r>
      <t>mm²/</t>
    </r>
    <r>
      <rPr>
        <sz val="11"/>
        <color theme="1"/>
        <rFont val="Yu Gothic"/>
        <family val="1"/>
        <charset val="128"/>
      </rPr>
      <t>本</t>
    </r>
    <rPh sb="4" eb="5">
      <t>ホン</t>
    </rPh>
    <phoneticPr fontId="2"/>
  </si>
  <si>
    <r>
      <rPr>
        <sz val="11"/>
        <color theme="1"/>
        <rFont val="Yu Gothic"/>
        <family val="1"/>
        <charset val="128"/>
      </rPr>
      <t>本/</t>
    </r>
    <r>
      <rPr>
        <sz val="11"/>
        <color theme="1"/>
        <rFont val="Times New Roman"/>
        <family val="1"/>
      </rPr>
      <t>m</t>
    </r>
    <rPh sb="0" eb="1">
      <t>ホン</t>
    </rPh>
    <phoneticPr fontId="2"/>
  </si>
  <si>
    <t>参考　異形棒鋼の寸法</t>
    <rPh sb="0" eb="2">
      <t>サンコウ</t>
    </rPh>
    <rPh sb="3" eb="5">
      <t>イケイ</t>
    </rPh>
    <rPh sb="5" eb="7">
      <t>ボウコウ</t>
    </rPh>
    <rPh sb="8" eb="10">
      <t>スンポウ</t>
    </rPh>
    <phoneticPr fontId="2"/>
  </si>
  <si>
    <t>呼び名</t>
    <rPh sb="0" eb="1">
      <t>ヨ</t>
    </rPh>
    <rPh sb="2" eb="3">
      <t>ナ</t>
    </rPh>
    <phoneticPr fontId="2"/>
  </si>
  <si>
    <t>直径(mm)</t>
    <rPh sb="0" eb="2">
      <t>チョッケイ</t>
    </rPh>
    <phoneticPr fontId="2"/>
  </si>
  <si>
    <t>断面積(mm²)</t>
    <rPh sb="0" eb="3">
      <t>ダンメンセキ</t>
    </rPh>
    <phoneticPr fontId="2"/>
  </si>
  <si>
    <t>純かぶり</t>
    <rPh sb="0" eb="1">
      <t>ジュン</t>
    </rPh>
    <phoneticPr fontId="2"/>
  </si>
  <si>
    <t>≒</t>
    <phoneticPr fontId="2"/>
  </si>
  <si>
    <t>主鉄筋中心までのかぶり</t>
    <rPh sb="0" eb="1">
      <t>シュ</t>
    </rPh>
    <phoneticPr fontId="2"/>
  </si>
  <si>
    <t>H24道擁p154</t>
    <rPh sb="3" eb="4">
      <t>ミチ</t>
    </rPh>
    <rPh sb="4" eb="5">
      <t>ヨウ</t>
    </rPh>
    <phoneticPr fontId="2"/>
  </si>
  <si>
    <t>（選択方法は後述）</t>
  </si>
  <si>
    <t>主鉄筋中心までのかぶり</t>
    <phoneticPr fontId="2"/>
  </si>
  <si>
    <t>（算出は後述）</t>
  </si>
  <si>
    <t>主鉄筋</t>
    <rPh sb="0" eb="1">
      <t>シュ</t>
    </rPh>
    <rPh sb="1" eb="3">
      <t>テッキン</t>
    </rPh>
    <phoneticPr fontId="2"/>
  </si>
  <si>
    <t>主鉄筋</t>
    <rPh sb="0" eb="3">
      <t>シュテッキン</t>
    </rPh>
    <phoneticPr fontId="2"/>
  </si>
  <si>
    <t>主鉄筋中心までのかぶり</t>
    <rPh sb="0" eb="3">
      <t>シュテッキン</t>
    </rPh>
    <rPh sb="3" eb="5">
      <t>チュウシン</t>
    </rPh>
    <phoneticPr fontId="2"/>
  </si>
  <si>
    <t>躯体自重</t>
    <rPh sb="0" eb="2">
      <t>クタイ</t>
    </rPh>
    <rPh sb="2" eb="4">
      <t>ジジュウ</t>
    </rPh>
    <phoneticPr fontId="2"/>
  </si>
  <si>
    <t>かぶりと有効高</t>
    <rPh sb="4" eb="6">
      <t>ユウコウ</t>
    </rPh>
    <rPh sb="6" eb="7">
      <t>タカ</t>
    </rPh>
    <phoneticPr fontId="2"/>
  </si>
  <si>
    <r>
      <t>τ</t>
    </r>
    <r>
      <rPr>
        <i/>
        <vertAlign val="subscript"/>
        <sz val="11"/>
        <color theme="1"/>
        <rFont val="Times New Roman"/>
        <family val="1"/>
      </rPr>
      <t>a</t>
    </r>
    <phoneticPr fontId="2"/>
  </si>
  <si>
    <t>配力鉄筋</t>
    <rPh sb="0" eb="2">
      <t>ハイリョク</t>
    </rPh>
    <rPh sb="2" eb="4">
      <t>テッキン</t>
    </rPh>
    <phoneticPr fontId="2"/>
  </si>
  <si>
    <t>中間帯鉄筋</t>
    <phoneticPr fontId="2"/>
  </si>
  <si>
    <t>4-4-1-4. 土圧</t>
    <rPh sb="9" eb="11">
      <t>ドアツ</t>
    </rPh>
    <phoneticPr fontId="2"/>
  </si>
  <si>
    <r>
      <t>(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Yu Gothic"/>
        <family val="2"/>
      </rPr>
      <t>₁</t>
    </r>
    <r>
      <rPr>
        <sz val="11"/>
        <color theme="1"/>
        <rFont val="Times New Roman"/>
        <family val="1"/>
      </rPr>
      <t>+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Yu Gothic"/>
        <family val="2"/>
      </rPr>
      <t>₂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2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k</t>
    </r>
    <phoneticPr fontId="2"/>
  </si>
  <si>
    <r>
      <t>B</t>
    </r>
    <r>
      <rPr>
        <i/>
        <vertAlign val="subscript"/>
        <sz val="11"/>
        <color theme="1"/>
        <rFont val="Times New Roman"/>
        <family val="1"/>
      </rPr>
      <t>k</t>
    </r>
    <phoneticPr fontId="12"/>
  </si>
  <si>
    <t>かかと版設計位置の地盤反力度</t>
    <rPh sb="3" eb="4">
      <t>バン</t>
    </rPh>
    <rPh sb="4" eb="6">
      <t>セッケイ</t>
    </rPh>
    <rPh sb="6" eb="8">
      <t>イチ</t>
    </rPh>
    <rPh sb="9" eb="11">
      <t>ジバン</t>
    </rPh>
    <rPh sb="11" eb="14">
      <t>ハンリョクド</t>
    </rPh>
    <phoneticPr fontId="12"/>
  </si>
  <si>
    <t>かかと版背面位置の地盤反力度</t>
    <rPh sb="3" eb="4">
      <t>バン</t>
    </rPh>
    <rPh sb="4" eb="6">
      <t>ハイメン</t>
    </rPh>
    <rPh sb="6" eb="8">
      <t>イチ</t>
    </rPh>
    <rPh sb="9" eb="11">
      <t>ジバン</t>
    </rPh>
    <rPh sb="11" eb="14">
      <t>ハンリョクド</t>
    </rPh>
    <phoneticPr fontId="12"/>
  </si>
  <si>
    <t>4-5-1-4. 土圧</t>
    <rPh sb="9" eb="11">
      <t>ドアツ</t>
    </rPh>
    <phoneticPr fontId="2"/>
  </si>
  <si>
    <t>2) 部材の安全性の照査</t>
    <rPh sb="3" eb="5">
      <t>ブザイ</t>
    </rPh>
    <rPh sb="6" eb="8">
      <t>アンゼン</t>
    </rPh>
    <rPh sb="8" eb="9">
      <t>セイ</t>
    </rPh>
    <rPh sb="10" eb="12">
      <t>ショウサ</t>
    </rPh>
    <phoneticPr fontId="2"/>
  </si>
  <si>
    <t>4. 部材の安全性の照査</t>
    <rPh sb="8" eb="9">
      <t>セイ</t>
    </rPh>
    <rPh sb="10" eb="12">
      <t>ショウサ</t>
    </rPh>
    <phoneticPr fontId="12"/>
  </si>
  <si>
    <t>地盤反力は台形分布となる。（H24道擁p120）</t>
    <phoneticPr fontId="2"/>
  </si>
  <si>
    <t>合力の作用点が底版中央の底幅1/3の中にあるので、</t>
    <phoneticPr fontId="2"/>
  </si>
  <si>
    <t>3-1. 作用力の集計（H24道擁p53）</t>
    <rPh sb="5" eb="8">
      <t>サヨウリョク</t>
    </rPh>
    <rPh sb="9" eb="11">
      <t>シュウケイ</t>
    </rPh>
    <phoneticPr fontId="2"/>
  </si>
  <si>
    <t>地表面の載荷重の重心（水平方向のかかと版基部からの距離）は、</t>
    <rPh sb="0" eb="3">
      <t>チヒョウメン</t>
    </rPh>
    <rPh sb="4" eb="5">
      <t>ノ</t>
    </rPh>
    <rPh sb="5" eb="7">
      <t>カジュウ</t>
    </rPh>
    <rPh sb="8" eb="10">
      <t>ジュウシン</t>
    </rPh>
    <rPh sb="11" eb="13">
      <t>スイヘイ</t>
    </rPh>
    <rPh sb="13" eb="15">
      <t>ホウコウ</t>
    </rPh>
    <rPh sb="19" eb="22">
      <t>バンキブ</t>
    </rPh>
    <rPh sb="25" eb="27">
      <t>キョリ</t>
    </rPh>
    <phoneticPr fontId="2"/>
  </si>
  <si>
    <r>
      <t>背面土砂重量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Yu Gothic"/>
        <family val="2"/>
        <scheme val="minor"/>
      </rPr>
      <t>は、断面積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Yu Gothic"/>
        <family val="2"/>
        <scheme val="minor"/>
      </rPr>
      <t>に、背面土砂（裏込め土）の</t>
    </r>
    <rPh sb="0" eb="2">
      <t>ハイメン</t>
    </rPh>
    <rPh sb="2" eb="4">
      <t>ドシャ</t>
    </rPh>
    <rPh sb="4" eb="6">
      <t>ジュウリョウ</t>
    </rPh>
    <rPh sb="10" eb="13">
      <t>ダンメンセキ</t>
    </rPh>
    <rPh sb="16" eb="18">
      <t>ハイメン</t>
    </rPh>
    <rPh sb="18" eb="20">
      <t>ドシャ</t>
    </rPh>
    <rPh sb="21" eb="23">
      <t>ウラコ</t>
    </rPh>
    <rPh sb="24" eb="25">
      <t>ツチ</t>
    </rPh>
    <phoneticPr fontId="12"/>
  </si>
  <si>
    <t>ここに、内力間距離比（圧縮合力の作用距離と有効高さの比）「j」は</t>
    <rPh sb="4" eb="7">
      <t>ナイリョクカン</t>
    </rPh>
    <rPh sb="7" eb="10">
      <t>キョリヒ</t>
    </rPh>
    <rPh sb="11" eb="13">
      <t>アッシュク</t>
    </rPh>
    <rPh sb="13" eb="15">
      <t>ゴウリョク</t>
    </rPh>
    <rPh sb="16" eb="18">
      <t>サヨウ</t>
    </rPh>
    <rPh sb="18" eb="20">
      <t>キョリ</t>
    </rPh>
    <rPh sb="21" eb="23">
      <t>ユウコウ</t>
    </rPh>
    <rPh sb="23" eb="24">
      <t>タカ</t>
    </rPh>
    <rPh sb="26" eb="27">
      <t>ヒ</t>
    </rPh>
    <phoneticPr fontId="2"/>
  </si>
  <si>
    <t>ここに、内力間距離比（圧縮合力の作用距離と有効高さの比）「j」は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</si>
</sst>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"/>
    <numFmt numFmtId="178" formatCode="0.000_ "/>
    <numFmt numFmtId="179" formatCode="0.0000"/>
    <numFmt numFmtId="180" formatCode="0.00000"/>
  </numFmts>
  <fonts count="4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HGP明朝B"/>
      <family val="1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  <charset val="161"/>
    </font>
    <font>
      <vertAlign val="subscript"/>
      <sz val="11"/>
      <color theme="1"/>
      <name val="Times New Roman"/>
      <family val="1"/>
    </font>
    <font>
      <vertAlign val="subscript"/>
      <sz val="11"/>
      <color theme="1"/>
      <name val="HGP明朝B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Ｐ明朝"/>
      <family val="1"/>
      <charset val="128"/>
    </font>
    <font>
      <vertAlign val="subscript"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2"/>
    </font>
    <font>
      <sz val="11"/>
      <color theme="1"/>
      <name val="Calibri"/>
      <family val="1"/>
      <charset val="161"/>
    </font>
    <font>
      <sz val="11"/>
      <color theme="1"/>
      <name val="游ゴシック"/>
      <family val="1"/>
      <charset val="128"/>
    </font>
    <font>
      <sz val="11"/>
      <color theme="1"/>
      <name val="游ゴシック"/>
      <family val="2"/>
      <charset val="128"/>
    </font>
    <font>
      <i/>
      <sz val="11"/>
      <color theme="1"/>
      <name val="Yu Gothic"/>
      <family val="1"/>
      <charset val="128"/>
    </font>
    <font>
      <i/>
      <sz val="11"/>
      <color rgb="FF000000"/>
      <name val="Times New Roman"/>
      <family val="1"/>
    </font>
    <font>
      <i/>
      <vertAlign val="subscript"/>
      <sz val="11"/>
      <color rgb="FF000000"/>
      <name val="Times New Roman"/>
      <family val="1"/>
    </font>
    <font>
      <sz val="11"/>
      <color theme="1"/>
      <name val="ＭＳ 明朝"/>
      <family val="1"/>
      <charset val="128"/>
    </font>
    <font>
      <i/>
      <sz val="11"/>
      <color theme="1"/>
      <name val="游ゴシック"/>
      <family val="1"/>
      <charset val="128"/>
    </font>
    <font>
      <vertAlign val="subscript"/>
      <sz val="11"/>
      <color rgb="FF000000"/>
      <name val="Times New Roman"/>
      <family val="1"/>
    </font>
    <font>
      <sz val="11"/>
      <color theme="1"/>
      <name val="Yu Gothic"/>
      <family val="2"/>
    </font>
    <font>
      <i/>
      <sz val="11"/>
      <color theme="1"/>
      <name val="ＭＳ Ｐゴシック"/>
      <family val="2"/>
      <charset val="128"/>
    </font>
    <font>
      <i/>
      <sz val="11"/>
      <color rgb="FF000000"/>
      <name val="Times New Roman"/>
      <family val="1"/>
      <charset val="161"/>
    </font>
    <font>
      <sz val="11"/>
      <color rgb="FF000000"/>
      <name val="Times New Roman"/>
      <family val="1"/>
    </font>
    <font>
      <sz val="11"/>
      <color rgb="FF000000"/>
      <name val="HGP明朝B"/>
      <family val="1"/>
      <charset val="128"/>
    </font>
    <font>
      <sz val="11"/>
      <color rgb="FF000000"/>
      <name val="Times New Roman"/>
      <family val="1"/>
      <charset val="128"/>
    </font>
    <font>
      <sz val="11"/>
      <color rgb="FF000000"/>
      <name val="HGP明朝E"/>
      <family val="1"/>
      <charset val="128"/>
    </font>
    <font>
      <vertAlign val="subscript"/>
      <sz val="11"/>
      <color rgb="FF000000"/>
      <name val="HGP明朝E"/>
      <family val="1"/>
      <charset val="128"/>
    </font>
    <font>
      <i/>
      <sz val="11"/>
      <color rgb="FF000000"/>
      <name val="HGP明朝E"/>
      <family val="1"/>
      <charset val="128"/>
    </font>
    <font>
      <sz val="11"/>
      <color theme="1"/>
      <name val="游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Yu Gothic"/>
      <family val="1"/>
      <charset val="128"/>
    </font>
    <font>
      <sz val="11"/>
      <color theme="1"/>
      <name val="Yu Gothic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theme="1"/>
      <name val="Times New Roman"/>
      <family val="1"/>
      <charset val="128"/>
    </font>
    <font>
      <i/>
      <sz val="11"/>
      <name val="Arial"/>
      <family val="2"/>
    </font>
    <font>
      <sz val="11"/>
      <color theme="1"/>
      <name val="Times New Roman"/>
      <family val="1"/>
      <charset val="128"/>
    </font>
    <font>
      <sz val="2"/>
      <color theme="1"/>
      <name val="Yu Gothic"/>
      <family val="2"/>
      <scheme val="minor"/>
    </font>
    <font>
      <sz val="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</cellStyleXfs>
  <cellXfs count="2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/>
    <xf numFmtId="0" fontId="6" fillId="0" borderId="0" xfId="0" applyFont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0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0" fillId="0" borderId="0" xfId="2" applyFont="1">
      <alignment vertical="center"/>
    </xf>
    <xf numFmtId="0" fontId="1" fillId="0" borderId="0" xfId="2">
      <alignment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" fontId="6" fillId="0" borderId="10" xfId="0" applyNumberFormat="1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5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2" applyFont="1">
      <alignment vertical="center"/>
    </xf>
    <xf numFmtId="0" fontId="1" fillId="0" borderId="0" xfId="2" applyAlignment="1">
      <alignment horizontal="center" vertical="center"/>
    </xf>
    <xf numFmtId="176" fontId="7" fillId="0" borderId="0" xfId="0" applyNumberFormat="1" applyFont="1" applyAlignment="1">
      <alignment vertical="center"/>
    </xf>
    <xf numFmtId="1" fontId="6" fillId="0" borderId="0" xfId="2" applyNumberFormat="1" applyFont="1">
      <alignment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" fontId="6" fillId="0" borderId="7" xfId="2" applyNumberFormat="1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3" fillId="0" borderId="10" xfId="2" applyFont="1" applyBorder="1">
      <alignment vertical="center"/>
    </xf>
    <xf numFmtId="0" fontId="6" fillId="0" borderId="10" xfId="0" applyFont="1" applyBorder="1"/>
    <xf numFmtId="0" fontId="7" fillId="0" borderId="10" xfId="0" applyFont="1" applyBorder="1"/>
    <xf numFmtId="0" fontId="17" fillId="0" borderId="0" xfId="2" applyFont="1">
      <alignment vertical="center"/>
    </xf>
    <xf numFmtId="0" fontId="7" fillId="0" borderId="0" xfId="2" applyFont="1">
      <alignment vertical="center"/>
    </xf>
    <xf numFmtId="0" fontId="13" fillId="0" borderId="0" xfId="0" applyFont="1"/>
    <xf numFmtId="176" fontId="6" fillId="0" borderId="0" xfId="2" applyNumberFormat="1" applyFont="1">
      <alignment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/>
    <xf numFmtId="0" fontId="6" fillId="0" borderId="0" xfId="2" applyFont="1" applyAlignment="1">
      <alignment horizontal="center" vertical="center"/>
    </xf>
    <xf numFmtId="0" fontId="7" fillId="0" borderId="10" xfId="2" applyFont="1" applyBorder="1">
      <alignment vertical="center"/>
    </xf>
    <xf numFmtId="0" fontId="26" fillId="0" borderId="0" xfId="0" applyFont="1"/>
    <xf numFmtId="0" fontId="27" fillId="0" borderId="0" xfId="2" applyFont="1">
      <alignment vertical="center"/>
    </xf>
    <xf numFmtId="0" fontId="1" fillId="0" borderId="10" xfId="2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6" fillId="0" borderId="0" xfId="3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2" fontId="6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33" fillId="0" borderId="0" xfId="2" applyFont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6" fillId="0" borderId="14" xfId="0" applyFont="1" applyBorder="1"/>
    <xf numFmtId="176" fontId="6" fillId="0" borderId="0" xfId="0" applyNumberFormat="1" applyFont="1"/>
    <xf numFmtId="1" fontId="6" fillId="0" borderId="9" xfId="0" applyNumberFormat="1" applyFont="1" applyBorder="1"/>
    <xf numFmtId="176" fontId="6" fillId="0" borderId="0" xfId="0" applyNumberFormat="1" applyFont="1" applyAlignment="1">
      <alignment horizontal="center"/>
    </xf>
    <xf numFmtId="0" fontId="31" fillId="0" borderId="0" xfId="2" applyFont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6" fontId="7" fillId="0" borderId="0" xfId="0" applyNumberFormat="1" applyFont="1" applyProtection="1"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0" fontId="36" fillId="0" borderId="0" xfId="2" applyFont="1">
      <alignment vertical="center"/>
    </xf>
    <xf numFmtId="0" fontId="39" fillId="0" borderId="0" xfId="0" applyFont="1" applyAlignment="1">
      <alignment vertical="center"/>
    </xf>
    <xf numFmtId="0" fontId="6" fillId="0" borderId="0" xfId="0" quotePrefix="1" applyFont="1"/>
    <xf numFmtId="0" fontId="6" fillId="0" borderId="5" xfId="2" applyFont="1" applyBorder="1" applyAlignment="1">
      <alignment horizontal="center" vertical="center"/>
    </xf>
    <xf numFmtId="0" fontId="41" fillId="0" borderId="0" xfId="0" applyFont="1"/>
    <xf numFmtId="176" fontId="42" fillId="0" borderId="0" xfId="0" applyNumberFormat="1" applyFont="1"/>
    <xf numFmtId="0" fontId="6" fillId="0" borderId="5" xfId="2" applyFont="1" applyBorder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43" fillId="0" borderId="0" xfId="0" applyNumberFormat="1" applyFont="1"/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quotePrefix="1" applyFont="1" applyFill="1" applyBorder="1" applyAlignment="1" applyProtection="1">
      <alignment horizontal="left"/>
      <protection locked="0"/>
    </xf>
    <xf numFmtId="0" fontId="6" fillId="2" borderId="3" xfId="0" quotePrefix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quotePrefix="1" applyFont="1" applyFill="1" applyBorder="1" applyAlignment="1" applyProtection="1">
      <alignment horizontal="right"/>
      <protection locked="0"/>
    </xf>
    <xf numFmtId="0" fontId="6" fillId="2" borderId="2" xfId="0" quotePrefix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6" fillId="2" borderId="3" xfId="0" applyNumberFormat="1" applyFont="1" applyFill="1" applyBorder="1" applyAlignment="1" applyProtection="1">
      <alignment horizontal="center"/>
      <protection locked="0"/>
    </xf>
    <xf numFmtId="176" fontId="6" fillId="0" borderId="1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177" fontId="6" fillId="2" borderId="1" xfId="0" applyNumberFormat="1" applyFont="1" applyFill="1" applyBorder="1" applyAlignment="1" applyProtection="1">
      <alignment horizontal="center"/>
      <protection locked="0"/>
    </xf>
    <xf numFmtId="177" fontId="6" fillId="2" borderId="2" xfId="0" applyNumberFormat="1" applyFont="1" applyFill="1" applyBorder="1" applyAlignment="1" applyProtection="1">
      <alignment horizontal="center"/>
      <protection locked="0"/>
    </xf>
    <xf numFmtId="177" fontId="6" fillId="2" borderId="3" xfId="0" applyNumberFormat="1" applyFont="1" applyFill="1" applyBorder="1" applyAlignment="1" applyProtection="1">
      <alignment horizontal="center"/>
      <protection locked="0"/>
    </xf>
    <xf numFmtId="176" fontId="6" fillId="2" borderId="1" xfId="0" applyNumberFormat="1" applyFont="1" applyFill="1" applyBorder="1" applyAlignment="1" applyProtection="1">
      <alignment horizontal="center"/>
      <protection locked="0"/>
    </xf>
    <xf numFmtId="176" fontId="6" fillId="2" borderId="2" xfId="0" applyNumberFormat="1" applyFont="1" applyFill="1" applyBorder="1" applyAlignment="1" applyProtection="1">
      <alignment horizontal="center"/>
      <protection locked="0"/>
    </xf>
    <xf numFmtId="176" fontId="6" fillId="2" borderId="3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77" fontId="6" fillId="2" borderId="9" xfId="0" applyNumberFormat="1" applyFont="1" applyFill="1" applyBorder="1" applyAlignment="1" applyProtection="1">
      <alignment horizontal="center"/>
      <protection locked="0"/>
    </xf>
    <xf numFmtId="177" fontId="6" fillId="2" borderId="10" xfId="0" applyNumberFormat="1" applyFont="1" applyFill="1" applyBorder="1" applyAlignment="1" applyProtection="1">
      <alignment horizontal="center"/>
      <protection locked="0"/>
    </xf>
    <xf numFmtId="177" fontId="6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/>
    </xf>
    <xf numFmtId="176" fontId="6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76" fontId="6" fillId="0" borderId="2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0" borderId="0" xfId="2" applyAlignment="1">
      <alignment horizontal="center" vertical="center"/>
    </xf>
    <xf numFmtId="176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6" fillId="0" borderId="0" xfId="2" applyNumberFormat="1" applyFont="1" applyAlignment="1">
      <alignment horizontal="left" vertical="center"/>
    </xf>
    <xf numFmtId="0" fontId="7" fillId="0" borderId="10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" fontId="6" fillId="0" borderId="10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6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0" fontId="6" fillId="0" borderId="0" xfId="4" applyNumberFormat="1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10" fontId="6" fillId="0" borderId="0" xfId="4" applyNumberFormat="1" applyFont="1" applyFill="1" applyAlignment="1">
      <alignment horizontal="center" vertical="center"/>
    </xf>
    <xf numFmtId="177" fontId="6" fillId="0" borderId="10" xfId="0" applyNumberFormat="1" applyFont="1" applyBorder="1" applyAlignment="1">
      <alignment horizontal="center"/>
    </xf>
    <xf numFmtId="176" fontId="6" fillId="0" borderId="0" xfId="0" applyNumberFormat="1" applyFont="1" applyAlignment="1" applyProtection="1">
      <alignment horizontal="center"/>
      <protection locked="0"/>
    </xf>
    <xf numFmtId="0" fontId="31" fillId="0" borderId="1" xfId="2" applyFont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2" fontId="6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80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76" fontId="28" fillId="0" borderId="0" xfId="2" applyNumberFormat="1" applyFont="1" applyAlignment="1">
      <alignment horizontal="center" vertical="center"/>
    </xf>
    <xf numFmtId="0" fontId="6" fillId="0" borderId="0" xfId="2" applyFont="1">
      <alignment vertical="center"/>
    </xf>
    <xf numFmtId="0" fontId="6" fillId="0" borderId="5" xfId="2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177" fontId="6" fillId="0" borderId="2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76" fontId="13" fillId="0" borderId="12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176" fontId="7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176" fontId="7" fillId="0" borderId="0" xfId="0" applyNumberFormat="1" applyFont="1" applyAlignment="1" applyProtection="1">
      <alignment horizontal="center"/>
      <protection locked="0"/>
    </xf>
  </cellXfs>
  <cellStyles count="5">
    <cellStyle name="パーセント" xfId="4" builtinId="5"/>
    <cellStyle name="ハイパーリンク" xfId="1" builtinId="8"/>
    <cellStyle name="桁区切り" xfId="3" builtinId="6"/>
    <cellStyle name="標準" xfId="0" builtinId="0"/>
    <cellStyle name="標準 2" xfId="2" xr:uid="{91AFB44F-4062-48CC-8665-3E00DE08D37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26" Type="http://schemas.microsoft.com/office/2017/10/relationships/person" Target="persons/person11.xml"/><Relationship Id="rId39" Type="http://schemas.microsoft.com/office/2017/10/relationships/person" Target="persons/person21.xml"/><Relationship Id="rId21" Type="http://schemas.microsoft.com/office/2017/10/relationships/person" Target="persons/person8.xml"/><Relationship Id="rId34" Type="http://schemas.microsoft.com/office/2017/10/relationships/person" Target="persons/person17.xml"/><Relationship Id="rId42" Type="http://schemas.microsoft.com/office/2017/10/relationships/person" Target="persons/person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9" Type="http://schemas.microsoft.com/office/2017/10/relationships/person" Target="persons/person13.xml"/><Relationship Id="rId20" Type="http://schemas.microsoft.com/office/2017/10/relationships/person" Target="persons/person6.xml"/><Relationship Id="rId41" Type="http://schemas.microsoft.com/office/2017/10/relationships/person" Target="persons/pers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40" Type="http://schemas.microsoft.com/office/2017/10/relationships/person" Target="persons/person24.xml"/><Relationship Id="rId24" Type="http://schemas.microsoft.com/office/2017/10/relationships/person" Target="persons/person0.xml"/><Relationship Id="rId32" Type="http://schemas.microsoft.com/office/2017/10/relationships/person" Target="persons/person14.xml"/><Relationship Id="rId37" Type="http://schemas.microsoft.com/office/2017/10/relationships/person" Target="persons/person3.xml"/><Relationship Id="rId45" Type="http://schemas.microsoft.com/office/2017/10/relationships/person" Target="persons/person26.xml"/><Relationship Id="rId5" Type="http://schemas.openxmlformats.org/officeDocument/2006/relationships/worksheet" Target="worksheets/sheet5.xml"/><Relationship Id="rId36" Type="http://schemas.microsoft.com/office/2017/10/relationships/person" Target="persons/person18.xml"/><Relationship Id="rId23" Type="http://schemas.microsoft.com/office/2017/10/relationships/person" Target="persons/person9.xml"/><Relationship Id="rId28" Type="http://schemas.microsoft.com/office/2017/10/relationships/person" Target="persons/person1.xml"/><Relationship Id="rId10" Type="http://schemas.openxmlformats.org/officeDocument/2006/relationships/worksheet" Target="worksheets/sheet10.xml"/><Relationship Id="rId19" Type="http://schemas.microsoft.com/office/2017/10/relationships/person" Target="persons/person5.xml"/><Relationship Id="rId31" Type="http://schemas.microsoft.com/office/2017/10/relationships/person" Target="persons/person2.xml"/><Relationship Id="rId44" Type="http://schemas.microsoft.com/office/2017/10/relationships/person" Target="persons/person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43" Type="http://schemas.microsoft.com/office/2017/10/relationships/person" Target="persons/person7.xml"/><Relationship Id="rId35" Type="http://schemas.microsoft.com/office/2017/10/relationships/person" Target="persons/person20.xml"/><Relationship Id="rId30" Type="http://schemas.microsoft.com/office/2017/10/relationships/person" Target="persons/person15.xml"/><Relationship Id="rId27" Type="http://schemas.microsoft.com/office/2017/10/relationships/person" Target="persons/person4.xml"/><Relationship Id="rId22" Type="http://schemas.microsoft.com/office/2017/10/relationships/person" Target="persons/person1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46" Type="http://schemas.microsoft.com/office/2017/10/relationships/person" Target="persons/person.xml"/><Relationship Id="rId25" Type="http://schemas.microsoft.com/office/2017/10/relationships/person" Target="persons/person10.xml"/><Relationship Id="rId33" Type="http://schemas.microsoft.com/office/2017/10/relationships/person" Target="persons/person16.xml"/><Relationship Id="rId38" Type="http://schemas.microsoft.com/office/2017/10/relationships/person" Target="persons/person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185422</xdr:colOff>
      <xdr:row>4</xdr:row>
      <xdr:rowOff>108663</xdr:rowOff>
    </xdr:from>
    <xdr:to>
      <xdr:col>26</xdr:col>
      <xdr:colOff>185422</xdr:colOff>
      <xdr:row>14</xdr:row>
      <xdr:rowOff>126663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101B7C-8D1D-652E-4565-EA42A71DFE97}"/>
            </a:ext>
          </a:extLst>
        </xdr:cNvPr>
        <xdr:cNvCxnSpPr/>
      </xdr:nvCxnSpPr>
      <xdr:spPr>
        <a:xfrm>
          <a:off x="6129022" y="1023063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130985</xdr:colOff>
      <xdr:row>15</xdr:row>
      <xdr:rowOff>111498</xdr:rowOff>
    </xdr:from>
    <xdr:to>
      <xdr:col>31</xdr:col>
      <xdr:colOff>199385</xdr:colOff>
      <xdr:row>15</xdr:row>
      <xdr:rowOff>111498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3EBDFC9-5520-466D-4294-B403ED000B7F}"/>
            </a:ext>
          </a:extLst>
        </xdr:cNvPr>
        <xdr:cNvCxnSpPr/>
      </xdr:nvCxnSpPr>
      <xdr:spPr>
        <a:xfrm>
          <a:off x="5845985" y="3540498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127444</xdr:colOff>
      <xdr:row>14</xdr:row>
      <xdr:rowOff>128236</xdr:rowOff>
    </xdr:from>
    <xdr:to>
      <xdr:col>26</xdr:col>
      <xdr:colOff>188073</xdr:colOff>
      <xdr:row>14</xdr:row>
      <xdr:rowOff>128236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B33BE15-A0DA-4F54-AEA1-E74D702050BF}"/>
            </a:ext>
          </a:extLst>
        </xdr:cNvPr>
        <xdr:cNvCxnSpPr/>
      </xdr:nvCxnSpPr>
      <xdr:spPr>
        <a:xfrm>
          <a:off x="5842444" y="3328636"/>
          <a:ext cx="28922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126225</xdr:colOff>
      <xdr:row>14</xdr:row>
      <xdr:rowOff>124787</xdr:rowOff>
    </xdr:from>
    <xdr:to>
      <xdr:col>25</xdr:col>
      <xdr:colOff>126225</xdr:colOff>
      <xdr:row>15</xdr:row>
      <xdr:rowOff>112187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56BBD7D-91CB-4E56-B09E-2AAA184B7CB6}"/>
            </a:ext>
          </a:extLst>
        </xdr:cNvPr>
        <xdr:cNvCxnSpPr/>
      </xdr:nvCxnSpPr>
      <xdr:spPr>
        <a:xfrm>
          <a:off x="5841225" y="332518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185550</xdr:colOff>
      <xdr:row>4</xdr:row>
      <xdr:rowOff>105695</xdr:rowOff>
    </xdr:from>
    <xdr:to>
      <xdr:col>27</xdr:col>
      <xdr:colOff>173939</xdr:colOff>
      <xdr:row>4</xdr:row>
      <xdr:rowOff>105695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B0F6EB6-F8AB-4620-807C-49317175C391}"/>
            </a:ext>
          </a:extLst>
        </xdr:cNvPr>
        <xdr:cNvCxnSpPr/>
      </xdr:nvCxnSpPr>
      <xdr:spPr>
        <a:xfrm>
          <a:off x="6129150" y="1020095"/>
          <a:ext cx="21698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174750</xdr:colOff>
      <xdr:row>14</xdr:row>
      <xdr:rowOff>125277</xdr:rowOff>
    </xdr:from>
    <xdr:to>
      <xdr:col>31</xdr:col>
      <xdr:colOff>196350</xdr:colOff>
      <xdr:row>14</xdr:row>
      <xdr:rowOff>125277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802E33E-1780-4441-B704-68D9402DB49A}"/>
            </a:ext>
          </a:extLst>
        </xdr:cNvPr>
        <xdr:cNvCxnSpPr/>
      </xdr:nvCxnSpPr>
      <xdr:spPr>
        <a:xfrm>
          <a:off x="6346950" y="3325677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197891</xdr:colOff>
      <xdr:row>14</xdr:row>
      <xdr:rowOff>124787</xdr:rowOff>
    </xdr:from>
    <xdr:to>
      <xdr:col>31</xdr:col>
      <xdr:colOff>197891</xdr:colOff>
      <xdr:row>15</xdr:row>
      <xdr:rowOff>112187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27EA568-1F8A-7965-D6F2-F1C758EE5E21}"/>
            </a:ext>
          </a:extLst>
        </xdr:cNvPr>
        <xdr:cNvCxnSpPr/>
      </xdr:nvCxnSpPr>
      <xdr:spPr>
        <a:xfrm>
          <a:off x="7284491" y="332518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177800</xdr:colOff>
      <xdr:row>4</xdr:row>
      <xdr:rowOff>106402</xdr:rowOff>
    </xdr:from>
    <xdr:to>
      <xdr:col>26</xdr:col>
      <xdr:colOff>132080</xdr:colOff>
      <xdr:row>4</xdr:row>
      <xdr:rowOff>106402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2AA0543-C6A0-4406-B017-B99E245CDE4D}"/>
            </a:ext>
          </a:extLst>
        </xdr:cNvPr>
        <xdr:cNvCxnSpPr/>
      </xdr:nvCxnSpPr>
      <xdr:spPr>
        <a:xfrm>
          <a:off x="5435600" y="1020802"/>
          <a:ext cx="64008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111237</xdr:colOff>
      <xdr:row>14</xdr:row>
      <xdr:rowOff>128318</xdr:rowOff>
    </xdr:from>
    <xdr:to>
      <xdr:col>25</xdr:col>
      <xdr:colOff>69837</xdr:colOff>
      <xdr:row>14</xdr:row>
      <xdr:rowOff>128318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CFC8AC9-DCAA-40A7-83DE-E440EC5FEC3B}"/>
            </a:ext>
          </a:extLst>
        </xdr:cNvPr>
        <xdr:cNvCxnSpPr/>
      </xdr:nvCxnSpPr>
      <xdr:spPr>
        <a:xfrm>
          <a:off x="5597637" y="3328718"/>
          <a:ext cx="1872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158789</xdr:colOff>
      <xdr:row>4</xdr:row>
      <xdr:rowOff>25414</xdr:rowOff>
    </xdr:from>
    <xdr:to>
      <xdr:col>28</xdr:col>
      <xdr:colOff>158789</xdr:colOff>
      <xdr:row>4</xdr:row>
      <xdr:rowOff>106680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CBE89FB-4FE2-D9C8-062E-7E303DEBCEB1}"/>
            </a:ext>
          </a:extLst>
        </xdr:cNvPr>
        <xdr:cNvCxnSpPr/>
      </xdr:nvCxnSpPr>
      <xdr:spPr>
        <a:xfrm>
          <a:off x="6525176" y="934898"/>
          <a:ext cx="0" cy="81266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224131</xdr:colOff>
      <xdr:row>8</xdr:row>
      <xdr:rowOff>102994</xdr:rowOff>
    </xdr:from>
    <xdr:ext cx="233205" cy="444352"/>
    <xdr:sp macro="" textlink="$R$7">
      <xdr:nvSpPr>
        <xdr:cNvPr id="19" name="テキスト ボックス 18">
          <a:extLst>
            <a:ext uri="{FF2B5EF4-FFF2-40B4-BE49-F238E27FC236}">
              <a16:creationId xmlns:a16="http://schemas.microsoft.com/office/drawing/2014/main" id="{7172356A-9E85-11BB-C58F-800ED7747C2F}"/>
            </a:ext>
          </a:extLst>
        </xdr:cNvPr>
        <xdr:cNvSpPr txBox="1"/>
      </xdr:nvSpPr>
      <xdr:spPr>
        <a:xfrm rot="16200000">
          <a:off x="5376358" y="203736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D60A5D0-3304-4DFD-ABA1-A95A2F25D07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188380</xdr:colOff>
      <xdr:row>15</xdr:row>
      <xdr:rowOff>109363</xdr:rowOff>
    </xdr:from>
    <xdr:to>
      <xdr:col>25</xdr:col>
      <xdr:colOff>73180</xdr:colOff>
      <xdr:row>15</xdr:row>
      <xdr:rowOff>109363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253276B-575D-B851-A713-61346E51092C}"/>
            </a:ext>
          </a:extLst>
        </xdr:cNvPr>
        <xdr:cNvCxnSpPr/>
      </xdr:nvCxnSpPr>
      <xdr:spPr>
        <a:xfrm>
          <a:off x="5446180" y="3538363"/>
          <a:ext cx="342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36903</xdr:colOff>
      <xdr:row>8</xdr:row>
      <xdr:rowOff>165876</xdr:rowOff>
    </xdr:from>
    <xdr:ext cx="233205" cy="444352"/>
    <xdr:sp macro="" textlink="$R$6">
      <xdr:nvSpPr>
        <xdr:cNvPr id="23" name="テキスト ボックス 22">
          <a:extLst>
            <a:ext uri="{FF2B5EF4-FFF2-40B4-BE49-F238E27FC236}">
              <a16:creationId xmlns:a16="http://schemas.microsoft.com/office/drawing/2014/main" id="{A501D245-A075-C59B-7615-C961D1B50661}"/>
            </a:ext>
          </a:extLst>
        </xdr:cNvPr>
        <xdr:cNvSpPr txBox="1"/>
      </xdr:nvSpPr>
      <xdr:spPr>
        <a:xfrm rot="16200000">
          <a:off x="5189130" y="210024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0532755-3B19-420B-B81E-04A73EC11A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227860</xdr:colOff>
      <xdr:row>4</xdr:row>
      <xdr:rowOff>104154</xdr:rowOff>
    </xdr:from>
    <xdr:to>
      <xdr:col>24</xdr:col>
      <xdr:colOff>489</xdr:colOff>
      <xdr:row>15</xdr:row>
      <xdr:rowOff>109554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BE3D7A23-A4FB-7911-3E76-E81DC16AA72C}"/>
            </a:ext>
          </a:extLst>
        </xdr:cNvPr>
        <xdr:cNvCxnSpPr/>
      </xdr:nvCxnSpPr>
      <xdr:spPr>
        <a:xfrm>
          <a:off x="5485660" y="1018554"/>
          <a:ext cx="1229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173507</xdr:colOff>
      <xdr:row>14</xdr:row>
      <xdr:rowOff>125922</xdr:rowOff>
    </xdr:from>
    <xdr:to>
      <xdr:col>24</xdr:col>
      <xdr:colOff>173507</xdr:colOff>
      <xdr:row>15</xdr:row>
      <xdr:rowOff>113322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B5CCE27-B10E-85DA-7039-0908950906B3}"/>
            </a:ext>
          </a:extLst>
        </xdr:cNvPr>
        <xdr:cNvCxnSpPr/>
      </xdr:nvCxnSpPr>
      <xdr:spPr>
        <a:xfrm>
          <a:off x="5659907" y="3326322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47635</xdr:colOff>
      <xdr:row>10</xdr:row>
      <xdr:rowOff>12072</xdr:rowOff>
    </xdr:from>
    <xdr:ext cx="224998" cy="345929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63472E8-7902-452E-B884-3618ABC907F9}"/>
            </a:ext>
          </a:extLst>
        </xdr:cNvPr>
        <xdr:cNvSpPr txBox="1"/>
      </xdr:nvSpPr>
      <xdr:spPr>
        <a:xfrm rot="16200000">
          <a:off x="5244969" y="2358538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23</xdr:col>
      <xdr:colOff>225339</xdr:colOff>
      <xdr:row>14</xdr:row>
      <xdr:rowOff>51619</xdr:rowOff>
    </xdr:from>
    <xdr:ext cx="233205" cy="444352"/>
    <xdr:sp macro="" textlink="$R$10">
      <xdr:nvSpPr>
        <xdr:cNvPr id="46" name="テキスト ボックス 45">
          <a:extLst>
            <a:ext uri="{FF2B5EF4-FFF2-40B4-BE49-F238E27FC236}">
              <a16:creationId xmlns:a16="http://schemas.microsoft.com/office/drawing/2014/main" id="{CC09A051-6B50-638E-00AC-2E6FA0607C08}"/>
            </a:ext>
          </a:extLst>
        </xdr:cNvPr>
        <xdr:cNvSpPr txBox="1"/>
      </xdr:nvSpPr>
      <xdr:spPr>
        <a:xfrm rot="16200000">
          <a:off x="5377566" y="335759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BA3E3A-6BC3-44CD-90BD-C227852DD0C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186471</xdr:colOff>
      <xdr:row>3</xdr:row>
      <xdr:rowOff>145519</xdr:rowOff>
    </xdr:from>
    <xdr:to>
      <xdr:col>26</xdr:col>
      <xdr:colOff>186471</xdr:colOff>
      <xdr:row>4</xdr:row>
      <xdr:rowOff>52443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4C002786-4E53-45E4-90B8-A6F803690120}"/>
            </a:ext>
          </a:extLst>
        </xdr:cNvPr>
        <xdr:cNvCxnSpPr/>
      </xdr:nvCxnSpPr>
      <xdr:spPr>
        <a:xfrm>
          <a:off x="6130071" y="831319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173998</xdr:colOff>
      <xdr:row>3</xdr:row>
      <xdr:rowOff>148543</xdr:rowOff>
    </xdr:from>
    <xdr:to>
      <xdr:col>27</xdr:col>
      <xdr:colOff>173998</xdr:colOff>
      <xdr:row>4</xdr:row>
      <xdr:rowOff>52443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646CD6A-6E5F-10CC-05FA-85FCC44C02C3}"/>
            </a:ext>
          </a:extLst>
        </xdr:cNvPr>
        <xdr:cNvCxnSpPr/>
      </xdr:nvCxnSpPr>
      <xdr:spPr>
        <a:xfrm>
          <a:off x="6346198" y="834343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183961</xdr:colOff>
      <xdr:row>3</xdr:row>
      <xdr:rowOff>189138</xdr:rowOff>
    </xdr:from>
    <xdr:to>
      <xdr:col>27</xdr:col>
      <xdr:colOff>171361</xdr:colOff>
      <xdr:row>3</xdr:row>
      <xdr:rowOff>189138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4A3C07AF-8D72-4FB2-FB3D-26D55FF1E7EA}"/>
            </a:ext>
          </a:extLst>
        </xdr:cNvPr>
        <xdr:cNvCxnSpPr/>
      </xdr:nvCxnSpPr>
      <xdr:spPr>
        <a:xfrm>
          <a:off x="6127561" y="874938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59144</xdr:colOff>
      <xdr:row>2</xdr:row>
      <xdr:rowOff>208821</xdr:rowOff>
    </xdr:from>
    <xdr:ext cx="444352" cy="233205"/>
    <xdr:sp macro="" textlink="$R$8">
      <xdr:nvSpPr>
        <xdr:cNvPr id="52" name="テキスト ボックス 51">
          <a:extLst>
            <a:ext uri="{FF2B5EF4-FFF2-40B4-BE49-F238E27FC236}">
              <a16:creationId xmlns:a16="http://schemas.microsoft.com/office/drawing/2014/main" id="{845D03FC-082F-F43D-7D0C-2FD5F78CC99C}"/>
            </a:ext>
          </a:extLst>
        </xdr:cNvPr>
        <xdr:cNvSpPr txBox="1"/>
      </xdr:nvSpPr>
      <xdr:spPr>
        <a:xfrm>
          <a:off x="6002744" y="66602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799EBD0-3A27-4277-8B5D-4D1803ABC1E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128092</xdr:colOff>
      <xdr:row>15</xdr:row>
      <xdr:rowOff>209524</xdr:rowOff>
    </xdr:from>
    <xdr:to>
      <xdr:col>25</xdr:col>
      <xdr:colOff>128092</xdr:colOff>
      <xdr:row>16</xdr:row>
      <xdr:rowOff>107985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854AB203-FD44-DF28-71AD-A11383DFA416}"/>
            </a:ext>
          </a:extLst>
        </xdr:cNvPr>
        <xdr:cNvCxnSpPr/>
      </xdr:nvCxnSpPr>
      <xdr:spPr>
        <a:xfrm>
          <a:off x="5843092" y="3638524"/>
          <a:ext cx="0" cy="12706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190592</xdr:colOff>
      <xdr:row>15</xdr:row>
      <xdr:rowOff>209524</xdr:rowOff>
    </xdr:from>
    <xdr:to>
      <xdr:col>31</xdr:col>
      <xdr:colOff>190592</xdr:colOff>
      <xdr:row>16</xdr:row>
      <xdr:rowOff>107985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D3CF8F0D-B6BA-B5D5-A8A7-C218C32D639C}"/>
            </a:ext>
          </a:extLst>
        </xdr:cNvPr>
        <xdr:cNvCxnSpPr/>
      </xdr:nvCxnSpPr>
      <xdr:spPr>
        <a:xfrm>
          <a:off x="7277192" y="3638524"/>
          <a:ext cx="0" cy="12706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122288</xdr:colOff>
      <xdr:row>16</xdr:row>
      <xdr:rowOff>60957</xdr:rowOff>
    </xdr:from>
    <xdr:to>
      <xdr:col>31</xdr:col>
      <xdr:colOff>190688</xdr:colOff>
      <xdr:row>16</xdr:row>
      <xdr:rowOff>60957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54E35BD3-CB52-A337-5776-2FB869156F3F}"/>
            </a:ext>
          </a:extLst>
        </xdr:cNvPr>
        <xdr:cNvCxnSpPr/>
      </xdr:nvCxnSpPr>
      <xdr:spPr>
        <a:xfrm>
          <a:off x="5837288" y="3718557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228031</xdr:colOff>
      <xdr:row>16</xdr:row>
      <xdr:rowOff>15660</xdr:rowOff>
    </xdr:from>
    <xdr:ext cx="444352" cy="233205"/>
    <xdr:sp macro="" textlink="$R$9">
      <xdr:nvSpPr>
        <xdr:cNvPr id="60" name="テキスト ボックス 59">
          <a:extLst>
            <a:ext uri="{FF2B5EF4-FFF2-40B4-BE49-F238E27FC236}">
              <a16:creationId xmlns:a16="http://schemas.microsoft.com/office/drawing/2014/main" id="{119EF37B-0FDB-4045-ABCE-7C82FE19AEAB}"/>
            </a:ext>
          </a:extLst>
        </xdr:cNvPr>
        <xdr:cNvSpPr txBox="1"/>
      </xdr:nvSpPr>
      <xdr:spPr>
        <a:xfrm>
          <a:off x="6400231" y="367326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B2963C1-BBCE-4601-899B-BE78032A503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126439</xdr:colOff>
      <xdr:row>13</xdr:row>
      <xdr:rowOff>83209</xdr:rowOff>
    </xdr:from>
    <xdr:to>
      <xdr:col>25</xdr:col>
      <xdr:colOff>126439</xdr:colOff>
      <xdr:row>14</xdr:row>
      <xdr:rowOff>39947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36682BB1-7927-39D7-A901-29AB3AF97BD3}"/>
            </a:ext>
          </a:extLst>
        </xdr:cNvPr>
        <xdr:cNvCxnSpPr/>
      </xdr:nvCxnSpPr>
      <xdr:spPr>
        <a:xfrm>
          <a:off x="5841439" y="3055009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126708</xdr:colOff>
      <xdr:row>13</xdr:row>
      <xdr:rowOff>125415</xdr:rowOff>
    </xdr:from>
    <xdr:to>
      <xdr:col>26</xdr:col>
      <xdr:colOff>187337</xdr:colOff>
      <xdr:row>13</xdr:row>
      <xdr:rowOff>125415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C29F181C-1FAE-B015-10CA-9F9069F00F39}"/>
            </a:ext>
          </a:extLst>
        </xdr:cNvPr>
        <xdr:cNvCxnSpPr/>
      </xdr:nvCxnSpPr>
      <xdr:spPr>
        <a:xfrm>
          <a:off x="5810982" y="3081238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39677</xdr:colOff>
      <xdr:row>12</xdr:row>
      <xdr:rowOff>136811</xdr:rowOff>
    </xdr:from>
    <xdr:ext cx="444352" cy="233205"/>
    <xdr:sp macro="" textlink="$R$11">
      <xdr:nvSpPr>
        <xdr:cNvPr id="70" name="テキスト ボックス 69">
          <a:extLst>
            <a:ext uri="{FF2B5EF4-FFF2-40B4-BE49-F238E27FC236}">
              <a16:creationId xmlns:a16="http://schemas.microsoft.com/office/drawing/2014/main" id="{CF8E150F-C683-E866-D610-CA70E4F3A6C3}"/>
            </a:ext>
          </a:extLst>
        </xdr:cNvPr>
        <xdr:cNvSpPr txBox="1"/>
      </xdr:nvSpPr>
      <xdr:spPr>
        <a:xfrm>
          <a:off x="5754677" y="288001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ADDAF28-CE9C-4FFD-B32B-9C6073AB7D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74317</xdr:colOff>
      <xdr:row>12</xdr:row>
      <xdr:rowOff>135452</xdr:rowOff>
    </xdr:from>
    <xdr:ext cx="444352" cy="233205"/>
    <xdr:sp macro="" textlink="$R$12">
      <xdr:nvSpPr>
        <xdr:cNvPr id="72" name="テキスト ボックス 71">
          <a:extLst>
            <a:ext uri="{FF2B5EF4-FFF2-40B4-BE49-F238E27FC236}">
              <a16:creationId xmlns:a16="http://schemas.microsoft.com/office/drawing/2014/main" id="{DF772656-C868-74FF-ECCD-E45AD9CF7264}"/>
            </a:ext>
          </a:extLst>
        </xdr:cNvPr>
        <xdr:cNvSpPr txBox="1"/>
      </xdr:nvSpPr>
      <xdr:spPr>
        <a:xfrm>
          <a:off x="6703717" y="287865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E6FBC41-D0E3-4A69-817C-AB6F334B9B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178470</xdr:colOff>
      <xdr:row>13</xdr:row>
      <xdr:rowOff>127849</xdr:rowOff>
    </xdr:from>
    <xdr:to>
      <xdr:col>31</xdr:col>
      <xdr:colOff>200070</xdr:colOff>
      <xdr:row>13</xdr:row>
      <xdr:rowOff>127849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6A647363-58DC-81AC-981F-5ADCAE612978}"/>
            </a:ext>
          </a:extLst>
        </xdr:cNvPr>
        <xdr:cNvCxnSpPr/>
      </xdr:nvCxnSpPr>
      <xdr:spPr>
        <a:xfrm>
          <a:off x="6350670" y="3099649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197714</xdr:colOff>
      <xdr:row>13</xdr:row>
      <xdr:rowOff>83209</xdr:rowOff>
    </xdr:from>
    <xdr:to>
      <xdr:col>31</xdr:col>
      <xdr:colOff>197714</xdr:colOff>
      <xdr:row>14</xdr:row>
      <xdr:rowOff>39947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3A2AB772-142D-393E-444B-8C0386CD36D7}"/>
            </a:ext>
          </a:extLst>
        </xdr:cNvPr>
        <xdr:cNvCxnSpPr/>
      </xdr:nvCxnSpPr>
      <xdr:spPr>
        <a:xfrm>
          <a:off x="7284314" y="3055009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174179</xdr:colOff>
      <xdr:row>4</xdr:row>
      <xdr:rowOff>140333</xdr:rowOff>
    </xdr:from>
    <xdr:to>
      <xdr:col>32</xdr:col>
      <xdr:colOff>218440</xdr:colOff>
      <xdr:row>4</xdr:row>
      <xdr:rowOff>140333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CB4C3A-297C-4F06-B5FF-ECAA3F1223EB}"/>
            </a:ext>
          </a:extLst>
        </xdr:cNvPr>
        <xdr:cNvCxnSpPr/>
      </xdr:nvCxnSpPr>
      <xdr:spPr>
        <a:xfrm>
          <a:off x="6346379" y="1054733"/>
          <a:ext cx="118726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50864</xdr:colOff>
      <xdr:row>4</xdr:row>
      <xdr:rowOff>145756</xdr:rowOff>
    </xdr:from>
    <xdr:ext cx="233205" cy="444352"/>
    <xdr:sp macro="" textlink="'1条'!R17">
      <xdr:nvSpPr>
        <xdr:cNvPr id="16" name="テキスト ボックス 15">
          <a:extLst>
            <a:ext uri="{FF2B5EF4-FFF2-40B4-BE49-F238E27FC236}">
              <a16:creationId xmlns:a16="http://schemas.microsoft.com/office/drawing/2014/main" id="{302E1372-34CA-4C92-83AF-8FD37C7A53BE}"/>
            </a:ext>
          </a:extLst>
        </xdr:cNvPr>
        <xdr:cNvSpPr txBox="1"/>
      </xdr:nvSpPr>
      <xdr:spPr>
        <a:xfrm rot="16200000">
          <a:off x="6346091" y="116572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29150</xdr:colOff>
      <xdr:row>4</xdr:row>
      <xdr:rowOff>107108</xdr:rowOff>
    </xdr:from>
    <xdr:to>
      <xdr:col>28</xdr:col>
      <xdr:colOff>208655</xdr:colOff>
      <xdr:row>4</xdr:row>
      <xdr:rowOff>107108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763EF3D-C8C4-3DF1-EC8C-F6B040B9BCDF}"/>
            </a:ext>
          </a:extLst>
        </xdr:cNvPr>
        <xdr:cNvCxnSpPr/>
      </xdr:nvCxnSpPr>
      <xdr:spPr>
        <a:xfrm>
          <a:off x="6429950" y="1021508"/>
          <a:ext cx="17950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155023</xdr:colOff>
      <xdr:row>4</xdr:row>
      <xdr:rowOff>142129</xdr:rowOff>
    </xdr:from>
    <xdr:to>
      <xdr:col>30</xdr:col>
      <xdr:colOff>157006</xdr:colOff>
      <xdr:row>5</xdr:row>
      <xdr:rowOff>57529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A251CB5-1AE3-47C2-9461-75B05764DF61}"/>
            </a:ext>
          </a:extLst>
        </xdr:cNvPr>
        <xdr:cNvCxnSpPr/>
      </xdr:nvCxnSpPr>
      <xdr:spPr>
        <a:xfrm rot="2700000">
          <a:off x="6905758" y="1122007"/>
          <a:ext cx="142771" cy="198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182288</xdr:colOff>
      <xdr:row>4</xdr:row>
      <xdr:rowOff>142897</xdr:rowOff>
    </xdr:from>
    <xdr:to>
      <xdr:col>31</xdr:col>
      <xdr:colOff>16856</xdr:colOff>
      <xdr:row>4</xdr:row>
      <xdr:rowOff>208861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8ED22128-78E2-4E26-8BE0-603424DDBEF7}"/>
            </a:ext>
          </a:extLst>
        </xdr:cNvPr>
        <xdr:cNvCxnSpPr/>
      </xdr:nvCxnSpPr>
      <xdr:spPr>
        <a:xfrm>
          <a:off x="7040288" y="1057297"/>
          <a:ext cx="63168" cy="6596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29211</xdr:colOff>
      <xdr:row>4</xdr:row>
      <xdr:rowOff>142897</xdr:rowOff>
    </xdr:from>
    <xdr:to>
      <xdr:col>31</xdr:col>
      <xdr:colOff>47169</xdr:colOff>
      <xdr:row>4</xdr:row>
      <xdr:rowOff>167689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C2FF5E79-06C9-47D5-A57B-A1E45A53E3FB}"/>
            </a:ext>
          </a:extLst>
        </xdr:cNvPr>
        <xdr:cNvCxnSpPr/>
      </xdr:nvCxnSpPr>
      <xdr:spPr>
        <a:xfrm>
          <a:off x="7115811" y="1057297"/>
          <a:ext cx="17958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185813</xdr:colOff>
      <xdr:row>4</xdr:row>
      <xdr:rowOff>194789</xdr:rowOff>
    </xdr:from>
    <xdr:to>
      <xdr:col>31</xdr:col>
      <xdr:colOff>91796</xdr:colOff>
      <xdr:row>4</xdr:row>
      <xdr:rowOff>194789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90A9D000-2AA8-4D7D-B73C-4B351BC5BFD7}"/>
            </a:ext>
          </a:extLst>
        </xdr:cNvPr>
        <xdr:cNvCxnSpPr/>
      </xdr:nvCxnSpPr>
      <xdr:spPr>
        <a:xfrm rot="18900000">
          <a:off x="7043813" y="1109189"/>
          <a:ext cx="13458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208673</xdr:colOff>
      <xdr:row>4</xdr:row>
      <xdr:rowOff>142897</xdr:rowOff>
    </xdr:from>
    <xdr:to>
      <xdr:col>30</xdr:col>
      <xdr:colOff>35446</xdr:colOff>
      <xdr:row>4</xdr:row>
      <xdr:rowOff>208861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6201B921-CDD9-4C46-AA14-FA7D86AA78C8}"/>
            </a:ext>
          </a:extLst>
        </xdr:cNvPr>
        <xdr:cNvCxnSpPr/>
      </xdr:nvCxnSpPr>
      <xdr:spPr>
        <a:xfrm>
          <a:off x="6838073" y="1057297"/>
          <a:ext cx="55373" cy="6596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47801</xdr:colOff>
      <xdr:row>4</xdr:row>
      <xdr:rowOff>142897</xdr:rowOff>
    </xdr:from>
    <xdr:to>
      <xdr:col>30</xdr:col>
      <xdr:colOff>69743</xdr:colOff>
      <xdr:row>4</xdr:row>
      <xdr:rowOff>167689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AE1184CA-E77D-4A67-8AF4-E120146D0F64}"/>
            </a:ext>
          </a:extLst>
        </xdr:cNvPr>
        <xdr:cNvCxnSpPr/>
      </xdr:nvCxnSpPr>
      <xdr:spPr>
        <a:xfrm>
          <a:off x="6905801" y="1057297"/>
          <a:ext cx="2194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202673</xdr:colOff>
      <xdr:row>4</xdr:row>
      <xdr:rowOff>194790</xdr:rowOff>
    </xdr:from>
    <xdr:to>
      <xdr:col>30</xdr:col>
      <xdr:colOff>108657</xdr:colOff>
      <xdr:row>4</xdr:row>
      <xdr:rowOff>194790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67E8C65F-344B-45D6-995A-26D0FEBD893C}"/>
            </a:ext>
          </a:extLst>
        </xdr:cNvPr>
        <xdr:cNvCxnSpPr/>
      </xdr:nvCxnSpPr>
      <xdr:spPr>
        <a:xfrm rot="18900000">
          <a:off x="6832073" y="1109190"/>
          <a:ext cx="13458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67660</xdr:colOff>
      <xdr:row>4</xdr:row>
      <xdr:rowOff>179248</xdr:rowOff>
    </xdr:from>
    <xdr:to>
      <xdr:col>30</xdr:col>
      <xdr:colOff>138027</xdr:colOff>
      <xdr:row>5</xdr:row>
      <xdr:rowOff>17102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16F3FB19-4666-4E59-A445-BFE5306F11C4}"/>
            </a:ext>
          </a:extLst>
        </xdr:cNvPr>
        <xdr:cNvCxnSpPr/>
      </xdr:nvCxnSpPr>
      <xdr:spPr>
        <a:xfrm flipV="1">
          <a:off x="6925660" y="1093648"/>
          <a:ext cx="70367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151583</xdr:colOff>
      <xdr:row>4</xdr:row>
      <xdr:rowOff>222245</xdr:rowOff>
    </xdr:from>
    <xdr:to>
      <xdr:col>30</xdr:col>
      <xdr:colOff>179696</xdr:colOff>
      <xdr:row>5</xdr:row>
      <xdr:rowOff>17102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CC9B487-3F8B-4F00-AEF2-E00423498DD4}"/>
            </a:ext>
          </a:extLst>
        </xdr:cNvPr>
        <xdr:cNvCxnSpPr/>
      </xdr:nvCxnSpPr>
      <xdr:spPr>
        <a:xfrm flipV="1">
          <a:off x="7009583" y="1136645"/>
          <a:ext cx="28113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158789</xdr:colOff>
      <xdr:row>4</xdr:row>
      <xdr:rowOff>140349</xdr:rowOff>
    </xdr:from>
    <xdr:to>
      <xdr:col>28</xdr:col>
      <xdr:colOff>158789</xdr:colOff>
      <xdr:row>4</xdr:row>
      <xdr:rowOff>221615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E8498F4C-5570-781C-59B2-BA443EB6C577}"/>
            </a:ext>
          </a:extLst>
        </xdr:cNvPr>
        <xdr:cNvCxnSpPr/>
      </xdr:nvCxnSpPr>
      <xdr:spPr>
        <a:xfrm>
          <a:off x="6559589" y="1054749"/>
          <a:ext cx="0" cy="81266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175071</xdr:colOff>
      <xdr:row>4</xdr:row>
      <xdr:rowOff>107024</xdr:rowOff>
    </xdr:from>
    <xdr:to>
      <xdr:col>24</xdr:col>
      <xdr:colOff>175071</xdr:colOff>
      <xdr:row>14</xdr:row>
      <xdr:rowOff>125024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8B743CD-8AE8-4B99-B8B0-18C802538C51}"/>
            </a:ext>
          </a:extLst>
        </xdr:cNvPr>
        <xdr:cNvCxnSpPr/>
      </xdr:nvCxnSpPr>
      <xdr:spPr>
        <a:xfrm>
          <a:off x="5661471" y="1021424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88003</xdr:colOff>
      <xdr:row>4</xdr:row>
      <xdr:rowOff>4170</xdr:rowOff>
    </xdr:from>
    <xdr:to>
      <xdr:col>32</xdr:col>
      <xdr:colOff>88003</xdr:colOff>
      <xdr:row>4</xdr:row>
      <xdr:rowOff>142285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B2BC40A-5BA2-4E43-8F50-C60B72E50EF3}"/>
            </a:ext>
          </a:extLst>
        </xdr:cNvPr>
        <xdr:cNvCxnSpPr/>
      </xdr:nvCxnSpPr>
      <xdr:spPr>
        <a:xfrm>
          <a:off x="7403203" y="918570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212189</xdr:colOff>
      <xdr:row>4</xdr:row>
      <xdr:rowOff>4170</xdr:rowOff>
    </xdr:from>
    <xdr:to>
      <xdr:col>31</xdr:col>
      <xdr:colOff>212189</xdr:colOff>
      <xdr:row>4</xdr:row>
      <xdr:rowOff>142285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982B632-8895-4696-9E57-19B9F73E0D11}"/>
            </a:ext>
          </a:extLst>
        </xdr:cNvPr>
        <xdr:cNvCxnSpPr/>
      </xdr:nvCxnSpPr>
      <xdr:spPr>
        <a:xfrm>
          <a:off x="7298789" y="918570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102676</xdr:colOff>
      <xdr:row>4</xdr:row>
      <xdr:rowOff>4170</xdr:rowOff>
    </xdr:from>
    <xdr:to>
      <xdr:col>31</xdr:col>
      <xdr:colOff>102676</xdr:colOff>
      <xdr:row>4</xdr:row>
      <xdr:rowOff>142285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9F1D877-D6EF-47B6-972A-93445B292D7D}"/>
            </a:ext>
          </a:extLst>
        </xdr:cNvPr>
        <xdr:cNvCxnSpPr/>
      </xdr:nvCxnSpPr>
      <xdr:spPr>
        <a:xfrm>
          <a:off x="7189276" y="918570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222583</xdr:colOff>
      <xdr:row>2</xdr:row>
      <xdr:rowOff>208058</xdr:rowOff>
    </xdr:from>
    <xdr:ext cx="444352" cy="233205"/>
    <xdr:sp macro="" textlink="$R$37">
      <xdr:nvSpPr>
        <xdr:cNvPr id="38" name="テキスト ボックス 37">
          <a:extLst>
            <a:ext uri="{FF2B5EF4-FFF2-40B4-BE49-F238E27FC236}">
              <a16:creationId xmlns:a16="http://schemas.microsoft.com/office/drawing/2014/main" id="{659F4FD6-0391-A7FA-F8A0-0F3D35937E73}"/>
            </a:ext>
          </a:extLst>
        </xdr:cNvPr>
        <xdr:cNvSpPr txBox="1"/>
      </xdr:nvSpPr>
      <xdr:spPr>
        <a:xfrm>
          <a:off x="6623383" y="66525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A9067C8-35C8-4BC7-8DB3-B74A6006E67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173057</xdr:colOff>
      <xdr:row>3</xdr:row>
      <xdr:rowOff>188919</xdr:rowOff>
    </xdr:from>
    <xdr:to>
      <xdr:col>30</xdr:col>
      <xdr:colOff>207257</xdr:colOff>
      <xdr:row>3</xdr:row>
      <xdr:rowOff>188919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EF35105-8928-0A33-C30E-C2B4BC51CF9D}"/>
            </a:ext>
          </a:extLst>
        </xdr:cNvPr>
        <xdr:cNvCxnSpPr/>
      </xdr:nvCxnSpPr>
      <xdr:spPr>
        <a:xfrm>
          <a:off x="6345257" y="874719"/>
          <a:ext cx="72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206223</xdr:colOff>
      <xdr:row>3</xdr:row>
      <xdr:rowOff>153685</xdr:rowOff>
    </xdr:from>
    <xdr:to>
      <xdr:col>30</xdr:col>
      <xdr:colOff>206223</xdr:colOff>
      <xdr:row>4</xdr:row>
      <xdr:rowOff>61885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A0ED354A-6B3A-87CB-82BC-906618B0F911}"/>
            </a:ext>
          </a:extLst>
        </xdr:cNvPr>
        <xdr:cNvCxnSpPr/>
      </xdr:nvCxnSpPr>
      <xdr:spPr>
        <a:xfrm>
          <a:off x="7064223" y="839485"/>
          <a:ext cx="0" cy="1368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170445</xdr:colOff>
      <xdr:row>4</xdr:row>
      <xdr:rowOff>108663</xdr:rowOff>
    </xdr:from>
    <xdr:to>
      <xdr:col>27</xdr:col>
      <xdr:colOff>170445</xdr:colOff>
      <xdr:row>14</xdr:row>
      <xdr:rowOff>126663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136E5F9-A79C-7A09-68A7-98276BF5F099}"/>
            </a:ext>
          </a:extLst>
        </xdr:cNvPr>
        <xdr:cNvCxnSpPr/>
      </xdr:nvCxnSpPr>
      <xdr:spPr>
        <a:xfrm>
          <a:off x="6342645" y="1023063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214436</xdr:colOff>
      <xdr:row>4</xdr:row>
      <xdr:rowOff>4170</xdr:rowOff>
    </xdr:from>
    <xdr:to>
      <xdr:col>30</xdr:col>
      <xdr:colOff>214436</xdr:colOff>
      <xdr:row>4</xdr:row>
      <xdr:rowOff>142285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A9ECB16-F38B-4E8C-38EE-77709A67BE19}"/>
            </a:ext>
          </a:extLst>
        </xdr:cNvPr>
        <xdr:cNvCxnSpPr/>
      </xdr:nvCxnSpPr>
      <xdr:spPr>
        <a:xfrm>
          <a:off x="7072436" y="918570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744</xdr:colOff>
      <xdr:row>9</xdr:row>
      <xdr:rowOff>169715</xdr:rowOff>
    </xdr:from>
    <xdr:ext cx="224998" cy="37061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C75E99-DC6B-2330-E620-F2CE0A795AED}"/>
            </a:ext>
          </a:extLst>
        </xdr:cNvPr>
        <xdr:cNvSpPr txBox="1"/>
      </xdr:nvSpPr>
      <xdr:spPr>
        <a:xfrm rot="16200000">
          <a:off x="5414336" y="2299923"/>
          <a:ext cx="37061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H'=</a:t>
          </a:r>
        </a:p>
      </xdr:txBody>
    </xdr:sp>
    <xdr:clientData/>
  </xdr:oneCellAnchor>
  <xdr:oneCellAnchor>
    <xdr:from>
      <xdr:col>25</xdr:col>
      <xdr:colOff>139569</xdr:colOff>
      <xdr:row>2</xdr:row>
      <xdr:rowOff>213216</xdr:rowOff>
    </xdr:from>
    <xdr:ext cx="320280" cy="2249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25813B1-6BC6-AEE4-6426-BBA14AFC83C5}"/>
            </a:ext>
          </a:extLst>
        </xdr:cNvPr>
        <xdr:cNvSpPr txBox="1"/>
      </xdr:nvSpPr>
      <xdr:spPr>
        <a:xfrm>
          <a:off x="5854569" y="670416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b=</a:t>
          </a:r>
        </a:p>
      </xdr:txBody>
    </xdr:sp>
    <xdr:clientData/>
  </xdr:oneCellAnchor>
  <xdr:oneCellAnchor>
    <xdr:from>
      <xdr:col>28</xdr:col>
      <xdr:colOff>45784</xdr:colOff>
      <xdr:row>2</xdr:row>
      <xdr:rowOff>213216</xdr:rowOff>
    </xdr:from>
    <xdr:ext cx="358753" cy="2249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84864E9-CCE2-970A-E3A5-36699F13F1C0}"/>
            </a:ext>
          </a:extLst>
        </xdr:cNvPr>
        <xdr:cNvSpPr txBox="1"/>
      </xdr:nvSpPr>
      <xdr:spPr>
        <a:xfrm>
          <a:off x="6446584" y="670416"/>
          <a:ext cx="35875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q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28</xdr:col>
      <xdr:colOff>106744</xdr:colOff>
      <xdr:row>12</xdr:row>
      <xdr:rowOff>142877</xdr:rowOff>
    </xdr:from>
    <xdr:ext cx="367280" cy="2249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7E958A4-6A2D-F50A-7021-0CC960654D3B}"/>
            </a:ext>
          </a:extLst>
        </xdr:cNvPr>
        <xdr:cNvSpPr txBox="1"/>
      </xdr:nvSpPr>
      <xdr:spPr>
        <a:xfrm>
          <a:off x="6507544" y="2886077"/>
          <a:ext cx="367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25</xdr:col>
      <xdr:colOff>51645</xdr:colOff>
      <xdr:row>12</xdr:row>
      <xdr:rowOff>25646</xdr:rowOff>
    </xdr:from>
    <xdr:ext cx="354456" cy="2249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913D3EE-E983-5F3C-71E4-90AD50D9F33B}"/>
            </a:ext>
          </a:extLst>
        </xdr:cNvPr>
        <xdr:cNvSpPr txBox="1"/>
      </xdr:nvSpPr>
      <xdr:spPr>
        <a:xfrm>
          <a:off x="5766645" y="2768846"/>
          <a:ext cx="35445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27</xdr:col>
      <xdr:colOff>50474</xdr:colOff>
      <xdr:row>16</xdr:row>
      <xdr:rowOff>13922</xdr:rowOff>
    </xdr:from>
    <xdr:ext cx="333105" cy="2249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EBD6FF5-1B59-BCD4-BE46-74B9BB3F535F}"/>
            </a:ext>
          </a:extLst>
        </xdr:cNvPr>
        <xdr:cNvSpPr txBox="1"/>
      </xdr:nvSpPr>
      <xdr:spPr>
        <a:xfrm>
          <a:off x="6222674" y="3671522"/>
          <a:ext cx="3331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B=</a:t>
          </a:r>
        </a:p>
      </xdr:txBody>
    </xdr:sp>
    <xdr:clientData/>
  </xdr:oneCellAnchor>
  <xdr:oneCellAnchor>
    <xdr:from>
      <xdr:col>24</xdr:col>
      <xdr:colOff>5556</xdr:colOff>
      <xdr:row>15</xdr:row>
      <xdr:rowOff>106903</xdr:rowOff>
    </xdr:from>
    <xdr:ext cx="224998" cy="36728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7286A8A-DCF1-F87F-B212-0D633D029BA8}"/>
            </a:ext>
          </a:extLst>
        </xdr:cNvPr>
        <xdr:cNvSpPr txBox="1"/>
      </xdr:nvSpPr>
      <xdr:spPr>
        <a:xfrm rot="16200000">
          <a:off x="5420815" y="3607044"/>
          <a:ext cx="367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31</xdr:col>
      <xdr:colOff>126509</xdr:colOff>
      <xdr:row>3</xdr:row>
      <xdr:rowOff>22716</xdr:rowOff>
    </xdr:from>
    <xdr:ext cx="320280" cy="2249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7445A8D-7FF5-54DA-7108-5D7D80F16357}"/>
            </a:ext>
          </a:extLst>
        </xdr:cNvPr>
        <xdr:cNvSpPr txBox="1"/>
      </xdr:nvSpPr>
      <xdr:spPr>
        <a:xfrm>
          <a:off x="7187433" y="706031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q=</a:t>
          </a:r>
        </a:p>
      </xdr:txBody>
    </xdr:sp>
    <xdr:clientData/>
  </xdr:oneCellAnchor>
  <xdr:oneCellAnchor>
    <xdr:from>
      <xdr:col>32</xdr:col>
      <xdr:colOff>46082</xdr:colOff>
      <xdr:row>3</xdr:row>
      <xdr:rowOff>26604</xdr:rowOff>
    </xdr:from>
    <xdr:ext cx="300082" cy="233205"/>
    <xdr:sp macro="" textlink="$R$36">
      <xdr:nvSpPr>
        <xdr:cNvPr id="53" name="テキスト ボックス 52">
          <a:extLst>
            <a:ext uri="{FF2B5EF4-FFF2-40B4-BE49-F238E27FC236}">
              <a16:creationId xmlns:a16="http://schemas.microsoft.com/office/drawing/2014/main" id="{444DFF3D-EE06-3CE1-7CEB-C069DDC26243}"/>
            </a:ext>
          </a:extLst>
        </xdr:cNvPr>
        <xdr:cNvSpPr txBox="1"/>
      </xdr:nvSpPr>
      <xdr:spPr>
        <a:xfrm>
          <a:off x="7361282" y="712404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2C0CE69-2B45-47A4-A19C-365D8DF53ED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/>
        </a:p>
      </xdr:txBody>
    </xdr:sp>
    <xdr:clientData/>
  </xdr:oneCellAnchor>
  <xdr:twoCellAnchor editAs="oneCell">
    <xdr:from>
      <xdr:col>32</xdr:col>
      <xdr:colOff>191536</xdr:colOff>
      <xdr:row>4</xdr:row>
      <xdr:rowOff>4170</xdr:rowOff>
    </xdr:from>
    <xdr:to>
      <xdr:col>32</xdr:col>
      <xdr:colOff>191536</xdr:colOff>
      <xdr:row>4</xdr:row>
      <xdr:rowOff>142285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012ADEC-E9F7-F451-BDCC-C968FAF57890}"/>
            </a:ext>
          </a:extLst>
        </xdr:cNvPr>
        <xdr:cNvCxnSpPr/>
      </xdr:nvCxnSpPr>
      <xdr:spPr>
        <a:xfrm>
          <a:off x="7480232" y="915257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128820</xdr:colOff>
      <xdr:row>16</xdr:row>
      <xdr:rowOff>98465</xdr:rowOff>
    </xdr:from>
    <xdr:to>
      <xdr:col>64</xdr:col>
      <xdr:colOff>75900</xdr:colOff>
      <xdr:row>16</xdr:row>
      <xdr:rowOff>132387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AABD287A-D517-48F7-9114-DA5F862FA57F}"/>
            </a:ext>
          </a:extLst>
        </xdr:cNvPr>
        <xdr:cNvCxnSpPr/>
      </xdr:nvCxnSpPr>
      <xdr:spPr>
        <a:xfrm flipH="1">
          <a:off x="14073420" y="3769920"/>
          <a:ext cx="632880" cy="33922"/>
        </a:xfrm>
        <a:prstGeom prst="line">
          <a:avLst/>
        </a:prstGeom>
        <a:ln w="158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18351</xdr:colOff>
      <xdr:row>5</xdr:row>
      <xdr:rowOff>144421</xdr:rowOff>
    </xdr:from>
    <xdr:to>
      <xdr:col>27</xdr:col>
      <xdr:colOff>18351</xdr:colOff>
      <xdr:row>15</xdr:row>
      <xdr:rowOff>147181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DB8BED0-D11F-4F61-AA95-EC861B903AF5}"/>
            </a:ext>
          </a:extLst>
        </xdr:cNvPr>
        <xdr:cNvCxnSpPr/>
      </xdr:nvCxnSpPr>
      <xdr:spPr>
        <a:xfrm>
          <a:off x="6190551" y="128742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192318</xdr:colOff>
      <xdr:row>16</xdr:row>
      <xdr:rowOff>133032</xdr:rowOff>
    </xdr:from>
    <xdr:to>
      <xdr:col>32</xdr:col>
      <xdr:colOff>32118</xdr:colOff>
      <xdr:row>16</xdr:row>
      <xdr:rowOff>133032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4BCE2D5-6106-456F-9AAC-D7C44552AFAC}"/>
            </a:ext>
          </a:extLst>
        </xdr:cNvPr>
        <xdr:cNvCxnSpPr/>
      </xdr:nvCxnSpPr>
      <xdr:spPr>
        <a:xfrm>
          <a:off x="5907318" y="380587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192396</xdr:colOff>
      <xdr:row>15</xdr:row>
      <xdr:rowOff>140920</xdr:rowOff>
    </xdr:from>
    <xdr:to>
      <xdr:col>27</xdr:col>
      <xdr:colOff>23196</xdr:colOff>
      <xdr:row>15</xdr:row>
      <xdr:rowOff>140920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8B16EFB-5D6D-44EA-BF52-E193293B9C51}"/>
            </a:ext>
          </a:extLst>
        </xdr:cNvPr>
        <xdr:cNvCxnSpPr/>
      </xdr:nvCxnSpPr>
      <xdr:spPr>
        <a:xfrm>
          <a:off x="5907396" y="3585160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190643</xdr:colOff>
      <xdr:row>15</xdr:row>
      <xdr:rowOff>142577</xdr:rowOff>
    </xdr:from>
    <xdr:to>
      <xdr:col>25</xdr:col>
      <xdr:colOff>190643</xdr:colOff>
      <xdr:row>16</xdr:row>
      <xdr:rowOff>129977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0ED1A42-E562-4377-883A-1FF284E7BDD6}"/>
            </a:ext>
          </a:extLst>
        </xdr:cNvPr>
        <xdr:cNvCxnSpPr/>
      </xdr:nvCxnSpPr>
      <xdr:spPr>
        <a:xfrm>
          <a:off x="5905643" y="358681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22639</xdr:colOff>
      <xdr:row>5</xdr:row>
      <xdr:rowOff>141453</xdr:rowOff>
    </xdr:from>
    <xdr:to>
      <xdr:col>28</xdr:col>
      <xdr:colOff>10039</xdr:colOff>
      <xdr:row>5</xdr:row>
      <xdr:rowOff>141453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BC490CD-3563-4F8C-AF7C-EF49134E5AF8}"/>
            </a:ext>
          </a:extLst>
        </xdr:cNvPr>
        <xdr:cNvCxnSpPr/>
      </xdr:nvCxnSpPr>
      <xdr:spPr>
        <a:xfrm>
          <a:off x="6194839" y="1284453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8454</xdr:colOff>
      <xdr:row>5</xdr:row>
      <xdr:rowOff>144421</xdr:rowOff>
    </xdr:from>
    <xdr:to>
      <xdr:col>28</xdr:col>
      <xdr:colOff>8454</xdr:colOff>
      <xdr:row>15</xdr:row>
      <xdr:rowOff>147181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62FB948-8CD3-4DF8-A63E-72E2230457CF}"/>
            </a:ext>
          </a:extLst>
        </xdr:cNvPr>
        <xdr:cNvCxnSpPr/>
      </xdr:nvCxnSpPr>
      <xdr:spPr>
        <a:xfrm>
          <a:off x="6409254" y="128742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8152</xdr:colOff>
      <xdr:row>15</xdr:row>
      <xdr:rowOff>148121</xdr:rowOff>
    </xdr:from>
    <xdr:to>
      <xdr:col>32</xdr:col>
      <xdr:colOff>29752</xdr:colOff>
      <xdr:row>15</xdr:row>
      <xdr:rowOff>148121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7BA7C51-4516-4205-8610-85AEAB6A7835}"/>
            </a:ext>
          </a:extLst>
        </xdr:cNvPr>
        <xdr:cNvCxnSpPr/>
      </xdr:nvCxnSpPr>
      <xdr:spPr>
        <a:xfrm>
          <a:off x="6408952" y="3592361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30873</xdr:colOff>
      <xdr:row>15</xdr:row>
      <xdr:rowOff>147140</xdr:rowOff>
    </xdr:from>
    <xdr:to>
      <xdr:col>32</xdr:col>
      <xdr:colOff>30873</xdr:colOff>
      <xdr:row>16</xdr:row>
      <xdr:rowOff>134540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DC8543D-F748-4CD2-9D4A-A9B483D8FF47}"/>
            </a:ext>
          </a:extLst>
        </xdr:cNvPr>
        <xdr:cNvCxnSpPr/>
      </xdr:nvCxnSpPr>
      <xdr:spPr>
        <a:xfrm>
          <a:off x="7346073" y="359138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194907</xdr:colOff>
      <xdr:row>5</xdr:row>
      <xdr:rowOff>142160</xdr:rowOff>
    </xdr:from>
    <xdr:to>
      <xdr:col>26</xdr:col>
      <xdr:colOff>129218</xdr:colOff>
      <xdr:row>5</xdr:row>
      <xdr:rowOff>142160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CF98EDD-1A41-4A90-B55B-CCEE57CB9949}"/>
            </a:ext>
          </a:extLst>
        </xdr:cNvPr>
        <xdr:cNvCxnSpPr/>
      </xdr:nvCxnSpPr>
      <xdr:spPr>
        <a:xfrm>
          <a:off x="5452707" y="1285160"/>
          <a:ext cx="62011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198120</xdr:colOff>
      <xdr:row>15</xdr:row>
      <xdr:rowOff>141002</xdr:rowOff>
    </xdr:from>
    <xdr:to>
      <xdr:col>25</xdr:col>
      <xdr:colOff>103504</xdr:colOff>
      <xdr:row>15</xdr:row>
      <xdr:rowOff>141002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78F776D-AA9F-4785-BF96-87BF40F2901A}"/>
            </a:ext>
          </a:extLst>
        </xdr:cNvPr>
        <xdr:cNvCxnSpPr/>
      </xdr:nvCxnSpPr>
      <xdr:spPr>
        <a:xfrm>
          <a:off x="5684520" y="3585242"/>
          <a:ext cx="13398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4849</xdr:colOff>
      <xdr:row>5</xdr:row>
      <xdr:rowOff>139912</xdr:rowOff>
    </xdr:from>
    <xdr:to>
      <xdr:col>25</xdr:col>
      <xdr:colOff>4849</xdr:colOff>
      <xdr:row>15</xdr:row>
      <xdr:rowOff>142672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F2E8C15-53D7-4EBE-AED8-7E5F06D874F8}"/>
            </a:ext>
          </a:extLst>
        </xdr:cNvPr>
        <xdr:cNvCxnSpPr/>
      </xdr:nvCxnSpPr>
      <xdr:spPr>
        <a:xfrm>
          <a:off x="5719849" y="128291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51887</xdr:colOff>
      <xdr:row>9</xdr:row>
      <xdr:rowOff>27589</xdr:rowOff>
    </xdr:from>
    <xdr:ext cx="233205" cy="444352"/>
    <xdr:sp macro="" textlink="'1条'!$R$7">
      <xdr:nvSpPr>
        <xdr:cNvPr id="13" name="テキスト ボックス 12">
          <a:extLst>
            <a:ext uri="{FF2B5EF4-FFF2-40B4-BE49-F238E27FC236}">
              <a16:creationId xmlns:a16="http://schemas.microsoft.com/office/drawing/2014/main" id="{AEA3DC4F-0DD1-4357-B05C-7EE54C92C432}"/>
            </a:ext>
          </a:extLst>
        </xdr:cNvPr>
        <xdr:cNvSpPr txBox="1"/>
      </xdr:nvSpPr>
      <xdr:spPr>
        <a:xfrm rot="16200000">
          <a:off x="5505866" y="223018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197798</xdr:colOff>
      <xdr:row>16</xdr:row>
      <xdr:rowOff>130897</xdr:rowOff>
    </xdr:from>
    <xdr:to>
      <xdr:col>25</xdr:col>
      <xdr:colOff>117377</xdr:colOff>
      <xdr:row>16</xdr:row>
      <xdr:rowOff>130897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6E026C9-C8FC-40F3-ABA0-0BE4AD656A5A}"/>
            </a:ext>
          </a:extLst>
        </xdr:cNvPr>
        <xdr:cNvCxnSpPr/>
      </xdr:nvCxnSpPr>
      <xdr:spPr>
        <a:xfrm>
          <a:off x="5455598" y="3803737"/>
          <a:ext cx="37677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74872</xdr:colOff>
      <xdr:row>9</xdr:row>
      <xdr:rowOff>196555</xdr:rowOff>
    </xdr:from>
    <xdr:ext cx="233205" cy="444352"/>
    <xdr:sp macro="" textlink="'1条'!R6">
      <xdr:nvSpPr>
        <xdr:cNvPr id="15" name="テキスト ボックス 14">
          <a:extLst>
            <a:ext uri="{FF2B5EF4-FFF2-40B4-BE49-F238E27FC236}">
              <a16:creationId xmlns:a16="http://schemas.microsoft.com/office/drawing/2014/main" id="{043903D5-EBE1-4797-8DC3-6E63B649FD40}"/>
            </a:ext>
          </a:extLst>
        </xdr:cNvPr>
        <xdr:cNvSpPr txBox="1"/>
      </xdr:nvSpPr>
      <xdr:spPr>
        <a:xfrm rot="16200000">
          <a:off x="5386426" y="220020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37230</xdr:colOff>
      <xdr:row>5</xdr:row>
      <xdr:rowOff>139912</xdr:rowOff>
    </xdr:from>
    <xdr:to>
      <xdr:col>24</xdr:col>
      <xdr:colOff>37230</xdr:colOff>
      <xdr:row>16</xdr:row>
      <xdr:rowOff>130072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A3D0C20-6183-4889-9B13-475CB8354E4A}"/>
            </a:ext>
          </a:extLst>
        </xdr:cNvPr>
        <xdr:cNvCxnSpPr/>
      </xdr:nvCxnSpPr>
      <xdr:spPr>
        <a:xfrm>
          <a:off x="5523630" y="1282912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7409</xdr:colOff>
      <xdr:row>15</xdr:row>
      <xdr:rowOff>143685</xdr:rowOff>
    </xdr:from>
    <xdr:to>
      <xdr:col>25</xdr:col>
      <xdr:colOff>7409</xdr:colOff>
      <xdr:row>16</xdr:row>
      <xdr:rowOff>131085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364538F-B40C-43EC-822A-2856B1410999}"/>
            </a:ext>
          </a:extLst>
        </xdr:cNvPr>
        <xdr:cNvCxnSpPr/>
      </xdr:nvCxnSpPr>
      <xdr:spPr>
        <a:xfrm>
          <a:off x="5722409" y="3587925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85604</xdr:colOff>
      <xdr:row>11</xdr:row>
      <xdr:rowOff>45860</xdr:rowOff>
    </xdr:from>
    <xdr:ext cx="224998" cy="3459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2425AF-BB37-470F-8594-D33072AFD8CD}"/>
            </a:ext>
          </a:extLst>
        </xdr:cNvPr>
        <xdr:cNvSpPr txBox="1"/>
      </xdr:nvSpPr>
      <xdr:spPr>
        <a:xfrm rot="16200000">
          <a:off x="5442265" y="2475453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31988</xdr:colOff>
      <xdr:row>14</xdr:row>
      <xdr:rowOff>209109</xdr:rowOff>
    </xdr:from>
    <xdr:ext cx="233205" cy="444352"/>
    <xdr:sp macro="" textlink="'1条'!$R$10">
      <xdr:nvSpPr>
        <xdr:cNvPr id="19" name="テキスト ボックス 18">
          <a:extLst>
            <a:ext uri="{FF2B5EF4-FFF2-40B4-BE49-F238E27FC236}">
              <a16:creationId xmlns:a16="http://schemas.microsoft.com/office/drawing/2014/main" id="{B0F3D36A-FF68-4D0C-B36A-A67E5652C356}"/>
            </a:ext>
          </a:extLst>
        </xdr:cNvPr>
        <xdr:cNvSpPr txBox="1"/>
      </xdr:nvSpPr>
      <xdr:spPr>
        <a:xfrm rot="16200000">
          <a:off x="5412815" y="353032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19400</xdr:colOff>
      <xdr:row>4</xdr:row>
      <xdr:rowOff>186357</xdr:rowOff>
    </xdr:from>
    <xdr:to>
      <xdr:col>27</xdr:col>
      <xdr:colOff>19400</xdr:colOff>
      <xdr:row>5</xdr:row>
      <xdr:rowOff>93280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E581D57-68DB-4B8E-93CC-4837CB8A72D8}"/>
            </a:ext>
          </a:extLst>
        </xdr:cNvPr>
        <xdr:cNvCxnSpPr/>
      </xdr:nvCxnSpPr>
      <xdr:spPr>
        <a:xfrm>
          <a:off x="6191600" y="1100757"/>
          <a:ext cx="0" cy="13552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9975</xdr:colOff>
      <xdr:row>4</xdr:row>
      <xdr:rowOff>189381</xdr:rowOff>
    </xdr:from>
    <xdr:to>
      <xdr:col>28</xdr:col>
      <xdr:colOff>9975</xdr:colOff>
      <xdr:row>5</xdr:row>
      <xdr:rowOff>93280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0367D77-1F6A-4E01-82E1-B8A58E743CDD}"/>
            </a:ext>
          </a:extLst>
        </xdr:cNvPr>
        <xdr:cNvCxnSpPr/>
      </xdr:nvCxnSpPr>
      <xdr:spPr>
        <a:xfrm>
          <a:off x="6410775" y="1103781"/>
          <a:ext cx="0" cy="13249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19939</xdr:colOff>
      <xdr:row>4</xdr:row>
      <xdr:rowOff>219816</xdr:rowOff>
    </xdr:from>
    <xdr:to>
      <xdr:col>28</xdr:col>
      <xdr:colOff>7339</xdr:colOff>
      <xdr:row>4</xdr:row>
      <xdr:rowOff>219816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2A0BCFBF-FC89-4544-B4FC-4422874651D3}"/>
            </a:ext>
          </a:extLst>
        </xdr:cNvPr>
        <xdr:cNvCxnSpPr/>
      </xdr:nvCxnSpPr>
      <xdr:spPr>
        <a:xfrm>
          <a:off x="6192139" y="1134216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126566</xdr:colOff>
      <xdr:row>4</xdr:row>
      <xdr:rowOff>1755</xdr:rowOff>
    </xdr:from>
    <xdr:ext cx="444352" cy="233205"/>
    <xdr:sp macro="" textlink="'1条'!R8">
      <xdr:nvSpPr>
        <xdr:cNvPr id="23" name="テキスト ボックス 22">
          <a:extLst>
            <a:ext uri="{FF2B5EF4-FFF2-40B4-BE49-F238E27FC236}">
              <a16:creationId xmlns:a16="http://schemas.microsoft.com/office/drawing/2014/main" id="{A0C2FFE4-7DF4-4B1E-9319-8313880A9817}"/>
            </a:ext>
          </a:extLst>
        </xdr:cNvPr>
        <xdr:cNvSpPr txBox="1"/>
      </xdr:nvSpPr>
      <xdr:spPr>
        <a:xfrm>
          <a:off x="6070166" y="91615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190547</xdr:colOff>
      <xdr:row>16</xdr:row>
      <xdr:rowOff>181356</xdr:rowOff>
    </xdr:from>
    <xdr:to>
      <xdr:col>25</xdr:col>
      <xdr:colOff>190547</xdr:colOff>
      <xdr:row>17</xdr:row>
      <xdr:rowOff>75832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A3921A1-A2D1-415D-A141-8DA2E6BCCD53}"/>
            </a:ext>
          </a:extLst>
        </xdr:cNvPr>
        <xdr:cNvCxnSpPr/>
      </xdr:nvCxnSpPr>
      <xdr:spPr>
        <a:xfrm>
          <a:off x="5905547" y="3854196"/>
          <a:ext cx="0" cy="1230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189157</xdr:colOff>
      <xdr:row>17</xdr:row>
      <xdr:rowOff>34867</xdr:rowOff>
    </xdr:from>
    <xdr:to>
      <xdr:col>32</xdr:col>
      <xdr:colOff>28957</xdr:colOff>
      <xdr:row>17</xdr:row>
      <xdr:rowOff>34867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65A9677-0E6B-4150-9624-0C36C2F4AFED}"/>
            </a:ext>
          </a:extLst>
        </xdr:cNvPr>
        <xdr:cNvCxnSpPr/>
      </xdr:nvCxnSpPr>
      <xdr:spPr>
        <a:xfrm>
          <a:off x="5904157" y="3936307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4832</xdr:colOff>
      <xdr:row>17</xdr:row>
      <xdr:rowOff>583</xdr:rowOff>
    </xdr:from>
    <xdr:ext cx="444352" cy="233205"/>
    <xdr:sp macro="" textlink="'1条'!R9">
      <xdr:nvSpPr>
        <xdr:cNvPr id="27" name="テキスト ボックス 26">
          <a:extLst>
            <a:ext uri="{FF2B5EF4-FFF2-40B4-BE49-F238E27FC236}">
              <a16:creationId xmlns:a16="http://schemas.microsoft.com/office/drawing/2014/main" id="{2173D956-4130-48F6-A358-3D0A65101921}"/>
            </a:ext>
          </a:extLst>
        </xdr:cNvPr>
        <xdr:cNvSpPr txBox="1"/>
      </xdr:nvSpPr>
      <xdr:spPr>
        <a:xfrm>
          <a:off x="6490976" y="395079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203663</xdr:colOff>
      <xdr:row>14</xdr:row>
      <xdr:rowOff>64397</xdr:rowOff>
    </xdr:from>
    <xdr:to>
      <xdr:col>25</xdr:col>
      <xdr:colOff>203663</xdr:colOff>
      <xdr:row>15</xdr:row>
      <xdr:rowOff>21136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62AEEA99-0C7B-42BF-A027-1C7959078C8D}"/>
            </a:ext>
          </a:extLst>
        </xdr:cNvPr>
        <xdr:cNvCxnSpPr/>
      </xdr:nvCxnSpPr>
      <xdr:spPr>
        <a:xfrm>
          <a:off x="5918663" y="3280037"/>
          <a:ext cx="0" cy="18533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198960</xdr:colOff>
      <xdr:row>14</xdr:row>
      <xdr:rowOff>101523</xdr:rowOff>
    </xdr:from>
    <xdr:to>
      <xdr:col>27</xdr:col>
      <xdr:colOff>23664</xdr:colOff>
      <xdr:row>14</xdr:row>
      <xdr:rowOff>101523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DB8921D-1F5A-41EB-9A68-4711D46537EE}"/>
            </a:ext>
          </a:extLst>
        </xdr:cNvPr>
        <xdr:cNvCxnSpPr/>
      </xdr:nvCxnSpPr>
      <xdr:spPr>
        <a:xfrm>
          <a:off x="5990160" y="3356787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115881</xdr:colOff>
      <xdr:row>13</xdr:row>
      <xdr:rowOff>127665</xdr:rowOff>
    </xdr:from>
    <xdr:ext cx="444352" cy="233205"/>
    <xdr:sp macro="" textlink="'1条'!R11">
      <xdr:nvSpPr>
        <xdr:cNvPr id="30" name="テキスト ボックス 29">
          <a:extLst>
            <a:ext uri="{FF2B5EF4-FFF2-40B4-BE49-F238E27FC236}">
              <a16:creationId xmlns:a16="http://schemas.microsoft.com/office/drawing/2014/main" id="{FD0BDA87-B4CE-45B8-B6DF-EB7CB3F77F2B}"/>
            </a:ext>
          </a:extLst>
        </xdr:cNvPr>
        <xdr:cNvSpPr txBox="1"/>
      </xdr:nvSpPr>
      <xdr:spPr>
        <a:xfrm>
          <a:off x="5907081" y="315128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35406</xdr:colOff>
      <xdr:row>10</xdr:row>
      <xdr:rowOff>151605</xdr:rowOff>
    </xdr:from>
    <xdr:ext cx="444352" cy="233205"/>
    <xdr:sp macro="" textlink="'1条'!R12">
      <xdr:nvSpPr>
        <xdr:cNvPr id="31" name="テキスト ボックス 30">
          <a:extLst>
            <a:ext uri="{FF2B5EF4-FFF2-40B4-BE49-F238E27FC236}">
              <a16:creationId xmlns:a16="http://schemas.microsoft.com/office/drawing/2014/main" id="{450C233D-62F9-468D-A095-72D00E285B43}"/>
            </a:ext>
          </a:extLst>
        </xdr:cNvPr>
        <xdr:cNvSpPr txBox="1"/>
      </xdr:nvSpPr>
      <xdr:spPr>
        <a:xfrm>
          <a:off x="6664806" y="245284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8162</xdr:colOff>
      <xdr:row>11</xdr:row>
      <xdr:rowOff>111683</xdr:rowOff>
    </xdr:from>
    <xdr:to>
      <xdr:col>32</xdr:col>
      <xdr:colOff>29762</xdr:colOff>
      <xdr:row>11</xdr:row>
      <xdr:rowOff>111683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88686007-3CF7-45C6-8CFC-D5B14ED895D5}"/>
            </a:ext>
          </a:extLst>
        </xdr:cNvPr>
        <xdr:cNvCxnSpPr/>
      </xdr:nvCxnSpPr>
      <xdr:spPr>
        <a:xfrm>
          <a:off x="6408962" y="264152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115601</xdr:colOff>
      <xdr:row>15</xdr:row>
      <xdr:rowOff>145631</xdr:rowOff>
    </xdr:from>
    <xdr:to>
      <xdr:col>28</xdr:col>
      <xdr:colOff>115601</xdr:colOff>
      <xdr:row>16</xdr:row>
      <xdr:rowOff>133031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186DEF9-ACB1-43FB-A0A4-9D299DA2FC61}"/>
            </a:ext>
          </a:extLst>
        </xdr:cNvPr>
        <xdr:cNvCxnSpPr/>
      </xdr:nvCxnSpPr>
      <xdr:spPr>
        <a:xfrm>
          <a:off x="6516401" y="3589871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45956</xdr:colOff>
      <xdr:row>16</xdr:row>
      <xdr:rowOff>5605</xdr:rowOff>
    </xdr:from>
    <xdr:to>
      <xdr:col>30</xdr:col>
      <xdr:colOff>86761</xdr:colOff>
      <xdr:row>16</xdr:row>
      <xdr:rowOff>48507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57DA4757-1AFD-4661-BF17-D586D92025F7}"/>
            </a:ext>
          </a:extLst>
        </xdr:cNvPr>
        <xdr:cNvSpPr/>
      </xdr:nvSpPr>
      <xdr:spPr>
        <a:xfrm>
          <a:off x="6903956" y="3678445"/>
          <a:ext cx="40805" cy="4290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72655</xdr:colOff>
      <xdr:row>14</xdr:row>
      <xdr:rowOff>83384</xdr:rowOff>
    </xdr:from>
    <xdr:to>
      <xdr:col>30</xdr:col>
      <xdr:colOff>72655</xdr:colOff>
      <xdr:row>15</xdr:row>
      <xdr:rowOff>35560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FC58FE60-6D8B-44F6-8F2E-9E2B6DFCF2C6}"/>
            </a:ext>
          </a:extLst>
        </xdr:cNvPr>
        <xdr:cNvCxnSpPr/>
      </xdr:nvCxnSpPr>
      <xdr:spPr>
        <a:xfrm>
          <a:off x="6930655" y="3299024"/>
          <a:ext cx="0" cy="180776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113413</xdr:colOff>
      <xdr:row>13</xdr:row>
      <xdr:rowOff>142317</xdr:rowOff>
    </xdr:from>
    <xdr:ext cx="444352" cy="233205"/>
    <xdr:sp macro="" textlink="$P$6">
      <xdr:nvSpPr>
        <xdr:cNvPr id="38" name="テキスト ボックス 37">
          <a:extLst>
            <a:ext uri="{FF2B5EF4-FFF2-40B4-BE49-F238E27FC236}">
              <a16:creationId xmlns:a16="http://schemas.microsoft.com/office/drawing/2014/main" id="{29A2CC98-539C-49F8-AD58-74F3F4A9F5D8}"/>
            </a:ext>
          </a:extLst>
        </xdr:cNvPr>
        <xdr:cNvSpPr txBox="1"/>
      </xdr:nvSpPr>
      <xdr:spPr>
        <a:xfrm>
          <a:off x="6514213" y="312935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0242E3-7BCF-431E-8FA3-CBFAD359ECC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1.150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28</xdr:col>
      <xdr:colOff>115911</xdr:colOff>
      <xdr:row>14</xdr:row>
      <xdr:rowOff>108010</xdr:rowOff>
    </xdr:from>
    <xdr:to>
      <xdr:col>30</xdr:col>
      <xdr:colOff>72711</xdr:colOff>
      <xdr:row>14</xdr:row>
      <xdr:rowOff>108010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8608AEF-FEC8-4922-9523-93BEEF786CA2}"/>
            </a:ext>
          </a:extLst>
        </xdr:cNvPr>
        <xdr:cNvCxnSpPr/>
      </xdr:nvCxnSpPr>
      <xdr:spPr>
        <a:xfrm>
          <a:off x="6516711" y="3323650"/>
          <a:ext cx="41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200489</xdr:colOff>
      <xdr:row>4</xdr:row>
      <xdr:rowOff>126149</xdr:rowOff>
    </xdr:from>
    <xdr:to>
      <xdr:col>62</xdr:col>
      <xdr:colOff>200489</xdr:colOff>
      <xdr:row>14</xdr:row>
      <xdr:rowOff>128909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4BC1677E-89BF-46D7-8A7A-F4C1B77FA5F4}"/>
            </a:ext>
          </a:extLst>
        </xdr:cNvPr>
        <xdr:cNvCxnSpPr/>
      </xdr:nvCxnSpPr>
      <xdr:spPr>
        <a:xfrm>
          <a:off x="14373689" y="1040549"/>
          <a:ext cx="0" cy="230261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141688</xdr:colOff>
      <xdr:row>15</xdr:row>
      <xdr:rowOff>113889</xdr:rowOff>
    </xdr:from>
    <xdr:to>
      <xdr:col>67</xdr:col>
      <xdr:colOff>210088</xdr:colOff>
      <xdr:row>15</xdr:row>
      <xdr:rowOff>113889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DE83AC1-DEE5-4B38-8C65-0B73ACA3A52A}"/>
            </a:ext>
          </a:extLst>
        </xdr:cNvPr>
        <xdr:cNvCxnSpPr/>
      </xdr:nvCxnSpPr>
      <xdr:spPr>
        <a:xfrm>
          <a:off x="14086288" y="3556744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140784</xdr:colOff>
      <xdr:row>14</xdr:row>
      <xdr:rowOff>124679</xdr:rowOff>
    </xdr:from>
    <xdr:to>
      <xdr:col>62</xdr:col>
      <xdr:colOff>200184</xdr:colOff>
      <xdr:row>14</xdr:row>
      <xdr:rowOff>124679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113F381D-3DC8-4369-885D-D004CC5CF168}"/>
            </a:ext>
          </a:extLst>
        </xdr:cNvPr>
        <xdr:cNvCxnSpPr/>
      </xdr:nvCxnSpPr>
      <xdr:spPr>
        <a:xfrm>
          <a:off x="14085384" y="334031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140013</xdr:colOff>
      <xdr:row>14</xdr:row>
      <xdr:rowOff>126337</xdr:rowOff>
    </xdr:from>
    <xdr:to>
      <xdr:col>61</xdr:col>
      <xdr:colOff>140013</xdr:colOff>
      <xdr:row>15</xdr:row>
      <xdr:rowOff>113737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3D57EC6E-3D4A-453C-AF4A-2BA99B536F4A}"/>
            </a:ext>
          </a:extLst>
        </xdr:cNvPr>
        <xdr:cNvCxnSpPr/>
      </xdr:nvCxnSpPr>
      <xdr:spPr>
        <a:xfrm>
          <a:off x="14084613" y="334197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199697</xdr:colOff>
      <xdr:row>4</xdr:row>
      <xdr:rowOff>129044</xdr:rowOff>
    </xdr:from>
    <xdr:to>
      <xdr:col>63</xdr:col>
      <xdr:colOff>188087</xdr:colOff>
      <xdr:row>4</xdr:row>
      <xdr:rowOff>129044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517BC80-04FD-4570-84BA-E6AFCD86F2C8}"/>
            </a:ext>
          </a:extLst>
        </xdr:cNvPr>
        <xdr:cNvCxnSpPr/>
      </xdr:nvCxnSpPr>
      <xdr:spPr>
        <a:xfrm>
          <a:off x="14372897" y="1043444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185512</xdr:colOff>
      <xdr:row>4</xdr:row>
      <xdr:rowOff>126149</xdr:rowOff>
    </xdr:from>
    <xdr:to>
      <xdr:col>63</xdr:col>
      <xdr:colOff>185512</xdr:colOff>
      <xdr:row>14</xdr:row>
      <xdr:rowOff>128909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00BCDE2-563E-4D79-AA1A-3B25530892FB}"/>
            </a:ext>
          </a:extLst>
        </xdr:cNvPr>
        <xdr:cNvCxnSpPr/>
      </xdr:nvCxnSpPr>
      <xdr:spPr>
        <a:xfrm>
          <a:off x="14587312" y="1040549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187786</xdr:colOff>
      <xdr:row>14</xdr:row>
      <xdr:rowOff>126800</xdr:rowOff>
    </xdr:from>
    <xdr:to>
      <xdr:col>67</xdr:col>
      <xdr:colOff>210376</xdr:colOff>
      <xdr:row>14</xdr:row>
      <xdr:rowOff>126800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A790A536-F7FB-4781-B66E-C12C279170F1}"/>
            </a:ext>
          </a:extLst>
        </xdr:cNvPr>
        <xdr:cNvCxnSpPr/>
      </xdr:nvCxnSpPr>
      <xdr:spPr>
        <a:xfrm>
          <a:off x="14589586" y="3342440"/>
          <a:ext cx="93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206559</xdr:colOff>
      <xdr:row>14</xdr:row>
      <xdr:rowOff>125820</xdr:rowOff>
    </xdr:from>
    <xdr:to>
      <xdr:col>67</xdr:col>
      <xdr:colOff>206559</xdr:colOff>
      <xdr:row>15</xdr:row>
      <xdr:rowOff>113220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DC15C739-843B-4099-9762-F1DF72995FE0}"/>
            </a:ext>
          </a:extLst>
        </xdr:cNvPr>
        <xdr:cNvCxnSpPr/>
      </xdr:nvCxnSpPr>
      <xdr:spPr>
        <a:xfrm>
          <a:off x="15522759" y="334146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146503</xdr:colOff>
      <xdr:row>4</xdr:row>
      <xdr:rowOff>128969</xdr:rowOff>
    </xdr:from>
    <xdr:to>
      <xdr:col>62</xdr:col>
      <xdr:colOff>85783</xdr:colOff>
      <xdr:row>4</xdr:row>
      <xdr:rowOff>128969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384E15CD-6715-4D10-B658-123E7499E741}"/>
            </a:ext>
          </a:extLst>
        </xdr:cNvPr>
        <xdr:cNvCxnSpPr/>
      </xdr:nvCxnSpPr>
      <xdr:spPr>
        <a:xfrm>
          <a:off x="13633903" y="1043369"/>
          <a:ext cx="62508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158857</xdr:colOff>
      <xdr:row>14</xdr:row>
      <xdr:rowOff>124761</xdr:rowOff>
    </xdr:from>
    <xdr:to>
      <xdr:col>61</xdr:col>
      <xdr:colOff>80648</xdr:colOff>
      <xdr:row>14</xdr:row>
      <xdr:rowOff>124761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40135E95-B467-4BA4-8DD5-58414BE27680}"/>
            </a:ext>
          </a:extLst>
        </xdr:cNvPr>
        <xdr:cNvCxnSpPr/>
      </xdr:nvCxnSpPr>
      <xdr:spPr>
        <a:xfrm>
          <a:off x="13874857" y="3339016"/>
          <a:ext cx="15039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189874</xdr:colOff>
      <xdr:row>4</xdr:row>
      <xdr:rowOff>126720</xdr:rowOff>
    </xdr:from>
    <xdr:to>
      <xdr:col>60</xdr:col>
      <xdr:colOff>189874</xdr:colOff>
      <xdr:row>14</xdr:row>
      <xdr:rowOff>129480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CFEA747E-8C3D-4C22-8A85-3EAE21637454}"/>
            </a:ext>
          </a:extLst>
        </xdr:cNvPr>
        <xdr:cNvCxnSpPr/>
      </xdr:nvCxnSpPr>
      <xdr:spPr>
        <a:xfrm>
          <a:off x="13905874" y="1041120"/>
          <a:ext cx="0" cy="230261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8486</xdr:colOff>
      <xdr:row>8</xdr:row>
      <xdr:rowOff>7547</xdr:rowOff>
    </xdr:from>
    <xdr:ext cx="233205" cy="444352"/>
    <xdr:sp macro="" textlink="'1条'!$R$7">
      <xdr:nvSpPr>
        <xdr:cNvPr id="51" name="テキスト ボックス 50">
          <a:extLst>
            <a:ext uri="{FF2B5EF4-FFF2-40B4-BE49-F238E27FC236}">
              <a16:creationId xmlns:a16="http://schemas.microsoft.com/office/drawing/2014/main" id="{9E5CBF80-6A2C-44A9-B9A8-477C89EAEC1D}"/>
            </a:ext>
          </a:extLst>
        </xdr:cNvPr>
        <xdr:cNvSpPr txBox="1"/>
      </xdr:nvSpPr>
      <xdr:spPr>
        <a:xfrm rot="16200000">
          <a:off x="13618913" y="19557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138693</xdr:colOff>
      <xdr:row>15</xdr:row>
      <xdr:rowOff>113786</xdr:rowOff>
    </xdr:from>
    <xdr:to>
      <xdr:col>61</xdr:col>
      <xdr:colOff>60328</xdr:colOff>
      <xdr:row>15</xdr:row>
      <xdr:rowOff>113786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86B08AEC-0DD9-4D99-B91B-99794031C985}"/>
            </a:ext>
          </a:extLst>
        </xdr:cNvPr>
        <xdr:cNvCxnSpPr/>
      </xdr:nvCxnSpPr>
      <xdr:spPr>
        <a:xfrm>
          <a:off x="13626093" y="3556641"/>
          <a:ext cx="37883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222577</xdr:colOff>
      <xdr:row>8</xdr:row>
      <xdr:rowOff>179560</xdr:rowOff>
    </xdr:from>
    <xdr:ext cx="233205" cy="444352"/>
    <xdr:sp macro="" textlink="'1条'!R6">
      <xdr:nvSpPr>
        <xdr:cNvPr id="53" name="テキスト ボックス 52">
          <a:extLst>
            <a:ext uri="{FF2B5EF4-FFF2-40B4-BE49-F238E27FC236}">
              <a16:creationId xmlns:a16="http://schemas.microsoft.com/office/drawing/2014/main" id="{0A4EC411-EDCC-409B-A4D1-A17120DEF36A}"/>
            </a:ext>
          </a:extLst>
        </xdr:cNvPr>
        <xdr:cNvSpPr txBox="1"/>
      </xdr:nvSpPr>
      <xdr:spPr>
        <a:xfrm rot="16200000">
          <a:off x="13375804" y="212778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184935</xdr:colOff>
      <xdr:row>4</xdr:row>
      <xdr:rowOff>126721</xdr:rowOff>
    </xdr:from>
    <xdr:to>
      <xdr:col>59</xdr:col>
      <xdr:colOff>184935</xdr:colOff>
      <xdr:row>15</xdr:row>
      <xdr:rowOff>115792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A5E583CA-1629-4FFB-A614-BF0AF0B7A66D}"/>
            </a:ext>
          </a:extLst>
        </xdr:cNvPr>
        <xdr:cNvCxnSpPr/>
      </xdr:nvCxnSpPr>
      <xdr:spPr>
        <a:xfrm>
          <a:off x="13672335" y="1041121"/>
          <a:ext cx="0" cy="2517526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188995</xdr:colOff>
      <xdr:row>14</xdr:row>
      <xdr:rowOff>127445</xdr:rowOff>
    </xdr:from>
    <xdr:to>
      <xdr:col>60</xdr:col>
      <xdr:colOff>188995</xdr:colOff>
      <xdr:row>15</xdr:row>
      <xdr:rowOff>114845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4C97697-6B75-4376-A833-6EDDB45F1C4E}"/>
            </a:ext>
          </a:extLst>
        </xdr:cNvPr>
        <xdr:cNvCxnSpPr/>
      </xdr:nvCxnSpPr>
      <xdr:spPr>
        <a:xfrm>
          <a:off x="13904995" y="3341700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4709</xdr:colOff>
      <xdr:row>10</xdr:row>
      <xdr:rowOff>25817</xdr:rowOff>
    </xdr:from>
    <xdr:ext cx="224998" cy="345929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9C244F4-577D-4E81-AA7C-45AC4370B528}"/>
            </a:ext>
          </a:extLst>
        </xdr:cNvPr>
        <xdr:cNvSpPr txBox="1"/>
      </xdr:nvSpPr>
      <xdr:spPr>
        <a:xfrm rot="16200000">
          <a:off x="13431643" y="2386138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59</xdr:col>
      <xdr:colOff>201204</xdr:colOff>
      <xdr:row>13</xdr:row>
      <xdr:rowOff>197920</xdr:rowOff>
    </xdr:from>
    <xdr:ext cx="233205" cy="444352"/>
    <xdr:sp macro="" textlink="'1条'!$R$10">
      <xdr:nvSpPr>
        <xdr:cNvPr id="57" name="テキスト ボックス 56">
          <a:extLst>
            <a:ext uri="{FF2B5EF4-FFF2-40B4-BE49-F238E27FC236}">
              <a16:creationId xmlns:a16="http://schemas.microsoft.com/office/drawing/2014/main" id="{867CDA16-B1DD-4C98-BA49-3ED1C2710108}"/>
            </a:ext>
          </a:extLst>
        </xdr:cNvPr>
        <xdr:cNvSpPr txBox="1"/>
      </xdr:nvSpPr>
      <xdr:spPr>
        <a:xfrm rot="16200000">
          <a:off x="13583031" y="329053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201538</xdr:colOff>
      <xdr:row>3</xdr:row>
      <xdr:rowOff>171134</xdr:rowOff>
    </xdr:from>
    <xdr:to>
      <xdr:col>62</xdr:col>
      <xdr:colOff>201538</xdr:colOff>
      <xdr:row>4</xdr:row>
      <xdr:rowOff>73237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E1D2A6B-2761-4EA7-B982-D6F8F9CEDEF8}"/>
            </a:ext>
          </a:extLst>
        </xdr:cNvPr>
        <xdr:cNvCxnSpPr/>
      </xdr:nvCxnSpPr>
      <xdr:spPr>
        <a:xfrm>
          <a:off x="14374738" y="856934"/>
          <a:ext cx="0" cy="1307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184767</xdr:colOff>
      <xdr:row>3</xdr:row>
      <xdr:rowOff>174158</xdr:rowOff>
    </xdr:from>
    <xdr:to>
      <xdr:col>63</xdr:col>
      <xdr:colOff>184767</xdr:colOff>
      <xdr:row>4</xdr:row>
      <xdr:rowOff>73237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1487CD1-5E1A-4E25-BEC8-E4A066700CB1}"/>
            </a:ext>
          </a:extLst>
        </xdr:cNvPr>
        <xdr:cNvCxnSpPr/>
      </xdr:nvCxnSpPr>
      <xdr:spPr>
        <a:xfrm>
          <a:off x="14586567" y="859958"/>
          <a:ext cx="0" cy="12767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204109</xdr:colOff>
      <xdr:row>3</xdr:row>
      <xdr:rowOff>202821</xdr:rowOff>
    </xdr:from>
    <xdr:to>
      <xdr:col>63</xdr:col>
      <xdr:colOff>191509</xdr:colOff>
      <xdr:row>3</xdr:row>
      <xdr:rowOff>202821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566418EC-24C9-499C-AD56-622FC2292AF9}"/>
            </a:ext>
          </a:extLst>
        </xdr:cNvPr>
        <xdr:cNvCxnSpPr/>
      </xdr:nvCxnSpPr>
      <xdr:spPr>
        <a:xfrm>
          <a:off x="14377309" y="888621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88594</xdr:colOff>
      <xdr:row>2</xdr:row>
      <xdr:rowOff>222504</xdr:rowOff>
    </xdr:from>
    <xdr:ext cx="444352" cy="233205"/>
    <xdr:sp macro="" textlink="'1条'!R8">
      <xdr:nvSpPr>
        <xdr:cNvPr id="61" name="テキスト ボックス 60">
          <a:extLst>
            <a:ext uri="{FF2B5EF4-FFF2-40B4-BE49-F238E27FC236}">
              <a16:creationId xmlns:a16="http://schemas.microsoft.com/office/drawing/2014/main" id="{2765DEC8-56A9-47B0-B435-D0C990C4648D}"/>
            </a:ext>
          </a:extLst>
        </xdr:cNvPr>
        <xdr:cNvSpPr txBox="1"/>
      </xdr:nvSpPr>
      <xdr:spPr>
        <a:xfrm>
          <a:off x="14261794" y="67970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142857</xdr:colOff>
      <xdr:row>17</xdr:row>
      <xdr:rowOff>124847</xdr:rowOff>
    </xdr:from>
    <xdr:to>
      <xdr:col>61</xdr:col>
      <xdr:colOff>142857</xdr:colOff>
      <xdr:row>18</xdr:row>
      <xdr:rowOff>71280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D48817A-B5E2-4419-8F7B-490CA8728005}"/>
            </a:ext>
          </a:extLst>
        </xdr:cNvPr>
        <xdr:cNvCxnSpPr/>
      </xdr:nvCxnSpPr>
      <xdr:spPr>
        <a:xfrm>
          <a:off x="14087457" y="4024902"/>
          <a:ext cx="0" cy="18888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142873</xdr:colOff>
      <xdr:row>13</xdr:row>
      <xdr:rowOff>37552</xdr:rowOff>
    </xdr:from>
    <xdr:to>
      <xdr:col>61</xdr:col>
      <xdr:colOff>142873</xdr:colOff>
      <xdr:row>13</xdr:row>
      <xdr:rowOff>223408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E1C72491-E175-4932-8B51-84F545C39C41}"/>
            </a:ext>
          </a:extLst>
        </xdr:cNvPr>
        <xdr:cNvCxnSpPr/>
      </xdr:nvCxnSpPr>
      <xdr:spPr>
        <a:xfrm>
          <a:off x="14087473" y="3023207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145790</xdr:colOff>
      <xdr:row>13</xdr:row>
      <xdr:rowOff>90292</xdr:rowOff>
    </xdr:from>
    <xdr:to>
      <xdr:col>62</xdr:col>
      <xdr:colOff>205190</xdr:colOff>
      <xdr:row>13</xdr:row>
      <xdr:rowOff>90292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1263806-113F-494A-8F8F-F70F05D3C198}"/>
            </a:ext>
          </a:extLst>
        </xdr:cNvPr>
        <xdr:cNvCxnSpPr/>
      </xdr:nvCxnSpPr>
      <xdr:spPr>
        <a:xfrm>
          <a:off x="14090390" y="3075947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135798</xdr:colOff>
      <xdr:row>11</xdr:row>
      <xdr:rowOff>16020</xdr:rowOff>
    </xdr:from>
    <xdr:ext cx="444352" cy="233205"/>
    <xdr:sp macro="" textlink="$G$6">
      <xdr:nvSpPr>
        <xdr:cNvPr id="65" name="テキスト ボックス 64">
          <a:extLst>
            <a:ext uri="{FF2B5EF4-FFF2-40B4-BE49-F238E27FC236}">
              <a16:creationId xmlns:a16="http://schemas.microsoft.com/office/drawing/2014/main" id="{85A86F16-7396-44B5-B05D-4B0953DD930B}"/>
            </a:ext>
          </a:extLst>
        </xdr:cNvPr>
        <xdr:cNvSpPr txBox="1"/>
      </xdr:nvSpPr>
      <xdr:spPr>
        <a:xfrm>
          <a:off x="14994798" y="25444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8AF3E58-77DC-4689-B2DF-8E0FA6C7A65A}" type="TxLink"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pPr/>
            <a:t>2.300</a:t>
          </a:fld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oneCellAnchor>
    <xdr:from>
      <xdr:col>64</xdr:col>
      <xdr:colOff>178322</xdr:colOff>
      <xdr:row>12</xdr:row>
      <xdr:rowOff>107094</xdr:rowOff>
    </xdr:from>
    <xdr:ext cx="444352" cy="233205"/>
    <xdr:sp macro="" textlink="$AQ$15">
      <xdr:nvSpPr>
        <xdr:cNvPr id="66" name="テキスト ボックス 65">
          <a:extLst>
            <a:ext uri="{FF2B5EF4-FFF2-40B4-BE49-F238E27FC236}">
              <a16:creationId xmlns:a16="http://schemas.microsoft.com/office/drawing/2014/main" id="{B9604DA4-19C5-42FE-8B82-8997F071006B}"/>
            </a:ext>
          </a:extLst>
        </xdr:cNvPr>
        <xdr:cNvSpPr txBox="1"/>
      </xdr:nvSpPr>
      <xdr:spPr>
        <a:xfrm>
          <a:off x="14808722" y="286414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AF7F04B-8E45-42E1-AF8D-EED3ADDC4BA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0.874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64</xdr:col>
      <xdr:colOff>64947</xdr:colOff>
      <xdr:row>13</xdr:row>
      <xdr:rowOff>90292</xdr:rowOff>
    </xdr:from>
    <xdr:to>
      <xdr:col>65</xdr:col>
      <xdr:colOff>133050</xdr:colOff>
      <xdr:row>13</xdr:row>
      <xdr:rowOff>90292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457B555B-6F50-404C-9AE8-60BA8711EFE4}"/>
            </a:ext>
          </a:extLst>
        </xdr:cNvPr>
        <xdr:cNvCxnSpPr/>
      </xdr:nvCxnSpPr>
      <xdr:spPr>
        <a:xfrm>
          <a:off x="14695347" y="3075947"/>
          <a:ext cx="29670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172921</xdr:colOff>
      <xdr:row>3</xdr:row>
      <xdr:rowOff>153891</xdr:rowOff>
    </xdr:from>
    <xdr:ext cx="233205" cy="444352"/>
    <xdr:sp macro="" textlink="'1条'!R17">
      <xdr:nvSpPr>
        <xdr:cNvPr id="69" name="テキスト ボックス 68">
          <a:extLst>
            <a:ext uri="{FF2B5EF4-FFF2-40B4-BE49-F238E27FC236}">
              <a16:creationId xmlns:a16="http://schemas.microsoft.com/office/drawing/2014/main" id="{F9BF051D-EDF0-429E-88EB-46ACE040775C}"/>
            </a:ext>
          </a:extLst>
        </xdr:cNvPr>
        <xdr:cNvSpPr txBox="1"/>
      </xdr:nvSpPr>
      <xdr:spPr>
        <a:xfrm rot="16200000">
          <a:off x="15383548" y="9452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67</xdr:col>
      <xdr:colOff>119237</xdr:colOff>
      <xdr:row>4</xdr:row>
      <xdr:rowOff>46564</xdr:rowOff>
    </xdr:from>
    <xdr:to>
      <xdr:col>67</xdr:col>
      <xdr:colOff>119237</xdr:colOff>
      <xdr:row>4</xdr:row>
      <xdr:rowOff>129602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83477B9B-8BF2-4FBC-BEF8-2AA999769BA9}"/>
            </a:ext>
          </a:extLst>
        </xdr:cNvPr>
        <xdr:cNvCxnSpPr/>
      </xdr:nvCxnSpPr>
      <xdr:spPr>
        <a:xfrm>
          <a:off x="15435437" y="960964"/>
          <a:ext cx="0" cy="83038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198196</xdr:colOff>
      <xdr:row>4</xdr:row>
      <xdr:rowOff>168522</xdr:rowOff>
    </xdr:from>
    <xdr:to>
      <xdr:col>66</xdr:col>
      <xdr:colOff>152197</xdr:colOff>
      <xdr:row>4</xdr:row>
      <xdr:rowOff>168522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194F655E-475A-4313-8A27-883629BD7A5B}"/>
            </a:ext>
          </a:extLst>
        </xdr:cNvPr>
        <xdr:cNvCxnSpPr/>
      </xdr:nvCxnSpPr>
      <xdr:spPr>
        <a:xfrm>
          <a:off x="14599996" y="1082922"/>
          <a:ext cx="63980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220413</xdr:colOff>
      <xdr:row>4</xdr:row>
      <xdr:rowOff>130030</xdr:rowOff>
    </xdr:from>
    <xdr:to>
      <xdr:col>67</xdr:col>
      <xdr:colOff>172223</xdr:colOff>
      <xdr:row>4</xdr:row>
      <xdr:rowOff>130030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83E21C80-46F5-4B5B-BCC2-77D640149697}"/>
            </a:ext>
          </a:extLst>
        </xdr:cNvPr>
        <xdr:cNvCxnSpPr/>
      </xdr:nvCxnSpPr>
      <xdr:spPr>
        <a:xfrm>
          <a:off x="15308013" y="1044430"/>
          <a:ext cx="18041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112398</xdr:colOff>
      <xdr:row>4</xdr:row>
      <xdr:rowOff>151770</xdr:rowOff>
    </xdr:from>
    <xdr:to>
      <xdr:col>65</xdr:col>
      <xdr:colOff>117830</xdr:colOff>
      <xdr:row>5</xdr:row>
      <xdr:rowOff>68126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721F03DF-BE33-43D4-98BD-557DFBBB5B0E}"/>
            </a:ext>
          </a:extLst>
        </xdr:cNvPr>
        <xdr:cNvCxnSpPr/>
      </xdr:nvCxnSpPr>
      <xdr:spPr>
        <a:xfrm rot="2700000">
          <a:off x="14901636" y="1135932"/>
          <a:ext cx="144956" cy="543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135780</xdr:colOff>
      <xdr:row>4</xdr:row>
      <xdr:rowOff>171086</xdr:rowOff>
    </xdr:from>
    <xdr:to>
      <xdr:col>65</xdr:col>
      <xdr:colOff>200767</xdr:colOff>
      <xdr:row>5</xdr:row>
      <xdr:rowOff>7024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20B4575-7AAF-45BA-B49A-7B2411170E36}"/>
            </a:ext>
          </a:extLst>
        </xdr:cNvPr>
        <xdr:cNvCxnSpPr/>
      </xdr:nvCxnSpPr>
      <xdr:spPr>
        <a:xfrm>
          <a:off x="14994780" y="1085486"/>
          <a:ext cx="64987" cy="645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213122</xdr:colOff>
      <xdr:row>4</xdr:row>
      <xdr:rowOff>171086</xdr:rowOff>
    </xdr:from>
    <xdr:to>
      <xdr:col>66</xdr:col>
      <xdr:colOff>11405</xdr:colOff>
      <xdr:row>4</xdr:row>
      <xdr:rowOff>195878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8521B557-B7CC-4DA5-8FD7-BDF75D64ACD1}"/>
            </a:ext>
          </a:extLst>
        </xdr:cNvPr>
        <xdr:cNvCxnSpPr/>
      </xdr:nvCxnSpPr>
      <xdr:spPr>
        <a:xfrm>
          <a:off x="15072122" y="1085486"/>
          <a:ext cx="26883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139305</xdr:colOff>
      <xdr:row>4</xdr:row>
      <xdr:rowOff>219930</xdr:rowOff>
    </xdr:from>
    <xdr:to>
      <xdr:col>66</xdr:col>
      <xdr:colOff>51391</xdr:colOff>
      <xdr:row>4</xdr:row>
      <xdr:rowOff>219930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6EF59AF9-357E-4BDF-9552-74274B8AC394}"/>
            </a:ext>
          </a:extLst>
        </xdr:cNvPr>
        <xdr:cNvCxnSpPr/>
      </xdr:nvCxnSpPr>
      <xdr:spPr>
        <a:xfrm rot="18900000">
          <a:off x="14998305" y="1134330"/>
          <a:ext cx="14068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160544</xdr:colOff>
      <xdr:row>4</xdr:row>
      <xdr:rowOff>171086</xdr:rowOff>
    </xdr:from>
    <xdr:to>
      <xdr:col>64</xdr:col>
      <xdr:colOff>223840</xdr:colOff>
      <xdr:row>5</xdr:row>
      <xdr:rowOff>7024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4A3B186-D743-4879-8790-E74B28714192}"/>
            </a:ext>
          </a:extLst>
        </xdr:cNvPr>
        <xdr:cNvCxnSpPr/>
      </xdr:nvCxnSpPr>
      <xdr:spPr>
        <a:xfrm>
          <a:off x="14790944" y="1085486"/>
          <a:ext cx="63296" cy="645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7595</xdr:colOff>
      <xdr:row>4</xdr:row>
      <xdr:rowOff>171086</xdr:rowOff>
    </xdr:from>
    <xdr:to>
      <xdr:col>65</xdr:col>
      <xdr:colOff>27718</xdr:colOff>
      <xdr:row>4</xdr:row>
      <xdr:rowOff>195878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298A0BE5-CBB8-4407-9F15-A58FB804EEED}"/>
            </a:ext>
          </a:extLst>
        </xdr:cNvPr>
        <xdr:cNvCxnSpPr/>
      </xdr:nvCxnSpPr>
      <xdr:spPr>
        <a:xfrm>
          <a:off x="14866595" y="1085486"/>
          <a:ext cx="20123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154544</xdr:colOff>
      <xdr:row>4</xdr:row>
      <xdr:rowOff>219931</xdr:rowOff>
    </xdr:from>
    <xdr:to>
      <xdr:col>65</xdr:col>
      <xdr:colOff>66632</xdr:colOff>
      <xdr:row>4</xdr:row>
      <xdr:rowOff>219931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3EE208DB-346B-4F32-A16B-AB8E1828FC12}"/>
            </a:ext>
          </a:extLst>
        </xdr:cNvPr>
        <xdr:cNvCxnSpPr/>
      </xdr:nvCxnSpPr>
      <xdr:spPr>
        <a:xfrm rot="18900000">
          <a:off x="14784944" y="1134331"/>
          <a:ext cx="14068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25635</xdr:colOff>
      <xdr:row>4</xdr:row>
      <xdr:rowOff>207437</xdr:rowOff>
    </xdr:from>
    <xdr:to>
      <xdr:col>65</xdr:col>
      <xdr:colOff>95402</xdr:colOff>
      <xdr:row>5</xdr:row>
      <xdr:rowOff>43865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639E371D-B651-4F9A-BD3F-AC7522DBF986}"/>
            </a:ext>
          </a:extLst>
        </xdr:cNvPr>
        <xdr:cNvCxnSpPr/>
      </xdr:nvCxnSpPr>
      <xdr:spPr>
        <a:xfrm flipV="1">
          <a:off x="14884635" y="1121837"/>
          <a:ext cx="69767" cy="6502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108958</xdr:colOff>
      <xdr:row>5</xdr:row>
      <xdr:rowOff>20407</xdr:rowOff>
    </xdr:from>
    <xdr:to>
      <xdr:col>65</xdr:col>
      <xdr:colOff>132415</xdr:colOff>
      <xdr:row>5</xdr:row>
      <xdr:rowOff>43864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C2147135-303D-40B9-8D07-1C4AA285584F}"/>
            </a:ext>
          </a:extLst>
        </xdr:cNvPr>
        <xdr:cNvCxnSpPr/>
      </xdr:nvCxnSpPr>
      <xdr:spPr>
        <a:xfrm flipV="1">
          <a:off x="14967958" y="1163407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119237</xdr:colOff>
      <xdr:row>4</xdr:row>
      <xdr:rowOff>168538</xdr:rowOff>
    </xdr:from>
    <xdr:to>
      <xdr:col>67</xdr:col>
      <xdr:colOff>119237</xdr:colOff>
      <xdr:row>5</xdr:row>
      <xdr:rowOff>19778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CC6C1E6C-A3D7-43E4-A4AA-0BFEC753EE0D}"/>
            </a:ext>
          </a:extLst>
        </xdr:cNvPr>
        <xdr:cNvCxnSpPr/>
      </xdr:nvCxnSpPr>
      <xdr:spPr>
        <a:xfrm>
          <a:off x="15435437" y="1082938"/>
          <a:ext cx="0" cy="7984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143707</xdr:colOff>
      <xdr:row>18</xdr:row>
      <xdr:rowOff>39863</xdr:rowOff>
    </xdr:from>
    <xdr:to>
      <xdr:col>67</xdr:col>
      <xdr:colOff>212107</xdr:colOff>
      <xdr:row>18</xdr:row>
      <xdr:rowOff>39863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341AD7A-E007-4588-BD3A-1DCB6E9BE391}"/>
            </a:ext>
          </a:extLst>
        </xdr:cNvPr>
        <xdr:cNvCxnSpPr/>
      </xdr:nvCxnSpPr>
      <xdr:spPr>
        <a:xfrm>
          <a:off x="14088307" y="4182372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68164</xdr:colOff>
      <xdr:row>17</xdr:row>
      <xdr:rowOff>240649</xdr:rowOff>
    </xdr:from>
    <xdr:ext cx="444352" cy="233205"/>
    <xdr:sp macro="" textlink="'1条'!R9">
      <xdr:nvSpPr>
        <xdr:cNvPr id="84" name="テキスト ボックス 83">
          <a:extLst>
            <a:ext uri="{FF2B5EF4-FFF2-40B4-BE49-F238E27FC236}">
              <a16:creationId xmlns:a16="http://schemas.microsoft.com/office/drawing/2014/main" id="{63203D32-7FA9-485A-BD06-7AC60B09F7A9}"/>
            </a:ext>
          </a:extLst>
        </xdr:cNvPr>
        <xdr:cNvSpPr txBox="1"/>
      </xdr:nvSpPr>
      <xdr:spPr>
        <a:xfrm>
          <a:off x="14698564" y="414070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63</xdr:col>
      <xdr:colOff>93429</xdr:colOff>
      <xdr:row>16</xdr:row>
      <xdr:rowOff>46887</xdr:rowOff>
    </xdr:from>
    <xdr:ext cx="354905" cy="2249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989CE3CB-A48C-410B-99E7-6B782C2469A1}"/>
            </a:ext>
          </a:extLst>
        </xdr:cNvPr>
        <xdr:cNvSpPr txBox="1"/>
      </xdr:nvSpPr>
      <xdr:spPr>
        <a:xfrm>
          <a:off x="14495229" y="3718342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chemeClr val="tx1"/>
              </a:solidFill>
              <a:latin typeface="Times New Roman"/>
              <a:cs typeface="Times New Roman"/>
            </a:rPr>
            <a:t>₁</a:t>
          </a:r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79533</xdr:colOff>
      <xdr:row>17</xdr:row>
      <xdr:rowOff>241861</xdr:rowOff>
    </xdr:from>
    <xdr:ext cx="361959" cy="2249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6A20129-EF53-4C8F-98AC-D5F35A8B82B4}"/>
            </a:ext>
          </a:extLst>
        </xdr:cNvPr>
        <xdr:cNvSpPr txBox="1"/>
      </xdr:nvSpPr>
      <xdr:spPr>
        <a:xfrm>
          <a:off x="14481333" y="4141916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oneCellAnchor>
    <xdr:from>
      <xdr:col>67</xdr:col>
      <xdr:colOff>58827</xdr:colOff>
      <xdr:row>16</xdr:row>
      <xdr:rowOff>26558</xdr:rowOff>
    </xdr:from>
    <xdr:ext cx="354905" cy="2249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6EEE660-32DF-4703-98D1-7DB4C893A990}"/>
            </a:ext>
          </a:extLst>
        </xdr:cNvPr>
        <xdr:cNvSpPr txBox="1"/>
      </xdr:nvSpPr>
      <xdr:spPr>
        <a:xfrm>
          <a:off x="15375027" y="3698013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chemeClr val="tx1"/>
              </a:solidFill>
              <a:latin typeface="Times New Roman"/>
              <a:cs typeface="Times New Roman"/>
            </a:rPr>
            <a:t>₂</a:t>
          </a:r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45970</xdr:colOff>
      <xdr:row>16</xdr:row>
      <xdr:rowOff>180028</xdr:rowOff>
    </xdr:from>
    <xdr:ext cx="559769" cy="233205"/>
    <xdr:sp macro="" textlink="$BB$17">
      <xdr:nvSpPr>
        <xdr:cNvPr id="90" name="テキスト ボックス 89">
          <a:extLst>
            <a:ext uri="{FF2B5EF4-FFF2-40B4-BE49-F238E27FC236}">
              <a16:creationId xmlns:a16="http://schemas.microsoft.com/office/drawing/2014/main" id="{E5DDD2F5-6980-47CF-83E2-70EBB5280BC5}"/>
            </a:ext>
          </a:extLst>
        </xdr:cNvPr>
        <xdr:cNvSpPr txBox="1"/>
      </xdr:nvSpPr>
      <xdr:spPr>
        <a:xfrm>
          <a:off x="14447770" y="3851483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2B82253-C191-421A-8BE4-F020ED490F4F}" type="TxLink"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pPr/>
            <a:t>131.941</a:t>
          </a:fld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67</xdr:col>
      <xdr:colOff>209842</xdr:colOff>
      <xdr:row>17</xdr:row>
      <xdr:rowOff>138165</xdr:rowOff>
    </xdr:from>
    <xdr:to>
      <xdr:col>67</xdr:col>
      <xdr:colOff>209842</xdr:colOff>
      <xdr:row>18</xdr:row>
      <xdr:rowOff>71280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DE58BF0D-16FB-4031-A1DE-17C9C42DE0C3}"/>
            </a:ext>
          </a:extLst>
        </xdr:cNvPr>
        <xdr:cNvCxnSpPr/>
      </xdr:nvCxnSpPr>
      <xdr:spPr>
        <a:xfrm>
          <a:off x="15526042" y="4038220"/>
          <a:ext cx="0" cy="17556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197251</xdr:colOff>
      <xdr:row>16</xdr:row>
      <xdr:rowOff>125495</xdr:rowOff>
    </xdr:from>
    <xdr:ext cx="559769" cy="233205"/>
    <xdr:sp macro="" textlink="'3安'!BB22">
      <xdr:nvSpPr>
        <xdr:cNvPr id="104" name="テキスト ボックス 103">
          <a:extLst>
            <a:ext uri="{FF2B5EF4-FFF2-40B4-BE49-F238E27FC236}">
              <a16:creationId xmlns:a16="http://schemas.microsoft.com/office/drawing/2014/main" id="{03D998F5-5E08-496E-A7DF-AC9DE535B078}"/>
            </a:ext>
          </a:extLst>
        </xdr:cNvPr>
        <xdr:cNvSpPr txBox="1"/>
      </xdr:nvSpPr>
      <xdr:spPr>
        <a:xfrm>
          <a:off x="13684651" y="3796950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BF10719-C8EE-4902-90CE-D6AFCE591A2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213.629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67</xdr:col>
      <xdr:colOff>21033</xdr:colOff>
      <xdr:row>16</xdr:row>
      <xdr:rowOff>162152</xdr:rowOff>
    </xdr:from>
    <xdr:ext cx="502061" cy="233205"/>
    <xdr:sp macro="" textlink="$BB$18">
      <xdr:nvSpPr>
        <xdr:cNvPr id="107" name="テキスト ボックス 106">
          <a:extLst>
            <a:ext uri="{FF2B5EF4-FFF2-40B4-BE49-F238E27FC236}">
              <a16:creationId xmlns:a16="http://schemas.microsoft.com/office/drawing/2014/main" id="{212AA6D9-2A8E-4177-80E1-9A307BDD6555}"/>
            </a:ext>
          </a:extLst>
        </xdr:cNvPr>
        <xdr:cNvSpPr txBox="1"/>
      </xdr:nvSpPr>
      <xdr:spPr>
        <a:xfrm>
          <a:off x="15337233" y="3833607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3B7D4FB-C4BB-41DA-9455-3FAED0BA08FD}" type="TxLink"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pPr/>
            <a:t>21.421</a:t>
          </a:fld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oneCellAnchor>
    <xdr:from>
      <xdr:col>64</xdr:col>
      <xdr:colOff>165619</xdr:colOff>
      <xdr:row>11</xdr:row>
      <xdr:rowOff>24669</xdr:rowOff>
    </xdr:from>
    <xdr:ext cx="367280" cy="224998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6C845E7-947B-4206-BD67-4CC50B8FFB77}"/>
            </a:ext>
          </a:extLst>
        </xdr:cNvPr>
        <xdr:cNvSpPr txBox="1"/>
      </xdr:nvSpPr>
      <xdr:spPr>
        <a:xfrm>
          <a:off x="14796019" y="2553124"/>
          <a:ext cx="367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B</a:t>
          </a:r>
          <a:r>
            <a:rPr kumimoji="1" lang="en-US" altLang="ja-JP" sz="900" b="0" i="1" u="none" strike="noStrike" baseline="-25000">
              <a:solidFill>
                <a:schemeClr val="tx1"/>
              </a:solidFill>
              <a:latin typeface="Times New Roman"/>
              <a:cs typeface="Times New Roman"/>
            </a:rPr>
            <a:t>k</a:t>
          </a:r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64</xdr:col>
      <xdr:colOff>68866</xdr:colOff>
      <xdr:row>14</xdr:row>
      <xdr:rowOff>130425</xdr:rowOff>
    </xdr:from>
    <xdr:to>
      <xdr:col>64</xdr:col>
      <xdr:colOff>68866</xdr:colOff>
      <xdr:row>15</xdr:row>
      <xdr:rowOff>117825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C83C082A-9873-4EDE-9AEE-9758BA116198}"/>
            </a:ext>
          </a:extLst>
        </xdr:cNvPr>
        <xdr:cNvCxnSpPr/>
      </xdr:nvCxnSpPr>
      <xdr:spPr>
        <a:xfrm>
          <a:off x="14699266" y="3344680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168858</xdr:colOff>
      <xdr:row>23</xdr:row>
      <xdr:rowOff>179654</xdr:rowOff>
    </xdr:from>
    <xdr:to>
      <xdr:col>61</xdr:col>
      <xdr:colOff>168858</xdr:colOff>
      <xdr:row>33</xdr:row>
      <xdr:rowOff>197654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97203858-649F-4534-BE4F-EF6CA880808E}"/>
            </a:ext>
          </a:extLst>
        </xdr:cNvPr>
        <xdr:cNvCxnSpPr/>
      </xdr:nvCxnSpPr>
      <xdr:spPr>
        <a:xfrm>
          <a:off x="14113458" y="5467934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106855</xdr:colOff>
      <xdr:row>34</xdr:row>
      <xdr:rowOff>190048</xdr:rowOff>
    </xdr:from>
    <xdr:to>
      <xdr:col>66</xdr:col>
      <xdr:colOff>175255</xdr:colOff>
      <xdr:row>34</xdr:row>
      <xdr:rowOff>190048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951F5169-68AF-4670-844E-BE3868C08DDC}"/>
            </a:ext>
          </a:extLst>
        </xdr:cNvPr>
        <xdr:cNvCxnSpPr/>
      </xdr:nvCxnSpPr>
      <xdr:spPr>
        <a:xfrm>
          <a:off x="13822855" y="7992928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104863</xdr:colOff>
      <xdr:row>33</xdr:row>
      <xdr:rowOff>198601</xdr:rowOff>
    </xdr:from>
    <xdr:to>
      <xdr:col>60</xdr:col>
      <xdr:colOff>104863</xdr:colOff>
      <xdr:row>34</xdr:row>
      <xdr:rowOff>186001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6D50B9B0-10B8-420E-8762-E5A3491C8AAE}"/>
            </a:ext>
          </a:extLst>
        </xdr:cNvPr>
        <xdr:cNvCxnSpPr/>
      </xdr:nvCxnSpPr>
      <xdr:spPr>
        <a:xfrm>
          <a:off x="13820863" y="7772881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168066</xdr:colOff>
      <xdr:row>23</xdr:row>
      <xdr:rowOff>177468</xdr:rowOff>
    </xdr:from>
    <xdr:to>
      <xdr:col>62</xdr:col>
      <xdr:colOff>147492</xdr:colOff>
      <xdr:row>23</xdr:row>
      <xdr:rowOff>177468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89197FF7-681E-4030-B098-E9688FC5AFCF}"/>
            </a:ext>
          </a:extLst>
        </xdr:cNvPr>
        <xdr:cNvCxnSpPr/>
      </xdr:nvCxnSpPr>
      <xdr:spPr>
        <a:xfrm>
          <a:off x="14112666" y="5465748"/>
          <a:ext cx="2080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144917</xdr:colOff>
      <xdr:row>23</xdr:row>
      <xdr:rowOff>179654</xdr:rowOff>
    </xdr:from>
    <xdr:to>
      <xdr:col>62</xdr:col>
      <xdr:colOff>144917</xdr:colOff>
      <xdr:row>33</xdr:row>
      <xdr:rowOff>197654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CB5705AC-8F6D-4E71-952D-0FDC5266D487}"/>
            </a:ext>
          </a:extLst>
        </xdr:cNvPr>
        <xdr:cNvCxnSpPr/>
      </xdr:nvCxnSpPr>
      <xdr:spPr>
        <a:xfrm>
          <a:off x="14318117" y="5467934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148966</xdr:colOff>
      <xdr:row>33</xdr:row>
      <xdr:rowOff>199065</xdr:rowOff>
    </xdr:from>
    <xdr:to>
      <xdr:col>66</xdr:col>
      <xdr:colOff>170566</xdr:colOff>
      <xdr:row>33</xdr:row>
      <xdr:rowOff>199065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462D25AD-E40C-42F5-A6D1-FA0D5E442992}"/>
            </a:ext>
          </a:extLst>
        </xdr:cNvPr>
        <xdr:cNvCxnSpPr/>
      </xdr:nvCxnSpPr>
      <xdr:spPr>
        <a:xfrm>
          <a:off x="14322166" y="7773345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174644</xdr:colOff>
      <xdr:row>33</xdr:row>
      <xdr:rowOff>198084</xdr:rowOff>
    </xdr:from>
    <xdr:to>
      <xdr:col>66</xdr:col>
      <xdr:colOff>174644</xdr:colOff>
      <xdr:row>34</xdr:row>
      <xdr:rowOff>185484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5E9127E5-12E2-4FDE-8788-EF5499B91795}"/>
            </a:ext>
          </a:extLst>
        </xdr:cNvPr>
        <xdr:cNvCxnSpPr/>
      </xdr:nvCxnSpPr>
      <xdr:spPr>
        <a:xfrm>
          <a:off x="15262244" y="7772364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97250</xdr:colOff>
      <xdr:row>23</xdr:row>
      <xdr:rowOff>177393</xdr:rowOff>
    </xdr:from>
    <xdr:to>
      <xdr:col>61</xdr:col>
      <xdr:colOff>80108</xdr:colOff>
      <xdr:row>23</xdr:row>
      <xdr:rowOff>177393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2F9E7E34-2C4B-48AC-B140-BCF31BFC7605}"/>
            </a:ext>
          </a:extLst>
        </xdr:cNvPr>
        <xdr:cNvCxnSpPr/>
      </xdr:nvCxnSpPr>
      <xdr:spPr>
        <a:xfrm>
          <a:off x="13356050" y="5465673"/>
          <a:ext cx="66865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109415</xdr:colOff>
      <xdr:row>33</xdr:row>
      <xdr:rowOff>197624</xdr:rowOff>
    </xdr:from>
    <xdr:to>
      <xdr:col>60</xdr:col>
      <xdr:colOff>15167</xdr:colOff>
      <xdr:row>33</xdr:row>
      <xdr:rowOff>197624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E22290DF-8230-4DC4-A723-B54DECFEE4AE}"/>
            </a:ext>
          </a:extLst>
        </xdr:cNvPr>
        <xdr:cNvCxnSpPr/>
      </xdr:nvCxnSpPr>
      <xdr:spPr>
        <a:xfrm>
          <a:off x="13596815" y="7771904"/>
          <a:ext cx="13435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140622</xdr:colOff>
      <xdr:row>23</xdr:row>
      <xdr:rowOff>180225</xdr:rowOff>
    </xdr:from>
    <xdr:to>
      <xdr:col>59</xdr:col>
      <xdr:colOff>140622</xdr:colOff>
      <xdr:row>33</xdr:row>
      <xdr:rowOff>198225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BB5FE66D-1DF3-410C-9307-1AE0692D5109}"/>
            </a:ext>
          </a:extLst>
        </xdr:cNvPr>
        <xdr:cNvCxnSpPr/>
      </xdr:nvCxnSpPr>
      <xdr:spPr>
        <a:xfrm>
          <a:off x="13628022" y="5468505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187833</xdr:colOff>
      <xdr:row>27</xdr:row>
      <xdr:rowOff>62224</xdr:rowOff>
    </xdr:from>
    <xdr:ext cx="233205" cy="444352"/>
    <xdr:sp macro="" textlink="'1条'!$R$7">
      <xdr:nvSpPr>
        <xdr:cNvPr id="121" name="テキスト ボックス 120">
          <a:extLst>
            <a:ext uri="{FF2B5EF4-FFF2-40B4-BE49-F238E27FC236}">
              <a16:creationId xmlns:a16="http://schemas.microsoft.com/office/drawing/2014/main" id="{C04479A9-A0AD-4B02-98F3-D64444F5A077}"/>
            </a:ext>
          </a:extLst>
        </xdr:cNvPr>
        <xdr:cNvSpPr txBox="1"/>
      </xdr:nvSpPr>
      <xdr:spPr>
        <a:xfrm rot="16200000">
          <a:off x="13341060" y="637047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95243</xdr:colOff>
      <xdr:row>34</xdr:row>
      <xdr:rowOff>187913</xdr:rowOff>
    </xdr:from>
    <xdr:to>
      <xdr:col>60</xdr:col>
      <xdr:colOff>15167</xdr:colOff>
      <xdr:row>34</xdr:row>
      <xdr:rowOff>187913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69181830-9C20-4F9F-BD3E-BFE21D9781D2}"/>
            </a:ext>
          </a:extLst>
        </xdr:cNvPr>
        <xdr:cNvCxnSpPr/>
      </xdr:nvCxnSpPr>
      <xdr:spPr>
        <a:xfrm>
          <a:off x="13354043" y="7990793"/>
          <a:ext cx="37712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210496</xdr:colOff>
      <xdr:row>28</xdr:row>
      <xdr:rowOff>13476</xdr:rowOff>
    </xdr:from>
    <xdr:ext cx="233205" cy="444352"/>
    <xdr:sp macro="" textlink="'1条'!R6">
      <xdr:nvSpPr>
        <xdr:cNvPr id="123" name="テキスト ボックス 122">
          <a:extLst>
            <a:ext uri="{FF2B5EF4-FFF2-40B4-BE49-F238E27FC236}">
              <a16:creationId xmlns:a16="http://schemas.microsoft.com/office/drawing/2014/main" id="{613309F1-3CC9-4A31-B3BF-0ABA50BCB15B}"/>
            </a:ext>
          </a:extLst>
        </xdr:cNvPr>
        <xdr:cNvSpPr txBox="1"/>
      </xdr:nvSpPr>
      <xdr:spPr>
        <a:xfrm rot="16200000">
          <a:off x="13135123" y="655032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172852</xdr:colOff>
      <xdr:row>23</xdr:row>
      <xdr:rowOff>180225</xdr:rowOff>
    </xdr:from>
    <xdr:to>
      <xdr:col>58</xdr:col>
      <xdr:colOff>172852</xdr:colOff>
      <xdr:row>34</xdr:row>
      <xdr:rowOff>185625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069370A9-C50C-4D93-A13D-A0F3422C238B}"/>
            </a:ext>
          </a:extLst>
        </xdr:cNvPr>
        <xdr:cNvCxnSpPr/>
      </xdr:nvCxnSpPr>
      <xdr:spPr>
        <a:xfrm>
          <a:off x="13431652" y="5468505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144766</xdr:colOff>
      <xdr:row>33</xdr:row>
      <xdr:rowOff>198927</xdr:rowOff>
    </xdr:from>
    <xdr:to>
      <xdr:col>59</xdr:col>
      <xdr:colOff>144766</xdr:colOff>
      <xdr:row>34</xdr:row>
      <xdr:rowOff>186327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193D0A4E-1EA7-479B-98BF-25EE3784F7FB}"/>
            </a:ext>
          </a:extLst>
        </xdr:cNvPr>
        <xdr:cNvCxnSpPr/>
      </xdr:nvCxnSpPr>
      <xdr:spPr>
        <a:xfrm>
          <a:off x="13632166" y="7773207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221228</xdr:colOff>
      <xdr:row>29</xdr:row>
      <xdr:rowOff>98425</xdr:rowOff>
    </xdr:from>
    <xdr:ext cx="224998" cy="345929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308890EE-D7B7-4E2D-B47C-EEBBD5E0106D}"/>
            </a:ext>
          </a:extLst>
        </xdr:cNvPr>
        <xdr:cNvSpPr txBox="1"/>
      </xdr:nvSpPr>
      <xdr:spPr>
        <a:xfrm rot="16200000">
          <a:off x="13190962" y="6818771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58</xdr:col>
      <xdr:colOff>176130</xdr:colOff>
      <xdr:row>33</xdr:row>
      <xdr:rowOff>59043</xdr:rowOff>
    </xdr:from>
    <xdr:ext cx="233205" cy="444352"/>
    <xdr:sp macro="" textlink="'1条'!$R$10">
      <xdr:nvSpPr>
        <xdr:cNvPr id="127" name="テキスト ボックス 126">
          <a:extLst>
            <a:ext uri="{FF2B5EF4-FFF2-40B4-BE49-F238E27FC236}">
              <a16:creationId xmlns:a16="http://schemas.microsoft.com/office/drawing/2014/main" id="{17FA5874-7DC9-404C-8348-44528DFC572F}"/>
            </a:ext>
          </a:extLst>
        </xdr:cNvPr>
        <xdr:cNvSpPr txBox="1"/>
      </xdr:nvSpPr>
      <xdr:spPr>
        <a:xfrm rot="16200000">
          <a:off x="13329357" y="773889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169907</xdr:colOff>
      <xdr:row>22</xdr:row>
      <xdr:rowOff>216509</xdr:rowOff>
    </xdr:from>
    <xdr:to>
      <xdr:col>61</xdr:col>
      <xdr:colOff>169907</xdr:colOff>
      <xdr:row>23</xdr:row>
      <xdr:rowOff>123434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6ADF0A01-8B5C-4C9D-9627-BCDE3140335F}"/>
            </a:ext>
          </a:extLst>
        </xdr:cNvPr>
        <xdr:cNvCxnSpPr/>
      </xdr:nvCxnSpPr>
      <xdr:spPr>
        <a:xfrm>
          <a:off x="14114507" y="5276189"/>
          <a:ext cx="0" cy="13552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144915</xdr:colOff>
      <xdr:row>22</xdr:row>
      <xdr:rowOff>219533</xdr:rowOff>
    </xdr:from>
    <xdr:to>
      <xdr:col>62</xdr:col>
      <xdr:colOff>144915</xdr:colOff>
      <xdr:row>23</xdr:row>
      <xdr:rowOff>123434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255A8A14-4260-4CD2-A1A0-1DAE955D2958}"/>
            </a:ext>
          </a:extLst>
        </xdr:cNvPr>
        <xdr:cNvCxnSpPr/>
      </xdr:nvCxnSpPr>
      <xdr:spPr>
        <a:xfrm>
          <a:off x="14318115" y="5279213"/>
          <a:ext cx="0" cy="13250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167397</xdr:colOff>
      <xdr:row>23</xdr:row>
      <xdr:rowOff>25851</xdr:rowOff>
    </xdr:from>
    <xdr:to>
      <xdr:col>62</xdr:col>
      <xdr:colOff>154797</xdr:colOff>
      <xdr:row>23</xdr:row>
      <xdr:rowOff>25851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2F33F1B2-3A18-4971-A143-C956EFAEC6A4}"/>
            </a:ext>
          </a:extLst>
        </xdr:cNvPr>
        <xdr:cNvCxnSpPr/>
      </xdr:nvCxnSpPr>
      <xdr:spPr>
        <a:xfrm>
          <a:off x="14111997" y="5314131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95113</xdr:colOff>
      <xdr:row>22</xdr:row>
      <xdr:rowOff>45534</xdr:rowOff>
    </xdr:from>
    <xdr:ext cx="444352" cy="233205"/>
    <xdr:sp macro="" textlink="'1条'!R8">
      <xdr:nvSpPr>
        <xdr:cNvPr id="131" name="テキスト ボックス 130">
          <a:extLst>
            <a:ext uri="{FF2B5EF4-FFF2-40B4-BE49-F238E27FC236}">
              <a16:creationId xmlns:a16="http://schemas.microsoft.com/office/drawing/2014/main" id="{F764F590-31BF-43AE-A584-A988D6807C5D}"/>
            </a:ext>
          </a:extLst>
        </xdr:cNvPr>
        <xdr:cNvSpPr txBox="1"/>
      </xdr:nvSpPr>
      <xdr:spPr>
        <a:xfrm>
          <a:off x="14039713" y="510521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174886</xdr:colOff>
      <xdr:row>35</xdr:row>
      <xdr:rowOff>41028</xdr:rowOff>
    </xdr:from>
    <xdr:to>
      <xdr:col>66</xdr:col>
      <xdr:colOff>174886</xdr:colOff>
      <xdr:row>35</xdr:row>
      <xdr:rowOff>181592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EE6DFA7-13C3-46CA-828B-62AA89775518}"/>
            </a:ext>
          </a:extLst>
        </xdr:cNvPr>
        <xdr:cNvCxnSpPr/>
      </xdr:nvCxnSpPr>
      <xdr:spPr>
        <a:xfrm>
          <a:off x="15262486" y="8072508"/>
          <a:ext cx="0" cy="14056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38286</xdr:colOff>
      <xdr:row>34</xdr:row>
      <xdr:rowOff>14380</xdr:rowOff>
    </xdr:from>
    <xdr:to>
      <xdr:col>67</xdr:col>
      <xdr:colOff>179572</xdr:colOff>
      <xdr:row>34</xdr:row>
      <xdr:rowOff>14380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30E0B669-4FA6-457B-B808-184254EE8939}"/>
            </a:ext>
          </a:extLst>
        </xdr:cNvPr>
        <xdr:cNvCxnSpPr/>
      </xdr:nvCxnSpPr>
      <xdr:spPr>
        <a:xfrm>
          <a:off x="15354486" y="7817260"/>
          <a:ext cx="141286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117883</xdr:colOff>
      <xdr:row>32</xdr:row>
      <xdr:rowOff>61076</xdr:rowOff>
    </xdr:from>
    <xdr:to>
      <xdr:col>60</xdr:col>
      <xdr:colOff>117883</xdr:colOff>
      <xdr:row>33</xdr:row>
      <xdr:rowOff>17813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4F01CA8D-9BE1-4415-ACF5-C8F70B228684}"/>
            </a:ext>
          </a:extLst>
        </xdr:cNvPr>
        <xdr:cNvCxnSpPr/>
      </xdr:nvCxnSpPr>
      <xdr:spPr>
        <a:xfrm>
          <a:off x="13833883" y="7406756"/>
          <a:ext cx="0" cy="18533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115720</xdr:colOff>
      <xdr:row>32</xdr:row>
      <xdr:rowOff>92524</xdr:rowOff>
    </xdr:from>
    <xdr:to>
      <xdr:col>61</xdr:col>
      <xdr:colOff>169677</xdr:colOff>
      <xdr:row>32</xdr:row>
      <xdr:rowOff>92524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378AA59B-B6CB-4D35-85C8-DD823FD92026}"/>
            </a:ext>
          </a:extLst>
        </xdr:cNvPr>
        <xdr:cNvCxnSpPr/>
      </xdr:nvCxnSpPr>
      <xdr:spPr>
        <a:xfrm>
          <a:off x="13831720" y="7438204"/>
          <a:ext cx="28255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16105</xdr:colOff>
      <xdr:row>31</xdr:row>
      <xdr:rowOff>113974</xdr:rowOff>
    </xdr:from>
    <xdr:ext cx="444352" cy="233205"/>
    <xdr:sp macro="" textlink="'1条'!R11">
      <xdr:nvSpPr>
        <xdr:cNvPr id="137" name="テキスト ボックス 136">
          <a:extLst>
            <a:ext uri="{FF2B5EF4-FFF2-40B4-BE49-F238E27FC236}">
              <a16:creationId xmlns:a16="http://schemas.microsoft.com/office/drawing/2014/main" id="{2CF80F48-79CA-412B-A681-C96488DEA9F0}"/>
            </a:ext>
          </a:extLst>
        </xdr:cNvPr>
        <xdr:cNvSpPr txBox="1"/>
      </xdr:nvSpPr>
      <xdr:spPr>
        <a:xfrm>
          <a:off x="13732105" y="723105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63</xdr:col>
      <xdr:colOff>186820</xdr:colOff>
      <xdr:row>29</xdr:row>
      <xdr:rowOff>73518</xdr:rowOff>
    </xdr:from>
    <xdr:ext cx="444352" cy="233205"/>
    <xdr:sp macro="" textlink="'1条'!R12">
      <xdr:nvSpPr>
        <xdr:cNvPr id="138" name="テキスト ボックス 137">
          <a:extLst>
            <a:ext uri="{FF2B5EF4-FFF2-40B4-BE49-F238E27FC236}">
              <a16:creationId xmlns:a16="http://schemas.microsoft.com/office/drawing/2014/main" id="{51C3DA71-9A08-4C19-A7B0-7F3F9AE1F715}"/>
            </a:ext>
          </a:extLst>
        </xdr:cNvPr>
        <xdr:cNvSpPr txBox="1"/>
      </xdr:nvSpPr>
      <xdr:spPr>
        <a:xfrm>
          <a:off x="14588620" y="673339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150441</xdr:colOff>
      <xdr:row>30</xdr:row>
      <xdr:rowOff>36644</xdr:rowOff>
    </xdr:from>
    <xdr:to>
      <xdr:col>66</xdr:col>
      <xdr:colOff>172041</xdr:colOff>
      <xdr:row>30</xdr:row>
      <xdr:rowOff>36644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BC3C1E6A-6FFC-4AA2-9788-9BFAF34D2523}"/>
            </a:ext>
          </a:extLst>
        </xdr:cNvPr>
        <xdr:cNvCxnSpPr/>
      </xdr:nvCxnSpPr>
      <xdr:spPr>
        <a:xfrm>
          <a:off x="14323641" y="6925124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173658</xdr:colOff>
      <xdr:row>29</xdr:row>
      <xdr:rowOff>218556</xdr:rowOff>
    </xdr:from>
    <xdr:to>
      <xdr:col>66</xdr:col>
      <xdr:colOff>173658</xdr:colOff>
      <xdr:row>32</xdr:row>
      <xdr:rowOff>213360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17A0F5E8-15F8-46D5-88EC-9A35D3D53842}"/>
            </a:ext>
          </a:extLst>
        </xdr:cNvPr>
        <xdr:cNvCxnSpPr/>
      </xdr:nvCxnSpPr>
      <xdr:spPr>
        <a:xfrm>
          <a:off x="15261258" y="6878436"/>
          <a:ext cx="0" cy="68060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103921</xdr:colOff>
      <xdr:row>35</xdr:row>
      <xdr:rowOff>148631</xdr:rowOff>
    </xdr:from>
    <xdr:to>
      <xdr:col>66</xdr:col>
      <xdr:colOff>172321</xdr:colOff>
      <xdr:row>35</xdr:row>
      <xdr:rowOff>148631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E603D4E2-5690-4593-9F87-213914B3A825}"/>
            </a:ext>
          </a:extLst>
        </xdr:cNvPr>
        <xdr:cNvCxnSpPr/>
      </xdr:nvCxnSpPr>
      <xdr:spPr>
        <a:xfrm>
          <a:off x="13819921" y="8180111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59255</xdr:colOff>
      <xdr:row>35</xdr:row>
      <xdr:rowOff>114649</xdr:rowOff>
    </xdr:from>
    <xdr:ext cx="444352" cy="233205"/>
    <xdr:sp macro="" textlink="'1条'!R9">
      <xdr:nvSpPr>
        <xdr:cNvPr id="142" name="テキスト ボックス 141">
          <a:extLst>
            <a:ext uri="{FF2B5EF4-FFF2-40B4-BE49-F238E27FC236}">
              <a16:creationId xmlns:a16="http://schemas.microsoft.com/office/drawing/2014/main" id="{2CA3C30A-AEC6-48E1-AC76-42FD7E57B019}"/>
            </a:ext>
          </a:extLst>
        </xdr:cNvPr>
        <xdr:cNvSpPr txBox="1"/>
      </xdr:nvSpPr>
      <xdr:spPr>
        <a:xfrm>
          <a:off x="14461055" y="814612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67</xdr:col>
      <xdr:colOff>157906</xdr:colOff>
      <xdr:row>33</xdr:row>
      <xdr:rowOff>97365</xdr:rowOff>
    </xdr:from>
    <xdr:to>
      <xdr:col>67</xdr:col>
      <xdr:colOff>157906</xdr:colOff>
      <xdr:row>33</xdr:row>
      <xdr:rowOff>193869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61C0EB34-7F8F-40B4-B0E4-6A6FE4CB8F57}"/>
            </a:ext>
          </a:extLst>
        </xdr:cNvPr>
        <xdr:cNvCxnSpPr/>
      </xdr:nvCxnSpPr>
      <xdr:spPr>
        <a:xfrm>
          <a:off x="15474106" y="7671645"/>
          <a:ext cx="0" cy="96504"/>
        </a:xfrm>
        <a:prstGeom prst="line">
          <a:avLst/>
        </a:prstGeom>
        <a:ln w="3175">
          <a:solidFill>
            <a:schemeClr val="accent1"/>
          </a:solidFill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70624</xdr:colOff>
      <xdr:row>35</xdr:row>
      <xdr:rowOff>115861</xdr:rowOff>
    </xdr:from>
    <xdr:ext cx="361959" cy="224998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20B2E5DB-B388-460A-9504-D371438921D7}"/>
            </a:ext>
          </a:extLst>
        </xdr:cNvPr>
        <xdr:cNvSpPr txBox="1"/>
      </xdr:nvSpPr>
      <xdr:spPr>
        <a:xfrm>
          <a:off x="14243824" y="8147341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67</xdr:col>
      <xdr:colOff>42689</xdr:colOff>
      <xdr:row>33</xdr:row>
      <xdr:rowOff>197902</xdr:rowOff>
    </xdr:from>
    <xdr:to>
      <xdr:col>67</xdr:col>
      <xdr:colOff>183700</xdr:colOff>
      <xdr:row>33</xdr:row>
      <xdr:rowOff>197902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3243E44A-38EA-4D7B-B204-69E28B97E216}"/>
            </a:ext>
          </a:extLst>
        </xdr:cNvPr>
        <xdr:cNvCxnSpPr/>
      </xdr:nvCxnSpPr>
      <xdr:spPr>
        <a:xfrm>
          <a:off x="15358889" y="7772182"/>
          <a:ext cx="141011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55863</xdr:colOff>
      <xdr:row>31</xdr:row>
      <xdr:rowOff>190440</xdr:rowOff>
    </xdr:from>
    <xdr:ext cx="233205" cy="444352"/>
    <xdr:sp macro="" textlink="$AY$35">
      <xdr:nvSpPr>
        <xdr:cNvPr id="148" name="テキスト ボックス 147">
          <a:extLst>
            <a:ext uri="{FF2B5EF4-FFF2-40B4-BE49-F238E27FC236}">
              <a16:creationId xmlns:a16="http://schemas.microsoft.com/office/drawing/2014/main" id="{72D297D7-89FE-4F74-8813-E10C54AD73A3}"/>
            </a:ext>
          </a:extLst>
        </xdr:cNvPr>
        <xdr:cNvSpPr txBox="1"/>
      </xdr:nvSpPr>
      <xdr:spPr>
        <a:xfrm rot="16200000">
          <a:off x="15266490" y="741309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8C960E-8B61-4EDD-B318-2975E567C89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0.110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61</xdr:col>
      <xdr:colOff>169908</xdr:colOff>
      <xdr:row>34</xdr:row>
      <xdr:rowOff>14608</xdr:rowOff>
    </xdr:from>
    <xdr:to>
      <xdr:col>66</xdr:col>
      <xdr:colOff>129735</xdr:colOff>
      <xdr:row>34</xdr:row>
      <xdr:rowOff>14608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2E107F51-93E6-4265-8022-69B1EA56E548}"/>
            </a:ext>
          </a:extLst>
        </xdr:cNvPr>
        <xdr:cNvCxnSpPr/>
      </xdr:nvCxnSpPr>
      <xdr:spPr>
        <a:xfrm>
          <a:off x="14114508" y="7817488"/>
          <a:ext cx="1102827" cy="0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116261</xdr:colOff>
      <xdr:row>12</xdr:row>
      <xdr:rowOff>189703</xdr:rowOff>
    </xdr:from>
    <xdr:to>
      <xdr:col>28</xdr:col>
      <xdr:colOff>116261</xdr:colOff>
      <xdr:row>15</xdr:row>
      <xdr:rowOff>30480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F3747108-0BA5-4A3D-8075-EC71192CB050}"/>
            </a:ext>
          </a:extLst>
        </xdr:cNvPr>
        <xdr:cNvCxnSpPr/>
      </xdr:nvCxnSpPr>
      <xdr:spPr>
        <a:xfrm>
          <a:off x="6517061" y="2948143"/>
          <a:ext cx="0" cy="526577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115091</xdr:colOff>
      <xdr:row>13</xdr:row>
      <xdr:rowOff>2598</xdr:rowOff>
    </xdr:from>
    <xdr:to>
      <xdr:col>32</xdr:col>
      <xdr:colOff>28691</xdr:colOff>
      <xdr:row>13</xdr:row>
      <xdr:rowOff>2598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686F5858-0EB5-4047-B431-2B865E08224B}"/>
            </a:ext>
          </a:extLst>
        </xdr:cNvPr>
        <xdr:cNvCxnSpPr/>
      </xdr:nvCxnSpPr>
      <xdr:spPr>
        <a:xfrm>
          <a:off x="6515891" y="2989638"/>
          <a:ext cx="82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32308</xdr:colOff>
      <xdr:row>11</xdr:row>
      <xdr:rowOff>81280</xdr:rowOff>
    </xdr:from>
    <xdr:to>
      <xdr:col>32</xdr:col>
      <xdr:colOff>32308</xdr:colOff>
      <xdr:row>15</xdr:row>
      <xdr:rowOff>18228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C8B5072F-5EB4-4DB5-84E8-3BF62301186D}"/>
            </a:ext>
          </a:extLst>
        </xdr:cNvPr>
        <xdr:cNvCxnSpPr/>
      </xdr:nvCxnSpPr>
      <xdr:spPr>
        <a:xfrm>
          <a:off x="7347508" y="2611120"/>
          <a:ext cx="0" cy="851348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72492</xdr:colOff>
      <xdr:row>12</xdr:row>
      <xdr:rowOff>40538</xdr:rowOff>
    </xdr:from>
    <xdr:ext cx="444352" cy="233205"/>
    <xdr:sp macro="" textlink="$G$6">
      <xdr:nvSpPr>
        <xdr:cNvPr id="153" name="テキスト ボックス 152">
          <a:extLst>
            <a:ext uri="{FF2B5EF4-FFF2-40B4-BE49-F238E27FC236}">
              <a16:creationId xmlns:a16="http://schemas.microsoft.com/office/drawing/2014/main" id="{4915D149-B0DF-495D-A230-1EF585064EE1}"/>
            </a:ext>
          </a:extLst>
        </xdr:cNvPr>
        <xdr:cNvSpPr txBox="1"/>
      </xdr:nvSpPr>
      <xdr:spPr>
        <a:xfrm>
          <a:off x="6701892" y="279897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576A371-64F0-49EC-9CCF-0955621FDF0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61</xdr:col>
      <xdr:colOff>49578</xdr:colOff>
      <xdr:row>12</xdr:row>
      <xdr:rowOff>98611</xdr:rowOff>
    </xdr:from>
    <xdr:ext cx="444352" cy="233205"/>
    <xdr:sp macro="" textlink="'1条'!R11">
      <xdr:nvSpPr>
        <xdr:cNvPr id="155" name="テキスト ボックス 154">
          <a:extLst>
            <a:ext uri="{FF2B5EF4-FFF2-40B4-BE49-F238E27FC236}">
              <a16:creationId xmlns:a16="http://schemas.microsoft.com/office/drawing/2014/main" id="{B985D5D6-C753-4750-94F9-5CB9CB425BF7}"/>
            </a:ext>
          </a:extLst>
        </xdr:cNvPr>
        <xdr:cNvSpPr txBox="1"/>
      </xdr:nvSpPr>
      <xdr:spPr>
        <a:xfrm>
          <a:off x="13994178" y="285566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8431F4F-A647-4F9F-9F56-656942E4652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64</xdr:col>
      <xdr:colOff>66382</xdr:colOff>
      <xdr:row>11</xdr:row>
      <xdr:rowOff>189986</xdr:rowOff>
    </xdr:from>
    <xdr:to>
      <xdr:col>64</xdr:col>
      <xdr:colOff>66382</xdr:colOff>
      <xdr:row>14</xdr:row>
      <xdr:rowOff>35560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06C096AC-98DE-4974-B18C-3ED44EAD55FA}"/>
            </a:ext>
          </a:extLst>
        </xdr:cNvPr>
        <xdr:cNvCxnSpPr/>
      </xdr:nvCxnSpPr>
      <xdr:spPr>
        <a:xfrm>
          <a:off x="14696782" y="2718441"/>
          <a:ext cx="0" cy="531374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66135</xdr:colOff>
      <xdr:row>11</xdr:row>
      <xdr:rowOff>213898</xdr:rowOff>
    </xdr:from>
    <xdr:to>
      <xdr:col>67</xdr:col>
      <xdr:colOff>208335</xdr:colOff>
      <xdr:row>11</xdr:row>
      <xdr:rowOff>213898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10E3FCEB-5B32-4A5B-BF0F-B6A93537888C}"/>
            </a:ext>
          </a:extLst>
        </xdr:cNvPr>
        <xdr:cNvCxnSpPr/>
      </xdr:nvCxnSpPr>
      <xdr:spPr>
        <a:xfrm>
          <a:off x="14696535" y="2742353"/>
          <a:ext cx="82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55067</xdr:colOff>
      <xdr:row>22</xdr:row>
      <xdr:rowOff>144804</xdr:rowOff>
    </xdr:from>
    <xdr:ext cx="0" cy="2304000"/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D7FCD6A6-B648-4AA7-8A6E-2C1485228C89}"/>
            </a:ext>
          </a:extLst>
        </xdr:cNvPr>
        <xdr:cNvCxnSpPr/>
      </xdr:nvCxnSpPr>
      <xdr:spPr>
        <a:xfrm>
          <a:off x="6227267" y="5209173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220084</xdr:colOff>
      <xdr:row>33</xdr:row>
      <xdr:rowOff>152518</xdr:rowOff>
    </xdr:from>
    <xdr:ext cx="1440000" cy="0"/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6A4E7267-50F7-4CAD-9A94-13E2DA39CB5B}"/>
            </a:ext>
          </a:extLst>
        </xdr:cNvPr>
        <xdr:cNvCxnSpPr/>
      </xdr:nvCxnSpPr>
      <xdr:spPr>
        <a:xfrm>
          <a:off x="5935084" y="7731487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222677</xdr:colOff>
      <xdr:row>32</xdr:row>
      <xdr:rowOff>172130</xdr:rowOff>
    </xdr:from>
    <xdr:ext cx="288000" cy="0"/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9AE0B5E5-EEC3-4D61-B751-A8C8767BD0CD}"/>
            </a:ext>
          </a:extLst>
        </xdr:cNvPr>
        <xdr:cNvCxnSpPr/>
      </xdr:nvCxnSpPr>
      <xdr:spPr>
        <a:xfrm>
          <a:off x="5937677" y="752249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223489</xdr:colOff>
      <xdr:row>32</xdr:row>
      <xdr:rowOff>167925</xdr:rowOff>
    </xdr:from>
    <xdr:ext cx="0" cy="216000"/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B4A7AE88-EFD4-49C1-B923-03EB64752E6C}"/>
            </a:ext>
          </a:extLst>
        </xdr:cNvPr>
        <xdr:cNvCxnSpPr/>
      </xdr:nvCxnSpPr>
      <xdr:spPr>
        <a:xfrm>
          <a:off x="5938489" y="7518294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27</xdr:col>
      <xdr:colOff>54275</xdr:colOff>
      <xdr:row>22</xdr:row>
      <xdr:rowOff>147698</xdr:rowOff>
    </xdr:from>
    <xdr:ext cx="216990" cy="0"/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1A404397-B87B-4672-94AC-9EB0CE066DA5}"/>
            </a:ext>
          </a:extLst>
        </xdr:cNvPr>
        <xdr:cNvCxnSpPr/>
      </xdr:nvCxnSpPr>
      <xdr:spPr>
        <a:xfrm>
          <a:off x="6226475" y="5212067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38123</xdr:colOff>
      <xdr:row>22</xdr:row>
      <xdr:rowOff>144804</xdr:rowOff>
    </xdr:from>
    <xdr:ext cx="0" cy="2304000"/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1B42A662-C29D-4FEE-9FAE-932817393EF6}"/>
            </a:ext>
          </a:extLst>
        </xdr:cNvPr>
        <xdr:cNvCxnSpPr/>
      </xdr:nvCxnSpPr>
      <xdr:spPr>
        <a:xfrm>
          <a:off x="6438923" y="5209173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38996</xdr:colOff>
      <xdr:row>32</xdr:row>
      <xdr:rowOff>162527</xdr:rowOff>
    </xdr:from>
    <xdr:ext cx="936000" cy="0"/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EA657B72-5818-4F34-A8F9-5300631A41C8}"/>
            </a:ext>
          </a:extLst>
        </xdr:cNvPr>
        <xdr:cNvCxnSpPr/>
      </xdr:nvCxnSpPr>
      <xdr:spPr>
        <a:xfrm>
          <a:off x="6439796" y="7512896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32</xdr:col>
      <xdr:colOff>60303</xdr:colOff>
      <xdr:row>32</xdr:row>
      <xdr:rowOff>166626</xdr:rowOff>
    </xdr:from>
    <xdr:ext cx="0" cy="216000"/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80AEA947-563C-4265-8EFD-04D1F51534F9}"/>
            </a:ext>
          </a:extLst>
        </xdr:cNvPr>
        <xdr:cNvCxnSpPr/>
      </xdr:nvCxnSpPr>
      <xdr:spPr>
        <a:xfrm>
          <a:off x="7375503" y="751699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23</xdr:col>
      <xdr:colOff>211731</xdr:colOff>
      <xdr:row>22</xdr:row>
      <xdr:rowOff>143906</xdr:rowOff>
    </xdr:from>
    <xdr:ext cx="620111" cy="0"/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9947647B-A255-497E-A645-E285F99D38B3}"/>
            </a:ext>
          </a:extLst>
        </xdr:cNvPr>
        <xdr:cNvCxnSpPr/>
      </xdr:nvCxnSpPr>
      <xdr:spPr>
        <a:xfrm>
          <a:off x="5469531" y="5208275"/>
          <a:ext cx="62011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24</xdr:col>
      <xdr:colOff>211015</xdr:colOff>
      <xdr:row>32</xdr:row>
      <xdr:rowOff>161270</xdr:rowOff>
    </xdr:from>
    <xdr:ext cx="122673" cy="0"/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055328A-AE6E-4105-A7B4-9979B83EB143}"/>
            </a:ext>
          </a:extLst>
        </xdr:cNvPr>
        <xdr:cNvCxnSpPr/>
      </xdr:nvCxnSpPr>
      <xdr:spPr>
        <a:xfrm>
          <a:off x="5697415" y="7511639"/>
          <a:ext cx="12267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21673</xdr:colOff>
      <xdr:row>22</xdr:row>
      <xdr:rowOff>148302</xdr:rowOff>
    </xdr:from>
    <xdr:ext cx="0" cy="2304000"/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CC428BCC-267F-40DF-AC7D-E39658BEDB1E}"/>
            </a:ext>
          </a:extLst>
        </xdr:cNvPr>
        <xdr:cNvCxnSpPr/>
      </xdr:nvCxnSpPr>
      <xdr:spPr>
        <a:xfrm>
          <a:off x="5736673" y="5212671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24</xdr:col>
      <xdr:colOff>73283</xdr:colOff>
      <xdr:row>26</xdr:row>
      <xdr:rowOff>24255</xdr:rowOff>
    </xdr:from>
    <xdr:ext cx="233205" cy="444352"/>
    <xdr:sp macro="" textlink="'1条'!$R$7">
      <xdr:nvSpPr>
        <xdr:cNvPr id="169" name="テキスト ボックス 168">
          <a:extLst>
            <a:ext uri="{FF2B5EF4-FFF2-40B4-BE49-F238E27FC236}">
              <a16:creationId xmlns:a16="http://schemas.microsoft.com/office/drawing/2014/main" id="{0C6019CB-1079-4DA5-ACBD-7A100F6E9D09}"/>
            </a:ext>
          </a:extLst>
        </xdr:cNvPr>
        <xdr:cNvSpPr txBox="1"/>
      </xdr:nvSpPr>
      <xdr:spPr>
        <a:xfrm rot="16200000">
          <a:off x="5454110" y="61085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oneCellAnchor>
    <xdr:from>
      <xdr:col>23</xdr:col>
      <xdr:colOff>222242</xdr:colOff>
      <xdr:row>33</xdr:row>
      <xdr:rowOff>151165</xdr:rowOff>
    </xdr:from>
    <xdr:ext cx="369160" cy="0"/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8FECDDAB-D604-431A-8C31-32B09FA6542E}"/>
            </a:ext>
          </a:extLst>
        </xdr:cNvPr>
        <xdr:cNvCxnSpPr/>
      </xdr:nvCxnSpPr>
      <xdr:spPr>
        <a:xfrm>
          <a:off x="5480042" y="7730134"/>
          <a:ext cx="36916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23</xdr:col>
      <xdr:colOff>91696</xdr:colOff>
      <xdr:row>26</xdr:row>
      <xdr:rowOff>193221</xdr:rowOff>
    </xdr:from>
    <xdr:ext cx="233205" cy="444352"/>
    <xdr:sp macro="" textlink="'1条'!R6">
      <xdr:nvSpPr>
        <xdr:cNvPr id="171" name="テキスト ボックス 170">
          <a:extLst>
            <a:ext uri="{FF2B5EF4-FFF2-40B4-BE49-F238E27FC236}">
              <a16:creationId xmlns:a16="http://schemas.microsoft.com/office/drawing/2014/main" id="{284D7A54-F227-403D-9C41-0AD053A0D834}"/>
            </a:ext>
          </a:extLst>
        </xdr:cNvPr>
        <xdr:cNvSpPr txBox="1"/>
      </xdr:nvSpPr>
      <xdr:spPr>
        <a:xfrm rot="16200000">
          <a:off x="5243923" y="62775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oneCellAnchor>
    <xdr:from>
      <xdr:col>24</xdr:col>
      <xdr:colOff>46434</xdr:colOff>
      <xdr:row>22</xdr:row>
      <xdr:rowOff>148302</xdr:rowOff>
    </xdr:from>
    <xdr:ext cx="0" cy="2520000"/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04AE1AEC-CCCB-41D2-8DCD-6154429A0B56}"/>
            </a:ext>
          </a:extLst>
        </xdr:cNvPr>
        <xdr:cNvCxnSpPr/>
      </xdr:nvCxnSpPr>
      <xdr:spPr>
        <a:xfrm>
          <a:off x="5532834" y="5212671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24233</xdr:colOff>
      <xdr:row>32</xdr:row>
      <xdr:rowOff>163953</xdr:rowOff>
    </xdr:from>
    <xdr:ext cx="0" cy="216000"/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8D32D471-48E4-46F6-95A5-AC7A4BAD84D1}"/>
            </a:ext>
          </a:extLst>
        </xdr:cNvPr>
        <xdr:cNvCxnSpPr/>
      </xdr:nvCxnSpPr>
      <xdr:spPr>
        <a:xfrm>
          <a:off x="5739233" y="7514322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23</xdr:col>
      <xdr:colOff>102428</xdr:colOff>
      <xdr:row>28</xdr:row>
      <xdr:rowOff>42526</xdr:rowOff>
    </xdr:from>
    <xdr:ext cx="224998" cy="345929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B97E46B7-1E53-4E95-92A3-5EAF5CEBFB03}"/>
            </a:ext>
          </a:extLst>
        </xdr:cNvPr>
        <xdr:cNvSpPr txBox="1"/>
      </xdr:nvSpPr>
      <xdr:spPr>
        <a:xfrm rot="16200000">
          <a:off x="5299762" y="6538961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31696</xdr:colOff>
      <xdr:row>32</xdr:row>
      <xdr:rowOff>25474</xdr:rowOff>
    </xdr:from>
    <xdr:ext cx="233205" cy="444352"/>
    <xdr:sp macro="" textlink="'1条'!$R$10">
      <xdr:nvSpPr>
        <xdr:cNvPr id="175" name="テキスト ボックス 174">
          <a:extLst>
            <a:ext uri="{FF2B5EF4-FFF2-40B4-BE49-F238E27FC236}">
              <a16:creationId xmlns:a16="http://schemas.microsoft.com/office/drawing/2014/main" id="{842C76CE-7B5D-4D79-88F1-C7203D7ABC77}"/>
            </a:ext>
          </a:extLst>
        </xdr:cNvPr>
        <xdr:cNvSpPr txBox="1"/>
      </xdr:nvSpPr>
      <xdr:spPr>
        <a:xfrm rot="16200000">
          <a:off x="5412523" y="748141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oneCellAnchor>
    <xdr:from>
      <xdr:col>27</xdr:col>
      <xdr:colOff>50254</xdr:colOff>
      <xdr:row>19</xdr:row>
      <xdr:rowOff>134816</xdr:rowOff>
    </xdr:from>
    <xdr:ext cx="0" cy="234461"/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D69807EF-EF70-49F2-9EAC-BEACF75FF992}"/>
            </a:ext>
          </a:extLst>
        </xdr:cNvPr>
        <xdr:cNvCxnSpPr/>
      </xdr:nvCxnSpPr>
      <xdr:spPr>
        <a:xfrm>
          <a:off x="6222454" y="4513385"/>
          <a:ext cx="0" cy="23446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32298</xdr:colOff>
      <xdr:row>19</xdr:row>
      <xdr:rowOff>128955</xdr:rowOff>
    </xdr:from>
    <xdr:ext cx="0" cy="649097"/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87CE49B9-F0B2-4B66-9AF2-F926BD4FABD5}"/>
            </a:ext>
          </a:extLst>
        </xdr:cNvPr>
        <xdr:cNvCxnSpPr/>
      </xdr:nvCxnSpPr>
      <xdr:spPr>
        <a:xfrm>
          <a:off x="6433098" y="4507524"/>
          <a:ext cx="0" cy="64909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27</xdr:col>
      <xdr:colOff>51640</xdr:colOff>
      <xdr:row>19</xdr:row>
      <xdr:rowOff>165631</xdr:rowOff>
    </xdr:from>
    <xdr:ext cx="216000" cy="0"/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63D5A28E-A071-4A19-AC0E-8077B1CB26AD}"/>
            </a:ext>
          </a:extLst>
        </xdr:cNvPr>
        <xdr:cNvCxnSpPr/>
      </xdr:nvCxnSpPr>
      <xdr:spPr>
        <a:xfrm>
          <a:off x="6223840" y="4544200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26</xdr:col>
      <xdr:colOff>150180</xdr:colOff>
      <xdr:row>18</xdr:row>
      <xdr:rowOff>205593</xdr:rowOff>
    </xdr:from>
    <xdr:ext cx="444352" cy="233205"/>
    <xdr:sp macro="" textlink="'1条'!R8">
      <xdr:nvSpPr>
        <xdr:cNvPr id="179" name="テキスト ボックス 178">
          <a:extLst>
            <a:ext uri="{FF2B5EF4-FFF2-40B4-BE49-F238E27FC236}">
              <a16:creationId xmlns:a16="http://schemas.microsoft.com/office/drawing/2014/main" id="{AB78F7F1-BD08-4F86-92A6-589A9E9AC860}"/>
            </a:ext>
          </a:extLst>
        </xdr:cNvPr>
        <xdr:cNvSpPr txBox="1"/>
      </xdr:nvSpPr>
      <xdr:spPr>
        <a:xfrm>
          <a:off x="6093780" y="435556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oneCellAnchor>
    <xdr:from>
      <xdr:col>25</xdr:col>
      <xdr:colOff>220930</xdr:colOff>
      <xdr:row>35</xdr:row>
      <xdr:rowOff>66977</xdr:rowOff>
    </xdr:from>
    <xdr:ext cx="0" cy="287210"/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85C65D03-7077-4BC0-9DE4-5106C8E4D788}"/>
            </a:ext>
          </a:extLst>
        </xdr:cNvPr>
        <xdr:cNvCxnSpPr/>
      </xdr:nvCxnSpPr>
      <xdr:spPr>
        <a:xfrm>
          <a:off x="5935930" y="8103146"/>
          <a:ext cx="0" cy="28721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25</xdr:col>
      <xdr:colOff>224370</xdr:colOff>
      <xdr:row>36</xdr:row>
      <xdr:rowOff>61544</xdr:rowOff>
    </xdr:from>
    <xdr:ext cx="1440000" cy="0"/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1CDEA3B8-891A-4016-A29F-E6F9AF054DAC}"/>
            </a:ext>
          </a:extLst>
        </xdr:cNvPr>
        <xdr:cNvCxnSpPr/>
      </xdr:nvCxnSpPr>
      <xdr:spPr>
        <a:xfrm>
          <a:off x="5939370" y="8326313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19217</xdr:colOff>
      <xdr:row>36</xdr:row>
      <xdr:rowOff>36003</xdr:rowOff>
    </xdr:from>
    <xdr:ext cx="444352" cy="233205"/>
    <xdr:sp macro="" textlink="'1条'!R9">
      <xdr:nvSpPr>
        <xdr:cNvPr id="183" name="テキスト ボックス 182">
          <a:extLst>
            <a:ext uri="{FF2B5EF4-FFF2-40B4-BE49-F238E27FC236}">
              <a16:creationId xmlns:a16="http://schemas.microsoft.com/office/drawing/2014/main" id="{6000E2F4-A60E-4F4A-B3D4-74F4F8692242}"/>
            </a:ext>
          </a:extLst>
        </xdr:cNvPr>
        <xdr:cNvSpPr txBox="1"/>
      </xdr:nvSpPr>
      <xdr:spPr>
        <a:xfrm>
          <a:off x="6420017" y="830077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114034</xdr:colOff>
      <xdr:row>18</xdr:row>
      <xdr:rowOff>203057</xdr:rowOff>
    </xdr:from>
    <xdr:ext cx="444352" cy="233205"/>
    <xdr:sp macro="" textlink="'1条'!R12">
      <xdr:nvSpPr>
        <xdr:cNvPr id="187" name="テキスト ボックス 186">
          <a:extLst>
            <a:ext uri="{FF2B5EF4-FFF2-40B4-BE49-F238E27FC236}">
              <a16:creationId xmlns:a16="http://schemas.microsoft.com/office/drawing/2014/main" id="{C57852D3-78DC-40F4-9B3F-E8D98564D117}"/>
            </a:ext>
          </a:extLst>
        </xdr:cNvPr>
        <xdr:cNvSpPr txBox="1"/>
      </xdr:nvSpPr>
      <xdr:spPr>
        <a:xfrm>
          <a:off x="6743434" y="435302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oneCellAnchor>
    <xdr:from>
      <xdr:col>28</xdr:col>
      <xdr:colOff>39823</xdr:colOff>
      <xdr:row>19</xdr:row>
      <xdr:rowOff>166183</xdr:rowOff>
    </xdr:from>
    <xdr:ext cx="936000" cy="0"/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4AD7D6CB-FEE2-47A3-BA32-4BACA4A77D1A}"/>
            </a:ext>
          </a:extLst>
        </xdr:cNvPr>
        <xdr:cNvCxnSpPr/>
      </xdr:nvCxnSpPr>
      <xdr:spPr>
        <a:xfrm>
          <a:off x="6440623" y="4544752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30</xdr:col>
      <xdr:colOff>93550</xdr:colOff>
      <xdr:row>34</xdr:row>
      <xdr:rowOff>25841</xdr:rowOff>
    </xdr:from>
    <xdr:ext cx="0" cy="140493"/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0D837122-AECE-42EB-B76B-D77C2FFC3976}"/>
            </a:ext>
          </a:extLst>
        </xdr:cNvPr>
        <xdr:cNvCxnSpPr/>
      </xdr:nvCxnSpPr>
      <xdr:spPr>
        <a:xfrm>
          <a:off x="6951550" y="7833410"/>
          <a:ext cx="0" cy="140493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132279</xdr:colOff>
      <xdr:row>34</xdr:row>
      <xdr:rowOff>61142</xdr:rowOff>
    </xdr:from>
    <xdr:ext cx="444352" cy="233205"/>
    <xdr:sp macro="" textlink="$P$6">
      <xdr:nvSpPr>
        <xdr:cNvPr id="194" name="テキスト ボックス 193">
          <a:extLst>
            <a:ext uri="{FF2B5EF4-FFF2-40B4-BE49-F238E27FC236}">
              <a16:creationId xmlns:a16="http://schemas.microsoft.com/office/drawing/2014/main" id="{9767BC43-9FF6-4899-BBF9-A8B6F2422319}"/>
            </a:ext>
          </a:extLst>
        </xdr:cNvPr>
        <xdr:cNvSpPr txBox="1"/>
      </xdr:nvSpPr>
      <xdr:spPr>
        <a:xfrm>
          <a:off x="6533079" y="786871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0242E3-7BCF-431E-8FA3-CBFAD359ECC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1.150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149160</xdr:colOff>
      <xdr:row>34</xdr:row>
      <xdr:rowOff>119294</xdr:rowOff>
    </xdr:from>
    <xdr:ext cx="406800" cy="0"/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6CE43624-AA77-46B4-828D-CCB5216840A9}"/>
            </a:ext>
          </a:extLst>
        </xdr:cNvPr>
        <xdr:cNvCxnSpPr/>
      </xdr:nvCxnSpPr>
      <xdr:spPr>
        <a:xfrm>
          <a:off x="6549960" y="7926863"/>
          <a:ext cx="406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145218</xdr:colOff>
      <xdr:row>34</xdr:row>
      <xdr:rowOff>11729</xdr:rowOff>
    </xdr:from>
    <xdr:ext cx="0" cy="351690"/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B803CC3E-BD3E-4A62-B979-109A6CAA57D5}"/>
            </a:ext>
          </a:extLst>
        </xdr:cNvPr>
        <xdr:cNvCxnSpPr/>
      </xdr:nvCxnSpPr>
      <xdr:spPr>
        <a:xfrm>
          <a:off x="6546018" y="7819298"/>
          <a:ext cx="0" cy="35169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144525</xdr:colOff>
      <xdr:row>35</xdr:row>
      <xdr:rowOff>84258</xdr:rowOff>
    </xdr:from>
    <xdr:ext cx="828000" cy="0"/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6D5D1F47-85E9-43D1-A6A8-619422B35D27}"/>
            </a:ext>
          </a:extLst>
        </xdr:cNvPr>
        <xdr:cNvCxnSpPr/>
      </xdr:nvCxnSpPr>
      <xdr:spPr>
        <a:xfrm>
          <a:off x="6545325" y="8120427"/>
          <a:ext cx="82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32</xdr:col>
      <xdr:colOff>56449</xdr:colOff>
      <xdr:row>33</xdr:row>
      <xdr:rowOff>216881</xdr:rowOff>
    </xdr:from>
    <xdr:ext cx="0" cy="592015"/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6DC9C774-5E48-4F0B-9B1D-BEA1BBF6CE57}"/>
            </a:ext>
          </a:extLst>
        </xdr:cNvPr>
        <xdr:cNvCxnSpPr/>
      </xdr:nvCxnSpPr>
      <xdr:spPr>
        <a:xfrm>
          <a:off x="7371649" y="7795850"/>
          <a:ext cx="0" cy="59201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29</xdr:col>
      <xdr:colOff>91912</xdr:colOff>
      <xdr:row>35</xdr:row>
      <xdr:rowOff>42335</xdr:rowOff>
    </xdr:from>
    <xdr:ext cx="444352" cy="233205"/>
    <xdr:sp macro="" textlink="$G$6">
      <xdr:nvSpPr>
        <xdr:cNvPr id="199" name="テキスト ボックス 198">
          <a:extLst>
            <a:ext uri="{FF2B5EF4-FFF2-40B4-BE49-F238E27FC236}">
              <a16:creationId xmlns:a16="http://schemas.microsoft.com/office/drawing/2014/main" id="{49E3A378-4C4A-44D0-907B-63BBEB78191B}"/>
            </a:ext>
          </a:extLst>
        </xdr:cNvPr>
        <xdr:cNvSpPr txBox="1"/>
      </xdr:nvSpPr>
      <xdr:spPr>
        <a:xfrm>
          <a:off x="6721312" y="807850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576A371-64F0-49EC-9CCF-0955621FDF0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30</xdr:col>
      <xdr:colOff>72705</xdr:colOff>
      <xdr:row>27</xdr:row>
      <xdr:rowOff>150674</xdr:rowOff>
    </xdr:from>
    <xdr:to>
      <xdr:col>30</xdr:col>
      <xdr:colOff>119505</xdr:colOff>
      <xdr:row>27</xdr:row>
      <xdr:rowOff>197474</xdr:rowOff>
    </xdr:to>
    <xdr:sp macro="" textlink="">
      <xdr:nvSpPr>
        <xdr:cNvPr id="206" name="楕円 205">
          <a:extLst>
            <a:ext uri="{FF2B5EF4-FFF2-40B4-BE49-F238E27FC236}">
              <a16:creationId xmlns:a16="http://schemas.microsoft.com/office/drawing/2014/main" id="{9C23A19E-BCCE-4E3F-9C9B-793AA0813848}"/>
            </a:ext>
          </a:extLst>
        </xdr:cNvPr>
        <xdr:cNvSpPr/>
      </xdr:nvSpPr>
      <xdr:spPr>
        <a:xfrm>
          <a:off x="6930705" y="6358043"/>
          <a:ext cx="46800" cy="46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56552</xdr:colOff>
      <xdr:row>22</xdr:row>
      <xdr:rowOff>181637</xdr:rowOff>
    </xdr:from>
    <xdr:to>
      <xdr:col>32</xdr:col>
      <xdr:colOff>56552</xdr:colOff>
      <xdr:row>32</xdr:row>
      <xdr:rowOff>163637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D8B57768-3F67-425A-83E2-43B38C9C4C54}"/>
            </a:ext>
          </a:extLst>
        </xdr:cNvPr>
        <xdr:cNvCxnSpPr/>
      </xdr:nvCxnSpPr>
      <xdr:spPr>
        <a:xfrm>
          <a:off x="7371752" y="5246006"/>
          <a:ext cx="0" cy="2268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146754</xdr:colOff>
      <xdr:row>22</xdr:row>
      <xdr:rowOff>183512</xdr:rowOff>
    </xdr:from>
    <xdr:to>
      <xdr:col>32</xdr:col>
      <xdr:colOff>60354</xdr:colOff>
      <xdr:row>22</xdr:row>
      <xdr:rowOff>183512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C40D36E2-D07E-4AEF-B838-73569F68EFA7}"/>
            </a:ext>
          </a:extLst>
        </xdr:cNvPr>
        <xdr:cNvCxnSpPr/>
      </xdr:nvCxnSpPr>
      <xdr:spPr>
        <a:xfrm>
          <a:off x="6547554" y="5247881"/>
          <a:ext cx="82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146370</xdr:colOff>
      <xdr:row>22</xdr:row>
      <xdr:rowOff>181637</xdr:rowOff>
    </xdr:from>
    <xdr:to>
      <xdr:col>28</xdr:col>
      <xdr:colOff>146370</xdr:colOff>
      <xdr:row>32</xdr:row>
      <xdr:rowOff>163637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F3D64E88-2D53-B7F1-9091-9681B176F56A}"/>
            </a:ext>
          </a:extLst>
        </xdr:cNvPr>
        <xdr:cNvCxnSpPr/>
      </xdr:nvCxnSpPr>
      <xdr:spPr>
        <a:xfrm>
          <a:off x="6547170" y="5246006"/>
          <a:ext cx="0" cy="2268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24642</xdr:colOff>
      <xdr:row>20</xdr:row>
      <xdr:rowOff>138955</xdr:rowOff>
    </xdr:from>
    <xdr:ext cx="233205" cy="444352"/>
    <xdr:sp macro="" textlink="'1条'!R17">
      <xdr:nvSpPr>
        <xdr:cNvPr id="223" name="テキスト ボックス 222">
          <a:extLst>
            <a:ext uri="{FF2B5EF4-FFF2-40B4-BE49-F238E27FC236}">
              <a16:creationId xmlns:a16="http://schemas.microsoft.com/office/drawing/2014/main" id="{AD8FBCB9-74D0-4FEA-A72B-0159F257DEA4}"/>
            </a:ext>
          </a:extLst>
        </xdr:cNvPr>
        <xdr:cNvSpPr txBox="1"/>
      </xdr:nvSpPr>
      <xdr:spPr>
        <a:xfrm rot="16200000">
          <a:off x="5862669" y="48516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135566</xdr:colOff>
      <xdr:row>22</xdr:row>
      <xdr:rowOff>64400</xdr:rowOff>
    </xdr:from>
    <xdr:to>
      <xdr:col>26</xdr:col>
      <xdr:colOff>135566</xdr:colOff>
      <xdr:row>22</xdr:row>
      <xdr:rowOff>146989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DF1B6252-88FB-4878-B93D-EABBE3F9E4AC}"/>
            </a:ext>
          </a:extLst>
        </xdr:cNvPr>
        <xdr:cNvCxnSpPr/>
      </xdr:nvCxnSpPr>
      <xdr:spPr>
        <a:xfrm>
          <a:off x="6079166" y="5128769"/>
          <a:ext cx="0" cy="82589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88979</xdr:colOff>
      <xdr:row>22</xdr:row>
      <xdr:rowOff>147417</xdr:rowOff>
    </xdr:from>
    <xdr:to>
      <xdr:col>27</xdr:col>
      <xdr:colOff>7479</xdr:colOff>
      <xdr:row>22</xdr:row>
      <xdr:rowOff>147417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D5773672-CE13-485B-93B8-0000E548D8BE}"/>
            </a:ext>
          </a:extLst>
        </xdr:cNvPr>
        <xdr:cNvCxnSpPr/>
      </xdr:nvCxnSpPr>
      <xdr:spPr>
        <a:xfrm>
          <a:off x="6032579" y="5211786"/>
          <a:ext cx="1471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88979</xdr:colOff>
      <xdr:row>22</xdr:row>
      <xdr:rowOff>180575</xdr:rowOff>
    </xdr:from>
    <xdr:to>
      <xdr:col>27</xdr:col>
      <xdr:colOff>7479</xdr:colOff>
      <xdr:row>22</xdr:row>
      <xdr:rowOff>180575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2228B9FF-65F2-9168-A8E5-19E26C2CB97E}"/>
            </a:ext>
          </a:extLst>
        </xdr:cNvPr>
        <xdr:cNvCxnSpPr/>
      </xdr:nvCxnSpPr>
      <xdr:spPr>
        <a:xfrm>
          <a:off x="6032579" y="5244944"/>
          <a:ext cx="1471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57257</xdr:colOff>
      <xdr:row>16</xdr:row>
      <xdr:rowOff>53437</xdr:rowOff>
    </xdr:from>
    <xdr:to>
      <xdr:col>67</xdr:col>
      <xdr:colOff>190101</xdr:colOff>
      <xdr:row>16</xdr:row>
      <xdr:rowOff>96540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D931DBFE-98EB-4451-B2CA-1CB9F9BB1FA9}"/>
            </a:ext>
          </a:extLst>
        </xdr:cNvPr>
        <xdr:cNvCxnSpPr/>
      </xdr:nvCxnSpPr>
      <xdr:spPr>
        <a:xfrm flipH="1">
          <a:off x="14687657" y="3724892"/>
          <a:ext cx="818644" cy="43103"/>
        </a:xfrm>
        <a:prstGeom prst="line">
          <a:avLst/>
        </a:prstGeom>
        <a:ln w="15875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66075</xdr:colOff>
      <xdr:row>15</xdr:row>
      <xdr:rowOff>105993</xdr:rowOff>
    </xdr:from>
    <xdr:to>
      <xdr:col>62</xdr:col>
      <xdr:colOff>66075</xdr:colOff>
      <xdr:row>16</xdr:row>
      <xdr:rowOff>120463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1848AF16-3817-43A6-8C2E-2BA2CFDAB58D}"/>
            </a:ext>
          </a:extLst>
        </xdr:cNvPr>
        <xdr:cNvCxnSpPr/>
      </xdr:nvCxnSpPr>
      <xdr:spPr>
        <a:xfrm>
          <a:off x="14239275" y="3548848"/>
          <a:ext cx="0" cy="24307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224106</xdr:colOff>
      <xdr:row>15</xdr:row>
      <xdr:rowOff>105993</xdr:rowOff>
    </xdr:from>
    <xdr:to>
      <xdr:col>62</xdr:col>
      <xdr:colOff>224106</xdr:colOff>
      <xdr:row>16</xdr:row>
      <xdr:rowOff>110370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7868CB13-1C17-441A-925B-F45812281EF7}"/>
            </a:ext>
          </a:extLst>
        </xdr:cNvPr>
        <xdr:cNvCxnSpPr/>
      </xdr:nvCxnSpPr>
      <xdr:spPr>
        <a:xfrm>
          <a:off x="14397306" y="3548848"/>
          <a:ext cx="0" cy="232977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152392</xdr:colOff>
      <xdr:row>15</xdr:row>
      <xdr:rowOff>105993</xdr:rowOff>
    </xdr:from>
    <xdr:to>
      <xdr:col>63</xdr:col>
      <xdr:colOff>152392</xdr:colOff>
      <xdr:row>16</xdr:row>
      <xdr:rowOff>100278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8F210405-CE3D-44F3-B187-3300FFF179B3}"/>
            </a:ext>
          </a:extLst>
        </xdr:cNvPr>
        <xdr:cNvCxnSpPr/>
      </xdr:nvCxnSpPr>
      <xdr:spPr>
        <a:xfrm>
          <a:off x="14554192" y="3548848"/>
          <a:ext cx="0" cy="222885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67072</xdr:colOff>
      <xdr:row>15</xdr:row>
      <xdr:rowOff>105993</xdr:rowOff>
    </xdr:from>
    <xdr:to>
      <xdr:col>64</xdr:col>
      <xdr:colOff>67072</xdr:colOff>
      <xdr:row>16</xdr:row>
      <xdr:rowOff>95231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D13207F-0EE4-463C-8EFC-A3B87908CACF}"/>
            </a:ext>
          </a:extLst>
        </xdr:cNvPr>
        <xdr:cNvCxnSpPr/>
      </xdr:nvCxnSpPr>
      <xdr:spPr>
        <a:xfrm>
          <a:off x="14697472" y="3548848"/>
          <a:ext cx="0" cy="217838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228481</xdr:colOff>
      <xdr:row>15</xdr:row>
      <xdr:rowOff>103410</xdr:rowOff>
    </xdr:from>
    <xdr:to>
      <xdr:col>64</xdr:col>
      <xdr:colOff>228481</xdr:colOff>
      <xdr:row>16</xdr:row>
      <xdr:rowOff>85139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3746E58A-29F7-4F22-A5CB-128EBB498B9F}"/>
            </a:ext>
          </a:extLst>
        </xdr:cNvPr>
        <xdr:cNvCxnSpPr/>
      </xdr:nvCxnSpPr>
      <xdr:spPr>
        <a:xfrm>
          <a:off x="14858881" y="3546265"/>
          <a:ext cx="0" cy="210329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94814</xdr:colOff>
      <xdr:row>15</xdr:row>
      <xdr:rowOff>105993</xdr:rowOff>
    </xdr:from>
    <xdr:to>
      <xdr:col>66</xdr:col>
      <xdr:colOff>94814</xdr:colOff>
      <xdr:row>16</xdr:row>
      <xdr:rowOff>83315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9E40D582-1BAD-4730-BC21-EA6466AA4A2B}"/>
            </a:ext>
          </a:extLst>
        </xdr:cNvPr>
        <xdr:cNvCxnSpPr/>
      </xdr:nvCxnSpPr>
      <xdr:spPr>
        <a:xfrm>
          <a:off x="15182414" y="3548848"/>
          <a:ext cx="0" cy="205922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31083</xdr:colOff>
      <xdr:row>15</xdr:row>
      <xdr:rowOff>105993</xdr:rowOff>
    </xdr:from>
    <xdr:to>
      <xdr:col>67</xdr:col>
      <xdr:colOff>31083</xdr:colOff>
      <xdr:row>16</xdr:row>
      <xdr:rowOff>64953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9728C8AB-01B7-404D-BB49-C0311C536BF4}"/>
            </a:ext>
          </a:extLst>
        </xdr:cNvPr>
        <xdr:cNvCxnSpPr/>
      </xdr:nvCxnSpPr>
      <xdr:spPr>
        <a:xfrm>
          <a:off x="15347283" y="3548848"/>
          <a:ext cx="0" cy="187560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194674</xdr:colOff>
      <xdr:row>15</xdr:row>
      <xdr:rowOff>105993</xdr:rowOff>
    </xdr:from>
    <xdr:to>
      <xdr:col>67</xdr:col>
      <xdr:colOff>194674</xdr:colOff>
      <xdr:row>16</xdr:row>
      <xdr:rowOff>59907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CD319FCD-92D0-42E2-A466-A38B51EEB232}"/>
            </a:ext>
          </a:extLst>
        </xdr:cNvPr>
        <xdr:cNvCxnSpPr/>
      </xdr:nvCxnSpPr>
      <xdr:spPr>
        <a:xfrm>
          <a:off x="15510874" y="3548848"/>
          <a:ext cx="0" cy="182514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136734</xdr:colOff>
      <xdr:row>15</xdr:row>
      <xdr:rowOff>105993</xdr:rowOff>
    </xdr:from>
    <xdr:to>
      <xdr:col>61</xdr:col>
      <xdr:colOff>136734</xdr:colOff>
      <xdr:row>16</xdr:row>
      <xdr:rowOff>130556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D6450C54-E12F-44CA-B684-1639987F16BA}"/>
            </a:ext>
          </a:extLst>
        </xdr:cNvPr>
        <xdr:cNvCxnSpPr/>
      </xdr:nvCxnSpPr>
      <xdr:spPr>
        <a:xfrm>
          <a:off x="14081334" y="3548848"/>
          <a:ext cx="0" cy="253163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108930</xdr:colOff>
      <xdr:row>35</xdr:row>
      <xdr:rowOff>33477</xdr:rowOff>
    </xdr:from>
    <xdr:to>
      <xdr:col>60</xdr:col>
      <xdr:colOff>108930</xdr:colOff>
      <xdr:row>35</xdr:row>
      <xdr:rowOff>194402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C9DDE530-A925-EC22-0C25-F46C65BC2F14}"/>
            </a:ext>
          </a:extLst>
        </xdr:cNvPr>
        <xdr:cNvCxnSpPr/>
      </xdr:nvCxnSpPr>
      <xdr:spPr>
        <a:xfrm>
          <a:off x="13824930" y="8064957"/>
          <a:ext cx="0" cy="16092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134130</xdr:colOff>
      <xdr:row>32</xdr:row>
      <xdr:rowOff>214023</xdr:rowOff>
    </xdr:from>
    <xdr:to>
      <xdr:col>65</xdr:col>
      <xdr:colOff>134130</xdr:colOff>
      <xdr:row>33</xdr:row>
      <xdr:rowOff>195898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20AC0C74-ECE3-490A-BF39-F52DD84AC7BB}"/>
            </a:ext>
          </a:extLst>
        </xdr:cNvPr>
        <xdr:cNvCxnSpPr/>
      </xdr:nvCxnSpPr>
      <xdr:spPr>
        <a:xfrm>
          <a:off x="14993130" y="7559703"/>
          <a:ext cx="0" cy="210475"/>
        </a:xfrm>
        <a:prstGeom prst="line">
          <a:avLst/>
        </a:prstGeom>
        <a:ln w="25400">
          <a:solidFill>
            <a:srgbClr val="FF0000"/>
          </a:solidFill>
          <a:headEnd type="none" w="med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149795</xdr:colOff>
      <xdr:row>30</xdr:row>
      <xdr:rowOff>79032</xdr:rowOff>
    </xdr:from>
    <xdr:ext cx="349135" cy="2249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2D1EB83-69D8-4B8B-ABF8-ADD332092EDD}"/>
            </a:ext>
          </a:extLst>
        </xdr:cNvPr>
        <xdr:cNvSpPr txBox="1"/>
      </xdr:nvSpPr>
      <xdr:spPr>
        <a:xfrm>
          <a:off x="14322995" y="6967512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a =</a:t>
          </a:r>
        </a:p>
      </xdr:txBody>
    </xdr:sp>
    <xdr:clientData/>
  </xdr:oneCellAnchor>
  <xdr:oneCellAnchor>
    <xdr:from>
      <xdr:col>63</xdr:col>
      <xdr:colOff>120233</xdr:colOff>
      <xdr:row>30</xdr:row>
      <xdr:rowOff>86628</xdr:rowOff>
    </xdr:from>
    <xdr:ext cx="444352" cy="233205"/>
    <xdr:sp macro="" textlink="$CF$6">
      <xdr:nvSpPr>
        <xdr:cNvPr id="92" name="テキスト ボックス 91">
          <a:extLst>
            <a:ext uri="{FF2B5EF4-FFF2-40B4-BE49-F238E27FC236}">
              <a16:creationId xmlns:a16="http://schemas.microsoft.com/office/drawing/2014/main" id="{2B4EE812-268C-4795-8391-13DEEA331DA8}"/>
            </a:ext>
          </a:extLst>
        </xdr:cNvPr>
        <xdr:cNvSpPr txBox="1"/>
      </xdr:nvSpPr>
      <xdr:spPr>
        <a:xfrm>
          <a:off x="14522033" y="697002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BEED4E-FD90-458A-9EA8-4B297F453EA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2.156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68</xdr:col>
      <xdr:colOff>41378</xdr:colOff>
      <xdr:row>33</xdr:row>
      <xdr:rowOff>148096</xdr:rowOff>
    </xdr:from>
    <xdr:ext cx="233205" cy="444352"/>
    <xdr:sp macro="" textlink="$CF$7">
      <xdr:nvSpPr>
        <xdr:cNvPr id="93" name="テキスト ボックス 92">
          <a:extLst>
            <a:ext uri="{FF2B5EF4-FFF2-40B4-BE49-F238E27FC236}">
              <a16:creationId xmlns:a16="http://schemas.microsoft.com/office/drawing/2014/main" id="{3175B775-2108-48EE-8A9A-7994A77E15D1}"/>
            </a:ext>
          </a:extLst>
        </xdr:cNvPr>
        <xdr:cNvSpPr txBox="1"/>
      </xdr:nvSpPr>
      <xdr:spPr>
        <a:xfrm rot="16200000">
          <a:off x="15480605" y="782794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D47BCB5-A1F5-40BE-BD14-436E9FEDCA91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0.490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67</xdr:col>
      <xdr:colOff>153582</xdr:colOff>
      <xdr:row>33</xdr:row>
      <xdr:rowOff>192256</xdr:rowOff>
    </xdr:from>
    <xdr:ext cx="224998" cy="32028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228DC35-D16D-485D-B300-F991F115645F}"/>
            </a:ext>
          </a:extLst>
        </xdr:cNvPr>
        <xdr:cNvSpPr txBox="1"/>
      </xdr:nvSpPr>
      <xdr:spPr>
        <a:xfrm rot="16200000">
          <a:off x="15422141" y="7814177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67</xdr:col>
      <xdr:colOff>155869</xdr:colOff>
      <xdr:row>34</xdr:row>
      <xdr:rowOff>13816</xdr:rowOff>
    </xdr:from>
    <xdr:to>
      <xdr:col>67</xdr:col>
      <xdr:colOff>155869</xdr:colOff>
      <xdr:row>34</xdr:row>
      <xdr:rowOff>186616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86CDFBFE-C59D-DB18-0EF9-3CE3EF88084F}"/>
            </a:ext>
          </a:extLst>
        </xdr:cNvPr>
        <xdr:cNvCxnSpPr/>
      </xdr:nvCxnSpPr>
      <xdr:spPr>
        <a:xfrm>
          <a:off x="15472069" y="7816696"/>
          <a:ext cx="0" cy="1728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43917</xdr:colOff>
      <xdr:row>31</xdr:row>
      <xdr:rowOff>53439</xdr:rowOff>
    </xdr:from>
    <xdr:to>
      <xdr:col>65</xdr:col>
      <xdr:colOff>135717</xdr:colOff>
      <xdr:row>31</xdr:row>
      <xdr:rowOff>53439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94A36303-9E6B-10B0-E028-DC4C04D3BD34}"/>
            </a:ext>
          </a:extLst>
        </xdr:cNvPr>
        <xdr:cNvCxnSpPr/>
      </xdr:nvCxnSpPr>
      <xdr:spPr>
        <a:xfrm>
          <a:off x="14217117" y="7170519"/>
          <a:ext cx="777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134775</xdr:colOff>
      <xdr:row>31</xdr:row>
      <xdr:rowOff>38249</xdr:rowOff>
    </xdr:from>
    <xdr:to>
      <xdr:col>65</xdr:col>
      <xdr:colOff>134775</xdr:colOff>
      <xdr:row>32</xdr:row>
      <xdr:rowOff>193040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BF2E1887-1567-31A7-766B-CAD82E638800}"/>
            </a:ext>
          </a:extLst>
        </xdr:cNvPr>
        <xdr:cNvCxnSpPr/>
      </xdr:nvCxnSpPr>
      <xdr:spPr>
        <a:xfrm>
          <a:off x="14993775" y="7155329"/>
          <a:ext cx="0" cy="38339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112850</xdr:colOff>
      <xdr:row>22</xdr:row>
      <xdr:rowOff>45224</xdr:rowOff>
    </xdr:from>
    <xdr:ext cx="357662" cy="224998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29C091FD-8B4C-79BD-AB75-24A26C164DF3}"/>
            </a:ext>
          </a:extLst>
        </xdr:cNvPr>
        <xdr:cNvSpPr txBox="1"/>
      </xdr:nvSpPr>
      <xdr:spPr>
        <a:xfrm>
          <a:off x="13828850" y="5104904"/>
          <a:ext cx="35766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t</a:t>
          </a:r>
          <a:r>
            <a:rPr kumimoji="1" lang="en-US" altLang="en-US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c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=</a:t>
          </a:r>
        </a:p>
      </xdr:txBody>
    </xdr:sp>
    <xdr:clientData/>
  </xdr:oneCellAnchor>
  <xdr:twoCellAnchor editAs="oneCell">
    <xdr:from>
      <xdr:col>62</xdr:col>
      <xdr:colOff>152444</xdr:colOff>
      <xdr:row>32</xdr:row>
      <xdr:rowOff>79716</xdr:rowOff>
    </xdr:from>
    <xdr:to>
      <xdr:col>65</xdr:col>
      <xdr:colOff>136244</xdr:colOff>
      <xdr:row>32</xdr:row>
      <xdr:rowOff>79716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88CF92B5-318C-2F83-669D-43E886FFAE84}"/>
            </a:ext>
          </a:extLst>
        </xdr:cNvPr>
        <xdr:cNvCxnSpPr/>
      </xdr:nvCxnSpPr>
      <xdr:spPr>
        <a:xfrm>
          <a:off x="14325644" y="7425396"/>
          <a:ext cx="669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160139</xdr:colOff>
      <xdr:row>31</xdr:row>
      <xdr:rowOff>100573</xdr:rowOff>
    </xdr:from>
    <xdr:ext cx="355610" cy="224998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ADB560E3-01F9-D961-7F4C-0A372048FF1E}"/>
            </a:ext>
          </a:extLst>
        </xdr:cNvPr>
        <xdr:cNvSpPr txBox="1"/>
      </xdr:nvSpPr>
      <xdr:spPr>
        <a:xfrm>
          <a:off x="14333339" y="7217653"/>
          <a:ext cx="35561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L =</a:t>
          </a:r>
        </a:p>
      </xdr:txBody>
    </xdr:sp>
    <xdr:clientData/>
  </xdr:oneCellAnchor>
  <xdr:oneCellAnchor>
    <xdr:from>
      <xdr:col>63</xdr:col>
      <xdr:colOff>111609</xdr:colOff>
      <xdr:row>31</xdr:row>
      <xdr:rowOff>97093</xdr:rowOff>
    </xdr:from>
    <xdr:ext cx="444352" cy="233205"/>
    <xdr:sp macro="" textlink="$CF$5">
      <xdr:nvSpPr>
        <xdr:cNvPr id="132" name="テキスト ボックス 131">
          <a:extLst>
            <a:ext uri="{FF2B5EF4-FFF2-40B4-BE49-F238E27FC236}">
              <a16:creationId xmlns:a16="http://schemas.microsoft.com/office/drawing/2014/main" id="{82ED659F-69A7-FDE8-1CA7-5484501668DE}"/>
            </a:ext>
          </a:extLst>
        </xdr:cNvPr>
        <xdr:cNvSpPr txBox="1"/>
      </xdr:nvSpPr>
      <xdr:spPr>
        <a:xfrm>
          <a:off x="14513409" y="720909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3F4E1DD-2150-4DA4-97C9-771B765B283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1.856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131936</xdr:colOff>
      <xdr:row>34</xdr:row>
      <xdr:rowOff>14453</xdr:rowOff>
    </xdr:from>
    <xdr:to>
      <xdr:col>66</xdr:col>
      <xdr:colOff>131936</xdr:colOff>
      <xdr:row>34</xdr:row>
      <xdr:rowOff>111754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02D06A64-816F-F3C7-7A2B-8378F08D2EA2}"/>
            </a:ext>
          </a:extLst>
        </xdr:cNvPr>
        <xdr:cNvCxnSpPr/>
      </xdr:nvCxnSpPr>
      <xdr:spPr>
        <a:xfrm>
          <a:off x="15219536" y="7817333"/>
          <a:ext cx="0" cy="97301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129682</xdr:colOff>
      <xdr:row>11</xdr:row>
      <xdr:rowOff>182188</xdr:rowOff>
    </xdr:from>
    <xdr:ext cx="274434" cy="224998"/>
    <xdr:sp macro="" textlink="$H$8">
      <xdr:nvSpPr>
        <xdr:cNvPr id="105" name="テキスト ボックス 104">
          <a:extLst>
            <a:ext uri="{FF2B5EF4-FFF2-40B4-BE49-F238E27FC236}">
              <a16:creationId xmlns:a16="http://schemas.microsoft.com/office/drawing/2014/main" id="{614F7F42-9FCF-4AC6-8AFC-D9675F95CC37}"/>
            </a:ext>
          </a:extLst>
        </xdr:cNvPr>
        <xdr:cNvSpPr txBox="1"/>
      </xdr:nvSpPr>
      <xdr:spPr>
        <a:xfrm>
          <a:off x="6530482" y="2712028"/>
          <a:ext cx="2744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/2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69593</xdr:colOff>
      <xdr:row>11</xdr:row>
      <xdr:rowOff>180163</xdr:rowOff>
    </xdr:from>
    <xdr:ext cx="444352" cy="233205"/>
    <xdr:sp macro="" textlink="$J$6">
      <xdr:nvSpPr>
        <xdr:cNvPr id="189" name="テキスト ボックス 188">
          <a:extLst>
            <a:ext uri="{FF2B5EF4-FFF2-40B4-BE49-F238E27FC236}">
              <a16:creationId xmlns:a16="http://schemas.microsoft.com/office/drawing/2014/main" id="{561069EF-DF82-03E6-1810-A6F5B34520FA}"/>
            </a:ext>
          </a:extLst>
        </xdr:cNvPr>
        <xdr:cNvSpPr txBox="1"/>
      </xdr:nvSpPr>
      <xdr:spPr>
        <a:xfrm>
          <a:off x="6241793" y="271234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1BD8700-0CEB-42F1-964F-C9CBAA79ABE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28</xdr:col>
      <xdr:colOff>11329</xdr:colOff>
      <xdr:row>13</xdr:row>
      <xdr:rowOff>2598</xdr:rowOff>
    </xdr:from>
    <xdr:to>
      <xdr:col>28</xdr:col>
      <xdr:colOff>119329</xdr:colOff>
      <xdr:row>13</xdr:row>
      <xdr:rowOff>2598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A4EC2340-4393-1F84-D856-214C4D7DBAE1}"/>
            </a:ext>
          </a:extLst>
        </xdr:cNvPr>
        <xdr:cNvCxnSpPr/>
      </xdr:nvCxnSpPr>
      <xdr:spPr>
        <a:xfrm>
          <a:off x="6412129" y="2989638"/>
          <a:ext cx="10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152300</xdr:colOff>
      <xdr:row>26</xdr:row>
      <xdr:rowOff>24255</xdr:rowOff>
    </xdr:from>
    <xdr:ext cx="233205" cy="444352"/>
    <xdr:sp macro="" textlink="$J$16">
      <xdr:nvSpPr>
        <xdr:cNvPr id="204" name="テキスト ボックス 203">
          <a:extLst>
            <a:ext uri="{FF2B5EF4-FFF2-40B4-BE49-F238E27FC236}">
              <a16:creationId xmlns:a16="http://schemas.microsoft.com/office/drawing/2014/main" id="{B7D12535-FEF6-8782-0151-921EA5B6EB93}"/>
            </a:ext>
          </a:extLst>
        </xdr:cNvPr>
        <xdr:cNvSpPr txBox="1"/>
      </xdr:nvSpPr>
      <xdr:spPr>
        <a:xfrm rot="16200000">
          <a:off x="5761727" y="61085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1456490-0343-4102-A128-A8202DD54F3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oneCellAnchor>
    <xdr:from>
      <xdr:col>26</xdr:col>
      <xdr:colOff>133680</xdr:colOff>
      <xdr:row>22</xdr:row>
      <xdr:rowOff>179663</xdr:rowOff>
    </xdr:from>
    <xdr:ext cx="0" cy="2268000"/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F6097F74-8C29-EAFD-0EBA-A8C7C1FF1BF6}"/>
            </a:ext>
          </a:extLst>
        </xdr:cNvPr>
        <xdr:cNvCxnSpPr/>
      </xdr:nvCxnSpPr>
      <xdr:spPr>
        <a:xfrm>
          <a:off x="6077280" y="5244032"/>
          <a:ext cx="0" cy="22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twoCellAnchor editAs="oneCell">
    <xdr:from>
      <xdr:col>60</xdr:col>
      <xdr:colOff>109215</xdr:colOff>
      <xdr:row>33</xdr:row>
      <xdr:rowOff>199065</xdr:rowOff>
    </xdr:from>
    <xdr:to>
      <xdr:col>61</xdr:col>
      <xdr:colOff>168615</xdr:colOff>
      <xdr:row>33</xdr:row>
      <xdr:rowOff>199065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4486E711-2EBB-69E8-E3B2-4C3954883637}"/>
            </a:ext>
          </a:extLst>
        </xdr:cNvPr>
        <xdr:cNvCxnSpPr/>
      </xdr:nvCxnSpPr>
      <xdr:spPr>
        <a:xfrm>
          <a:off x="13825215" y="7773345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72318</xdr:colOff>
      <xdr:row>21</xdr:row>
      <xdr:rowOff>198617</xdr:rowOff>
    </xdr:from>
    <xdr:ext cx="336311" cy="233205"/>
    <xdr:sp macro="" textlink="'1条'!R8">
      <xdr:nvSpPr>
        <xdr:cNvPr id="96" name="テキスト ボックス 95">
          <a:extLst>
            <a:ext uri="{FF2B5EF4-FFF2-40B4-BE49-F238E27FC236}">
              <a16:creationId xmlns:a16="http://schemas.microsoft.com/office/drawing/2014/main" id="{FAD17A88-8EDD-4446-B3BF-C8146B59B7EF}"/>
            </a:ext>
          </a:extLst>
        </xdr:cNvPr>
        <xdr:cNvSpPr txBox="1"/>
      </xdr:nvSpPr>
      <xdr:spPr>
        <a:xfrm>
          <a:off x="6701718" y="5034386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oneCellAnchor>
    <xdr:from>
      <xdr:col>30</xdr:col>
      <xdr:colOff>19563</xdr:colOff>
      <xdr:row>21</xdr:row>
      <xdr:rowOff>197297</xdr:rowOff>
    </xdr:from>
    <xdr:ext cx="300082" cy="233205"/>
    <xdr:sp macro="" textlink="'1条'!R36">
      <xdr:nvSpPr>
        <xdr:cNvPr id="100" name="テキスト ボックス 99">
          <a:extLst>
            <a:ext uri="{FF2B5EF4-FFF2-40B4-BE49-F238E27FC236}">
              <a16:creationId xmlns:a16="http://schemas.microsoft.com/office/drawing/2014/main" id="{38C0EBA0-9F59-46F2-9870-BFF5DAB0C1B4}"/>
            </a:ext>
          </a:extLst>
        </xdr:cNvPr>
        <xdr:cNvSpPr txBox="1"/>
      </xdr:nvSpPr>
      <xdr:spPr>
        <a:xfrm>
          <a:off x="6877563" y="5033066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31</xdr:col>
      <xdr:colOff>80546</xdr:colOff>
      <xdr:row>22</xdr:row>
      <xdr:rowOff>44009</xdr:rowOff>
    </xdr:from>
    <xdr:to>
      <xdr:col>31</xdr:col>
      <xdr:colOff>80546</xdr:colOff>
      <xdr:row>22</xdr:row>
      <xdr:rowOff>181850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2B5C5D98-6DD5-42F1-B069-04C633C4D9A1}"/>
            </a:ext>
          </a:extLst>
        </xdr:cNvPr>
        <xdr:cNvCxnSpPr/>
      </xdr:nvCxnSpPr>
      <xdr:spPr>
        <a:xfrm>
          <a:off x="7167146" y="5108378"/>
          <a:ext cx="0" cy="137841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66292</xdr:colOff>
      <xdr:row>19</xdr:row>
      <xdr:rowOff>176011</xdr:rowOff>
    </xdr:from>
    <xdr:ext cx="444352" cy="233205"/>
    <xdr:sp macro="" textlink="'1条'!R37">
      <xdr:nvSpPr>
        <xdr:cNvPr id="112" name="テキスト ボックス 111">
          <a:extLst>
            <a:ext uri="{FF2B5EF4-FFF2-40B4-BE49-F238E27FC236}">
              <a16:creationId xmlns:a16="http://schemas.microsoft.com/office/drawing/2014/main" id="{A714B5BD-C699-4C5C-A519-162D839368A2}"/>
            </a:ext>
          </a:extLst>
        </xdr:cNvPr>
        <xdr:cNvSpPr txBox="1"/>
      </xdr:nvSpPr>
      <xdr:spPr>
        <a:xfrm>
          <a:off x="6695692" y="455458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C2B83B7-BC06-4E04-BF81-11E4B3EC862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twoCellAnchor editAs="oneCell">
    <xdr:from>
      <xdr:col>31</xdr:col>
      <xdr:colOff>184096</xdr:colOff>
      <xdr:row>22</xdr:row>
      <xdr:rowOff>44009</xdr:rowOff>
    </xdr:from>
    <xdr:to>
      <xdr:col>31</xdr:col>
      <xdr:colOff>184096</xdr:colOff>
      <xdr:row>22</xdr:row>
      <xdr:rowOff>181850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E5311A0D-CB69-4A81-9C65-AD0FF24ECCFF}"/>
            </a:ext>
          </a:extLst>
        </xdr:cNvPr>
        <xdr:cNvCxnSpPr/>
      </xdr:nvCxnSpPr>
      <xdr:spPr>
        <a:xfrm>
          <a:off x="7270696" y="5108378"/>
          <a:ext cx="0" cy="137841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150075</xdr:colOff>
      <xdr:row>21</xdr:row>
      <xdr:rowOff>146560</xdr:rowOff>
    </xdr:from>
    <xdr:to>
      <xdr:col>31</xdr:col>
      <xdr:colOff>184275</xdr:colOff>
      <xdr:row>21</xdr:row>
      <xdr:rowOff>146560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CA822BF1-2B6E-40EE-9E1F-5E01BA77FA9F}"/>
            </a:ext>
          </a:extLst>
        </xdr:cNvPr>
        <xdr:cNvCxnSpPr/>
      </xdr:nvCxnSpPr>
      <xdr:spPr>
        <a:xfrm>
          <a:off x="6550875" y="4982329"/>
          <a:ext cx="72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133759</xdr:colOff>
      <xdr:row>20</xdr:row>
      <xdr:rowOff>183427</xdr:rowOff>
    </xdr:from>
    <xdr:ext cx="444352" cy="233205"/>
    <xdr:sp macro="" textlink="$I$34">
      <xdr:nvSpPr>
        <xdr:cNvPr id="186" name="テキスト ボックス 185">
          <a:extLst>
            <a:ext uri="{FF2B5EF4-FFF2-40B4-BE49-F238E27FC236}">
              <a16:creationId xmlns:a16="http://schemas.microsoft.com/office/drawing/2014/main" id="{2D21D5B3-21F1-4BA1-B583-1F2098BA1619}"/>
            </a:ext>
          </a:extLst>
        </xdr:cNvPr>
        <xdr:cNvSpPr txBox="1"/>
      </xdr:nvSpPr>
      <xdr:spPr>
        <a:xfrm>
          <a:off x="6763159" y="479059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0ABAC2A-D501-4974-987E-D4695BF2A07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150555</xdr:colOff>
      <xdr:row>20</xdr:row>
      <xdr:rowOff>174528</xdr:rowOff>
    </xdr:from>
    <xdr:ext cx="365100" cy="224998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F7F35AB5-F68D-45FF-9C38-225D0E31EA7F}"/>
            </a:ext>
          </a:extLst>
        </xdr:cNvPr>
        <xdr:cNvSpPr txBox="1"/>
      </xdr:nvSpPr>
      <xdr:spPr>
        <a:xfrm>
          <a:off x="6551355" y="4781697"/>
          <a:ext cx="3651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N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31</xdr:col>
      <xdr:colOff>77002</xdr:colOff>
      <xdr:row>20</xdr:row>
      <xdr:rowOff>99726</xdr:rowOff>
    </xdr:from>
    <xdr:to>
      <xdr:col>31</xdr:col>
      <xdr:colOff>77002</xdr:colOff>
      <xdr:row>21</xdr:row>
      <xdr:rowOff>6649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54569205-1E66-482A-AF5D-AD6084CE732A}"/>
            </a:ext>
          </a:extLst>
        </xdr:cNvPr>
        <xdr:cNvCxnSpPr/>
      </xdr:nvCxnSpPr>
      <xdr:spPr>
        <a:xfrm>
          <a:off x="7163602" y="4706895"/>
          <a:ext cx="0" cy="13552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31016</xdr:colOff>
      <xdr:row>16</xdr:row>
      <xdr:rowOff>181356</xdr:rowOff>
    </xdr:from>
    <xdr:to>
      <xdr:col>32</xdr:col>
      <xdr:colOff>31016</xdr:colOff>
      <xdr:row>17</xdr:row>
      <xdr:rowOff>75832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83DB55CD-39B4-4E6A-8887-B52BC3E08B03}"/>
            </a:ext>
          </a:extLst>
        </xdr:cNvPr>
        <xdr:cNvCxnSpPr/>
      </xdr:nvCxnSpPr>
      <xdr:spPr>
        <a:xfrm>
          <a:off x="7346216" y="3854196"/>
          <a:ext cx="0" cy="12307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39538</xdr:colOff>
      <xdr:row>20</xdr:row>
      <xdr:rowOff>136324</xdr:rowOff>
    </xdr:from>
    <xdr:ext cx="720000" cy="0"/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AD9B3281-56E5-F954-74E2-EDF7B612D296}"/>
            </a:ext>
          </a:extLst>
        </xdr:cNvPr>
        <xdr:cNvCxnSpPr/>
      </xdr:nvCxnSpPr>
      <xdr:spPr>
        <a:xfrm>
          <a:off x="6440338" y="4743493"/>
          <a:ext cx="72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twoCellAnchor editAs="oneCell">
    <xdr:from>
      <xdr:col>28</xdr:col>
      <xdr:colOff>153205</xdr:colOff>
      <xdr:row>21</xdr:row>
      <xdr:rowOff>88326</xdr:rowOff>
    </xdr:from>
    <xdr:to>
      <xdr:col>28</xdr:col>
      <xdr:colOff>153205</xdr:colOff>
      <xdr:row>21</xdr:row>
      <xdr:rowOff>224009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B07FAD4B-C891-697C-9B72-105E87E09380}"/>
            </a:ext>
          </a:extLst>
        </xdr:cNvPr>
        <xdr:cNvCxnSpPr/>
      </xdr:nvCxnSpPr>
      <xdr:spPr>
        <a:xfrm>
          <a:off x="6554005" y="4924095"/>
          <a:ext cx="0" cy="13568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55143</xdr:colOff>
      <xdr:row>22</xdr:row>
      <xdr:rowOff>44009</xdr:rowOff>
    </xdr:from>
    <xdr:to>
      <xdr:col>32</xdr:col>
      <xdr:colOff>55143</xdr:colOff>
      <xdr:row>22</xdr:row>
      <xdr:rowOff>181850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915AFD05-1D32-68C4-F4CA-18C2365943F0}"/>
            </a:ext>
          </a:extLst>
        </xdr:cNvPr>
        <xdr:cNvCxnSpPr/>
      </xdr:nvCxnSpPr>
      <xdr:spPr>
        <a:xfrm>
          <a:off x="7370343" y="5108378"/>
          <a:ext cx="0" cy="137841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220413</xdr:colOff>
      <xdr:row>4</xdr:row>
      <xdr:rowOff>168130</xdr:rowOff>
    </xdr:from>
    <xdr:to>
      <xdr:col>67</xdr:col>
      <xdr:colOff>172223</xdr:colOff>
      <xdr:row>4</xdr:row>
      <xdr:rowOff>168130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AF335652-A772-8DD9-4A3D-D0366E0C7B6E}"/>
            </a:ext>
          </a:extLst>
        </xdr:cNvPr>
        <xdr:cNvCxnSpPr/>
      </xdr:nvCxnSpPr>
      <xdr:spPr>
        <a:xfrm>
          <a:off x="15308013" y="1082530"/>
          <a:ext cx="18041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43543</xdr:colOff>
      <xdr:row>28</xdr:row>
      <xdr:rowOff>128938</xdr:rowOff>
    </xdr:from>
    <xdr:ext cx="559769" cy="233205"/>
    <xdr:sp macro="" textlink="$Q$20">
      <xdr:nvSpPr>
        <xdr:cNvPr id="25" name="テキスト ボックス 24">
          <a:extLst>
            <a:ext uri="{FF2B5EF4-FFF2-40B4-BE49-F238E27FC236}">
              <a16:creationId xmlns:a16="http://schemas.microsoft.com/office/drawing/2014/main" id="{B12BA1A3-3C0E-4C43-9B31-E79B2B9B7F2A}"/>
            </a:ext>
          </a:extLst>
        </xdr:cNvPr>
        <xdr:cNvSpPr txBox="1"/>
      </xdr:nvSpPr>
      <xdr:spPr>
        <a:xfrm>
          <a:off x="6901543" y="6564907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B21291B-3FFF-4BAB-96BC-A5430FFC5D7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275.310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30</xdr:col>
      <xdr:colOff>45224</xdr:colOff>
      <xdr:row>27</xdr:row>
      <xdr:rowOff>214379</xdr:rowOff>
    </xdr:from>
    <xdr:ext cx="454868" cy="2249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E81C12D-C74F-452E-B987-16B4EE9331AF}"/>
            </a:ext>
          </a:extLst>
        </xdr:cNvPr>
        <xdr:cNvSpPr txBox="1"/>
      </xdr:nvSpPr>
      <xdr:spPr>
        <a:xfrm>
          <a:off x="6903224" y="6421748"/>
          <a:ext cx="45486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96449</xdr:colOff>
      <xdr:row>27</xdr:row>
      <xdr:rowOff>203037</xdr:rowOff>
    </xdr:from>
    <xdr:to>
      <xdr:col>30</xdr:col>
      <xdr:colOff>96449</xdr:colOff>
      <xdr:row>29</xdr:row>
      <xdr:rowOff>13689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78FE6BAA-A9C2-41B2-B70C-E3F6704E7799}"/>
            </a:ext>
          </a:extLst>
        </xdr:cNvPr>
        <xdr:cNvCxnSpPr/>
      </xdr:nvCxnSpPr>
      <xdr:spPr>
        <a:xfrm>
          <a:off x="6954449" y="6410406"/>
          <a:ext cx="0" cy="26785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52238</xdr:colOff>
      <xdr:row>20</xdr:row>
      <xdr:rowOff>70972</xdr:rowOff>
    </xdr:from>
    <xdr:ext cx="397288" cy="224998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402718E5-576B-4194-A27E-28C79660EE16}"/>
            </a:ext>
          </a:extLst>
        </xdr:cNvPr>
        <xdr:cNvSpPr txBox="1"/>
      </xdr:nvSpPr>
      <xdr:spPr>
        <a:xfrm>
          <a:off x="7138838" y="4678141"/>
          <a:ext cx="3972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181965</xdr:colOff>
      <xdr:row>21</xdr:row>
      <xdr:rowOff>7441</xdr:rowOff>
    </xdr:from>
    <xdr:to>
      <xdr:col>31</xdr:col>
      <xdr:colOff>181965</xdr:colOff>
      <xdr:row>22</xdr:row>
      <xdr:rowOff>48698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3E655C87-11A2-4015-A1AE-BFCAC451407E}"/>
            </a:ext>
          </a:extLst>
        </xdr:cNvPr>
        <xdr:cNvCxnSpPr/>
      </xdr:nvCxnSpPr>
      <xdr:spPr>
        <a:xfrm>
          <a:off x="7268565" y="4843210"/>
          <a:ext cx="0" cy="269857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39079</xdr:colOff>
      <xdr:row>20</xdr:row>
      <xdr:rowOff>74355</xdr:rowOff>
    </xdr:from>
    <xdr:ext cx="444352" cy="233205"/>
    <xdr:sp macro="" textlink="$I$26">
      <xdr:nvSpPr>
        <xdr:cNvPr id="213" name="テキスト ボックス 212">
          <a:extLst>
            <a:ext uri="{FF2B5EF4-FFF2-40B4-BE49-F238E27FC236}">
              <a16:creationId xmlns:a16="http://schemas.microsoft.com/office/drawing/2014/main" id="{22189905-D69B-4059-8C6A-D8ABDA34DDA8}"/>
            </a:ext>
          </a:extLst>
        </xdr:cNvPr>
        <xdr:cNvSpPr txBox="1"/>
      </xdr:nvSpPr>
      <xdr:spPr>
        <a:xfrm>
          <a:off x="7354279" y="468152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B4BC418-E3E9-4564-94DE-2DA569E7146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6.000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62</xdr:col>
      <xdr:colOff>43662</xdr:colOff>
      <xdr:row>31</xdr:row>
      <xdr:rowOff>38249</xdr:rowOff>
    </xdr:from>
    <xdr:to>
      <xdr:col>62</xdr:col>
      <xdr:colOff>43662</xdr:colOff>
      <xdr:row>31</xdr:row>
      <xdr:rowOff>182880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083D413B-AADD-7065-C29A-9CC703711BAF}"/>
            </a:ext>
          </a:extLst>
        </xdr:cNvPr>
        <xdr:cNvCxnSpPr/>
      </xdr:nvCxnSpPr>
      <xdr:spPr>
        <a:xfrm>
          <a:off x="14216862" y="7155329"/>
          <a:ext cx="0" cy="14463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107979</xdr:colOff>
      <xdr:row>15</xdr:row>
      <xdr:rowOff>156063</xdr:rowOff>
    </xdr:from>
    <xdr:ext cx="537327" cy="248851"/>
    <xdr:sp macro="" textlink="$Q$10">
      <xdr:nvSpPr>
        <xdr:cNvPr id="214" name="テキスト ボックス 213">
          <a:extLst>
            <a:ext uri="{FF2B5EF4-FFF2-40B4-BE49-F238E27FC236}">
              <a16:creationId xmlns:a16="http://schemas.microsoft.com/office/drawing/2014/main" id="{F6ED7D0E-5BD6-5778-8696-6A1004765B7E}"/>
            </a:ext>
          </a:extLst>
        </xdr:cNvPr>
        <xdr:cNvSpPr txBox="1"/>
      </xdr:nvSpPr>
      <xdr:spPr>
        <a:xfrm>
          <a:off x="7194579" y="3600303"/>
          <a:ext cx="53732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57C1304-A2A1-45E5-876D-B92364013253}" type="TxLink">
            <a:rPr kumimoji="1" lang="en-US" altLang="en-US" sz="10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33.810</a:t>
          </a:fld>
          <a:endParaRPr kumimoji="1" lang="ja-JP" altLang="en-US" sz="1000">
            <a:solidFill>
              <a:srgbClr val="FF0000"/>
            </a:solidFill>
          </a:endParaRPr>
        </a:p>
      </xdr:txBody>
    </xdr:sp>
    <xdr:clientData/>
  </xdr:oneCellAnchor>
  <xdr:oneCellAnchor>
    <xdr:from>
      <xdr:col>30</xdr:col>
      <xdr:colOff>12790</xdr:colOff>
      <xdr:row>15</xdr:row>
      <xdr:rowOff>161108</xdr:rowOff>
    </xdr:from>
    <xdr:ext cx="450573" cy="224998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E3064292-D87F-F41F-36E7-2CA8560C083E}"/>
            </a:ext>
          </a:extLst>
        </xdr:cNvPr>
        <xdr:cNvSpPr txBox="1"/>
      </xdr:nvSpPr>
      <xdr:spPr>
        <a:xfrm>
          <a:off x="6870790" y="3605348"/>
          <a:ext cx="45057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65455</xdr:colOff>
      <xdr:row>16</xdr:row>
      <xdr:rowOff>50039</xdr:rowOff>
    </xdr:from>
    <xdr:to>
      <xdr:col>30</xdr:col>
      <xdr:colOff>65455</xdr:colOff>
      <xdr:row>17</xdr:row>
      <xdr:rowOff>27005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1DE56624-C735-38E4-E5D4-10C734FF6CFF}"/>
            </a:ext>
          </a:extLst>
        </xdr:cNvPr>
        <xdr:cNvCxnSpPr/>
      </xdr:nvCxnSpPr>
      <xdr:spPr>
        <a:xfrm>
          <a:off x="6923455" y="3722879"/>
          <a:ext cx="0" cy="205566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7980</xdr:colOff>
      <xdr:row>9</xdr:row>
      <xdr:rowOff>51169</xdr:rowOff>
    </xdr:from>
    <xdr:ext cx="444352" cy="233205"/>
    <xdr:sp macro="" textlink="'1条'!R12">
      <xdr:nvSpPr>
        <xdr:cNvPr id="229" name="テキスト ボックス 228">
          <a:extLst>
            <a:ext uri="{FF2B5EF4-FFF2-40B4-BE49-F238E27FC236}">
              <a16:creationId xmlns:a16="http://schemas.microsoft.com/office/drawing/2014/main" id="{84691D09-5ACB-7F2F-4BAC-E43B72CA1666}"/>
            </a:ext>
          </a:extLst>
        </xdr:cNvPr>
        <xdr:cNvSpPr txBox="1"/>
      </xdr:nvSpPr>
      <xdr:spPr>
        <a:xfrm>
          <a:off x="14866980" y="212242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184671</xdr:colOff>
      <xdr:row>10</xdr:row>
      <xdr:rowOff>13394</xdr:rowOff>
    </xdr:from>
    <xdr:to>
      <xdr:col>67</xdr:col>
      <xdr:colOff>206271</xdr:colOff>
      <xdr:row>10</xdr:row>
      <xdr:rowOff>13394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EDE7121B-4375-20ED-5EE7-2FDD2AC57CAC}"/>
            </a:ext>
          </a:extLst>
        </xdr:cNvPr>
        <xdr:cNvCxnSpPr/>
      </xdr:nvCxnSpPr>
      <xdr:spPr>
        <a:xfrm>
          <a:off x="14586471" y="2313249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210363</xdr:colOff>
      <xdr:row>9</xdr:row>
      <xdr:rowOff>191351</xdr:rowOff>
    </xdr:from>
    <xdr:to>
      <xdr:col>67</xdr:col>
      <xdr:colOff>210363</xdr:colOff>
      <xdr:row>14</xdr:row>
      <xdr:rowOff>5080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543673F5-0B51-5ED9-F8E5-D2845C7333D6}"/>
            </a:ext>
          </a:extLst>
        </xdr:cNvPr>
        <xdr:cNvCxnSpPr/>
      </xdr:nvCxnSpPr>
      <xdr:spPr>
        <a:xfrm>
          <a:off x="15526563" y="2263991"/>
          <a:ext cx="0" cy="95672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22633</xdr:colOff>
      <xdr:row>12</xdr:row>
      <xdr:rowOff>108557</xdr:rowOff>
    </xdr:from>
    <xdr:ext cx="313804" cy="224998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5EC4E696-3BDC-3462-B9D7-FB45679E91C8}"/>
            </a:ext>
          </a:extLst>
        </xdr:cNvPr>
        <xdr:cNvSpPr txBox="1"/>
      </xdr:nvSpPr>
      <xdr:spPr>
        <a:xfrm>
          <a:off x="14653033" y="2865612"/>
          <a:ext cx="313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65</xdr:col>
      <xdr:colOff>134115</xdr:colOff>
      <xdr:row>13</xdr:row>
      <xdr:rowOff>57872</xdr:rowOff>
    </xdr:from>
    <xdr:to>
      <xdr:col>65</xdr:col>
      <xdr:colOff>134115</xdr:colOff>
      <xdr:row>14</xdr:row>
      <xdr:rowOff>15128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CF657CBB-396B-A81E-363B-345B6074ADF9}"/>
            </a:ext>
          </a:extLst>
        </xdr:cNvPr>
        <xdr:cNvCxnSpPr/>
      </xdr:nvCxnSpPr>
      <xdr:spPr>
        <a:xfrm>
          <a:off x="14993115" y="3043527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149355</xdr:colOff>
      <xdr:row>16</xdr:row>
      <xdr:rowOff>93478</xdr:rowOff>
    </xdr:from>
    <xdr:to>
      <xdr:col>65</xdr:col>
      <xdr:colOff>149355</xdr:colOff>
      <xdr:row>17</xdr:row>
      <xdr:rowOff>118844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BA985CEB-8260-5213-2A78-2BF16ED92C80}"/>
            </a:ext>
          </a:extLst>
        </xdr:cNvPr>
        <xdr:cNvCxnSpPr/>
      </xdr:nvCxnSpPr>
      <xdr:spPr>
        <a:xfrm>
          <a:off x="15008355" y="3764933"/>
          <a:ext cx="0" cy="253966"/>
        </a:xfrm>
        <a:prstGeom prst="line">
          <a:avLst/>
        </a:prstGeom>
        <a:ln w="38100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68200</xdr:colOff>
      <xdr:row>17</xdr:row>
      <xdr:rowOff>63189</xdr:rowOff>
    </xdr:from>
    <xdr:ext cx="559769" cy="233205"/>
    <xdr:sp macro="" textlink="$AQ$9">
      <xdr:nvSpPr>
        <xdr:cNvPr id="248" name="テキスト ボックス 247">
          <a:extLst>
            <a:ext uri="{FF2B5EF4-FFF2-40B4-BE49-F238E27FC236}">
              <a16:creationId xmlns:a16="http://schemas.microsoft.com/office/drawing/2014/main" id="{916D933E-D702-9402-DF22-09CAB5A445D6}"/>
            </a:ext>
          </a:extLst>
        </xdr:cNvPr>
        <xdr:cNvSpPr txBox="1"/>
      </xdr:nvSpPr>
      <xdr:spPr>
        <a:xfrm>
          <a:off x="14927200" y="3963244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1D46CD3-3944-48B9-920B-6A13E0C0536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176.366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64</xdr:col>
      <xdr:colOff>100505</xdr:colOff>
      <xdr:row>17</xdr:row>
      <xdr:rowOff>74081</xdr:rowOff>
    </xdr:from>
    <xdr:ext cx="368434" cy="224998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D3D97DC5-998C-5C41-02EB-0B8F18C5CD7E}"/>
            </a:ext>
          </a:extLst>
        </xdr:cNvPr>
        <xdr:cNvSpPr txBox="1"/>
      </xdr:nvSpPr>
      <xdr:spPr>
        <a:xfrm>
          <a:off x="14730905" y="3974136"/>
          <a:ext cx="3684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N =</a:t>
          </a:r>
        </a:p>
      </xdr:txBody>
    </xdr:sp>
    <xdr:clientData/>
  </xdr:oneCellAnchor>
  <xdr:oneCellAnchor>
    <xdr:from>
      <xdr:col>32</xdr:col>
      <xdr:colOff>56449</xdr:colOff>
      <xdr:row>19</xdr:row>
      <xdr:rowOff>105508</xdr:rowOff>
    </xdr:from>
    <xdr:ext cx="0" cy="205154"/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252ED38F-0068-A0A4-D13B-E4B96060CF11}"/>
            </a:ext>
          </a:extLst>
        </xdr:cNvPr>
        <xdr:cNvCxnSpPr/>
      </xdr:nvCxnSpPr>
      <xdr:spPr>
        <a:xfrm>
          <a:off x="7371649" y="4484077"/>
          <a:ext cx="0" cy="205154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28</xdr:col>
      <xdr:colOff>103843</xdr:colOff>
      <xdr:row>18</xdr:row>
      <xdr:rowOff>208517</xdr:rowOff>
    </xdr:from>
    <xdr:ext cx="424988" cy="224998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2E1F4205-3A7B-B47A-8FFA-0EF1ACF24924}"/>
            </a:ext>
          </a:extLst>
        </xdr:cNvPr>
        <xdr:cNvSpPr txBox="1"/>
      </xdr:nvSpPr>
      <xdr:spPr>
        <a:xfrm>
          <a:off x="6504643" y="4358486"/>
          <a:ext cx="4249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</a:t>
          </a:r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28</xdr:col>
      <xdr:colOff>68673</xdr:colOff>
      <xdr:row>19</xdr:row>
      <xdr:rowOff>167486</xdr:rowOff>
    </xdr:from>
    <xdr:ext cx="416461" cy="224998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BD110743-430F-FBF8-0B5B-5C3E23A2843F}"/>
            </a:ext>
          </a:extLst>
        </xdr:cNvPr>
        <xdr:cNvSpPr txBox="1"/>
      </xdr:nvSpPr>
      <xdr:spPr>
        <a:xfrm>
          <a:off x="6469473" y="4546055"/>
          <a:ext cx="4164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35450</xdr:colOff>
      <xdr:row>33</xdr:row>
      <xdr:rowOff>54170</xdr:rowOff>
    </xdr:from>
    <xdr:ext cx="224998" cy="416461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25DD8F3E-9EB6-04A4-26DF-C1633D182E0B}"/>
            </a:ext>
          </a:extLst>
        </xdr:cNvPr>
        <xdr:cNvSpPr txBox="1"/>
      </xdr:nvSpPr>
      <xdr:spPr>
        <a:xfrm rot="16200000">
          <a:off x="5426118" y="7728871"/>
          <a:ext cx="41646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28</xdr:col>
      <xdr:colOff>39009</xdr:colOff>
      <xdr:row>21</xdr:row>
      <xdr:rowOff>148689</xdr:rowOff>
    </xdr:from>
    <xdr:ext cx="108000" cy="0"/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D42547A2-4DD5-EB09-82D1-BAE804181746}"/>
            </a:ext>
          </a:extLst>
        </xdr:cNvPr>
        <xdr:cNvCxnSpPr/>
      </xdr:nvCxnSpPr>
      <xdr:spPr>
        <a:xfrm>
          <a:off x="6439809" y="4984458"/>
          <a:ext cx="10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oneCellAnchor>
  <xdr:oneCellAnchor>
    <xdr:from>
      <xdr:col>26</xdr:col>
      <xdr:colOff>163377</xdr:colOff>
      <xdr:row>20</xdr:row>
      <xdr:rowOff>144995</xdr:rowOff>
    </xdr:from>
    <xdr:ext cx="444352" cy="233205"/>
    <xdr:sp macro="" textlink="$J$6">
      <xdr:nvSpPr>
        <xdr:cNvPr id="270" name="テキスト ボックス 269">
          <a:extLst>
            <a:ext uri="{FF2B5EF4-FFF2-40B4-BE49-F238E27FC236}">
              <a16:creationId xmlns:a16="http://schemas.microsoft.com/office/drawing/2014/main" id="{8C748229-18C9-8970-C58B-9CDBEA549E84}"/>
            </a:ext>
          </a:extLst>
        </xdr:cNvPr>
        <xdr:cNvSpPr txBox="1"/>
      </xdr:nvSpPr>
      <xdr:spPr>
        <a:xfrm>
          <a:off x="6106977" y="47521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1BD8700-0CEB-42F1-964F-C9CBAA79ABE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27</xdr:col>
      <xdr:colOff>194159</xdr:colOff>
      <xdr:row>20</xdr:row>
      <xdr:rowOff>152881</xdr:rowOff>
    </xdr:from>
    <xdr:ext cx="274434" cy="224998"/>
    <xdr:sp macro="" textlink="$H$8">
      <xdr:nvSpPr>
        <xdr:cNvPr id="271" name="テキスト ボックス 270">
          <a:extLst>
            <a:ext uri="{FF2B5EF4-FFF2-40B4-BE49-F238E27FC236}">
              <a16:creationId xmlns:a16="http://schemas.microsoft.com/office/drawing/2014/main" id="{B0242A77-54A3-343A-4EF8-32D1F7439768}"/>
            </a:ext>
          </a:extLst>
        </xdr:cNvPr>
        <xdr:cNvSpPr txBox="1"/>
      </xdr:nvSpPr>
      <xdr:spPr>
        <a:xfrm>
          <a:off x="6366359" y="4760050"/>
          <a:ext cx="2744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/2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157361</xdr:colOff>
      <xdr:row>15</xdr:row>
      <xdr:rowOff>103410</xdr:rowOff>
    </xdr:from>
    <xdr:to>
      <xdr:col>65</xdr:col>
      <xdr:colOff>157361</xdr:colOff>
      <xdr:row>16</xdr:row>
      <xdr:rowOff>85139</xdr:rowOff>
    </xdr:to>
    <xdr:cxnSp macro="">
      <xdr:nvCxnSpPr>
        <xdr:cNvPr id="278" name="直線コネクタ 277">
          <a:extLst>
            <a:ext uri="{FF2B5EF4-FFF2-40B4-BE49-F238E27FC236}">
              <a16:creationId xmlns:a16="http://schemas.microsoft.com/office/drawing/2014/main" id="{F5F403A8-ADA9-459E-BC94-2F8381257477}"/>
            </a:ext>
          </a:extLst>
        </xdr:cNvPr>
        <xdr:cNvCxnSpPr/>
      </xdr:nvCxnSpPr>
      <xdr:spPr>
        <a:xfrm>
          <a:off x="15016361" y="3546265"/>
          <a:ext cx="0" cy="210329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42689</xdr:colOff>
      <xdr:row>34</xdr:row>
      <xdr:rowOff>187742</xdr:rowOff>
    </xdr:from>
    <xdr:to>
      <xdr:col>67</xdr:col>
      <xdr:colOff>183700</xdr:colOff>
      <xdr:row>34</xdr:row>
      <xdr:rowOff>187742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84B641F1-C9D4-7277-A183-06324A10F588}"/>
            </a:ext>
          </a:extLst>
        </xdr:cNvPr>
        <xdr:cNvCxnSpPr/>
      </xdr:nvCxnSpPr>
      <xdr:spPr>
        <a:xfrm>
          <a:off x="15358889" y="7990622"/>
          <a:ext cx="141011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45720</xdr:colOff>
      <xdr:row>23</xdr:row>
      <xdr:rowOff>121920</xdr:rowOff>
    </xdr:from>
    <xdr:to>
      <xdr:col>62</xdr:col>
      <xdr:colOff>45720</xdr:colOff>
      <xdr:row>35</xdr:row>
      <xdr:rowOff>37522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E9289670-BCBF-4103-A1F3-467668284DC4}"/>
            </a:ext>
          </a:extLst>
        </xdr:cNvPr>
        <xdr:cNvCxnSpPr/>
      </xdr:nvCxnSpPr>
      <xdr:spPr>
        <a:xfrm>
          <a:off x="14218920" y="5410200"/>
          <a:ext cx="0" cy="2658802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147994</xdr:colOff>
      <xdr:row>6</xdr:row>
      <xdr:rowOff>134667</xdr:rowOff>
    </xdr:from>
    <xdr:to>
      <xdr:col>27</xdr:col>
      <xdr:colOff>147994</xdr:colOff>
      <xdr:row>16</xdr:row>
      <xdr:rowOff>152667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C9B15B-3219-4E7F-8385-CE852F7BA231}"/>
            </a:ext>
          </a:extLst>
        </xdr:cNvPr>
        <xdr:cNvCxnSpPr/>
      </xdr:nvCxnSpPr>
      <xdr:spPr>
        <a:xfrm>
          <a:off x="6320194" y="1506267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86743</xdr:colOff>
      <xdr:row>17</xdr:row>
      <xdr:rowOff>142582</xdr:rowOff>
    </xdr:from>
    <xdr:to>
      <xdr:col>32</xdr:col>
      <xdr:colOff>155143</xdr:colOff>
      <xdr:row>17</xdr:row>
      <xdr:rowOff>142582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B040E2-B923-43E4-94AC-A080A84CCD98}"/>
            </a:ext>
          </a:extLst>
        </xdr:cNvPr>
        <xdr:cNvCxnSpPr/>
      </xdr:nvCxnSpPr>
      <xdr:spPr>
        <a:xfrm>
          <a:off x="6030343" y="402878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86743</xdr:colOff>
      <xdr:row>16</xdr:row>
      <xdr:rowOff>154374</xdr:rowOff>
    </xdr:from>
    <xdr:to>
      <xdr:col>27</xdr:col>
      <xdr:colOff>146143</xdr:colOff>
      <xdr:row>16</xdr:row>
      <xdr:rowOff>154374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2E66E01-A02A-4E3B-8959-F336E75DF480}"/>
            </a:ext>
          </a:extLst>
        </xdr:cNvPr>
        <xdr:cNvCxnSpPr/>
      </xdr:nvCxnSpPr>
      <xdr:spPr>
        <a:xfrm>
          <a:off x="6030343" y="3811974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84991</xdr:colOff>
      <xdr:row>16</xdr:row>
      <xdr:rowOff>155135</xdr:rowOff>
    </xdr:from>
    <xdr:to>
      <xdr:col>26</xdr:col>
      <xdr:colOff>84991</xdr:colOff>
      <xdr:row>17</xdr:row>
      <xdr:rowOff>142535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F96CA6C-7C03-4027-BC82-4C8DC05F7BD4}"/>
            </a:ext>
          </a:extLst>
        </xdr:cNvPr>
        <xdr:cNvCxnSpPr/>
      </xdr:nvCxnSpPr>
      <xdr:spPr>
        <a:xfrm>
          <a:off x="6028591" y="381273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147202</xdr:colOff>
      <xdr:row>6</xdr:row>
      <xdr:rowOff>136779</xdr:rowOff>
    </xdr:from>
    <xdr:to>
      <xdr:col>28</xdr:col>
      <xdr:colOff>135592</xdr:colOff>
      <xdr:row>6</xdr:row>
      <xdr:rowOff>136779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E362A24-3493-4FCC-AB6B-8624451B5F23}"/>
            </a:ext>
          </a:extLst>
        </xdr:cNvPr>
        <xdr:cNvCxnSpPr/>
      </xdr:nvCxnSpPr>
      <xdr:spPr>
        <a:xfrm>
          <a:off x="6319402" y="1508379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138097</xdr:colOff>
      <xdr:row>6</xdr:row>
      <xdr:rowOff>134667</xdr:rowOff>
    </xdr:from>
    <xdr:to>
      <xdr:col>28</xdr:col>
      <xdr:colOff>138097</xdr:colOff>
      <xdr:row>16</xdr:row>
      <xdr:rowOff>152667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5E539DB-05AA-4E73-8976-068CFDD637D2}"/>
            </a:ext>
          </a:extLst>
        </xdr:cNvPr>
        <xdr:cNvCxnSpPr/>
      </xdr:nvCxnSpPr>
      <xdr:spPr>
        <a:xfrm>
          <a:off x="6538897" y="1506267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136056</xdr:colOff>
      <xdr:row>16</xdr:row>
      <xdr:rowOff>151415</xdr:rowOff>
    </xdr:from>
    <xdr:to>
      <xdr:col>32</xdr:col>
      <xdr:colOff>157656</xdr:colOff>
      <xdr:row>16</xdr:row>
      <xdr:rowOff>151415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144EDE8-CB57-409A-B2D4-7BEEC411EFE4}"/>
            </a:ext>
          </a:extLst>
        </xdr:cNvPr>
        <xdr:cNvCxnSpPr/>
      </xdr:nvCxnSpPr>
      <xdr:spPr>
        <a:xfrm>
          <a:off x="6536856" y="3809015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158280</xdr:colOff>
      <xdr:row>16</xdr:row>
      <xdr:rowOff>153572</xdr:rowOff>
    </xdr:from>
    <xdr:to>
      <xdr:col>32</xdr:col>
      <xdr:colOff>158280</xdr:colOff>
      <xdr:row>17</xdr:row>
      <xdr:rowOff>140972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4BB199B-3B3B-4492-9292-FA76D64A0CE2}"/>
            </a:ext>
          </a:extLst>
        </xdr:cNvPr>
        <xdr:cNvCxnSpPr/>
      </xdr:nvCxnSpPr>
      <xdr:spPr>
        <a:xfrm>
          <a:off x="7473480" y="3811172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139365</xdr:colOff>
      <xdr:row>6</xdr:row>
      <xdr:rowOff>142566</xdr:rowOff>
    </xdr:from>
    <xdr:to>
      <xdr:col>26</xdr:col>
      <xdr:colOff>140829</xdr:colOff>
      <xdr:row>6</xdr:row>
      <xdr:rowOff>142566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FCA62A9-63DE-469E-A3E5-75934E09F812}"/>
            </a:ext>
          </a:extLst>
        </xdr:cNvPr>
        <xdr:cNvCxnSpPr/>
      </xdr:nvCxnSpPr>
      <xdr:spPr>
        <a:xfrm>
          <a:off x="5168565" y="1514166"/>
          <a:ext cx="91586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111305</xdr:colOff>
      <xdr:row>16</xdr:row>
      <xdr:rowOff>154456</xdr:rowOff>
    </xdr:from>
    <xdr:to>
      <xdr:col>24</xdr:col>
      <xdr:colOff>26705</xdr:colOff>
      <xdr:row>16</xdr:row>
      <xdr:rowOff>154456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98AA9B-3EFD-4220-9647-4EFD9CA3E507}"/>
            </a:ext>
          </a:extLst>
        </xdr:cNvPr>
        <xdr:cNvCxnSpPr/>
      </xdr:nvCxnSpPr>
      <xdr:spPr>
        <a:xfrm>
          <a:off x="5369105" y="3812056"/>
          <a:ext cx="144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150387</xdr:colOff>
      <xdr:row>6</xdr:row>
      <xdr:rowOff>135238</xdr:rowOff>
    </xdr:from>
    <xdr:to>
      <xdr:col>23</xdr:col>
      <xdr:colOff>150387</xdr:colOff>
      <xdr:row>16</xdr:row>
      <xdr:rowOff>153238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D6AA5F4-3421-4ACF-A247-F1399C450E67}"/>
            </a:ext>
          </a:extLst>
        </xdr:cNvPr>
        <xdr:cNvCxnSpPr/>
      </xdr:nvCxnSpPr>
      <xdr:spPr>
        <a:xfrm>
          <a:off x="5408187" y="1506838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207308</xdr:colOff>
      <xdr:row>10</xdr:row>
      <xdr:rowOff>22915</xdr:rowOff>
    </xdr:from>
    <xdr:ext cx="233205" cy="444352"/>
    <xdr:sp macro="" textlink="'1条'!$R$7">
      <xdr:nvSpPr>
        <xdr:cNvPr id="13" name="テキスト ボックス 12">
          <a:extLst>
            <a:ext uri="{FF2B5EF4-FFF2-40B4-BE49-F238E27FC236}">
              <a16:creationId xmlns:a16="http://schemas.microsoft.com/office/drawing/2014/main" id="{A8E6DA5E-8328-47AD-92D4-F0E2513A2B1C}"/>
            </a:ext>
          </a:extLst>
        </xdr:cNvPr>
        <xdr:cNvSpPr txBox="1"/>
      </xdr:nvSpPr>
      <xdr:spPr>
        <a:xfrm rot="16200000">
          <a:off x="5130935" y="241448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144486</xdr:colOff>
      <xdr:row>17</xdr:row>
      <xdr:rowOff>140447</xdr:rowOff>
    </xdr:from>
    <xdr:to>
      <xdr:col>25</xdr:col>
      <xdr:colOff>141919</xdr:colOff>
      <xdr:row>17</xdr:row>
      <xdr:rowOff>140447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ED421BC-8888-405F-A0B1-198CD16D2DC5}"/>
            </a:ext>
          </a:extLst>
        </xdr:cNvPr>
        <xdr:cNvCxnSpPr/>
      </xdr:nvCxnSpPr>
      <xdr:spPr>
        <a:xfrm>
          <a:off x="5173686" y="4026647"/>
          <a:ext cx="68323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218100</xdr:colOff>
      <xdr:row>10</xdr:row>
      <xdr:rowOff>191881</xdr:rowOff>
    </xdr:from>
    <xdr:ext cx="233205" cy="444352"/>
    <xdr:sp macro="" textlink="'1条'!R6">
      <xdr:nvSpPr>
        <xdr:cNvPr id="15" name="テキスト ボックス 14">
          <a:extLst>
            <a:ext uri="{FF2B5EF4-FFF2-40B4-BE49-F238E27FC236}">
              <a16:creationId xmlns:a16="http://schemas.microsoft.com/office/drawing/2014/main" id="{D189807C-B773-4045-8AD3-A533093038DA}"/>
            </a:ext>
          </a:extLst>
        </xdr:cNvPr>
        <xdr:cNvSpPr txBox="1"/>
      </xdr:nvSpPr>
      <xdr:spPr>
        <a:xfrm rot="16200000">
          <a:off x="4913127" y="258345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180459</xdr:colOff>
      <xdr:row>6</xdr:row>
      <xdr:rowOff>135238</xdr:rowOff>
    </xdr:from>
    <xdr:to>
      <xdr:col>22</xdr:col>
      <xdr:colOff>180459</xdr:colOff>
      <xdr:row>17</xdr:row>
      <xdr:rowOff>140638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E716FC9-B688-4731-855B-D53C5A3B3404}"/>
            </a:ext>
          </a:extLst>
        </xdr:cNvPr>
        <xdr:cNvCxnSpPr/>
      </xdr:nvCxnSpPr>
      <xdr:spPr>
        <a:xfrm>
          <a:off x="5209659" y="1506838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152947</xdr:colOff>
      <xdr:row>16</xdr:row>
      <xdr:rowOff>153623</xdr:rowOff>
    </xdr:from>
    <xdr:to>
      <xdr:col>23</xdr:col>
      <xdr:colOff>152947</xdr:colOff>
      <xdr:row>17</xdr:row>
      <xdr:rowOff>141023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6A0EA15-3D68-4771-9027-C00565FD4EBD}"/>
            </a:ext>
          </a:extLst>
        </xdr:cNvPr>
        <xdr:cNvCxnSpPr/>
      </xdr:nvCxnSpPr>
      <xdr:spPr>
        <a:xfrm>
          <a:off x="5410747" y="3811223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232</xdr:colOff>
      <xdr:row>12</xdr:row>
      <xdr:rowOff>41186</xdr:rowOff>
    </xdr:from>
    <xdr:ext cx="224998" cy="3459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76C98B-E07B-4C64-BE75-0587E54BF3AA}"/>
            </a:ext>
          </a:extLst>
        </xdr:cNvPr>
        <xdr:cNvSpPr txBox="1"/>
      </xdr:nvSpPr>
      <xdr:spPr>
        <a:xfrm rot="16200000">
          <a:off x="4968966" y="2844852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22</xdr:col>
      <xdr:colOff>193267</xdr:colOff>
      <xdr:row>16</xdr:row>
      <xdr:rowOff>12412</xdr:rowOff>
    </xdr:from>
    <xdr:ext cx="233205" cy="444352"/>
    <xdr:sp macro="" textlink="'1条'!$R$10">
      <xdr:nvSpPr>
        <xdr:cNvPr id="19" name="テキスト ボックス 18">
          <a:extLst>
            <a:ext uri="{FF2B5EF4-FFF2-40B4-BE49-F238E27FC236}">
              <a16:creationId xmlns:a16="http://schemas.microsoft.com/office/drawing/2014/main" id="{E2F36227-3D71-45F6-BAD5-7905083F4DD6}"/>
            </a:ext>
          </a:extLst>
        </xdr:cNvPr>
        <xdr:cNvSpPr txBox="1"/>
      </xdr:nvSpPr>
      <xdr:spPr>
        <a:xfrm rot="16200000">
          <a:off x="5116894" y="377558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149043</xdr:colOff>
      <xdr:row>5</xdr:row>
      <xdr:rowOff>181683</xdr:rowOff>
    </xdr:from>
    <xdr:to>
      <xdr:col>27</xdr:col>
      <xdr:colOff>149043</xdr:colOff>
      <xdr:row>6</xdr:row>
      <xdr:rowOff>88607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1704C62-44B6-4BF1-867C-23CA2CDDD67E}"/>
            </a:ext>
          </a:extLst>
        </xdr:cNvPr>
        <xdr:cNvCxnSpPr/>
      </xdr:nvCxnSpPr>
      <xdr:spPr>
        <a:xfrm>
          <a:off x="6321243" y="1324683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136570</xdr:colOff>
      <xdr:row>5</xdr:row>
      <xdr:rowOff>179627</xdr:rowOff>
    </xdr:from>
    <xdr:to>
      <xdr:col>28</xdr:col>
      <xdr:colOff>136570</xdr:colOff>
      <xdr:row>6</xdr:row>
      <xdr:rowOff>87827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91E62C0-D654-4494-90CD-2B392B67625F}"/>
            </a:ext>
          </a:extLst>
        </xdr:cNvPr>
        <xdr:cNvCxnSpPr/>
      </xdr:nvCxnSpPr>
      <xdr:spPr>
        <a:xfrm>
          <a:off x="6537370" y="1322627"/>
          <a:ext cx="0" cy="1368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146534</xdr:colOff>
      <xdr:row>5</xdr:row>
      <xdr:rowOff>215142</xdr:rowOff>
    </xdr:from>
    <xdr:to>
      <xdr:col>28</xdr:col>
      <xdr:colOff>133934</xdr:colOff>
      <xdr:row>5</xdr:row>
      <xdr:rowOff>215142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AE270D4-9019-4407-9551-91777A85004C}"/>
            </a:ext>
          </a:extLst>
        </xdr:cNvPr>
        <xdr:cNvCxnSpPr/>
      </xdr:nvCxnSpPr>
      <xdr:spPr>
        <a:xfrm>
          <a:off x="6318734" y="1358142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44028</xdr:colOff>
      <xdr:row>5</xdr:row>
      <xdr:rowOff>6225</xdr:rowOff>
    </xdr:from>
    <xdr:ext cx="444352" cy="233205"/>
    <xdr:sp macro="" textlink="'1条'!R8">
      <xdr:nvSpPr>
        <xdr:cNvPr id="23" name="テキスト ボックス 22">
          <a:extLst>
            <a:ext uri="{FF2B5EF4-FFF2-40B4-BE49-F238E27FC236}">
              <a16:creationId xmlns:a16="http://schemas.microsoft.com/office/drawing/2014/main" id="{AEABF26B-5CEF-4B63-94B6-52A683541FB8}"/>
            </a:ext>
          </a:extLst>
        </xdr:cNvPr>
        <xdr:cNvSpPr txBox="1"/>
      </xdr:nvSpPr>
      <xdr:spPr>
        <a:xfrm>
          <a:off x="6216228" y="114922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80253</xdr:colOff>
      <xdr:row>18</xdr:row>
      <xdr:rowOff>5988</xdr:rowOff>
    </xdr:from>
    <xdr:to>
      <xdr:col>26</xdr:col>
      <xdr:colOff>80253</xdr:colOff>
      <xdr:row>20</xdr:row>
      <xdr:rowOff>162560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5B4F1FF-5760-4E98-A2E8-DC4ABC9B1589}"/>
            </a:ext>
          </a:extLst>
        </xdr:cNvPr>
        <xdr:cNvCxnSpPr/>
      </xdr:nvCxnSpPr>
      <xdr:spPr>
        <a:xfrm>
          <a:off x="6023853" y="4120788"/>
          <a:ext cx="0" cy="62901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148809</xdr:colOff>
      <xdr:row>17</xdr:row>
      <xdr:rowOff>223638</xdr:rowOff>
    </xdr:from>
    <xdr:to>
      <xdr:col>32</xdr:col>
      <xdr:colOff>148809</xdr:colOff>
      <xdr:row>20</xdr:row>
      <xdr:rowOff>142240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5E5CC86-D8E9-440E-BA09-EDA4E0743FFF}"/>
            </a:ext>
          </a:extLst>
        </xdr:cNvPr>
        <xdr:cNvCxnSpPr/>
      </xdr:nvCxnSpPr>
      <xdr:spPr>
        <a:xfrm>
          <a:off x="7464009" y="4109838"/>
          <a:ext cx="0" cy="61964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81102</xdr:colOff>
      <xdr:row>20</xdr:row>
      <xdr:rowOff>67058</xdr:rowOff>
    </xdr:from>
    <xdr:to>
      <xdr:col>32</xdr:col>
      <xdr:colOff>149502</xdr:colOff>
      <xdr:row>20</xdr:row>
      <xdr:rowOff>67058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4499F07-DAB8-4FAF-BFC4-7B33C7EE5E92}"/>
            </a:ext>
          </a:extLst>
        </xdr:cNvPr>
        <xdr:cNvCxnSpPr/>
      </xdr:nvCxnSpPr>
      <xdr:spPr>
        <a:xfrm>
          <a:off x="6024702" y="4654298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119796</xdr:colOff>
      <xdr:row>20</xdr:row>
      <xdr:rowOff>44570</xdr:rowOff>
    </xdr:from>
    <xdr:ext cx="444352" cy="233205"/>
    <xdr:sp macro="" textlink="'1条'!R9">
      <xdr:nvSpPr>
        <xdr:cNvPr id="27" name="テキスト ボックス 26">
          <a:extLst>
            <a:ext uri="{FF2B5EF4-FFF2-40B4-BE49-F238E27FC236}">
              <a16:creationId xmlns:a16="http://schemas.microsoft.com/office/drawing/2014/main" id="{DA439FF0-C9F3-424C-8F1C-3036E6786359}"/>
            </a:ext>
          </a:extLst>
        </xdr:cNvPr>
        <xdr:cNvSpPr txBox="1"/>
      </xdr:nvSpPr>
      <xdr:spPr>
        <a:xfrm>
          <a:off x="6520596" y="463181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78942</xdr:colOff>
      <xdr:row>15</xdr:row>
      <xdr:rowOff>89027</xdr:rowOff>
    </xdr:from>
    <xdr:to>
      <xdr:col>26</xdr:col>
      <xdr:colOff>78942</xdr:colOff>
      <xdr:row>16</xdr:row>
      <xdr:rowOff>45765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CBAE539-3B3E-4909-AE3B-506B26C81DE3}"/>
            </a:ext>
          </a:extLst>
        </xdr:cNvPr>
        <xdr:cNvCxnSpPr/>
      </xdr:nvCxnSpPr>
      <xdr:spPr>
        <a:xfrm>
          <a:off x="6022542" y="3518027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81859</xdr:colOff>
      <xdr:row>15</xdr:row>
      <xdr:rowOff>141393</xdr:rowOff>
    </xdr:from>
    <xdr:to>
      <xdr:col>27</xdr:col>
      <xdr:colOff>141259</xdr:colOff>
      <xdr:row>15</xdr:row>
      <xdr:rowOff>141393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B4493DBF-433D-45D6-973A-2B3F6093D7DE}"/>
            </a:ext>
          </a:extLst>
        </xdr:cNvPr>
        <xdr:cNvCxnSpPr/>
      </xdr:nvCxnSpPr>
      <xdr:spPr>
        <a:xfrm>
          <a:off x="6025459" y="3570393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227043</xdr:colOff>
      <xdr:row>14</xdr:row>
      <xdr:rowOff>178975</xdr:rowOff>
    </xdr:from>
    <xdr:ext cx="444352" cy="233205"/>
    <xdr:sp macro="" textlink="'1条'!R11">
      <xdr:nvSpPr>
        <xdr:cNvPr id="30" name="テキスト ボックス 29">
          <a:extLst>
            <a:ext uri="{FF2B5EF4-FFF2-40B4-BE49-F238E27FC236}">
              <a16:creationId xmlns:a16="http://schemas.microsoft.com/office/drawing/2014/main" id="{B14F9CF6-1BEF-4326-B253-80DEA841AC43}"/>
            </a:ext>
          </a:extLst>
        </xdr:cNvPr>
        <xdr:cNvSpPr txBox="1"/>
      </xdr:nvSpPr>
      <xdr:spPr>
        <a:xfrm>
          <a:off x="5942043" y="33793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119391</xdr:colOff>
      <xdr:row>14</xdr:row>
      <xdr:rowOff>178267</xdr:rowOff>
    </xdr:from>
    <xdr:ext cx="444352" cy="233205"/>
    <xdr:sp macro="" textlink="'1条'!R12">
      <xdr:nvSpPr>
        <xdr:cNvPr id="31" name="テキスト ボックス 30">
          <a:extLst>
            <a:ext uri="{FF2B5EF4-FFF2-40B4-BE49-F238E27FC236}">
              <a16:creationId xmlns:a16="http://schemas.microsoft.com/office/drawing/2014/main" id="{F962CCC3-EEE5-4A94-8679-6F4866F5BD05}"/>
            </a:ext>
          </a:extLst>
        </xdr:cNvPr>
        <xdr:cNvSpPr txBox="1"/>
      </xdr:nvSpPr>
      <xdr:spPr>
        <a:xfrm>
          <a:off x="6748791" y="337866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138170</xdr:colOff>
      <xdr:row>15</xdr:row>
      <xdr:rowOff>141393</xdr:rowOff>
    </xdr:from>
    <xdr:to>
      <xdr:col>32</xdr:col>
      <xdr:colOff>159770</xdr:colOff>
      <xdr:row>15</xdr:row>
      <xdr:rowOff>141393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9C306D2-1674-4E2B-91FF-0865EA412C81}"/>
            </a:ext>
          </a:extLst>
        </xdr:cNvPr>
        <xdr:cNvCxnSpPr/>
      </xdr:nvCxnSpPr>
      <xdr:spPr>
        <a:xfrm>
          <a:off x="6538970" y="357039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151897</xdr:colOff>
      <xdr:row>15</xdr:row>
      <xdr:rowOff>89027</xdr:rowOff>
    </xdr:from>
    <xdr:to>
      <xdr:col>32</xdr:col>
      <xdr:colOff>151897</xdr:colOff>
      <xdr:row>16</xdr:row>
      <xdr:rowOff>45765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9BB9A0D-758F-425F-87CF-D7B8517B89C2}"/>
            </a:ext>
          </a:extLst>
        </xdr:cNvPr>
        <xdr:cNvCxnSpPr/>
      </xdr:nvCxnSpPr>
      <xdr:spPr>
        <a:xfrm>
          <a:off x="7467097" y="3518027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116500</xdr:colOff>
      <xdr:row>15</xdr:row>
      <xdr:rowOff>69386</xdr:rowOff>
    </xdr:from>
    <xdr:ext cx="300082" cy="28552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6CEEF58-9E20-0A17-A5C2-6C40023253E6}"/>
            </a:ext>
          </a:extLst>
        </xdr:cNvPr>
        <xdr:cNvSpPr txBox="1"/>
      </xdr:nvSpPr>
      <xdr:spPr>
        <a:xfrm>
          <a:off x="6288700" y="3498386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27</xdr:col>
      <xdr:colOff>55453</xdr:colOff>
      <xdr:row>16</xdr:row>
      <xdr:rowOff>69615</xdr:rowOff>
    </xdr:from>
    <xdr:ext cx="300082" cy="28552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E1294FF-20F3-4F25-9090-E8C18621D081}"/>
            </a:ext>
          </a:extLst>
        </xdr:cNvPr>
        <xdr:cNvSpPr txBox="1"/>
      </xdr:nvSpPr>
      <xdr:spPr>
        <a:xfrm>
          <a:off x="6227653" y="3727215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26</xdr:col>
      <xdr:colOff>8913</xdr:colOff>
      <xdr:row>16</xdr:row>
      <xdr:rowOff>69448</xdr:rowOff>
    </xdr:from>
    <xdr:ext cx="300082" cy="28552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2C29FA4-008A-44FB-BD43-2C01E9EBFCE9}"/>
            </a:ext>
          </a:extLst>
        </xdr:cNvPr>
        <xdr:cNvSpPr txBox="1"/>
      </xdr:nvSpPr>
      <xdr:spPr>
        <a:xfrm>
          <a:off x="5952513" y="3727048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③</a:t>
          </a:r>
        </a:p>
      </xdr:txBody>
    </xdr:sp>
    <xdr:clientData/>
  </xdr:oneCellAnchor>
  <xdr:twoCellAnchor editAs="oneCell">
    <xdr:from>
      <xdr:col>28</xdr:col>
      <xdr:colOff>139255</xdr:colOff>
      <xdr:row>16</xdr:row>
      <xdr:rowOff>152355</xdr:rowOff>
    </xdr:from>
    <xdr:to>
      <xdr:col>28</xdr:col>
      <xdr:colOff>139255</xdr:colOff>
      <xdr:row>17</xdr:row>
      <xdr:rowOff>139755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DA2F2AF9-EAD5-4B19-AA9C-317383C41621}"/>
            </a:ext>
          </a:extLst>
        </xdr:cNvPr>
        <xdr:cNvCxnSpPr/>
      </xdr:nvCxnSpPr>
      <xdr:spPr>
        <a:xfrm>
          <a:off x="6540055" y="3809955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150733</xdr:colOff>
      <xdr:row>16</xdr:row>
      <xdr:rowOff>154374</xdr:rowOff>
    </xdr:from>
    <xdr:to>
      <xdr:col>28</xdr:col>
      <xdr:colOff>138133</xdr:colOff>
      <xdr:row>16</xdr:row>
      <xdr:rowOff>154374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185020DA-6DDA-4B85-8C4A-647DB6A228BD}"/>
            </a:ext>
          </a:extLst>
        </xdr:cNvPr>
        <xdr:cNvCxnSpPr/>
      </xdr:nvCxnSpPr>
      <xdr:spPr>
        <a:xfrm>
          <a:off x="6322933" y="3811974"/>
          <a:ext cx="216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116798</xdr:colOff>
      <xdr:row>6</xdr:row>
      <xdr:rowOff>117977</xdr:rowOff>
    </xdr:from>
    <xdr:to>
      <xdr:col>62</xdr:col>
      <xdr:colOff>117988</xdr:colOff>
      <xdr:row>16</xdr:row>
      <xdr:rowOff>135977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415EFAF-2193-F10A-3068-65991540B933}"/>
            </a:ext>
          </a:extLst>
        </xdr:cNvPr>
        <xdr:cNvCxnSpPr/>
      </xdr:nvCxnSpPr>
      <xdr:spPr>
        <a:xfrm>
          <a:off x="14289998" y="1489577"/>
          <a:ext cx="119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59303</xdr:colOff>
      <xdr:row>17</xdr:row>
      <xdr:rowOff>125892</xdr:rowOff>
    </xdr:from>
    <xdr:to>
      <xdr:col>67</xdr:col>
      <xdr:colOff>127703</xdr:colOff>
      <xdr:row>17</xdr:row>
      <xdr:rowOff>125892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789D8E01-EBB9-2DE2-2FED-5D9B30C1FEB0}"/>
            </a:ext>
          </a:extLst>
        </xdr:cNvPr>
        <xdr:cNvCxnSpPr/>
      </xdr:nvCxnSpPr>
      <xdr:spPr>
        <a:xfrm>
          <a:off x="14003903" y="401209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62064</xdr:colOff>
      <xdr:row>16</xdr:row>
      <xdr:rowOff>135956</xdr:rowOff>
    </xdr:from>
    <xdr:to>
      <xdr:col>62</xdr:col>
      <xdr:colOff>121464</xdr:colOff>
      <xdr:row>16</xdr:row>
      <xdr:rowOff>135956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639E5DC3-2A2D-40CB-4017-8CBD05B5F326}"/>
            </a:ext>
          </a:extLst>
        </xdr:cNvPr>
        <xdr:cNvCxnSpPr/>
      </xdr:nvCxnSpPr>
      <xdr:spPr>
        <a:xfrm>
          <a:off x="14006664" y="3793556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60916</xdr:colOff>
      <xdr:row>16</xdr:row>
      <xdr:rowOff>137250</xdr:rowOff>
    </xdr:from>
    <xdr:to>
      <xdr:col>61</xdr:col>
      <xdr:colOff>60916</xdr:colOff>
      <xdr:row>17</xdr:row>
      <xdr:rowOff>124650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45D9779C-F949-7821-B3A3-A450EB6B2889}"/>
            </a:ext>
          </a:extLst>
        </xdr:cNvPr>
        <xdr:cNvCxnSpPr/>
      </xdr:nvCxnSpPr>
      <xdr:spPr>
        <a:xfrm>
          <a:off x="14005516" y="379485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116006</xdr:colOff>
      <xdr:row>6</xdr:row>
      <xdr:rowOff>115009</xdr:rowOff>
    </xdr:from>
    <xdr:to>
      <xdr:col>63</xdr:col>
      <xdr:colOff>104396</xdr:colOff>
      <xdr:row>6</xdr:row>
      <xdr:rowOff>115009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AF066BD3-6FF7-64C7-E909-56391DB2CB0B}"/>
            </a:ext>
          </a:extLst>
        </xdr:cNvPr>
        <xdr:cNvCxnSpPr/>
      </xdr:nvCxnSpPr>
      <xdr:spPr>
        <a:xfrm>
          <a:off x="14289206" y="1486609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106901</xdr:colOff>
      <xdr:row>6</xdr:row>
      <xdr:rowOff>117977</xdr:rowOff>
    </xdr:from>
    <xdr:to>
      <xdr:col>63</xdr:col>
      <xdr:colOff>106901</xdr:colOff>
      <xdr:row>16</xdr:row>
      <xdr:rowOff>135977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E15EE6E4-7E75-B9D0-4FF8-9EE47DDEFAB3}"/>
            </a:ext>
          </a:extLst>
        </xdr:cNvPr>
        <xdr:cNvCxnSpPr/>
      </xdr:nvCxnSpPr>
      <xdr:spPr>
        <a:xfrm>
          <a:off x="14508701" y="1489577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105775</xdr:colOff>
      <xdr:row>16</xdr:row>
      <xdr:rowOff>138077</xdr:rowOff>
    </xdr:from>
    <xdr:to>
      <xdr:col>67</xdr:col>
      <xdr:colOff>127375</xdr:colOff>
      <xdr:row>16</xdr:row>
      <xdr:rowOff>138077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B8AFF4D-2D89-C9EC-E969-D27258AD6B87}"/>
            </a:ext>
          </a:extLst>
        </xdr:cNvPr>
        <xdr:cNvCxnSpPr/>
      </xdr:nvCxnSpPr>
      <xdr:spPr>
        <a:xfrm>
          <a:off x="14507575" y="3795677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96520</xdr:colOff>
      <xdr:row>6</xdr:row>
      <xdr:rowOff>115716</xdr:rowOff>
    </xdr:from>
    <xdr:to>
      <xdr:col>61</xdr:col>
      <xdr:colOff>220617</xdr:colOff>
      <xdr:row>6</xdr:row>
      <xdr:rowOff>115716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C84B939-BC33-EB75-0B08-B1F74B47AC83}"/>
            </a:ext>
          </a:extLst>
        </xdr:cNvPr>
        <xdr:cNvCxnSpPr/>
      </xdr:nvCxnSpPr>
      <xdr:spPr>
        <a:xfrm>
          <a:off x="13355320" y="1487316"/>
          <a:ext cx="80989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96520</xdr:colOff>
      <xdr:row>16</xdr:row>
      <xdr:rowOff>136038</xdr:rowOff>
    </xdr:from>
    <xdr:to>
      <xdr:col>60</xdr:col>
      <xdr:colOff>216452</xdr:colOff>
      <xdr:row>16</xdr:row>
      <xdr:rowOff>136038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689EEF61-4C5D-A489-4810-5A9A053FC526}"/>
            </a:ext>
          </a:extLst>
        </xdr:cNvPr>
        <xdr:cNvCxnSpPr/>
      </xdr:nvCxnSpPr>
      <xdr:spPr>
        <a:xfrm>
          <a:off x="13583920" y="3793638"/>
          <a:ext cx="34853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146333</xdr:colOff>
      <xdr:row>6</xdr:row>
      <xdr:rowOff>113468</xdr:rowOff>
    </xdr:from>
    <xdr:to>
      <xdr:col>59</xdr:col>
      <xdr:colOff>146333</xdr:colOff>
      <xdr:row>16</xdr:row>
      <xdr:rowOff>131468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CF914109-99A9-25F6-237A-A8BCC8B56F06}"/>
            </a:ext>
          </a:extLst>
        </xdr:cNvPr>
        <xdr:cNvCxnSpPr/>
      </xdr:nvCxnSpPr>
      <xdr:spPr>
        <a:xfrm>
          <a:off x="13633733" y="1485068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193545</xdr:colOff>
      <xdr:row>10</xdr:row>
      <xdr:rowOff>1145</xdr:rowOff>
    </xdr:from>
    <xdr:ext cx="233205" cy="444352"/>
    <xdr:sp macro="" textlink="'1条'!$R$7">
      <xdr:nvSpPr>
        <xdr:cNvPr id="53" name="テキスト ボックス 52">
          <a:extLst>
            <a:ext uri="{FF2B5EF4-FFF2-40B4-BE49-F238E27FC236}">
              <a16:creationId xmlns:a16="http://schemas.microsoft.com/office/drawing/2014/main" id="{D41C46A1-E246-3513-0A33-37F7297C197B}"/>
            </a:ext>
          </a:extLst>
        </xdr:cNvPr>
        <xdr:cNvSpPr txBox="1"/>
      </xdr:nvSpPr>
      <xdr:spPr>
        <a:xfrm rot="16200000">
          <a:off x="13346772" y="239271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101600</xdr:colOff>
      <xdr:row>17</xdr:row>
      <xdr:rowOff>128837</xdr:rowOff>
    </xdr:from>
    <xdr:to>
      <xdr:col>60</xdr:col>
      <xdr:colOff>223851</xdr:colOff>
      <xdr:row>17</xdr:row>
      <xdr:rowOff>128837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1716B933-7535-A7C0-D07F-523DE30CCF29}"/>
            </a:ext>
          </a:extLst>
        </xdr:cNvPr>
        <xdr:cNvCxnSpPr/>
      </xdr:nvCxnSpPr>
      <xdr:spPr>
        <a:xfrm>
          <a:off x="13360400" y="4015037"/>
          <a:ext cx="57945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210786</xdr:colOff>
      <xdr:row>10</xdr:row>
      <xdr:rowOff>170111</xdr:rowOff>
    </xdr:from>
    <xdr:ext cx="233205" cy="444352"/>
    <xdr:sp macro="" textlink="'1条'!R6">
      <xdr:nvSpPr>
        <xdr:cNvPr id="55" name="テキスト ボックス 54">
          <a:extLst>
            <a:ext uri="{FF2B5EF4-FFF2-40B4-BE49-F238E27FC236}">
              <a16:creationId xmlns:a16="http://schemas.microsoft.com/office/drawing/2014/main" id="{058AD324-1785-7BBD-E2FB-C3D2BDC1DA2C}"/>
            </a:ext>
          </a:extLst>
        </xdr:cNvPr>
        <xdr:cNvSpPr txBox="1"/>
      </xdr:nvSpPr>
      <xdr:spPr>
        <a:xfrm rot="16200000">
          <a:off x="13135413" y="256168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173144</xdr:colOff>
      <xdr:row>6</xdr:row>
      <xdr:rowOff>118548</xdr:rowOff>
    </xdr:from>
    <xdr:to>
      <xdr:col>58</xdr:col>
      <xdr:colOff>173144</xdr:colOff>
      <xdr:row>17</xdr:row>
      <xdr:rowOff>123948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D9C98265-5902-01D7-BDA4-A53354370F9F}"/>
            </a:ext>
          </a:extLst>
        </xdr:cNvPr>
        <xdr:cNvCxnSpPr/>
      </xdr:nvCxnSpPr>
      <xdr:spPr>
        <a:xfrm>
          <a:off x="13431944" y="1490148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145454</xdr:colOff>
      <xdr:row>16</xdr:row>
      <xdr:rowOff>139447</xdr:rowOff>
    </xdr:from>
    <xdr:to>
      <xdr:col>59</xdr:col>
      <xdr:colOff>145454</xdr:colOff>
      <xdr:row>17</xdr:row>
      <xdr:rowOff>126847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DD11BDF9-6923-2604-9A33-CD436A85C10A}"/>
            </a:ext>
          </a:extLst>
        </xdr:cNvPr>
        <xdr:cNvCxnSpPr/>
      </xdr:nvCxnSpPr>
      <xdr:spPr>
        <a:xfrm>
          <a:off x="13632854" y="3797047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221518</xdr:colOff>
      <xdr:row>12</xdr:row>
      <xdr:rowOff>19416</xdr:rowOff>
    </xdr:from>
    <xdr:ext cx="224998" cy="345929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6B23179-B938-F50E-BA9F-6599E26C4865}"/>
            </a:ext>
          </a:extLst>
        </xdr:cNvPr>
        <xdr:cNvSpPr txBox="1"/>
      </xdr:nvSpPr>
      <xdr:spPr>
        <a:xfrm rot="16200000">
          <a:off x="13191252" y="2823082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58</xdr:col>
      <xdr:colOff>182392</xdr:colOff>
      <xdr:row>16</xdr:row>
      <xdr:rowOff>4691</xdr:rowOff>
    </xdr:from>
    <xdr:ext cx="233205" cy="444352"/>
    <xdr:sp macro="" textlink="'1条'!$R$10">
      <xdr:nvSpPr>
        <xdr:cNvPr id="59" name="テキスト ボックス 58">
          <a:extLst>
            <a:ext uri="{FF2B5EF4-FFF2-40B4-BE49-F238E27FC236}">
              <a16:creationId xmlns:a16="http://schemas.microsoft.com/office/drawing/2014/main" id="{9C74E316-9178-061A-0489-C3ABF4178704}"/>
            </a:ext>
          </a:extLst>
        </xdr:cNvPr>
        <xdr:cNvSpPr txBox="1"/>
      </xdr:nvSpPr>
      <xdr:spPr>
        <a:xfrm rot="16200000">
          <a:off x="13335619" y="37678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117847</xdr:colOff>
      <xdr:row>5</xdr:row>
      <xdr:rowOff>159913</xdr:rowOff>
    </xdr:from>
    <xdr:to>
      <xdr:col>62</xdr:col>
      <xdr:colOff>117847</xdr:colOff>
      <xdr:row>6</xdr:row>
      <xdr:rowOff>66837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A511BC54-BE1E-3399-A070-1262010027D8}"/>
            </a:ext>
          </a:extLst>
        </xdr:cNvPr>
        <xdr:cNvCxnSpPr/>
      </xdr:nvCxnSpPr>
      <xdr:spPr>
        <a:xfrm>
          <a:off x="14291047" y="1302913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105374</xdr:colOff>
      <xdr:row>5</xdr:row>
      <xdr:rowOff>162937</xdr:rowOff>
    </xdr:from>
    <xdr:to>
      <xdr:col>63</xdr:col>
      <xdr:colOff>105374</xdr:colOff>
      <xdr:row>6</xdr:row>
      <xdr:rowOff>66837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D57B2DFF-61C0-2956-B423-082462BBFEDE}"/>
            </a:ext>
          </a:extLst>
        </xdr:cNvPr>
        <xdr:cNvCxnSpPr/>
      </xdr:nvCxnSpPr>
      <xdr:spPr>
        <a:xfrm>
          <a:off x="14507174" y="1305937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115338</xdr:colOff>
      <xdr:row>5</xdr:row>
      <xdr:rowOff>198452</xdr:rowOff>
    </xdr:from>
    <xdr:to>
      <xdr:col>63</xdr:col>
      <xdr:colOff>102738</xdr:colOff>
      <xdr:row>5</xdr:row>
      <xdr:rowOff>198452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5050E7C-28A4-D5FF-D133-7B2BED979C08}"/>
            </a:ext>
          </a:extLst>
        </xdr:cNvPr>
        <xdr:cNvCxnSpPr/>
      </xdr:nvCxnSpPr>
      <xdr:spPr>
        <a:xfrm>
          <a:off x="14288538" y="1341452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10492</xdr:colOff>
      <xdr:row>4</xdr:row>
      <xdr:rowOff>213055</xdr:rowOff>
    </xdr:from>
    <xdr:ext cx="444352" cy="233205"/>
    <xdr:sp macro="" textlink="'1条'!R8">
      <xdr:nvSpPr>
        <xdr:cNvPr id="63" name="テキスト ボックス 62">
          <a:extLst>
            <a:ext uri="{FF2B5EF4-FFF2-40B4-BE49-F238E27FC236}">
              <a16:creationId xmlns:a16="http://schemas.microsoft.com/office/drawing/2014/main" id="{F2B26144-8AED-FA14-1725-242D7FBC5B28}"/>
            </a:ext>
          </a:extLst>
        </xdr:cNvPr>
        <xdr:cNvSpPr txBox="1"/>
      </xdr:nvSpPr>
      <xdr:spPr>
        <a:xfrm>
          <a:off x="14183692" y="112745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61883</xdr:colOff>
      <xdr:row>17</xdr:row>
      <xdr:rowOff>193438</xdr:rowOff>
    </xdr:from>
    <xdr:to>
      <xdr:col>61</xdr:col>
      <xdr:colOff>61883</xdr:colOff>
      <xdr:row>19</xdr:row>
      <xdr:rowOff>116840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C02F31D5-0602-508C-D253-CFA6FB134E0B}"/>
            </a:ext>
          </a:extLst>
        </xdr:cNvPr>
        <xdr:cNvCxnSpPr/>
      </xdr:nvCxnSpPr>
      <xdr:spPr>
        <a:xfrm>
          <a:off x="14006483" y="4079638"/>
          <a:ext cx="0" cy="38060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126863</xdr:colOff>
      <xdr:row>17</xdr:row>
      <xdr:rowOff>207949</xdr:rowOff>
    </xdr:from>
    <xdr:to>
      <xdr:col>67</xdr:col>
      <xdr:colOff>126863</xdr:colOff>
      <xdr:row>19</xdr:row>
      <xdr:rowOff>121920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67BCE3F8-DB69-329F-423E-AE0B18E89A64}"/>
            </a:ext>
          </a:extLst>
        </xdr:cNvPr>
        <xdr:cNvCxnSpPr/>
      </xdr:nvCxnSpPr>
      <xdr:spPr>
        <a:xfrm>
          <a:off x="15443063" y="4094149"/>
          <a:ext cx="0" cy="37117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57654</xdr:colOff>
      <xdr:row>19</xdr:row>
      <xdr:rowOff>52824</xdr:rowOff>
    </xdr:from>
    <xdr:to>
      <xdr:col>67</xdr:col>
      <xdr:colOff>126054</xdr:colOff>
      <xdr:row>19</xdr:row>
      <xdr:rowOff>52824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9A04E68A-0BB5-9D82-A3A5-F0C9E83655CF}"/>
            </a:ext>
          </a:extLst>
        </xdr:cNvPr>
        <xdr:cNvCxnSpPr/>
      </xdr:nvCxnSpPr>
      <xdr:spPr>
        <a:xfrm>
          <a:off x="14002254" y="4396224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72676</xdr:colOff>
      <xdr:row>19</xdr:row>
      <xdr:rowOff>13038</xdr:rowOff>
    </xdr:from>
    <xdr:ext cx="444352" cy="233205"/>
    <xdr:sp macro="" textlink="'1条'!R9">
      <xdr:nvSpPr>
        <xdr:cNvPr id="67" name="テキスト ボックス 66">
          <a:extLst>
            <a:ext uri="{FF2B5EF4-FFF2-40B4-BE49-F238E27FC236}">
              <a16:creationId xmlns:a16="http://schemas.microsoft.com/office/drawing/2014/main" id="{9F4CC917-C3ED-910E-7FCB-2DA4BA7F23A2}"/>
            </a:ext>
          </a:extLst>
        </xdr:cNvPr>
        <xdr:cNvSpPr txBox="1"/>
      </xdr:nvSpPr>
      <xdr:spPr>
        <a:xfrm>
          <a:off x="14474476" y="435643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58696</xdr:colOff>
      <xdr:row>15</xdr:row>
      <xdr:rowOff>70609</xdr:rowOff>
    </xdr:from>
    <xdr:to>
      <xdr:col>61</xdr:col>
      <xdr:colOff>58696</xdr:colOff>
      <xdr:row>16</xdr:row>
      <xdr:rowOff>28238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1C2F2B4A-0434-16B6-F11E-C6AFE14FD5B2}"/>
            </a:ext>
          </a:extLst>
        </xdr:cNvPr>
        <xdr:cNvCxnSpPr/>
      </xdr:nvCxnSpPr>
      <xdr:spPr>
        <a:xfrm>
          <a:off x="14003296" y="3499609"/>
          <a:ext cx="0" cy="18622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56091</xdr:colOff>
      <xdr:row>15</xdr:row>
      <xdr:rowOff>122975</xdr:rowOff>
    </xdr:from>
    <xdr:to>
      <xdr:col>62</xdr:col>
      <xdr:colOff>110411</xdr:colOff>
      <xdr:row>15</xdr:row>
      <xdr:rowOff>122975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3351D05D-753A-4961-8BF7-D6675BEB4B36}"/>
            </a:ext>
          </a:extLst>
        </xdr:cNvPr>
        <xdr:cNvCxnSpPr/>
      </xdr:nvCxnSpPr>
      <xdr:spPr>
        <a:xfrm>
          <a:off x="14000691" y="3551975"/>
          <a:ext cx="28292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211177</xdr:colOff>
      <xdr:row>14</xdr:row>
      <xdr:rowOff>157396</xdr:rowOff>
    </xdr:from>
    <xdr:ext cx="444352" cy="233205"/>
    <xdr:sp macro="" textlink="'1条'!R11">
      <xdr:nvSpPr>
        <xdr:cNvPr id="70" name="テキスト ボックス 69">
          <a:extLst>
            <a:ext uri="{FF2B5EF4-FFF2-40B4-BE49-F238E27FC236}">
              <a16:creationId xmlns:a16="http://schemas.microsoft.com/office/drawing/2014/main" id="{9411EC10-55F8-4EFD-40ED-1C491191BBF5}"/>
            </a:ext>
          </a:extLst>
        </xdr:cNvPr>
        <xdr:cNvSpPr txBox="1"/>
      </xdr:nvSpPr>
      <xdr:spPr>
        <a:xfrm>
          <a:off x="13927177" y="335779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118405</xdr:colOff>
      <xdr:row>14</xdr:row>
      <xdr:rowOff>153318</xdr:rowOff>
    </xdr:from>
    <xdr:ext cx="444352" cy="233205"/>
    <xdr:sp macro="" textlink="'1条'!R12">
      <xdr:nvSpPr>
        <xdr:cNvPr id="71" name="テキスト ボックス 70">
          <a:extLst>
            <a:ext uri="{FF2B5EF4-FFF2-40B4-BE49-F238E27FC236}">
              <a16:creationId xmlns:a16="http://schemas.microsoft.com/office/drawing/2014/main" id="{62273077-F54B-8C19-504D-A5643CE02747}"/>
            </a:ext>
          </a:extLst>
        </xdr:cNvPr>
        <xdr:cNvSpPr txBox="1"/>
      </xdr:nvSpPr>
      <xdr:spPr>
        <a:xfrm>
          <a:off x="14748805" y="335371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107182</xdr:colOff>
      <xdr:row>15</xdr:row>
      <xdr:rowOff>122975</xdr:rowOff>
    </xdr:from>
    <xdr:to>
      <xdr:col>67</xdr:col>
      <xdr:colOff>128782</xdr:colOff>
      <xdr:row>15</xdr:row>
      <xdr:rowOff>122975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906988F-49F8-A4A5-0E24-C88A197BCA9F}"/>
            </a:ext>
          </a:extLst>
        </xdr:cNvPr>
        <xdr:cNvCxnSpPr/>
      </xdr:nvCxnSpPr>
      <xdr:spPr>
        <a:xfrm>
          <a:off x="14508982" y="3551975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68336</xdr:colOff>
      <xdr:row>10</xdr:row>
      <xdr:rowOff>27999</xdr:rowOff>
    </xdr:from>
    <xdr:ext cx="300082" cy="285527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CF201A7-8567-8991-12EE-DC33274F23FB}"/>
            </a:ext>
          </a:extLst>
        </xdr:cNvPr>
        <xdr:cNvSpPr txBox="1"/>
      </xdr:nvSpPr>
      <xdr:spPr>
        <a:xfrm>
          <a:off x="14698736" y="2313999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①</a:t>
          </a:r>
        </a:p>
      </xdr:txBody>
    </xdr:sp>
    <xdr:clientData/>
  </xdr:oneCellAnchor>
  <xdr:twoCellAnchor editAs="oneCell">
    <xdr:from>
      <xdr:col>67</xdr:col>
      <xdr:colOff>125196</xdr:colOff>
      <xdr:row>6</xdr:row>
      <xdr:rowOff>156341</xdr:rowOff>
    </xdr:from>
    <xdr:to>
      <xdr:col>67</xdr:col>
      <xdr:colOff>125196</xdr:colOff>
      <xdr:row>16</xdr:row>
      <xdr:rowOff>138341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A85992F8-AD8C-22E1-605D-30C7412D7224}"/>
            </a:ext>
          </a:extLst>
        </xdr:cNvPr>
        <xdr:cNvCxnSpPr/>
      </xdr:nvCxnSpPr>
      <xdr:spPr>
        <a:xfrm>
          <a:off x="15441396" y="1527941"/>
          <a:ext cx="0" cy="2268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105750</xdr:colOff>
      <xdr:row>6</xdr:row>
      <xdr:rowOff>157853</xdr:rowOff>
    </xdr:from>
    <xdr:to>
      <xdr:col>67</xdr:col>
      <xdr:colOff>127350</xdr:colOff>
      <xdr:row>6</xdr:row>
      <xdr:rowOff>157853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CF83DC77-CA7C-768E-F2F7-1019D4837FAD}"/>
            </a:ext>
          </a:extLst>
        </xdr:cNvPr>
        <xdr:cNvCxnSpPr/>
      </xdr:nvCxnSpPr>
      <xdr:spPr>
        <a:xfrm>
          <a:off x="14507550" y="1529453"/>
          <a:ext cx="936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150914</xdr:colOff>
      <xdr:row>4</xdr:row>
      <xdr:rowOff>206579</xdr:rowOff>
    </xdr:from>
    <xdr:ext cx="233205" cy="444352"/>
    <xdr:sp macro="" textlink="'1条'!R17">
      <xdr:nvSpPr>
        <xdr:cNvPr id="81" name="テキスト ボックス 80">
          <a:extLst>
            <a:ext uri="{FF2B5EF4-FFF2-40B4-BE49-F238E27FC236}">
              <a16:creationId xmlns:a16="http://schemas.microsoft.com/office/drawing/2014/main" id="{9AAD9F9F-4538-576B-E90D-B8D98B2DEACA}"/>
            </a:ext>
          </a:extLst>
        </xdr:cNvPr>
        <xdr:cNvSpPr txBox="1"/>
      </xdr:nvSpPr>
      <xdr:spPr>
        <a:xfrm rot="16200000">
          <a:off x="13532741" y="122655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60</xdr:col>
      <xdr:colOff>71120</xdr:colOff>
      <xdr:row>6</xdr:row>
      <xdr:rowOff>157460</xdr:rowOff>
    </xdr:from>
    <xdr:to>
      <xdr:col>61</xdr:col>
      <xdr:colOff>218440</xdr:colOff>
      <xdr:row>6</xdr:row>
      <xdr:rowOff>157460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65B80FED-D06B-F2C1-4729-A4EE79784B1E}"/>
            </a:ext>
          </a:extLst>
        </xdr:cNvPr>
        <xdr:cNvCxnSpPr/>
      </xdr:nvCxnSpPr>
      <xdr:spPr>
        <a:xfrm>
          <a:off x="13787120" y="1529060"/>
          <a:ext cx="37592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138213</xdr:colOff>
      <xdr:row>5</xdr:row>
      <xdr:rowOff>208036</xdr:rowOff>
    </xdr:from>
    <xdr:to>
      <xdr:col>60</xdr:col>
      <xdr:colOff>138213</xdr:colOff>
      <xdr:row>6</xdr:row>
      <xdr:rowOff>120038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A7E249FC-B421-A1EC-DFCB-51C5D039A2BE}"/>
            </a:ext>
          </a:extLst>
        </xdr:cNvPr>
        <xdr:cNvCxnSpPr/>
      </xdr:nvCxnSpPr>
      <xdr:spPr>
        <a:xfrm>
          <a:off x="13854213" y="1351036"/>
          <a:ext cx="0" cy="140602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139207</xdr:colOff>
      <xdr:row>6</xdr:row>
      <xdr:rowOff>155239</xdr:rowOff>
    </xdr:from>
    <xdr:to>
      <xdr:col>60</xdr:col>
      <xdr:colOff>139207</xdr:colOff>
      <xdr:row>16</xdr:row>
      <xdr:rowOff>137239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12504A09-453D-B194-F8DD-96855E03369D}"/>
            </a:ext>
          </a:extLst>
        </xdr:cNvPr>
        <xdr:cNvCxnSpPr/>
      </xdr:nvCxnSpPr>
      <xdr:spPr>
        <a:xfrm>
          <a:off x="13855207" y="1526839"/>
          <a:ext cx="0" cy="22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182153</xdr:colOff>
      <xdr:row>10</xdr:row>
      <xdr:rowOff>38015</xdr:rowOff>
    </xdr:from>
    <xdr:ext cx="233205" cy="444352"/>
    <xdr:sp macro="" textlink="$AQ$7">
      <xdr:nvSpPr>
        <xdr:cNvPr id="94" name="テキスト ボックス 93">
          <a:extLst>
            <a:ext uri="{FF2B5EF4-FFF2-40B4-BE49-F238E27FC236}">
              <a16:creationId xmlns:a16="http://schemas.microsoft.com/office/drawing/2014/main" id="{61637031-26D5-DEEA-891D-C64468DB8458}"/>
            </a:ext>
          </a:extLst>
        </xdr:cNvPr>
        <xdr:cNvSpPr txBox="1"/>
      </xdr:nvSpPr>
      <xdr:spPr>
        <a:xfrm rot="16200000">
          <a:off x="13563980" y="242958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94DC145-8100-4FAE-BDFC-2BD20D2C4D0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87751</xdr:colOff>
      <xdr:row>10</xdr:row>
      <xdr:rowOff>169969</xdr:rowOff>
    </xdr:from>
    <xdr:to>
      <xdr:col>28</xdr:col>
      <xdr:colOff>26551</xdr:colOff>
      <xdr:row>10</xdr:row>
      <xdr:rowOff>169969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C7FACCE6-FE13-4ECA-8802-4DE2AAB7DC2A}"/>
            </a:ext>
          </a:extLst>
        </xdr:cNvPr>
        <xdr:cNvCxnSpPr/>
      </xdr:nvCxnSpPr>
      <xdr:spPr>
        <a:xfrm>
          <a:off x="6031351" y="2455969"/>
          <a:ext cx="39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84653</xdr:colOff>
      <xdr:row>10</xdr:row>
      <xdr:rowOff>103277</xdr:rowOff>
    </xdr:from>
    <xdr:to>
      <xdr:col>26</xdr:col>
      <xdr:colOff>84653</xdr:colOff>
      <xdr:row>11</xdr:row>
      <xdr:rowOff>61877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82BB0EE2-598A-49F2-B5FB-E7A4A2FBBDCE}"/>
            </a:ext>
          </a:extLst>
        </xdr:cNvPr>
        <xdr:cNvCxnSpPr/>
      </xdr:nvCxnSpPr>
      <xdr:spPr>
        <a:xfrm>
          <a:off x="6028253" y="2389277"/>
          <a:ext cx="0" cy="1872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23654</xdr:colOff>
      <xdr:row>10</xdr:row>
      <xdr:rowOff>103277</xdr:rowOff>
    </xdr:from>
    <xdr:to>
      <xdr:col>28</xdr:col>
      <xdr:colOff>23654</xdr:colOff>
      <xdr:row>11</xdr:row>
      <xdr:rowOff>61877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18EA0C08-A126-EEB3-5B49-CD632977426D}"/>
            </a:ext>
          </a:extLst>
        </xdr:cNvPr>
        <xdr:cNvCxnSpPr/>
      </xdr:nvCxnSpPr>
      <xdr:spPr>
        <a:xfrm>
          <a:off x="6424454" y="2389277"/>
          <a:ext cx="0" cy="1872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227869</xdr:colOff>
      <xdr:row>11</xdr:row>
      <xdr:rowOff>119314</xdr:rowOff>
    </xdr:from>
    <xdr:to>
      <xdr:col>28</xdr:col>
      <xdr:colOff>45219</xdr:colOff>
      <xdr:row>11</xdr:row>
      <xdr:rowOff>165264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3B7E19D1-7292-92BA-4DB4-F0965CB51369}"/>
            </a:ext>
          </a:extLst>
        </xdr:cNvPr>
        <xdr:cNvSpPr/>
      </xdr:nvSpPr>
      <xdr:spPr>
        <a:xfrm>
          <a:off x="6400069" y="2633914"/>
          <a:ext cx="45950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37531</xdr:colOff>
      <xdr:row>9</xdr:row>
      <xdr:rowOff>209239</xdr:rowOff>
    </xdr:from>
    <xdr:ext cx="444352" cy="233205"/>
    <xdr:sp macro="" textlink="$L$7">
      <xdr:nvSpPr>
        <xdr:cNvPr id="97" name="テキスト ボックス 96">
          <a:extLst>
            <a:ext uri="{FF2B5EF4-FFF2-40B4-BE49-F238E27FC236}">
              <a16:creationId xmlns:a16="http://schemas.microsoft.com/office/drawing/2014/main" id="{E534964C-D46A-309B-1A07-959F93A1C8A6}"/>
            </a:ext>
          </a:extLst>
        </xdr:cNvPr>
        <xdr:cNvSpPr txBox="1"/>
      </xdr:nvSpPr>
      <xdr:spPr>
        <a:xfrm>
          <a:off x="5981131" y="226663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A99597-0F83-4E54-944D-11FAA0198A7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1.100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24</xdr:col>
      <xdr:colOff>113087</xdr:colOff>
      <xdr:row>11</xdr:row>
      <xdr:rowOff>144493</xdr:rowOff>
    </xdr:from>
    <xdr:to>
      <xdr:col>24</xdr:col>
      <xdr:colOff>113087</xdr:colOff>
      <xdr:row>17</xdr:row>
      <xdr:rowOff>140893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DECD5BA7-65B4-ED51-2294-4291673938DA}"/>
            </a:ext>
          </a:extLst>
        </xdr:cNvPr>
        <xdr:cNvCxnSpPr/>
      </xdr:nvCxnSpPr>
      <xdr:spPr>
        <a:xfrm>
          <a:off x="5599487" y="2659093"/>
          <a:ext cx="0" cy="13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45720</xdr:colOff>
      <xdr:row>11</xdr:row>
      <xdr:rowOff>141056</xdr:rowOff>
    </xdr:from>
    <xdr:to>
      <xdr:col>25</xdr:col>
      <xdr:colOff>130726</xdr:colOff>
      <xdr:row>11</xdr:row>
      <xdr:rowOff>141056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E43D6269-A2A9-5385-2566-1F65902392E1}"/>
            </a:ext>
          </a:extLst>
        </xdr:cNvPr>
        <xdr:cNvCxnSpPr/>
      </xdr:nvCxnSpPr>
      <xdr:spPr>
        <a:xfrm>
          <a:off x="5532120" y="2655656"/>
          <a:ext cx="313606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162906</xdr:colOff>
      <xdr:row>13</xdr:row>
      <xdr:rowOff>99115</xdr:rowOff>
    </xdr:from>
    <xdr:ext cx="233205" cy="444352"/>
    <xdr:sp macro="" textlink="$N$7">
      <xdr:nvSpPr>
        <xdr:cNvPr id="103" name="テキスト ボックス 102">
          <a:extLst>
            <a:ext uri="{FF2B5EF4-FFF2-40B4-BE49-F238E27FC236}">
              <a16:creationId xmlns:a16="http://schemas.microsoft.com/office/drawing/2014/main" id="{F865B19C-8AF7-B3E5-9880-CB4EAF7F150A}"/>
            </a:ext>
          </a:extLst>
        </xdr:cNvPr>
        <xdr:cNvSpPr txBox="1"/>
      </xdr:nvSpPr>
      <xdr:spPr>
        <a:xfrm rot="16200000">
          <a:off x="5315133" y="317648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C2B595-D4CF-41B7-95ED-39E527E2891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3.800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81103</xdr:colOff>
      <xdr:row>18</xdr:row>
      <xdr:rowOff>79771</xdr:rowOff>
    </xdr:from>
    <xdr:to>
      <xdr:col>26</xdr:col>
      <xdr:colOff>225103</xdr:colOff>
      <xdr:row>18</xdr:row>
      <xdr:rowOff>79771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A77A52F8-1590-569C-7B77-45AE57D14ECA}"/>
            </a:ext>
          </a:extLst>
        </xdr:cNvPr>
        <xdr:cNvCxnSpPr/>
      </xdr:nvCxnSpPr>
      <xdr:spPr>
        <a:xfrm>
          <a:off x="6024703" y="4194571"/>
          <a:ext cx="14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99707</xdr:colOff>
      <xdr:row>19</xdr:row>
      <xdr:rowOff>62530</xdr:rowOff>
    </xdr:from>
    <xdr:ext cx="444352" cy="233205"/>
    <xdr:sp macro="" textlink="$L$10">
      <xdr:nvSpPr>
        <xdr:cNvPr id="107" name="テキスト ボックス 106">
          <a:extLst>
            <a:ext uri="{FF2B5EF4-FFF2-40B4-BE49-F238E27FC236}">
              <a16:creationId xmlns:a16="http://schemas.microsoft.com/office/drawing/2014/main" id="{484C49BC-E9E6-612A-859A-95A466A6E3DA}"/>
            </a:ext>
          </a:extLst>
        </xdr:cNvPr>
        <xdr:cNvSpPr txBox="1"/>
      </xdr:nvSpPr>
      <xdr:spPr>
        <a:xfrm>
          <a:off x="6271907" y="440593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3637F6B-69B8-4782-B0A0-4615D7E10EB0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2.700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204307</xdr:colOff>
      <xdr:row>17</xdr:row>
      <xdr:rowOff>10731</xdr:rowOff>
    </xdr:from>
    <xdr:to>
      <xdr:col>27</xdr:col>
      <xdr:colOff>18391</xdr:colOff>
      <xdr:row>17</xdr:row>
      <xdr:rowOff>56681</xdr:rowOff>
    </xdr:to>
    <xdr:sp macro="" textlink="">
      <xdr:nvSpPr>
        <xdr:cNvPr id="108" name="楕円 107">
          <a:extLst>
            <a:ext uri="{FF2B5EF4-FFF2-40B4-BE49-F238E27FC236}">
              <a16:creationId xmlns:a16="http://schemas.microsoft.com/office/drawing/2014/main" id="{3E5FB13A-685D-459C-9261-35B75D83EBC0}"/>
            </a:ext>
          </a:extLst>
        </xdr:cNvPr>
        <xdr:cNvSpPr/>
      </xdr:nvSpPr>
      <xdr:spPr>
        <a:xfrm>
          <a:off x="6147907" y="3896931"/>
          <a:ext cx="42684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221084</xdr:colOff>
      <xdr:row>18</xdr:row>
      <xdr:rowOff>5988</xdr:rowOff>
    </xdr:from>
    <xdr:to>
      <xdr:col>26</xdr:col>
      <xdr:colOff>221084</xdr:colOff>
      <xdr:row>18</xdr:row>
      <xdr:rowOff>120288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3EB92F7B-4BCA-4659-BF85-071410639BC4}"/>
            </a:ext>
          </a:extLst>
        </xdr:cNvPr>
        <xdr:cNvCxnSpPr/>
      </xdr:nvCxnSpPr>
      <xdr:spPr>
        <a:xfrm>
          <a:off x="6164684" y="4120788"/>
          <a:ext cx="0" cy="1143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120503</xdr:colOff>
      <xdr:row>17</xdr:row>
      <xdr:rowOff>11205</xdr:rowOff>
    </xdr:from>
    <xdr:to>
      <xdr:col>30</xdr:col>
      <xdr:colOff>166516</xdr:colOff>
      <xdr:row>17</xdr:row>
      <xdr:rowOff>57155</xdr:rowOff>
    </xdr:to>
    <xdr:sp macro="" textlink="">
      <xdr:nvSpPr>
        <xdr:cNvPr id="112" name="楕円 111">
          <a:extLst>
            <a:ext uri="{FF2B5EF4-FFF2-40B4-BE49-F238E27FC236}">
              <a16:creationId xmlns:a16="http://schemas.microsoft.com/office/drawing/2014/main" id="{08E5678F-B6BC-44FA-BF4D-147F4BA5343B}"/>
            </a:ext>
          </a:extLst>
        </xdr:cNvPr>
        <xdr:cNvSpPr/>
      </xdr:nvSpPr>
      <xdr:spPr>
        <a:xfrm>
          <a:off x="6978503" y="3897405"/>
          <a:ext cx="46013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49498</xdr:colOff>
      <xdr:row>17</xdr:row>
      <xdr:rowOff>31550</xdr:rowOff>
    </xdr:from>
    <xdr:to>
      <xdr:col>25</xdr:col>
      <xdr:colOff>49498</xdr:colOff>
      <xdr:row>17</xdr:row>
      <xdr:rowOff>139550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76069293-693F-51AD-A64D-CF591C9A08DB}"/>
            </a:ext>
          </a:extLst>
        </xdr:cNvPr>
        <xdr:cNvCxnSpPr/>
      </xdr:nvCxnSpPr>
      <xdr:spPr>
        <a:xfrm>
          <a:off x="5764498" y="3917750"/>
          <a:ext cx="0" cy="10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24000</xdr:colOff>
      <xdr:row>17</xdr:row>
      <xdr:rowOff>26513</xdr:rowOff>
    </xdr:from>
    <xdr:to>
      <xdr:col>25</xdr:col>
      <xdr:colOff>126405</xdr:colOff>
      <xdr:row>17</xdr:row>
      <xdr:rowOff>26513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89B3C707-FCED-D89B-649B-98CD019F80B9}"/>
            </a:ext>
          </a:extLst>
        </xdr:cNvPr>
        <xdr:cNvCxnSpPr/>
      </xdr:nvCxnSpPr>
      <xdr:spPr>
        <a:xfrm>
          <a:off x="5739000" y="3912713"/>
          <a:ext cx="102405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78611</xdr:colOff>
      <xdr:row>16</xdr:row>
      <xdr:rowOff>83871</xdr:rowOff>
    </xdr:from>
    <xdr:ext cx="233205" cy="444352"/>
    <xdr:sp macro="" textlink="$N$8">
      <xdr:nvSpPr>
        <xdr:cNvPr id="116" name="テキスト ボックス 115">
          <a:extLst>
            <a:ext uri="{FF2B5EF4-FFF2-40B4-BE49-F238E27FC236}">
              <a16:creationId xmlns:a16="http://schemas.microsoft.com/office/drawing/2014/main" id="{BB9AD6EC-4380-2FB7-3E20-FE4F6B22D3AE}"/>
            </a:ext>
          </a:extLst>
        </xdr:cNvPr>
        <xdr:cNvSpPr txBox="1"/>
      </xdr:nvSpPr>
      <xdr:spPr>
        <a:xfrm rot="16200000">
          <a:off x="5459438" y="38470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7AADAF3-E8D3-4348-8BD8-17D7A28613E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81103</xdr:colOff>
      <xdr:row>19</xdr:row>
      <xdr:rowOff>105108</xdr:rowOff>
    </xdr:from>
    <xdr:to>
      <xdr:col>30</xdr:col>
      <xdr:colOff>138703</xdr:colOff>
      <xdr:row>19</xdr:row>
      <xdr:rowOff>105108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1D4C70F1-0D01-65DB-06D2-8DA24B06C98E}"/>
            </a:ext>
          </a:extLst>
        </xdr:cNvPr>
        <xdr:cNvCxnSpPr/>
      </xdr:nvCxnSpPr>
      <xdr:spPr>
        <a:xfrm>
          <a:off x="6024703" y="4448508"/>
          <a:ext cx="97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224672</xdr:colOff>
      <xdr:row>18</xdr:row>
      <xdr:rowOff>86044</xdr:rowOff>
    </xdr:from>
    <xdr:ext cx="444352" cy="233205"/>
    <xdr:sp macro="" textlink="$L$9">
      <xdr:nvSpPr>
        <xdr:cNvPr id="128" name="テキスト ボックス 127">
          <a:extLst>
            <a:ext uri="{FF2B5EF4-FFF2-40B4-BE49-F238E27FC236}">
              <a16:creationId xmlns:a16="http://schemas.microsoft.com/office/drawing/2014/main" id="{C587CA77-2F44-6B64-6280-FD386B236982}"/>
            </a:ext>
          </a:extLst>
        </xdr:cNvPr>
        <xdr:cNvSpPr txBox="1"/>
      </xdr:nvSpPr>
      <xdr:spPr>
        <a:xfrm>
          <a:off x="5939672" y="42008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BD001CF-9F5C-4038-8352-B397AF6F10C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30</xdr:col>
      <xdr:colOff>143126</xdr:colOff>
      <xdr:row>18</xdr:row>
      <xdr:rowOff>5988</xdr:rowOff>
    </xdr:from>
    <xdr:to>
      <xdr:col>30</xdr:col>
      <xdr:colOff>143126</xdr:colOff>
      <xdr:row>19</xdr:row>
      <xdr:rowOff>198120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75052304-3A51-C472-31A2-A2A514A60376}"/>
            </a:ext>
          </a:extLst>
        </xdr:cNvPr>
        <xdr:cNvCxnSpPr/>
      </xdr:nvCxnSpPr>
      <xdr:spPr>
        <a:xfrm>
          <a:off x="7001126" y="4120788"/>
          <a:ext cx="0" cy="42073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101530</xdr:colOff>
      <xdr:row>11</xdr:row>
      <xdr:rowOff>126366</xdr:rowOff>
    </xdr:from>
    <xdr:to>
      <xdr:col>65</xdr:col>
      <xdr:colOff>147480</xdr:colOff>
      <xdr:row>11</xdr:row>
      <xdr:rowOff>172316</xdr:rowOff>
    </xdr:to>
    <xdr:sp macro="" textlink="">
      <xdr:nvSpPr>
        <xdr:cNvPr id="133" name="楕円 132">
          <a:extLst>
            <a:ext uri="{FF2B5EF4-FFF2-40B4-BE49-F238E27FC236}">
              <a16:creationId xmlns:a16="http://schemas.microsoft.com/office/drawing/2014/main" id="{355B8301-94FF-4A93-A753-6322979D7CEA}"/>
            </a:ext>
          </a:extLst>
        </xdr:cNvPr>
        <xdr:cNvSpPr/>
      </xdr:nvSpPr>
      <xdr:spPr>
        <a:xfrm>
          <a:off x="14960530" y="2640966"/>
          <a:ext cx="45950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61466</xdr:colOff>
      <xdr:row>18</xdr:row>
      <xdr:rowOff>58717</xdr:rowOff>
    </xdr:from>
    <xdr:to>
      <xdr:col>65</xdr:col>
      <xdr:colOff>119066</xdr:colOff>
      <xdr:row>18</xdr:row>
      <xdr:rowOff>58717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A2FF72B6-81AB-0F6C-492E-65FFDC26FA99}"/>
            </a:ext>
          </a:extLst>
        </xdr:cNvPr>
        <xdr:cNvCxnSpPr/>
      </xdr:nvCxnSpPr>
      <xdr:spPr>
        <a:xfrm>
          <a:off x="14006066" y="4173517"/>
          <a:ext cx="97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200241</xdr:colOff>
      <xdr:row>18</xdr:row>
      <xdr:rowOff>25599</xdr:rowOff>
    </xdr:from>
    <xdr:ext cx="444352" cy="233205"/>
    <xdr:sp macro="" textlink="$AV$7">
      <xdr:nvSpPr>
        <xdr:cNvPr id="137" name="テキスト ボックス 136">
          <a:extLst>
            <a:ext uri="{FF2B5EF4-FFF2-40B4-BE49-F238E27FC236}">
              <a16:creationId xmlns:a16="http://schemas.microsoft.com/office/drawing/2014/main" id="{FDF03B9F-4CEC-39CA-C3A5-4C9B944FA2E7}"/>
            </a:ext>
          </a:extLst>
        </xdr:cNvPr>
        <xdr:cNvSpPr txBox="1"/>
      </xdr:nvSpPr>
      <xdr:spPr>
        <a:xfrm>
          <a:off x="14373441" y="414039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0B5CE71-B998-4E54-B037-AEE676F269F0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2.700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65</xdr:col>
      <xdr:colOff>116321</xdr:colOff>
      <xdr:row>17</xdr:row>
      <xdr:rowOff>197576</xdr:rowOff>
    </xdr:from>
    <xdr:to>
      <xdr:col>65</xdr:col>
      <xdr:colOff>116321</xdr:colOff>
      <xdr:row>18</xdr:row>
      <xdr:rowOff>127000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60EE89BB-454E-4444-FE1C-5D33F9C71BE3}"/>
            </a:ext>
          </a:extLst>
        </xdr:cNvPr>
        <xdr:cNvCxnSpPr/>
      </xdr:nvCxnSpPr>
      <xdr:spPr>
        <a:xfrm>
          <a:off x="14975321" y="4083776"/>
          <a:ext cx="0" cy="1580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75455</xdr:colOff>
      <xdr:row>11</xdr:row>
      <xdr:rowOff>148779</xdr:rowOff>
    </xdr:from>
    <xdr:to>
      <xdr:col>68</xdr:col>
      <xdr:colOff>75455</xdr:colOff>
      <xdr:row>17</xdr:row>
      <xdr:rowOff>127179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696D1AF6-DB0A-7F59-C46D-8A7C5E84F172}"/>
            </a:ext>
          </a:extLst>
        </xdr:cNvPr>
        <xdr:cNvCxnSpPr/>
      </xdr:nvCxnSpPr>
      <xdr:spPr>
        <a:xfrm>
          <a:off x="15620255" y="2663379"/>
          <a:ext cx="0" cy="135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194570</xdr:colOff>
      <xdr:row>11</xdr:row>
      <xdr:rowOff>149300</xdr:rowOff>
    </xdr:from>
    <xdr:to>
      <xdr:col>68</xdr:col>
      <xdr:colOff>139068</xdr:colOff>
      <xdr:row>11</xdr:row>
      <xdr:rowOff>149300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61AA5FC8-D13F-C0D9-2FD4-A62F541335A6}"/>
            </a:ext>
          </a:extLst>
        </xdr:cNvPr>
        <xdr:cNvCxnSpPr/>
      </xdr:nvCxnSpPr>
      <xdr:spPr>
        <a:xfrm>
          <a:off x="15510770" y="2663900"/>
          <a:ext cx="173098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36607</xdr:colOff>
      <xdr:row>12</xdr:row>
      <xdr:rowOff>204949</xdr:rowOff>
    </xdr:from>
    <xdr:ext cx="233205" cy="444352"/>
    <xdr:sp macro="" textlink="$AX$7">
      <xdr:nvSpPr>
        <xdr:cNvPr id="142" name="テキスト ボックス 141">
          <a:extLst>
            <a:ext uri="{FF2B5EF4-FFF2-40B4-BE49-F238E27FC236}">
              <a16:creationId xmlns:a16="http://schemas.microsoft.com/office/drawing/2014/main" id="{98BE678D-CACE-0597-CFBC-E3D8D042A6D4}"/>
            </a:ext>
          </a:extLst>
        </xdr:cNvPr>
        <xdr:cNvSpPr txBox="1"/>
      </xdr:nvSpPr>
      <xdr:spPr>
        <a:xfrm rot="16200000">
          <a:off x="15475834" y="305372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A27B876-7CD3-4E71-9B8A-07D1396338C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3.750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29</xdr:col>
      <xdr:colOff>152818</xdr:colOff>
      <xdr:row>16</xdr:row>
      <xdr:rowOff>80681</xdr:rowOff>
    </xdr:from>
    <xdr:ext cx="300082" cy="28552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0FB8C7F-F8EB-1409-57F0-E380DDD25917}"/>
            </a:ext>
          </a:extLst>
        </xdr:cNvPr>
        <xdr:cNvSpPr txBox="1"/>
      </xdr:nvSpPr>
      <xdr:spPr>
        <a:xfrm>
          <a:off x="6782218" y="3738281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④</a:t>
          </a:r>
        </a:p>
      </xdr:txBody>
    </xdr:sp>
    <xdr:clientData/>
  </xdr:oneCellAnchor>
  <xdr:twoCellAnchor editAs="oneCell">
    <xdr:from>
      <xdr:col>27</xdr:col>
      <xdr:colOff>149551</xdr:colOff>
      <xdr:row>16</xdr:row>
      <xdr:rowOff>156653</xdr:rowOff>
    </xdr:from>
    <xdr:to>
      <xdr:col>27</xdr:col>
      <xdr:colOff>149551</xdr:colOff>
      <xdr:row>17</xdr:row>
      <xdr:rowOff>144053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B52920E-AFA9-DD5E-3424-A3B28881C243}"/>
            </a:ext>
          </a:extLst>
        </xdr:cNvPr>
        <xdr:cNvCxnSpPr/>
      </xdr:nvCxnSpPr>
      <xdr:spPr>
        <a:xfrm>
          <a:off x="6321751" y="3814253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11244</xdr:colOff>
      <xdr:row>17</xdr:row>
      <xdr:rowOff>10731</xdr:rowOff>
    </xdr:from>
    <xdr:to>
      <xdr:col>28</xdr:col>
      <xdr:colOff>53928</xdr:colOff>
      <xdr:row>17</xdr:row>
      <xdr:rowOff>56681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A685DD0A-D98B-BA1A-9C46-62CFF6B27A30}"/>
            </a:ext>
          </a:extLst>
        </xdr:cNvPr>
        <xdr:cNvSpPr/>
      </xdr:nvSpPr>
      <xdr:spPr>
        <a:xfrm>
          <a:off x="6412044" y="3896931"/>
          <a:ext cx="42684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113830</xdr:colOff>
      <xdr:row>24</xdr:row>
      <xdr:rowOff>52667</xdr:rowOff>
    </xdr:from>
    <xdr:to>
      <xdr:col>62</xdr:col>
      <xdr:colOff>115020</xdr:colOff>
      <xdr:row>34</xdr:row>
      <xdr:rowOff>55427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DEA7E4E3-7365-DF7D-18A5-CA20C79FD4AA}"/>
            </a:ext>
          </a:extLst>
        </xdr:cNvPr>
        <xdr:cNvCxnSpPr/>
      </xdr:nvCxnSpPr>
      <xdr:spPr>
        <a:xfrm>
          <a:off x="14287030" y="5551767"/>
          <a:ext cx="1190" cy="23014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56984</xdr:colOff>
      <xdr:row>34</xdr:row>
      <xdr:rowOff>55407</xdr:rowOff>
    </xdr:from>
    <xdr:to>
      <xdr:col>62</xdr:col>
      <xdr:colOff>116384</xdr:colOff>
      <xdr:row>34</xdr:row>
      <xdr:rowOff>55407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96EC2858-F564-FC9B-CE2A-1B7A3CF816B8}"/>
            </a:ext>
          </a:extLst>
        </xdr:cNvPr>
        <xdr:cNvCxnSpPr/>
      </xdr:nvCxnSpPr>
      <xdr:spPr>
        <a:xfrm>
          <a:off x="14001584" y="7853207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55836</xdr:colOff>
      <xdr:row>34</xdr:row>
      <xdr:rowOff>57064</xdr:rowOff>
    </xdr:from>
    <xdr:to>
      <xdr:col>61</xdr:col>
      <xdr:colOff>55836</xdr:colOff>
      <xdr:row>35</xdr:row>
      <xdr:rowOff>44464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3D04625C-BCB7-847E-A526-B9261C576A75}"/>
            </a:ext>
          </a:extLst>
        </xdr:cNvPr>
        <xdr:cNvCxnSpPr/>
      </xdr:nvCxnSpPr>
      <xdr:spPr>
        <a:xfrm>
          <a:off x="14000436" y="7854864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113038</xdr:colOff>
      <xdr:row>24</xdr:row>
      <xdr:rowOff>49700</xdr:rowOff>
    </xdr:from>
    <xdr:to>
      <xdr:col>63</xdr:col>
      <xdr:colOff>101428</xdr:colOff>
      <xdr:row>24</xdr:row>
      <xdr:rowOff>49700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DEA04D23-8EE5-7772-9A82-0D02CE841983}"/>
            </a:ext>
          </a:extLst>
        </xdr:cNvPr>
        <xdr:cNvCxnSpPr/>
      </xdr:nvCxnSpPr>
      <xdr:spPr>
        <a:xfrm>
          <a:off x="14286238" y="5548800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103933</xdr:colOff>
      <xdr:row>24</xdr:row>
      <xdr:rowOff>52667</xdr:rowOff>
    </xdr:from>
    <xdr:to>
      <xdr:col>63</xdr:col>
      <xdr:colOff>103933</xdr:colOff>
      <xdr:row>34</xdr:row>
      <xdr:rowOff>55427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E561B684-7E12-BB06-D6F7-A14E7714AA3A}"/>
            </a:ext>
          </a:extLst>
        </xdr:cNvPr>
        <xdr:cNvCxnSpPr/>
      </xdr:nvCxnSpPr>
      <xdr:spPr>
        <a:xfrm>
          <a:off x="14505733" y="5551767"/>
          <a:ext cx="0" cy="23014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102807</xdr:colOff>
      <xdr:row>34</xdr:row>
      <xdr:rowOff>57528</xdr:rowOff>
    </xdr:from>
    <xdr:to>
      <xdr:col>67</xdr:col>
      <xdr:colOff>124407</xdr:colOff>
      <xdr:row>34</xdr:row>
      <xdr:rowOff>57528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E3DC7091-2F5E-7F76-469A-530AC74343AC}"/>
            </a:ext>
          </a:extLst>
        </xdr:cNvPr>
        <xdr:cNvCxnSpPr/>
      </xdr:nvCxnSpPr>
      <xdr:spPr>
        <a:xfrm>
          <a:off x="14504607" y="7855328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106680</xdr:colOff>
      <xdr:row>24</xdr:row>
      <xdr:rowOff>50407</xdr:rowOff>
    </xdr:from>
    <xdr:to>
      <xdr:col>61</xdr:col>
      <xdr:colOff>15240</xdr:colOff>
      <xdr:row>24</xdr:row>
      <xdr:rowOff>50407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8B1DFD69-EC88-D0BA-CE3C-B408716FF190}"/>
            </a:ext>
          </a:extLst>
        </xdr:cNvPr>
        <xdr:cNvCxnSpPr/>
      </xdr:nvCxnSpPr>
      <xdr:spPr>
        <a:xfrm>
          <a:off x="13365480" y="5549507"/>
          <a:ext cx="59436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98076</xdr:colOff>
      <xdr:row>34</xdr:row>
      <xdr:rowOff>55489</xdr:rowOff>
    </xdr:from>
    <xdr:to>
      <xdr:col>60</xdr:col>
      <xdr:colOff>193476</xdr:colOff>
      <xdr:row>34</xdr:row>
      <xdr:rowOff>55489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2F935B37-8A9A-CF9A-F874-37EE436DDE6B}"/>
            </a:ext>
          </a:extLst>
        </xdr:cNvPr>
        <xdr:cNvCxnSpPr/>
      </xdr:nvCxnSpPr>
      <xdr:spPr>
        <a:xfrm>
          <a:off x="13585476" y="7853289"/>
          <a:ext cx="324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131093</xdr:colOff>
      <xdr:row>24</xdr:row>
      <xdr:rowOff>58318</xdr:rowOff>
    </xdr:from>
    <xdr:to>
      <xdr:col>59</xdr:col>
      <xdr:colOff>131093</xdr:colOff>
      <xdr:row>34</xdr:row>
      <xdr:rowOff>61078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3E751F8E-1D52-AEBC-DC62-BDF12BB19535}"/>
            </a:ext>
          </a:extLst>
        </xdr:cNvPr>
        <xdr:cNvCxnSpPr/>
      </xdr:nvCxnSpPr>
      <xdr:spPr>
        <a:xfrm>
          <a:off x="13618493" y="5557418"/>
          <a:ext cx="0" cy="230146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178305</xdr:colOff>
      <xdr:row>27</xdr:row>
      <xdr:rowOff>164436</xdr:rowOff>
    </xdr:from>
    <xdr:ext cx="233205" cy="444352"/>
    <xdr:sp macro="" textlink="'1条'!$R$7">
      <xdr:nvSpPr>
        <xdr:cNvPr id="119" name="テキスト ボックス 118">
          <a:extLst>
            <a:ext uri="{FF2B5EF4-FFF2-40B4-BE49-F238E27FC236}">
              <a16:creationId xmlns:a16="http://schemas.microsoft.com/office/drawing/2014/main" id="{0E9F3B23-9F44-2C6B-D2C2-A8EDE38099D2}"/>
            </a:ext>
          </a:extLst>
        </xdr:cNvPr>
        <xdr:cNvSpPr txBox="1"/>
      </xdr:nvSpPr>
      <xdr:spPr>
        <a:xfrm rot="16200000">
          <a:off x="13331532" y="645490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121436</xdr:colOff>
      <xdr:row>35</xdr:row>
      <xdr:rowOff>43208</xdr:rowOff>
    </xdr:from>
    <xdr:to>
      <xdr:col>60</xdr:col>
      <xdr:colOff>204236</xdr:colOff>
      <xdr:row>35</xdr:row>
      <xdr:rowOff>43208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2AB34C8D-7744-8C0A-B5AA-C1ED0FE8C754}"/>
            </a:ext>
          </a:extLst>
        </xdr:cNvPr>
        <xdr:cNvCxnSpPr/>
      </xdr:nvCxnSpPr>
      <xdr:spPr>
        <a:xfrm>
          <a:off x="13380236" y="8069608"/>
          <a:ext cx="540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204436</xdr:colOff>
      <xdr:row>28</xdr:row>
      <xdr:rowOff>104802</xdr:rowOff>
    </xdr:from>
    <xdr:ext cx="233205" cy="444352"/>
    <xdr:sp macro="" textlink="'1条'!R6">
      <xdr:nvSpPr>
        <xdr:cNvPr id="121" name="テキスト ボックス 120">
          <a:extLst>
            <a:ext uri="{FF2B5EF4-FFF2-40B4-BE49-F238E27FC236}">
              <a16:creationId xmlns:a16="http://schemas.microsoft.com/office/drawing/2014/main" id="{9A6D3A84-9FA4-8172-6581-643665092A0D}"/>
            </a:ext>
          </a:extLst>
        </xdr:cNvPr>
        <xdr:cNvSpPr txBox="1"/>
      </xdr:nvSpPr>
      <xdr:spPr>
        <a:xfrm rot="16200000">
          <a:off x="13129063" y="66238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166794</xdr:colOff>
      <xdr:row>24</xdr:row>
      <xdr:rowOff>53239</xdr:rowOff>
    </xdr:from>
    <xdr:to>
      <xdr:col>58</xdr:col>
      <xdr:colOff>166794</xdr:colOff>
      <xdr:row>35</xdr:row>
      <xdr:rowOff>43399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DD9D8418-7D06-ED2B-494C-7D8069B8F3EB}"/>
            </a:ext>
          </a:extLst>
        </xdr:cNvPr>
        <xdr:cNvCxnSpPr/>
      </xdr:nvCxnSpPr>
      <xdr:spPr>
        <a:xfrm>
          <a:off x="13425594" y="5552339"/>
          <a:ext cx="0" cy="251746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130214</xdr:colOff>
      <xdr:row>34</xdr:row>
      <xdr:rowOff>58535</xdr:rowOff>
    </xdr:from>
    <xdr:to>
      <xdr:col>59</xdr:col>
      <xdr:colOff>130214</xdr:colOff>
      <xdr:row>35</xdr:row>
      <xdr:rowOff>45935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97640598-0669-AFA3-E8E8-928AC30703C7}"/>
            </a:ext>
          </a:extLst>
        </xdr:cNvPr>
        <xdr:cNvCxnSpPr/>
      </xdr:nvCxnSpPr>
      <xdr:spPr>
        <a:xfrm>
          <a:off x="13617614" y="7856335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215168</xdr:colOff>
      <xdr:row>29</xdr:row>
      <xdr:rowOff>182707</xdr:rowOff>
    </xdr:from>
    <xdr:ext cx="224998" cy="345929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2ACFB8AC-C992-D324-6C7C-5CF95C2F7614}"/>
            </a:ext>
          </a:extLst>
        </xdr:cNvPr>
        <xdr:cNvSpPr txBox="1"/>
      </xdr:nvSpPr>
      <xdr:spPr>
        <a:xfrm rot="16200000">
          <a:off x="13184902" y="6885273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58</xdr:col>
      <xdr:colOff>174047</xdr:colOff>
      <xdr:row>33</xdr:row>
      <xdr:rowOff>149475</xdr:rowOff>
    </xdr:from>
    <xdr:ext cx="233205" cy="444352"/>
    <xdr:sp macro="" textlink="'1条'!$R$10">
      <xdr:nvSpPr>
        <xdr:cNvPr id="125" name="テキスト ボックス 124">
          <a:extLst>
            <a:ext uri="{FF2B5EF4-FFF2-40B4-BE49-F238E27FC236}">
              <a16:creationId xmlns:a16="http://schemas.microsoft.com/office/drawing/2014/main" id="{BB8C6CF0-3C55-26F2-471D-137DDE9D4832}"/>
            </a:ext>
          </a:extLst>
        </xdr:cNvPr>
        <xdr:cNvSpPr txBox="1"/>
      </xdr:nvSpPr>
      <xdr:spPr>
        <a:xfrm rot="16200000">
          <a:off x="13327274" y="782424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109799</xdr:colOff>
      <xdr:row>22</xdr:row>
      <xdr:rowOff>213360</xdr:rowOff>
    </xdr:from>
    <xdr:to>
      <xdr:col>62</xdr:col>
      <xdr:colOff>109799</xdr:colOff>
      <xdr:row>23</xdr:row>
      <xdr:rowOff>146760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8172BE32-0FDF-0D73-9356-B5508DE55C12}"/>
            </a:ext>
          </a:extLst>
        </xdr:cNvPr>
        <xdr:cNvCxnSpPr/>
      </xdr:nvCxnSpPr>
      <xdr:spPr>
        <a:xfrm>
          <a:off x="14282999" y="5255260"/>
          <a:ext cx="0" cy="162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102406</xdr:colOff>
      <xdr:row>22</xdr:row>
      <xdr:rowOff>213360</xdr:rowOff>
    </xdr:from>
    <xdr:to>
      <xdr:col>63</xdr:col>
      <xdr:colOff>102406</xdr:colOff>
      <xdr:row>23</xdr:row>
      <xdr:rowOff>147028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264C1303-ADEB-468B-F0BE-ED1E03694903}"/>
            </a:ext>
          </a:extLst>
        </xdr:cNvPr>
        <xdr:cNvCxnSpPr/>
      </xdr:nvCxnSpPr>
      <xdr:spPr>
        <a:xfrm>
          <a:off x="14504206" y="5255260"/>
          <a:ext cx="0" cy="16226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112370</xdr:colOff>
      <xdr:row>23</xdr:row>
      <xdr:rowOff>42750</xdr:rowOff>
    </xdr:from>
    <xdr:to>
      <xdr:col>63</xdr:col>
      <xdr:colOff>99770</xdr:colOff>
      <xdr:row>23</xdr:row>
      <xdr:rowOff>42750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9CAC29C9-D48A-D67C-1AEA-0AE6A76A84F1}"/>
            </a:ext>
          </a:extLst>
        </xdr:cNvPr>
        <xdr:cNvCxnSpPr/>
      </xdr:nvCxnSpPr>
      <xdr:spPr>
        <a:xfrm>
          <a:off x="14285570" y="5313250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225279</xdr:colOff>
      <xdr:row>22</xdr:row>
      <xdr:rowOff>69259</xdr:rowOff>
    </xdr:from>
    <xdr:ext cx="444352" cy="233205"/>
    <xdr:sp macro="" textlink="'1条'!R8">
      <xdr:nvSpPr>
        <xdr:cNvPr id="132" name="テキスト ボックス 131">
          <a:extLst>
            <a:ext uri="{FF2B5EF4-FFF2-40B4-BE49-F238E27FC236}">
              <a16:creationId xmlns:a16="http://schemas.microsoft.com/office/drawing/2014/main" id="{60B74308-21FE-D0FD-3474-903300D64F46}"/>
            </a:ext>
          </a:extLst>
        </xdr:cNvPr>
        <xdr:cNvSpPr txBox="1"/>
      </xdr:nvSpPr>
      <xdr:spPr>
        <a:xfrm>
          <a:off x="14169879" y="511115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56803</xdr:colOff>
      <xdr:row>35</xdr:row>
      <xdr:rowOff>102326</xdr:rowOff>
    </xdr:from>
    <xdr:to>
      <xdr:col>61</xdr:col>
      <xdr:colOff>56803</xdr:colOff>
      <xdr:row>36</xdr:row>
      <xdr:rowOff>108374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58DAD3A0-4D22-6952-5BFC-CF39EC4FC26F}"/>
            </a:ext>
          </a:extLst>
        </xdr:cNvPr>
        <xdr:cNvCxnSpPr/>
      </xdr:nvCxnSpPr>
      <xdr:spPr>
        <a:xfrm>
          <a:off x="14001403" y="8128726"/>
          <a:ext cx="0" cy="23464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120243</xdr:colOff>
      <xdr:row>35</xdr:row>
      <xdr:rowOff>127726</xdr:rowOff>
    </xdr:from>
    <xdr:to>
      <xdr:col>67</xdr:col>
      <xdr:colOff>120243</xdr:colOff>
      <xdr:row>36</xdr:row>
      <xdr:rowOff>107723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5E782816-A053-8067-7337-4A52D2F6841F}"/>
            </a:ext>
          </a:extLst>
        </xdr:cNvPr>
        <xdr:cNvCxnSpPr/>
      </xdr:nvCxnSpPr>
      <xdr:spPr>
        <a:xfrm>
          <a:off x="15436443" y="8154126"/>
          <a:ext cx="0" cy="20859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57654</xdr:colOff>
      <xdr:row>36</xdr:row>
      <xdr:rowOff>67339</xdr:rowOff>
    </xdr:from>
    <xdr:to>
      <xdr:col>67</xdr:col>
      <xdr:colOff>126054</xdr:colOff>
      <xdr:row>36</xdr:row>
      <xdr:rowOff>67339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61AC9BB4-74B5-8B9B-DEF8-D518A783472B}"/>
            </a:ext>
          </a:extLst>
        </xdr:cNvPr>
        <xdr:cNvCxnSpPr/>
      </xdr:nvCxnSpPr>
      <xdr:spPr>
        <a:xfrm>
          <a:off x="14002254" y="8322339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167361</xdr:colOff>
      <xdr:row>36</xdr:row>
      <xdr:rowOff>22847</xdr:rowOff>
    </xdr:from>
    <xdr:ext cx="444352" cy="233205"/>
    <xdr:sp macro="" textlink="'1条'!R9">
      <xdr:nvSpPr>
        <xdr:cNvPr id="143" name="テキスト ボックス 142">
          <a:extLst>
            <a:ext uri="{FF2B5EF4-FFF2-40B4-BE49-F238E27FC236}">
              <a16:creationId xmlns:a16="http://schemas.microsoft.com/office/drawing/2014/main" id="{5F5A57AF-14F9-6B15-BE42-FCAD0D492B4F}"/>
            </a:ext>
          </a:extLst>
        </xdr:cNvPr>
        <xdr:cNvSpPr txBox="1"/>
      </xdr:nvSpPr>
      <xdr:spPr>
        <a:xfrm>
          <a:off x="14569161" y="827784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58696</xdr:colOff>
      <xdr:row>33</xdr:row>
      <xdr:rowOff>5300</xdr:rowOff>
    </xdr:from>
    <xdr:to>
      <xdr:col>61</xdr:col>
      <xdr:colOff>58696</xdr:colOff>
      <xdr:row>33</xdr:row>
      <xdr:rowOff>191529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D13E8217-4287-D58E-2253-29B4A07B027B}"/>
            </a:ext>
          </a:extLst>
        </xdr:cNvPr>
        <xdr:cNvCxnSpPr/>
      </xdr:nvCxnSpPr>
      <xdr:spPr>
        <a:xfrm>
          <a:off x="14003296" y="7574500"/>
          <a:ext cx="0" cy="18622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56091</xdr:colOff>
      <xdr:row>33</xdr:row>
      <xdr:rowOff>57666</xdr:rowOff>
    </xdr:from>
    <xdr:to>
      <xdr:col>62</xdr:col>
      <xdr:colOff>115491</xdr:colOff>
      <xdr:row>33</xdr:row>
      <xdr:rowOff>57666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17783D50-AE6E-DD9D-5894-7872268F15EF}"/>
            </a:ext>
          </a:extLst>
        </xdr:cNvPr>
        <xdr:cNvCxnSpPr/>
      </xdr:nvCxnSpPr>
      <xdr:spPr>
        <a:xfrm>
          <a:off x="14000691" y="7626866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211173</xdr:colOff>
      <xdr:row>32</xdr:row>
      <xdr:rowOff>93605</xdr:rowOff>
    </xdr:from>
    <xdr:ext cx="444352" cy="233205"/>
    <xdr:sp macro="" textlink="'1条'!R11">
      <xdr:nvSpPr>
        <xdr:cNvPr id="146" name="テキスト ボックス 145">
          <a:extLst>
            <a:ext uri="{FF2B5EF4-FFF2-40B4-BE49-F238E27FC236}">
              <a16:creationId xmlns:a16="http://schemas.microsoft.com/office/drawing/2014/main" id="{171F0AA6-AEAE-154E-7F18-3DB3FF32F853}"/>
            </a:ext>
          </a:extLst>
        </xdr:cNvPr>
        <xdr:cNvSpPr txBox="1"/>
      </xdr:nvSpPr>
      <xdr:spPr>
        <a:xfrm>
          <a:off x="13927173" y="743420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104153</xdr:colOff>
      <xdr:row>32</xdr:row>
      <xdr:rowOff>94541</xdr:rowOff>
    </xdr:from>
    <xdr:ext cx="444352" cy="233205"/>
    <xdr:sp macro="" textlink="'1条'!R12">
      <xdr:nvSpPr>
        <xdr:cNvPr id="147" name="テキスト ボックス 146">
          <a:extLst>
            <a:ext uri="{FF2B5EF4-FFF2-40B4-BE49-F238E27FC236}">
              <a16:creationId xmlns:a16="http://schemas.microsoft.com/office/drawing/2014/main" id="{3A7125D5-6B71-EF53-AE0A-001CDAAE8CE2}"/>
            </a:ext>
          </a:extLst>
        </xdr:cNvPr>
        <xdr:cNvSpPr txBox="1"/>
      </xdr:nvSpPr>
      <xdr:spPr>
        <a:xfrm>
          <a:off x="14734553" y="743514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104214</xdr:colOff>
      <xdr:row>33</xdr:row>
      <xdr:rowOff>57666</xdr:rowOff>
    </xdr:from>
    <xdr:to>
      <xdr:col>67</xdr:col>
      <xdr:colOff>125814</xdr:colOff>
      <xdr:row>33</xdr:row>
      <xdr:rowOff>57666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969C080D-1962-A490-254A-14999641C7A4}"/>
            </a:ext>
          </a:extLst>
        </xdr:cNvPr>
        <xdr:cNvCxnSpPr/>
      </xdr:nvCxnSpPr>
      <xdr:spPr>
        <a:xfrm>
          <a:off x="14506014" y="7626866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98052</xdr:colOff>
      <xdr:row>24</xdr:row>
      <xdr:rowOff>92181</xdr:rowOff>
    </xdr:from>
    <xdr:to>
      <xdr:col>67</xdr:col>
      <xdr:colOff>119652</xdr:colOff>
      <xdr:row>24</xdr:row>
      <xdr:rowOff>92181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F6F0B88D-CDDD-9461-54E8-AA5DAB4D65E2}"/>
            </a:ext>
          </a:extLst>
        </xdr:cNvPr>
        <xdr:cNvCxnSpPr/>
      </xdr:nvCxnSpPr>
      <xdr:spPr>
        <a:xfrm>
          <a:off x="14499852" y="5591281"/>
          <a:ext cx="936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130594</xdr:colOff>
      <xdr:row>22</xdr:row>
      <xdr:rowOff>141270</xdr:rowOff>
    </xdr:from>
    <xdr:ext cx="233205" cy="444352"/>
    <xdr:sp macro="" textlink="'1条'!R17">
      <xdr:nvSpPr>
        <xdr:cNvPr id="152" name="テキスト ボックス 151">
          <a:extLst>
            <a:ext uri="{FF2B5EF4-FFF2-40B4-BE49-F238E27FC236}">
              <a16:creationId xmlns:a16="http://schemas.microsoft.com/office/drawing/2014/main" id="{A1DA1AB1-D35B-3CED-0EAF-2176AEA839E4}"/>
            </a:ext>
          </a:extLst>
        </xdr:cNvPr>
        <xdr:cNvSpPr txBox="1"/>
      </xdr:nvSpPr>
      <xdr:spPr>
        <a:xfrm rot="16200000">
          <a:off x="13512421" y="528874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60</xdr:col>
      <xdr:colOff>84267</xdr:colOff>
      <xdr:row>24</xdr:row>
      <xdr:rowOff>91788</xdr:rowOff>
    </xdr:from>
    <xdr:to>
      <xdr:col>61</xdr:col>
      <xdr:colOff>10160</xdr:colOff>
      <xdr:row>24</xdr:row>
      <xdr:rowOff>91788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ACBF22CD-F1DC-0A8B-0B6B-6AF938F8D4CB}"/>
            </a:ext>
          </a:extLst>
        </xdr:cNvPr>
        <xdr:cNvCxnSpPr/>
      </xdr:nvCxnSpPr>
      <xdr:spPr>
        <a:xfrm>
          <a:off x="13800267" y="5590888"/>
          <a:ext cx="15449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122973</xdr:colOff>
      <xdr:row>23</xdr:row>
      <xdr:rowOff>142727</xdr:rowOff>
    </xdr:from>
    <xdr:to>
      <xdr:col>60</xdr:col>
      <xdr:colOff>122973</xdr:colOff>
      <xdr:row>24</xdr:row>
      <xdr:rowOff>54729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675FBDFC-42E7-B1EB-40D8-34BF7FE8A667}"/>
            </a:ext>
          </a:extLst>
        </xdr:cNvPr>
        <xdr:cNvCxnSpPr/>
      </xdr:nvCxnSpPr>
      <xdr:spPr>
        <a:xfrm>
          <a:off x="13838973" y="5413227"/>
          <a:ext cx="0" cy="140602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123967</xdr:colOff>
      <xdr:row>24</xdr:row>
      <xdr:rowOff>84487</xdr:rowOff>
    </xdr:from>
    <xdr:to>
      <xdr:col>60</xdr:col>
      <xdr:colOff>123967</xdr:colOff>
      <xdr:row>34</xdr:row>
      <xdr:rowOff>51247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2A372309-5B74-B94A-9AAE-E7405B36E5A8}"/>
            </a:ext>
          </a:extLst>
        </xdr:cNvPr>
        <xdr:cNvCxnSpPr/>
      </xdr:nvCxnSpPr>
      <xdr:spPr>
        <a:xfrm>
          <a:off x="13839967" y="5583587"/>
          <a:ext cx="0" cy="226546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166913</xdr:colOff>
      <xdr:row>27</xdr:row>
      <xdr:rowOff>201306</xdr:rowOff>
    </xdr:from>
    <xdr:ext cx="233205" cy="444352"/>
    <xdr:sp macro="" textlink="$AQ$7">
      <xdr:nvSpPr>
        <xdr:cNvPr id="156" name="テキスト ボックス 155">
          <a:extLst>
            <a:ext uri="{FF2B5EF4-FFF2-40B4-BE49-F238E27FC236}">
              <a16:creationId xmlns:a16="http://schemas.microsoft.com/office/drawing/2014/main" id="{379F34BB-8F7B-3E4A-E34D-D9810023079A}"/>
            </a:ext>
          </a:extLst>
        </xdr:cNvPr>
        <xdr:cNvSpPr txBox="1"/>
      </xdr:nvSpPr>
      <xdr:spPr>
        <a:xfrm rot="16200000">
          <a:off x="13548740" y="649177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94DC145-8100-4FAE-BDFC-2BD20D2C4D0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122501</xdr:colOff>
      <xdr:row>23</xdr:row>
      <xdr:rowOff>103598</xdr:rowOff>
    </xdr:from>
    <xdr:ext cx="336311" cy="233205"/>
    <xdr:sp macro="" textlink="'1条'!R8">
      <xdr:nvSpPr>
        <xdr:cNvPr id="164" name="テキスト ボックス 163">
          <a:extLst>
            <a:ext uri="{FF2B5EF4-FFF2-40B4-BE49-F238E27FC236}">
              <a16:creationId xmlns:a16="http://schemas.microsoft.com/office/drawing/2014/main" id="{36B3D96E-21AC-948E-6135-8D1964A43250}"/>
            </a:ext>
          </a:extLst>
        </xdr:cNvPr>
        <xdr:cNvSpPr txBox="1"/>
      </xdr:nvSpPr>
      <xdr:spPr>
        <a:xfrm>
          <a:off x="14752901" y="5374098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65</xdr:col>
      <xdr:colOff>62595</xdr:colOff>
      <xdr:row>23</xdr:row>
      <xdr:rowOff>107721</xdr:rowOff>
    </xdr:from>
    <xdr:ext cx="300082" cy="233205"/>
    <xdr:sp macro="" textlink="'1条'!R36">
      <xdr:nvSpPr>
        <xdr:cNvPr id="165" name="テキスト ボックス 164">
          <a:extLst>
            <a:ext uri="{FF2B5EF4-FFF2-40B4-BE49-F238E27FC236}">
              <a16:creationId xmlns:a16="http://schemas.microsoft.com/office/drawing/2014/main" id="{D187E3C3-B494-138A-7BF7-256BF880A455}"/>
            </a:ext>
          </a:extLst>
        </xdr:cNvPr>
        <xdr:cNvSpPr txBox="1"/>
      </xdr:nvSpPr>
      <xdr:spPr>
        <a:xfrm>
          <a:off x="14921595" y="5378221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67</xdr:col>
      <xdr:colOff>18428</xdr:colOff>
      <xdr:row>23</xdr:row>
      <xdr:rowOff>173359</xdr:rowOff>
    </xdr:from>
    <xdr:to>
      <xdr:col>67</xdr:col>
      <xdr:colOff>18428</xdr:colOff>
      <xdr:row>24</xdr:row>
      <xdr:rowOff>82874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E6582AB-3F32-320A-F341-6CD9BB5B8547}"/>
            </a:ext>
          </a:extLst>
        </xdr:cNvPr>
        <xdr:cNvCxnSpPr/>
      </xdr:nvCxnSpPr>
      <xdr:spPr>
        <a:xfrm>
          <a:off x="15334628" y="5443859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99135</xdr:colOff>
      <xdr:row>23</xdr:row>
      <xdr:rowOff>41401</xdr:rowOff>
    </xdr:from>
    <xdr:to>
      <xdr:col>66</xdr:col>
      <xdr:colOff>133335</xdr:colOff>
      <xdr:row>23</xdr:row>
      <xdr:rowOff>41401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92C14E19-2CF3-8E63-6995-DF8DA7EA3B4B}"/>
            </a:ext>
          </a:extLst>
        </xdr:cNvPr>
        <xdr:cNvCxnSpPr/>
      </xdr:nvCxnSpPr>
      <xdr:spPr>
        <a:xfrm>
          <a:off x="14500935" y="5311901"/>
          <a:ext cx="72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26903</xdr:colOff>
      <xdr:row>22</xdr:row>
      <xdr:rowOff>78069</xdr:rowOff>
    </xdr:from>
    <xdr:ext cx="444352" cy="233205"/>
    <xdr:sp macro="" textlink="'1条'!R37">
      <xdr:nvSpPr>
        <xdr:cNvPr id="168" name="テキスト ボックス 167">
          <a:extLst>
            <a:ext uri="{FF2B5EF4-FFF2-40B4-BE49-F238E27FC236}">
              <a16:creationId xmlns:a16="http://schemas.microsoft.com/office/drawing/2014/main" id="{8E79AB33-E560-EC61-3720-2992203EDE27}"/>
            </a:ext>
          </a:extLst>
        </xdr:cNvPr>
        <xdr:cNvSpPr txBox="1"/>
      </xdr:nvSpPr>
      <xdr:spPr>
        <a:xfrm>
          <a:off x="14657303" y="511996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C2B83B7-BC06-4E04-BF81-11E4B3EC862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131160</xdr:colOff>
      <xdr:row>22</xdr:row>
      <xdr:rowOff>208280</xdr:rowOff>
    </xdr:from>
    <xdr:to>
      <xdr:col>66</xdr:col>
      <xdr:colOff>131160</xdr:colOff>
      <xdr:row>23</xdr:row>
      <xdr:rowOff>145378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4531E00A-AA56-E393-4C3C-DFAFA47AB953}"/>
            </a:ext>
          </a:extLst>
        </xdr:cNvPr>
        <xdr:cNvCxnSpPr/>
      </xdr:nvCxnSpPr>
      <xdr:spPr>
        <a:xfrm>
          <a:off x="15218760" y="5250180"/>
          <a:ext cx="0" cy="16569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123672</xdr:colOff>
      <xdr:row>23</xdr:row>
      <xdr:rowOff>173359</xdr:rowOff>
    </xdr:from>
    <xdr:to>
      <xdr:col>67</xdr:col>
      <xdr:colOff>123672</xdr:colOff>
      <xdr:row>24</xdr:row>
      <xdr:rowOff>82874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48D32526-863B-A336-CC7A-B07B11163DA9}"/>
            </a:ext>
          </a:extLst>
        </xdr:cNvPr>
        <xdr:cNvCxnSpPr/>
      </xdr:nvCxnSpPr>
      <xdr:spPr>
        <a:xfrm>
          <a:off x="15439872" y="5443859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57561</xdr:colOff>
      <xdr:row>21</xdr:row>
      <xdr:rowOff>222205</xdr:rowOff>
    </xdr:from>
    <xdr:to>
      <xdr:col>67</xdr:col>
      <xdr:colOff>17961</xdr:colOff>
      <xdr:row>21</xdr:row>
      <xdr:rowOff>222205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184BD5B6-2F6E-8448-1313-7D327D9AABDF}"/>
            </a:ext>
          </a:extLst>
        </xdr:cNvPr>
        <xdr:cNvCxnSpPr/>
      </xdr:nvCxnSpPr>
      <xdr:spPr>
        <a:xfrm>
          <a:off x="14002161" y="5035505"/>
          <a:ext cx="133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120419</xdr:colOff>
      <xdr:row>24</xdr:row>
      <xdr:rowOff>90833</xdr:rowOff>
    </xdr:from>
    <xdr:to>
      <xdr:col>67</xdr:col>
      <xdr:colOff>120419</xdr:colOff>
      <xdr:row>34</xdr:row>
      <xdr:rowOff>57593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1306F240-FE4E-FBA8-8A26-05ACD123DD35}"/>
            </a:ext>
          </a:extLst>
        </xdr:cNvPr>
        <xdr:cNvCxnSpPr/>
      </xdr:nvCxnSpPr>
      <xdr:spPr>
        <a:xfrm>
          <a:off x="15436619" y="5589933"/>
          <a:ext cx="0" cy="226546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181636</xdr:colOff>
      <xdr:row>21</xdr:row>
      <xdr:rowOff>35687</xdr:rowOff>
    </xdr:from>
    <xdr:ext cx="444352" cy="233205"/>
    <xdr:sp macro="" textlink="$AQ$37">
      <xdr:nvSpPr>
        <xdr:cNvPr id="177" name="テキスト ボックス 176">
          <a:extLst>
            <a:ext uri="{FF2B5EF4-FFF2-40B4-BE49-F238E27FC236}">
              <a16:creationId xmlns:a16="http://schemas.microsoft.com/office/drawing/2014/main" id="{737EE1E5-A59B-C517-C4AE-69D2420784CA}"/>
            </a:ext>
          </a:extLst>
        </xdr:cNvPr>
        <xdr:cNvSpPr txBox="1"/>
      </xdr:nvSpPr>
      <xdr:spPr>
        <a:xfrm>
          <a:off x="14583436" y="484898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9E02B80-0D65-4164-9B0C-6A7B16AA259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3.700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67</xdr:col>
      <xdr:colOff>18308</xdr:colOff>
      <xdr:row>21</xdr:row>
      <xdr:rowOff>182380</xdr:rowOff>
    </xdr:from>
    <xdr:to>
      <xdr:col>67</xdr:col>
      <xdr:colOff>18308</xdr:colOff>
      <xdr:row>22</xdr:row>
      <xdr:rowOff>97780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C4D4A7B9-0392-5225-1517-11043F30D58F}"/>
            </a:ext>
          </a:extLst>
        </xdr:cNvPr>
        <xdr:cNvCxnSpPr/>
      </xdr:nvCxnSpPr>
      <xdr:spPr>
        <a:xfrm>
          <a:off x="15334508" y="4995680"/>
          <a:ext cx="0" cy="144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197740</xdr:colOff>
      <xdr:row>21</xdr:row>
      <xdr:rowOff>20408</xdr:rowOff>
    </xdr:from>
    <xdr:ext cx="365100" cy="224998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AC44B258-BDBC-0219-CE05-AA52BDCB795D}"/>
            </a:ext>
          </a:extLst>
        </xdr:cNvPr>
        <xdr:cNvSpPr txBox="1"/>
      </xdr:nvSpPr>
      <xdr:spPr>
        <a:xfrm>
          <a:off x="14370940" y="4833708"/>
          <a:ext cx="3651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N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67</xdr:col>
      <xdr:colOff>127314</xdr:colOff>
      <xdr:row>16</xdr:row>
      <xdr:rowOff>137976</xdr:rowOff>
    </xdr:from>
    <xdr:to>
      <xdr:col>67</xdr:col>
      <xdr:colOff>127314</xdr:colOff>
      <xdr:row>17</xdr:row>
      <xdr:rowOff>125376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34A741EE-B6AB-7489-1587-D9266045DD62}"/>
            </a:ext>
          </a:extLst>
        </xdr:cNvPr>
        <xdr:cNvCxnSpPr/>
      </xdr:nvCxnSpPr>
      <xdr:spPr>
        <a:xfrm>
          <a:off x="15443514" y="379557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123023</xdr:colOff>
      <xdr:row>34</xdr:row>
      <xdr:rowOff>57064</xdr:rowOff>
    </xdr:from>
    <xdr:to>
      <xdr:col>67</xdr:col>
      <xdr:colOff>123023</xdr:colOff>
      <xdr:row>35</xdr:row>
      <xdr:rowOff>44464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97C466C7-FF1D-10C3-96A3-5BC3D89AFCAE}"/>
            </a:ext>
          </a:extLst>
        </xdr:cNvPr>
        <xdr:cNvCxnSpPr/>
      </xdr:nvCxnSpPr>
      <xdr:spPr>
        <a:xfrm>
          <a:off x="15439223" y="7854864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53427</xdr:colOff>
      <xdr:row>35</xdr:row>
      <xdr:rowOff>47294</xdr:rowOff>
    </xdr:from>
    <xdr:to>
      <xdr:col>67</xdr:col>
      <xdr:colOff>121827</xdr:colOff>
      <xdr:row>35</xdr:row>
      <xdr:rowOff>47294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BE1516D6-0BEB-8F6D-3E3C-A6FBCBED5297}"/>
            </a:ext>
          </a:extLst>
        </xdr:cNvPr>
        <xdr:cNvCxnSpPr/>
      </xdr:nvCxnSpPr>
      <xdr:spPr>
        <a:xfrm>
          <a:off x="13998027" y="8073694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134179</xdr:colOff>
      <xdr:row>23</xdr:row>
      <xdr:rowOff>173359</xdr:rowOff>
    </xdr:from>
    <xdr:to>
      <xdr:col>66</xdr:col>
      <xdr:colOff>134179</xdr:colOff>
      <xdr:row>24</xdr:row>
      <xdr:rowOff>82874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BEEE9771-9BF9-0BC4-B8CD-EFDE6B51F089}"/>
            </a:ext>
          </a:extLst>
        </xdr:cNvPr>
        <xdr:cNvCxnSpPr/>
      </xdr:nvCxnSpPr>
      <xdr:spPr>
        <a:xfrm>
          <a:off x="15221779" y="5443859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147994</xdr:colOff>
      <xdr:row>24</xdr:row>
      <xdr:rowOff>100921</xdr:rowOff>
    </xdr:from>
    <xdr:to>
      <xdr:col>27</xdr:col>
      <xdr:colOff>147994</xdr:colOff>
      <xdr:row>34</xdr:row>
      <xdr:rowOff>103681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BF3B32EB-974C-625C-00DC-C8DD1C1B135B}"/>
            </a:ext>
          </a:extLst>
        </xdr:cNvPr>
        <xdr:cNvCxnSpPr/>
      </xdr:nvCxnSpPr>
      <xdr:spPr>
        <a:xfrm>
          <a:off x="6320194" y="560256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86743</xdr:colOff>
      <xdr:row>35</xdr:row>
      <xdr:rowOff>88517</xdr:rowOff>
    </xdr:from>
    <xdr:to>
      <xdr:col>32</xdr:col>
      <xdr:colOff>155143</xdr:colOff>
      <xdr:row>35</xdr:row>
      <xdr:rowOff>88517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29582C68-3F27-9FF3-078E-DBE304D9D357}"/>
            </a:ext>
          </a:extLst>
        </xdr:cNvPr>
        <xdr:cNvCxnSpPr/>
      </xdr:nvCxnSpPr>
      <xdr:spPr>
        <a:xfrm>
          <a:off x="6030343" y="8119997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86743</xdr:colOff>
      <xdr:row>34</xdr:row>
      <xdr:rowOff>100309</xdr:rowOff>
    </xdr:from>
    <xdr:to>
      <xdr:col>27</xdr:col>
      <xdr:colOff>146143</xdr:colOff>
      <xdr:row>34</xdr:row>
      <xdr:rowOff>100309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B2EAB876-771A-595F-257C-4B41DE20491B}"/>
            </a:ext>
          </a:extLst>
        </xdr:cNvPr>
        <xdr:cNvCxnSpPr/>
      </xdr:nvCxnSpPr>
      <xdr:spPr>
        <a:xfrm>
          <a:off x="6030343" y="790318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84991</xdr:colOff>
      <xdr:row>34</xdr:row>
      <xdr:rowOff>101070</xdr:rowOff>
    </xdr:from>
    <xdr:to>
      <xdr:col>26</xdr:col>
      <xdr:colOff>84991</xdr:colOff>
      <xdr:row>35</xdr:row>
      <xdr:rowOff>88470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0DA94581-5B3B-A1D4-CCBB-031B77E2C9C7}"/>
            </a:ext>
          </a:extLst>
        </xdr:cNvPr>
        <xdr:cNvCxnSpPr/>
      </xdr:nvCxnSpPr>
      <xdr:spPr>
        <a:xfrm>
          <a:off x="6028591" y="790395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147202</xdr:colOff>
      <xdr:row>24</xdr:row>
      <xdr:rowOff>103034</xdr:rowOff>
    </xdr:from>
    <xdr:to>
      <xdr:col>28</xdr:col>
      <xdr:colOff>135592</xdr:colOff>
      <xdr:row>24</xdr:row>
      <xdr:rowOff>103034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CEB37B10-BEDA-1041-0DA0-CD4DF25652E1}"/>
            </a:ext>
          </a:extLst>
        </xdr:cNvPr>
        <xdr:cNvCxnSpPr/>
      </xdr:nvCxnSpPr>
      <xdr:spPr>
        <a:xfrm>
          <a:off x="6319402" y="5619914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138097</xdr:colOff>
      <xdr:row>24</xdr:row>
      <xdr:rowOff>100921</xdr:rowOff>
    </xdr:from>
    <xdr:to>
      <xdr:col>28</xdr:col>
      <xdr:colOff>138097</xdr:colOff>
      <xdr:row>34</xdr:row>
      <xdr:rowOff>103681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EC77FF13-8728-98DB-3F63-74A35D682901}"/>
            </a:ext>
          </a:extLst>
        </xdr:cNvPr>
        <xdr:cNvCxnSpPr/>
      </xdr:nvCxnSpPr>
      <xdr:spPr>
        <a:xfrm>
          <a:off x="6538897" y="560256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136056</xdr:colOff>
      <xdr:row>34</xdr:row>
      <xdr:rowOff>102430</xdr:rowOff>
    </xdr:from>
    <xdr:to>
      <xdr:col>32</xdr:col>
      <xdr:colOff>157656</xdr:colOff>
      <xdr:row>34</xdr:row>
      <xdr:rowOff>102430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6C7AA14A-97AA-554D-CFE2-99F80F38FBE8}"/>
            </a:ext>
          </a:extLst>
        </xdr:cNvPr>
        <xdr:cNvCxnSpPr/>
      </xdr:nvCxnSpPr>
      <xdr:spPr>
        <a:xfrm>
          <a:off x="6536856" y="7905310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158280</xdr:colOff>
      <xdr:row>34</xdr:row>
      <xdr:rowOff>99507</xdr:rowOff>
    </xdr:from>
    <xdr:to>
      <xdr:col>32</xdr:col>
      <xdr:colOff>158280</xdr:colOff>
      <xdr:row>35</xdr:row>
      <xdr:rowOff>86907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E0788DDD-ED3A-362A-90DA-FE2354EE9D22}"/>
            </a:ext>
          </a:extLst>
        </xdr:cNvPr>
        <xdr:cNvCxnSpPr/>
      </xdr:nvCxnSpPr>
      <xdr:spPr>
        <a:xfrm>
          <a:off x="7473480" y="790238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134285</xdr:colOff>
      <xdr:row>24</xdr:row>
      <xdr:rowOff>103741</xdr:rowOff>
    </xdr:from>
    <xdr:to>
      <xdr:col>26</xdr:col>
      <xdr:colOff>135749</xdr:colOff>
      <xdr:row>24</xdr:row>
      <xdr:rowOff>103741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7ADA0320-3393-4FD5-7378-0920E727180B}"/>
            </a:ext>
          </a:extLst>
        </xdr:cNvPr>
        <xdr:cNvCxnSpPr/>
      </xdr:nvCxnSpPr>
      <xdr:spPr>
        <a:xfrm>
          <a:off x="5163485" y="5605381"/>
          <a:ext cx="91586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111305</xdr:colOff>
      <xdr:row>34</xdr:row>
      <xdr:rowOff>100391</xdr:rowOff>
    </xdr:from>
    <xdr:to>
      <xdr:col>24</xdr:col>
      <xdr:colOff>96873</xdr:colOff>
      <xdr:row>34</xdr:row>
      <xdr:rowOff>100391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D4408AAB-9FEF-5924-739E-CAC59D6419B6}"/>
            </a:ext>
          </a:extLst>
        </xdr:cNvPr>
        <xdr:cNvCxnSpPr/>
      </xdr:nvCxnSpPr>
      <xdr:spPr>
        <a:xfrm>
          <a:off x="5369105" y="7903271"/>
          <a:ext cx="21416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150387</xdr:colOff>
      <xdr:row>24</xdr:row>
      <xdr:rowOff>101492</xdr:rowOff>
    </xdr:from>
    <xdr:to>
      <xdr:col>23</xdr:col>
      <xdr:colOff>150387</xdr:colOff>
      <xdr:row>34</xdr:row>
      <xdr:rowOff>104252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328A6CE1-2B2D-772A-0AF7-322C9579C27B}"/>
            </a:ext>
          </a:extLst>
        </xdr:cNvPr>
        <xdr:cNvCxnSpPr/>
      </xdr:nvCxnSpPr>
      <xdr:spPr>
        <a:xfrm>
          <a:off x="5408187" y="560313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207308</xdr:colOff>
      <xdr:row>27</xdr:row>
      <xdr:rowOff>217770</xdr:rowOff>
    </xdr:from>
    <xdr:ext cx="233205" cy="444352"/>
    <xdr:sp macro="" textlink="'1条'!$R$7">
      <xdr:nvSpPr>
        <xdr:cNvPr id="206" name="テキスト ボックス 205">
          <a:extLst>
            <a:ext uri="{FF2B5EF4-FFF2-40B4-BE49-F238E27FC236}">
              <a16:creationId xmlns:a16="http://schemas.microsoft.com/office/drawing/2014/main" id="{F0B20411-15DF-50B2-297A-D0ED6CE1493F}"/>
            </a:ext>
          </a:extLst>
        </xdr:cNvPr>
        <xdr:cNvSpPr txBox="1"/>
      </xdr:nvSpPr>
      <xdr:spPr>
        <a:xfrm rot="16200000">
          <a:off x="5130935" y="652602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124166</xdr:colOff>
      <xdr:row>35</xdr:row>
      <xdr:rowOff>86382</xdr:rowOff>
    </xdr:from>
    <xdr:to>
      <xdr:col>26</xdr:col>
      <xdr:colOff>15240</xdr:colOff>
      <xdr:row>35</xdr:row>
      <xdr:rowOff>86382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438B47C8-8153-C708-51B2-040F46C4F750}"/>
            </a:ext>
          </a:extLst>
        </xdr:cNvPr>
        <xdr:cNvCxnSpPr/>
      </xdr:nvCxnSpPr>
      <xdr:spPr>
        <a:xfrm>
          <a:off x="5153366" y="8117862"/>
          <a:ext cx="80547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218100</xdr:colOff>
      <xdr:row>28</xdr:row>
      <xdr:rowOff>158136</xdr:rowOff>
    </xdr:from>
    <xdr:ext cx="233205" cy="444352"/>
    <xdr:sp macro="" textlink="'1条'!R6">
      <xdr:nvSpPr>
        <xdr:cNvPr id="208" name="テキスト ボックス 207">
          <a:extLst>
            <a:ext uri="{FF2B5EF4-FFF2-40B4-BE49-F238E27FC236}">
              <a16:creationId xmlns:a16="http://schemas.microsoft.com/office/drawing/2014/main" id="{7873173F-88AA-FBD8-C243-14E427552981}"/>
            </a:ext>
          </a:extLst>
        </xdr:cNvPr>
        <xdr:cNvSpPr txBox="1"/>
      </xdr:nvSpPr>
      <xdr:spPr>
        <a:xfrm rot="16200000">
          <a:off x="4913127" y="669498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180459</xdr:colOff>
      <xdr:row>24</xdr:row>
      <xdr:rowOff>101493</xdr:rowOff>
    </xdr:from>
    <xdr:to>
      <xdr:col>22</xdr:col>
      <xdr:colOff>180459</xdr:colOff>
      <xdr:row>35</xdr:row>
      <xdr:rowOff>91653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41F2A79C-4C13-F531-F8B8-B36394D63FC8}"/>
            </a:ext>
          </a:extLst>
        </xdr:cNvPr>
        <xdr:cNvCxnSpPr/>
      </xdr:nvCxnSpPr>
      <xdr:spPr>
        <a:xfrm>
          <a:off x="5209659" y="5603133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152947</xdr:colOff>
      <xdr:row>34</xdr:row>
      <xdr:rowOff>99558</xdr:rowOff>
    </xdr:from>
    <xdr:to>
      <xdr:col>23</xdr:col>
      <xdr:colOff>152947</xdr:colOff>
      <xdr:row>35</xdr:row>
      <xdr:rowOff>86958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CC01B170-0581-1001-4586-E5F5F52A401C}"/>
            </a:ext>
          </a:extLst>
        </xdr:cNvPr>
        <xdr:cNvCxnSpPr/>
      </xdr:nvCxnSpPr>
      <xdr:spPr>
        <a:xfrm>
          <a:off x="5410747" y="7902438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232</xdr:colOff>
      <xdr:row>30</xdr:row>
      <xdr:rowOff>7441</xdr:rowOff>
    </xdr:from>
    <xdr:ext cx="224998" cy="345929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C7C6EA59-94D6-08D9-FD4A-A91AEFBFA620}"/>
            </a:ext>
          </a:extLst>
        </xdr:cNvPr>
        <xdr:cNvSpPr txBox="1"/>
      </xdr:nvSpPr>
      <xdr:spPr>
        <a:xfrm rot="16200000">
          <a:off x="4968966" y="6956387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22</xdr:col>
      <xdr:colOff>193265</xdr:colOff>
      <xdr:row>33</xdr:row>
      <xdr:rowOff>186949</xdr:rowOff>
    </xdr:from>
    <xdr:ext cx="233205" cy="444352"/>
    <xdr:sp macro="" textlink="'1条'!$R$10">
      <xdr:nvSpPr>
        <xdr:cNvPr id="212" name="テキスト ボックス 211">
          <a:extLst>
            <a:ext uri="{FF2B5EF4-FFF2-40B4-BE49-F238E27FC236}">
              <a16:creationId xmlns:a16="http://schemas.microsoft.com/office/drawing/2014/main" id="{1C6D9D50-E209-B169-E649-5A02C04AF447}"/>
            </a:ext>
          </a:extLst>
        </xdr:cNvPr>
        <xdr:cNvSpPr txBox="1"/>
      </xdr:nvSpPr>
      <xdr:spPr>
        <a:xfrm rot="16200000">
          <a:off x="5116892" y="786680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149043</xdr:colOff>
      <xdr:row>23</xdr:row>
      <xdr:rowOff>122538</xdr:rowOff>
    </xdr:from>
    <xdr:to>
      <xdr:col>27</xdr:col>
      <xdr:colOff>149043</xdr:colOff>
      <xdr:row>24</xdr:row>
      <xdr:rowOff>29462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30E5F9A1-F7F0-1ABB-8C82-796343252049}"/>
            </a:ext>
          </a:extLst>
        </xdr:cNvPr>
        <xdr:cNvCxnSpPr/>
      </xdr:nvCxnSpPr>
      <xdr:spPr>
        <a:xfrm>
          <a:off x="6321243" y="5395578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136570</xdr:colOff>
      <xdr:row>23</xdr:row>
      <xdr:rowOff>125562</xdr:rowOff>
    </xdr:from>
    <xdr:to>
      <xdr:col>28</xdr:col>
      <xdr:colOff>136570</xdr:colOff>
      <xdr:row>24</xdr:row>
      <xdr:rowOff>29462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8B5F178D-F067-8E27-5D2C-E43DDAEF055D}"/>
            </a:ext>
          </a:extLst>
        </xdr:cNvPr>
        <xdr:cNvCxnSpPr/>
      </xdr:nvCxnSpPr>
      <xdr:spPr>
        <a:xfrm>
          <a:off x="6537370" y="5398602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146534</xdr:colOff>
      <xdr:row>23</xdr:row>
      <xdr:rowOff>171237</xdr:rowOff>
    </xdr:from>
    <xdr:to>
      <xdr:col>28</xdr:col>
      <xdr:colOff>133934</xdr:colOff>
      <xdr:row>23</xdr:row>
      <xdr:rowOff>171237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E00E1066-1337-366D-32D2-96CD3155E4CD}"/>
            </a:ext>
          </a:extLst>
        </xdr:cNvPr>
        <xdr:cNvCxnSpPr/>
      </xdr:nvCxnSpPr>
      <xdr:spPr>
        <a:xfrm>
          <a:off x="6318734" y="5444277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38948</xdr:colOff>
      <xdr:row>22</xdr:row>
      <xdr:rowOff>201080</xdr:rowOff>
    </xdr:from>
    <xdr:ext cx="444352" cy="233205"/>
    <xdr:sp macro="" textlink="'1条'!R8">
      <xdr:nvSpPr>
        <xdr:cNvPr id="216" name="テキスト ボックス 215">
          <a:extLst>
            <a:ext uri="{FF2B5EF4-FFF2-40B4-BE49-F238E27FC236}">
              <a16:creationId xmlns:a16="http://schemas.microsoft.com/office/drawing/2014/main" id="{E5FA25E4-E4DF-02A2-8085-7BD9EC538E4C}"/>
            </a:ext>
          </a:extLst>
        </xdr:cNvPr>
        <xdr:cNvSpPr txBox="1"/>
      </xdr:nvSpPr>
      <xdr:spPr>
        <a:xfrm>
          <a:off x="6211148" y="524552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85333</xdr:colOff>
      <xdr:row>35</xdr:row>
      <xdr:rowOff>160203</xdr:rowOff>
    </xdr:from>
    <xdr:to>
      <xdr:col>26</xdr:col>
      <xdr:colOff>85333</xdr:colOff>
      <xdr:row>36</xdr:row>
      <xdr:rowOff>111603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545E1259-56EC-0617-E554-C88F7C742086}"/>
            </a:ext>
          </a:extLst>
        </xdr:cNvPr>
        <xdr:cNvCxnSpPr/>
      </xdr:nvCxnSpPr>
      <xdr:spPr>
        <a:xfrm>
          <a:off x="6028933" y="8191683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158969</xdr:colOff>
      <xdr:row>35</xdr:row>
      <xdr:rowOff>164493</xdr:rowOff>
    </xdr:from>
    <xdr:to>
      <xdr:col>32</xdr:col>
      <xdr:colOff>158969</xdr:colOff>
      <xdr:row>36</xdr:row>
      <xdr:rowOff>115893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FE2CE08A-3143-1BC1-D853-433F1945F4BD}"/>
            </a:ext>
          </a:extLst>
        </xdr:cNvPr>
        <xdr:cNvCxnSpPr/>
      </xdr:nvCxnSpPr>
      <xdr:spPr>
        <a:xfrm>
          <a:off x="7474169" y="8195973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81102</xdr:colOff>
      <xdr:row>36</xdr:row>
      <xdr:rowOff>60164</xdr:rowOff>
    </xdr:from>
    <xdr:to>
      <xdr:col>32</xdr:col>
      <xdr:colOff>149502</xdr:colOff>
      <xdr:row>36</xdr:row>
      <xdr:rowOff>60164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E72BB665-86D2-99FA-28A6-C88ECF6AE9E1}"/>
            </a:ext>
          </a:extLst>
        </xdr:cNvPr>
        <xdr:cNvCxnSpPr/>
      </xdr:nvCxnSpPr>
      <xdr:spPr>
        <a:xfrm>
          <a:off x="6024702" y="8320244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109636</xdr:colOff>
      <xdr:row>36</xdr:row>
      <xdr:rowOff>24976</xdr:rowOff>
    </xdr:from>
    <xdr:ext cx="444352" cy="233205"/>
    <xdr:sp macro="" textlink="'1条'!R9">
      <xdr:nvSpPr>
        <xdr:cNvPr id="220" name="テキスト ボックス 219">
          <a:extLst>
            <a:ext uri="{FF2B5EF4-FFF2-40B4-BE49-F238E27FC236}">
              <a16:creationId xmlns:a16="http://schemas.microsoft.com/office/drawing/2014/main" id="{D13B7CC1-4FAE-E099-7C79-75C03C1E9B4E}"/>
            </a:ext>
          </a:extLst>
        </xdr:cNvPr>
        <xdr:cNvSpPr txBox="1"/>
      </xdr:nvSpPr>
      <xdr:spPr>
        <a:xfrm>
          <a:off x="6510436" y="828505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84022</xdr:colOff>
      <xdr:row>33</xdr:row>
      <xdr:rowOff>70522</xdr:rowOff>
    </xdr:from>
    <xdr:to>
      <xdr:col>26</xdr:col>
      <xdr:colOff>84022</xdr:colOff>
      <xdr:row>34</xdr:row>
      <xdr:rowOff>27260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497E07D3-2F5F-28A5-AC9A-3560CF45C282}"/>
            </a:ext>
          </a:extLst>
        </xdr:cNvPr>
        <xdr:cNvCxnSpPr/>
      </xdr:nvCxnSpPr>
      <xdr:spPr>
        <a:xfrm>
          <a:off x="6027622" y="7644802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81859</xdr:colOff>
      <xdr:row>33</xdr:row>
      <xdr:rowOff>107648</xdr:rowOff>
    </xdr:from>
    <xdr:to>
      <xdr:col>27</xdr:col>
      <xdr:colOff>141259</xdr:colOff>
      <xdr:row>33</xdr:row>
      <xdr:rowOff>107648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7A33FBAD-5FAF-D05E-2D40-B11764A25896}"/>
            </a:ext>
          </a:extLst>
        </xdr:cNvPr>
        <xdr:cNvCxnSpPr/>
      </xdr:nvCxnSpPr>
      <xdr:spPr>
        <a:xfrm>
          <a:off x="6025459" y="7681928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13683</xdr:colOff>
      <xdr:row>32</xdr:row>
      <xdr:rowOff>145230</xdr:rowOff>
    </xdr:from>
    <xdr:ext cx="444352" cy="233205"/>
    <xdr:sp macro="" textlink="'1条'!R11">
      <xdr:nvSpPr>
        <xdr:cNvPr id="223" name="テキスト ボックス 222">
          <a:extLst>
            <a:ext uri="{FF2B5EF4-FFF2-40B4-BE49-F238E27FC236}">
              <a16:creationId xmlns:a16="http://schemas.microsoft.com/office/drawing/2014/main" id="{8E455053-94F8-5E19-925A-93B0A6235D82}"/>
            </a:ext>
          </a:extLst>
        </xdr:cNvPr>
        <xdr:cNvSpPr txBox="1"/>
      </xdr:nvSpPr>
      <xdr:spPr>
        <a:xfrm>
          <a:off x="5957283" y="749091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154951</xdr:colOff>
      <xdr:row>32</xdr:row>
      <xdr:rowOff>144522</xdr:rowOff>
    </xdr:from>
    <xdr:ext cx="444352" cy="233205"/>
    <xdr:sp macro="" textlink="'1条'!R12">
      <xdr:nvSpPr>
        <xdr:cNvPr id="224" name="テキスト ボックス 223">
          <a:extLst>
            <a:ext uri="{FF2B5EF4-FFF2-40B4-BE49-F238E27FC236}">
              <a16:creationId xmlns:a16="http://schemas.microsoft.com/office/drawing/2014/main" id="{7D73261D-A129-B59A-7E82-4DE1D3D7E501}"/>
            </a:ext>
          </a:extLst>
        </xdr:cNvPr>
        <xdr:cNvSpPr txBox="1"/>
      </xdr:nvSpPr>
      <xdr:spPr>
        <a:xfrm>
          <a:off x="6784351" y="749020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138170</xdr:colOff>
      <xdr:row>33</xdr:row>
      <xdr:rowOff>107648</xdr:rowOff>
    </xdr:from>
    <xdr:to>
      <xdr:col>32</xdr:col>
      <xdr:colOff>159770</xdr:colOff>
      <xdr:row>33</xdr:row>
      <xdr:rowOff>107648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50259B7F-0682-74B8-FD2E-08AB14AAB38C}"/>
            </a:ext>
          </a:extLst>
        </xdr:cNvPr>
        <xdr:cNvCxnSpPr/>
      </xdr:nvCxnSpPr>
      <xdr:spPr>
        <a:xfrm>
          <a:off x="6538970" y="7681928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156977</xdr:colOff>
      <xdr:row>33</xdr:row>
      <xdr:rowOff>60362</xdr:rowOff>
    </xdr:from>
    <xdr:to>
      <xdr:col>32</xdr:col>
      <xdr:colOff>156977</xdr:colOff>
      <xdr:row>34</xdr:row>
      <xdr:rowOff>17100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1FA747A4-B0DD-ADC9-3FC1-F0BA3959CD6D}"/>
            </a:ext>
          </a:extLst>
        </xdr:cNvPr>
        <xdr:cNvCxnSpPr/>
      </xdr:nvCxnSpPr>
      <xdr:spPr>
        <a:xfrm>
          <a:off x="7472177" y="7634642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93313</xdr:colOff>
      <xdr:row>30</xdr:row>
      <xdr:rowOff>138539</xdr:rowOff>
    </xdr:from>
    <xdr:to>
      <xdr:col>28</xdr:col>
      <xdr:colOff>158113</xdr:colOff>
      <xdr:row>30</xdr:row>
      <xdr:rowOff>138539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1DBFF9BC-D529-DF77-51D0-11FC66400922}"/>
            </a:ext>
          </a:extLst>
        </xdr:cNvPr>
        <xdr:cNvCxnSpPr/>
      </xdr:nvCxnSpPr>
      <xdr:spPr>
        <a:xfrm>
          <a:off x="6036913" y="7027019"/>
          <a:ext cx="52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89733</xdr:colOff>
      <xdr:row>30</xdr:row>
      <xdr:rowOff>76927</xdr:rowOff>
    </xdr:from>
    <xdr:to>
      <xdr:col>26</xdr:col>
      <xdr:colOff>89733</xdr:colOff>
      <xdr:row>31</xdr:row>
      <xdr:rowOff>69379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9F97876F-818F-2D80-58EA-3892CC26D2DA}"/>
            </a:ext>
          </a:extLst>
        </xdr:cNvPr>
        <xdr:cNvCxnSpPr/>
      </xdr:nvCxnSpPr>
      <xdr:spPr>
        <a:xfrm>
          <a:off x="6033333" y="6965407"/>
          <a:ext cx="0" cy="22105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155485</xdr:colOff>
      <xdr:row>30</xdr:row>
      <xdr:rowOff>76927</xdr:rowOff>
    </xdr:from>
    <xdr:to>
      <xdr:col>28</xdr:col>
      <xdr:colOff>155485</xdr:colOff>
      <xdr:row>31</xdr:row>
      <xdr:rowOff>55815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94A7A0A0-5DA5-1C67-1679-38EA4E159CF9}"/>
            </a:ext>
          </a:extLst>
        </xdr:cNvPr>
        <xdr:cNvCxnSpPr/>
      </xdr:nvCxnSpPr>
      <xdr:spPr>
        <a:xfrm>
          <a:off x="6556285" y="6965407"/>
          <a:ext cx="0" cy="20748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134277</xdr:colOff>
      <xdr:row>31</xdr:row>
      <xdr:rowOff>164626</xdr:rowOff>
    </xdr:from>
    <xdr:to>
      <xdr:col>28</xdr:col>
      <xdr:colOff>179671</xdr:colOff>
      <xdr:row>31</xdr:row>
      <xdr:rowOff>210576</xdr:rowOff>
    </xdr:to>
    <xdr:sp macro="" textlink="">
      <xdr:nvSpPr>
        <xdr:cNvPr id="235" name="楕円 234">
          <a:extLst>
            <a:ext uri="{FF2B5EF4-FFF2-40B4-BE49-F238E27FC236}">
              <a16:creationId xmlns:a16="http://schemas.microsoft.com/office/drawing/2014/main" id="{2EBFCC7D-4262-312B-718F-196E3B5DD59C}"/>
            </a:ext>
          </a:extLst>
        </xdr:cNvPr>
        <xdr:cNvSpPr/>
      </xdr:nvSpPr>
      <xdr:spPr>
        <a:xfrm>
          <a:off x="6535077" y="7281706"/>
          <a:ext cx="45394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81156</xdr:colOff>
      <xdr:row>29</xdr:row>
      <xdr:rowOff>188450</xdr:rowOff>
    </xdr:from>
    <xdr:ext cx="444352" cy="233205"/>
    <xdr:sp macro="" textlink="$H$19">
      <xdr:nvSpPr>
        <xdr:cNvPr id="236" name="テキスト ボックス 235">
          <a:extLst>
            <a:ext uri="{FF2B5EF4-FFF2-40B4-BE49-F238E27FC236}">
              <a16:creationId xmlns:a16="http://schemas.microsoft.com/office/drawing/2014/main" id="{EFF76F95-AD43-663A-7EDB-4402AAAF0DE1}"/>
            </a:ext>
          </a:extLst>
        </xdr:cNvPr>
        <xdr:cNvSpPr txBox="1"/>
      </xdr:nvSpPr>
      <xdr:spPr>
        <a:xfrm>
          <a:off x="6024756" y="683543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D21EA4B-3DF1-4AC3-878C-52E87776C50F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1.446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25</xdr:col>
      <xdr:colOff>68600</xdr:colOff>
      <xdr:row>31</xdr:row>
      <xdr:rowOff>118688</xdr:rowOff>
    </xdr:from>
    <xdr:to>
      <xdr:col>25</xdr:col>
      <xdr:colOff>68600</xdr:colOff>
      <xdr:row>35</xdr:row>
      <xdr:rowOff>86288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90C2DFDC-ECD6-3EBA-B117-372CB77B16FA}"/>
            </a:ext>
          </a:extLst>
        </xdr:cNvPr>
        <xdr:cNvCxnSpPr/>
      </xdr:nvCxnSpPr>
      <xdr:spPr>
        <a:xfrm>
          <a:off x="5783600" y="7235768"/>
          <a:ext cx="0" cy="882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9299</xdr:colOff>
      <xdr:row>31</xdr:row>
      <xdr:rowOff>115252</xdr:rowOff>
    </xdr:from>
    <xdr:to>
      <xdr:col>26</xdr:col>
      <xdr:colOff>14503</xdr:colOff>
      <xdr:row>31</xdr:row>
      <xdr:rowOff>115252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C8740E3B-0C55-F61F-F028-DE21A3DCC90D}"/>
            </a:ext>
          </a:extLst>
        </xdr:cNvPr>
        <xdr:cNvCxnSpPr/>
      </xdr:nvCxnSpPr>
      <xdr:spPr>
        <a:xfrm>
          <a:off x="5724299" y="7232332"/>
          <a:ext cx="233804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90557</xdr:colOff>
      <xdr:row>32</xdr:row>
      <xdr:rowOff>12351</xdr:rowOff>
    </xdr:from>
    <xdr:ext cx="233205" cy="444352"/>
    <xdr:sp macro="" textlink="$H$26">
      <xdr:nvSpPr>
        <xdr:cNvPr id="239" name="テキスト ボックス 238">
          <a:extLst>
            <a:ext uri="{FF2B5EF4-FFF2-40B4-BE49-F238E27FC236}">
              <a16:creationId xmlns:a16="http://schemas.microsoft.com/office/drawing/2014/main" id="{C743FEEE-96D4-4EA1-1285-9A370F340CDD}"/>
            </a:ext>
          </a:extLst>
        </xdr:cNvPr>
        <xdr:cNvSpPr txBox="1"/>
      </xdr:nvSpPr>
      <xdr:spPr>
        <a:xfrm rot="16200000">
          <a:off x="5471384" y="746360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0692AD5-D529-45C1-8822-539AB0F660D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2.454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28</xdr:col>
      <xdr:colOff>157236</xdr:colOff>
      <xdr:row>31</xdr:row>
      <xdr:rowOff>214169</xdr:rowOff>
    </xdr:from>
    <xdr:to>
      <xdr:col>28</xdr:col>
      <xdr:colOff>157236</xdr:colOff>
      <xdr:row>33</xdr:row>
      <xdr:rowOff>27745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80EEED19-511D-4D17-A34B-639E7AC3F9DF}"/>
            </a:ext>
          </a:extLst>
        </xdr:cNvPr>
        <xdr:cNvCxnSpPr/>
      </xdr:nvCxnSpPr>
      <xdr:spPr>
        <a:xfrm>
          <a:off x="6558036" y="7331249"/>
          <a:ext cx="0" cy="270776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185057</xdr:colOff>
      <xdr:row>31</xdr:row>
      <xdr:rowOff>102325</xdr:rowOff>
    </xdr:from>
    <xdr:ext cx="467629" cy="224998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92B76F69-DD6F-4543-B66F-AE185B29D878}"/>
            </a:ext>
          </a:extLst>
        </xdr:cNvPr>
        <xdr:cNvSpPr txBox="1"/>
      </xdr:nvSpPr>
      <xdr:spPr>
        <a:xfrm>
          <a:off x="6585857" y="7219405"/>
          <a:ext cx="4676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30</xdr:col>
      <xdr:colOff>0</xdr:colOff>
      <xdr:row>31</xdr:row>
      <xdr:rowOff>97971</xdr:rowOff>
    </xdr:from>
    <xdr:ext cx="559769" cy="224998"/>
    <xdr:sp macro="" textlink="$H$34">
      <xdr:nvSpPr>
        <xdr:cNvPr id="257" name="テキスト ボックス 256">
          <a:extLst>
            <a:ext uri="{FF2B5EF4-FFF2-40B4-BE49-F238E27FC236}">
              <a16:creationId xmlns:a16="http://schemas.microsoft.com/office/drawing/2014/main" id="{C30E1049-1395-C046-B3F5-2734B1A622D0}"/>
            </a:ext>
          </a:extLst>
        </xdr:cNvPr>
        <xdr:cNvSpPr txBox="1"/>
      </xdr:nvSpPr>
      <xdr:spPr>
        <a:xfrm>
          <a:off x="6858000" y="7206342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98AA0DC-31AF-4A1D-ABE8-28016B29FAAF}" type="TxLink">
            <a:rPr kumimoji="1" lang="en-US" altLang="en-US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pPr/>
            <a:t>152.880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63896</xdr:colOff>
      <xdr:row>11</xdr:row>
      <xdr:rowOff>16682</xdr:rowOff>
    </xdr:from>
    <xdr:ext cx="454868" cy="2249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74BF8AA-ABDE-A27A-1C0E-FCED678FF8C1}"/>
            </a:ext>
          </a:extLst>
        </xdr:cNvPr>
        <xdr:cNvSpPr txBox="1"/>
      </xdr:nvSpPr>
      <xdr:spPr>
        <a:xfrm>
          <a:off x="14922896" y="2531282"/>
          <a:ext cx="45486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65</xdr:col>
      <xdr:colOff>101908</xdr:colOff>
      <xdr:row>11</xdr:row>
      <xdr:rowOff>159679</xdr:rowOff>
    </xdr:from>
    <xdr:ext cx="559769" cy="224998"/>
    <xdr:sp macro="" textlink="$AZ$22">
      <xdr:nvSpPr>
        <xdr:cNvPr id="49" name="テキスト ボックス 48">
          <a:extLst>
            <a:ext uri="{FF2B5EF4-FFF2-40B4-BE49-F238E27FC236}">
              <a16:creationId xmlns:a16="http://schemas.microsoft.com/office/drawing/2014/main" id="{3A41035D-0D0E-E7BC-91D6-A2F075567AC7}"/>
            </a:ext>
          </a:extLst>
        </xdr:cNvPr>
        <xdr:cNvSpPr txBox="1"/>
      </xdr:nvSpPr>
      <xdr:spPr>
        <a:xfrm>
          <a:off x="14960908" y="2674279"/>
          <a:ext cx="55976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03E6077-6254-4583-9E29-D84CF9B11092}" type="TxLink">
            <a:rPr kumimoji="1" lang="en-US" altLang="en-US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pPr/>
            <a:t>311.220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65</xdr:col>
      <xdr:colOff>120225</xdr:colOff>
      <xdr:row>11</xdr:row>
      <xdr:rowOff>172077</xdr:rowOff>
    </xdr:from>
    <xdr:to>
      <xdr:col>65</xdr:col>
      <xdr:colOff>120225</xdr:colOff>
      <xdr:row>12</xdr:row>
      <xdr:rowOff>214253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F6CC6836-6C08-1F01-987E-BF02B324EBE2}"/>
            </a:ext>
          </a:extLst>
        </xdr:cNvPr>
        <xdr:cNvCxnSpPr/>
      </xdr:nvCxnSpPr>
      <xdr:spPr>
        <a:xfrm>
          <a:off x="14979225" y="2686677"/>
          <a:ext cx="0" cy="270776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81665</xdr:colOff>
      <xdr:row>33</xdr:row>
      <xdr:rowOff>99858</xdr:rowOff>
    </xdr:from>
    <xdr:ext cx="224998" cy="34798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7575001-CB41-565E-744E-2C4997A5DAE4}"/>
            </a:ext>
          </a:extLst>
        </xdr:cNvPr>
        <xdr:cNvSpPr txBox="1"/>
      </xdr:nvSpPr>
      <xdr:spPr>
        <a:xfrm rot="16200000">
          <a:off x="5506574" y="7735629"/>
          <a:ext cx="3479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y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c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26</xdr:col>
      <xdr:colOff>46358</xdr:colOff>
      <xdr:row>29</xdr:row>
      <xdr:rowOff>79388</xdr:rowOff>
    </xdr:from>
    <xdr:ext cx="405688" cy="2249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668E74B-B800-571A-748B-FEEDFDD93E84}"/>
            </a:ext>
          </a:extLst>
        </xdr:cNvPr>
        <xdr:cNvSpPr txBox="1"/>
      </xdr:nvSpPr>
      <xdr:spPr>
        <a:xfrm>
          <a:off x="5989958" y="6724028"/>
          <a:ext cx="4056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184621</xdr:colOff>
      <xdr:row>18</xdr:row>
      <xdr:rowOff>28588</xdr:rowOff>
    </xdr:from>
    <xdr:ext cx="409984" cy="2249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295E30E-0117-A3AC-276E-E9AA28D595D0}"/>
            </a:ext>
          </a:extLst>
        </xdr:cNvPr>
        <xdr:cNvSpPr txBox="1"/>
      </xdr:nvSpPr>
      <xdr:spPr>
        <a:xfrm>
          <a:off x="14129221" y="4143388"/>
          <a:ext cx="40998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68</xdr:col>
      <xdr:colOff>26824</xdr:colOff>
      <xdr:row>14</xdr:row>
      <xdr:rowOff>35316</xdr:rowOff>
    </xdr:from>
    <xdr:ext cx="224998" cy="352276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4201F4D-7BF1-5407-7AE7-2DD9B55386D0}"/>
            </a:ext>
          </a:extLst>
        </xdr:cNvPr>
        <xdr:cNvSpPr txBox="1"/>
      </xdr:nvSpPr>
      <xdr:spPr>
        <a:xfrm rot="16200000">
          <a:off x="15507985" y="3299355"/>
          <a:ext cx="35227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y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S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66</xdr:col>
      <xdr:colOff>216124</xdr:colOff>
      <xdr:row>22</xdr:row>
      <xdr:rowOff>3163</xdr:rowOff>
    </xdr:from>
    <xdr:ext cx="397288" cy="224998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866EAC1F-CAB8-5373-FAED-359F742C83DF}"/>
            </a:ext>
          </a:extLst>
        </xdr:cNvPr>
        <xdr:cNvSpPr txBox="1"/>
      </xdr:nvSpPr>
      <xdr:spPr>
        <a:xfrm>
          <a:off x="15303724" y="5045063"/>
          <a:ext cx="3972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66</xdr:col>
      <xdr:colOff>197826</xdr:colOff>
      <xdr:row>22</xdr:row>
      <xdr:rowOff>111031</xdr:rowOff>
    </xdr:from>
    <xdr:ext cx="444352" cy="224998"/>
    <xdr:sp macro="" textlink="$AQ$29">
      <xdr:nvSpPr>
        <xdr:cNvPr id="98" name="テキスト ボックス 97">
          <a:extLst>
            <a:ext uri="{FF2B5EF4-FFF2-40B4-BE49-F238E27FC236}">
              <a16:creationId xmlns:a16="http://schemas.microsoft.com/office/drawing/2014/main" id="{A76B3DCE-79A6-7E08-8CF1-48F42E0F4DE4}"/>
            </a:ext>
          </a:extLst>
        </xdr:cNvPr>
        <xdr:cNvSpPr txBox="1"/>
      </xdr:nvSpPr>
      <xdr:spPr>
        <a:xfrm>
          <a:off x="15285426" y="515293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B76FB68-04B0-4C1A-ABB9-382D8DB938BC}" type="TxLink">
            <a:rPr kumimoji="1" lang="en-US" altLang="en-US" sz="9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pPr/>
            <a:t>6.000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67</xdr:col>
      <xdr:colOff>18453</xdr:colOff>
      <xdr:row>22</xdr:row>
      <xdr:rowOff>133589</xdr:rowOff>
    </xdr:from>
    <xdr:to>
      <xdr:col>67</xdr:col>
      <xdr:colOff>18453</xdr:colOff>
      <xdr:row>23</xdr:row>
      <xdr:rowOff>175765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9725FFA6-46A9-A8B2-FD67-691B146B9155}"/>
            </a:ext>
          </a:extLst>
        </xdr:cNvPr>
        <xdr:cNvCxnSpPr/>
      </xdr:nvCxnSpPr>
      <xdr:spPr>
        <a:xfrm>
          <a:off x="15334653" y="5175489"/>
          <a:ext cx="0" cy="270776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187816</xdr:colOff>
      <xdr:row>36</xdr:row>
      <xdr:rowOff>27399</xdr:rowOff>
    </xdr:from>
    <xdr:ext cx="349135" cy="233205"/>
    <xdr:sp macro="" textlink="'1条'!R8">
      <xdr:nvSpPr>
        <xdr:cNvPr id="149" name="テキスト ボックス 148">
          <a:extLst>
            <a:ext uri="{FF2B5EF4-FFF2-40B4-BE49-F238E27FC236}">
              <a16:creationId xmlns:a16="http://schemas.microsoft.com/office/drawing/2014/main" id="{2CD347BD-D121-5AD7-8A54-D02F328DF7F3}"/>
            </a:ext>
          </a:extLst>
        </xdr:cNvPr>
        <xdr:cNvSpPr txBox="1"/>
      </xdr:nvSpPr>
      <xdr:spPr>
        <a:xfrm>
          <a:off x="14361016" y="8282399"/>
          <a:ext cx="34913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B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61</xdr:col>
      <xdr:colOff>54697</xdr:colOff>
      <xdr:row>21</xdr:row>
      <xdr:rowOff>177300</xdr:rowOff>
    </xdr:from>
    <xdr:to>
      <xdr:col>61</xdr:col>
      <xdr:colOff>54697</xdr:colOff>
      <xdr:row>23</xdr:row>
      <xdr:rowOff>157480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7E6DB504-7F99-BC22-5920-D2B1ED4E31FA}"/>
            </a:ext>
          </a:extLst>
        </xdr:cNvPr>
        <xdr:cNvCxnSpPr/>
      </xdr:nvCxnSpPr>
      <xdr:spPr>
        <a:xfrm>
          <a:off x="13999297" y="4990600"/>
          <a:ext cx="0" cy="43738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194570</xdr:colOff>
      <xdr:row>17</xdr:row>
      <xdr:rowOff>128980</xdr:rowOff>
    </xdr:from>
    <xdr:to>
      <xdr:col>68</xdr:col>
      <xdr:colOff>139068</xdr:colOff>
      <xdr:row>17</xdr:row>
      <xdr:rowOff>128980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C87D1930-031F-7EA6-BBFD-90EA84CF831C}"/>
            </a:ext>
          </a:extLst>
        </xdr:cNvPr>
        <xdr:cNvCxnSpPr/>
      </xdr:nvCxnSpPr>
      <xdr:spPr>
        <a:xfrm>
          <a:off x="15510770" y="4015180"/>
          <a:ext cx="173098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119380</xdr:colOff>
      <xdr:row>27</xdr:row>
      <xdr:rowOff>220980</xdr:rowOff>
    </xdr:from>
    <xdr:to>
      <xdr:col>64</xdr:col>
      <xdr:colOff>191380</xdr:colOff>
      <xdr:row>28</xdr:row>
      <xdr:rowOff>64380</xdr:rowOff>
    </xdr:to>
    <xdr:sp macro="" textlink="">
      <xdr:nvSpPr>
        <xdr:cNvPr id="179" name="正方形/長方形 178">
          <a:extLst>
            <a:ext uri="{FF2B5EF4-FFF2-40B4-BE49-F238E27FC236}">
              <a16:creationId xmlns:a16="http://schemas.microsoft.com/office/drawing/2014/main" id="{5DE4E954-A662-77A2-1D92-036C30BD4900}"/>
            </a:ext>
          </a:extLst>
        </xdr:cNvPr>
        <xdr:cNvSpPr/>
      </xdr:nvSpPr>
      <xdr:spPr>
        <a:xfrm rot="7200000">
          <a:off x="14749780" y="6393180"/>
          <a:ext cx="72000" cy="72000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29</xdr:col>
      <xdr:colOff>91440</xdr:colOff>
      <xdr:row>12</xdr:row>
      <xdr:rowOff>0</xdr:rowOff>
    </xdr:from>
    <xdr:to>
      <xdr:col>29</xdr:col>
      <xdr:colOff>163440</xdr:colOff>
      <xdr:row>12</xdr:row>
      <xdr:rowOff>72000</xdr:rowOff>
    </xdr:to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D93F2FD8-0647-9009-F432-1693F95DD072}"/>
            </a:ext>
          </a:extLst>
        </xdr:cNvPr>
        <xdr:cNvSpPr/>
      </xdr:nvSpPr>
      <xdr:spPr>
        <a:xfrm rot="7200000">
          <a:off x="6720840" y="2743200"/>
          <a:ext cx="72000" cy="72000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56</xdr:col>
      <xdr:colOff>107503</xdr:colOff>
      <xdr:row>22</xdr:row>
      <xdr:rowOff>73006</xdr:rowOff>
    </xdr:from>
    <xdr:to>
      <xdr:col>56</xdr:col>
      <xdr:colOff>107503</xdr:colOff>
      <xdr:row>32</xdr:row>
      <xdr:rowOff>91006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72AA5CB6-D325-46FA-87EE-B33DE40F1118}"/>
            </a:ext>
          </a:extLst>
        </xdr:cNvPr>
        <xdr:cNvCxnSpPr/>
      </xdr:nvCxnSpPr>
      <xdr:spPr>
        <a:xfrm>
          <a:off x="12909103" y="510220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45352</xdr:colOff>
      <xdr:row>33</xdr:row>
      <xdr:rowOff>76893</xdr:rowOff>
    </xdr:from>
    <xdr:to>
      <xdr:col>61</xdr:col>
      <xdr:colOff>113752</xdr:colOff>
      <xdr:row>33</xdr:row>
      <xdr:rowOff>76893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15023942-6FFC-42BA-B6A3-CFEF9B8E0469}"/>
            </a:ext>
          </a:extLst>
        </xdr:cNvPr>
        <xdr:cNvCxnSpPr/>
      </xdr:nvCxnSpPr>
      <xdr:spPr>
        <a:xfrm>
          <a:off x="12618352" y="7620693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47867</xdr:colOff>
      <xdr:row>32</xdr:row>
      <xdr:rowOff>93892</xdr:rowOff>
    </xdr:from>
    <xdr:to>
      <xdr:col>56</xdr:col>
      <xdr:colOff>107267</xdr:colOff>
      <xdr:row>32</xdr:row>
      <xdr:rowOff>93892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2BE4604-C49F-434B-B819-1F1576DE42CC}"/>
            </a:ext>
          </a:extLst>
        </xdr:cNvPr>
        <xdr:cNvCxnSpPr/>
      </xdr:nvCxnSpPr>
      <xdr:spPr>
        <a:xfrm>
          <a:off x="12620867" y="7409092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43678</xdr:colOff>
      <xdr:row>32</xdr:row>
      <xdr:rowOff>90645</xdr:rowOff>
    </xdr:from>
    <xdr:to>
      <xdr:col>55</xdr:col>
      <xdr:colOff>43678</xdr:colOff>
      <xdr:row>33</xdr:row>
      <xdr:rowOff>78045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69A7513-4212-4BC9-B674-ADC0CEF9C8A3}"/>
            </a:ext>
          </a:extLst>
        </xdr:cNvPr>
        <xdr:cNvCxnSpPr/>
      </xdr:nvCxnSpPr>
      <xdr:spPr>
        <a:xfrm>
          <a:off x="12616678" y="740584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100996</xdr:colOff>
      <xdr:row>22</xdr:row>
      <xdr:rowOff>70038</xdr:rowOff>
    </xdr:from>
    <xdr:to>
      <xdr:col>57</xdr:col>
      <xdr:colOff>88396</xdr:colOff>
      <xdr:row>22</xdr:row>
      <xdr:rowOff>70038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9B7E71D-0973-438A-8B36-851EC39C2D2E}"/>
            </a:ext>
          </a:extLst>
        </xdr:cNvPr>
        <xdr:cNvCxnSpPr/>
      </xdr:nvCxnSpPr>
      <xdr:spPr>
        <a:xfrm>
          <a:off x="12902596" y="5099238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84270</xdr:colOff>
      <xdr:row>22</xdr:row>
      <xdr:rowOff>73006</xdr:rowOff>
    </xdr:from>
    <xdr:to>
      <xdr:col>57</xdr:col>
      <xdr:colOff>84270</xdr:colOff>
      <xdr:row>32</xdr:row>
      <xdr:rowOff>91006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07F1EC0-4252-4E9A-A18A-5441ED83B1C9}"/>
            </a:ext>
          </a:extLst>
        </xdr:cNvPr>
        <xdr:cNvCxnSpPr/>
      </xdr:nvCxnSpPr>
      <xdr:spPr>
        <a:xfrm>
          <a:off x="13114470" y="510220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88665</xdr:colOff>
      <xdr:row>32</xdr:row>
      <xdr:rowOff>90933</xdr:rowOff>
    </xdr:from>
    <xdr:to>
      <xdr:col>61</xdr:col>
      <xdr:colOff>110265</xdr:colOff>
      <xdr:row>32</xdr:row>
      <xdr:rowOff>90933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ED8F95CC-B289-4785-9763-E6CDE0F2C88A}"/>
            </a:ext>
          </a:extLst>
        </xdr:cNvPr>
        <xdr:cNvCxnSpPr/>
      </xdr:nvCxnSpPr>
      <xdr:spPr>
        <a:xfrm>
          <a:off x="13118865" y="7406133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113306</xdr:colOff>
      <xdr:row>32</xdr:row>
      <xdr:rowOff>89778</xdr:rowOff>
    </xdr:from>
    <xdr:to>
      <xdr:col>61</xdr:col>
      <xdr:colOff>113306</xdr:colOff>
      <xdr:row>33</xdr:row>
      <xdr:rowOff>77178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E0B951F1-1591-4108-8331-BB036984E7EF}"/>
            </a:ext>
          </a:extLst>
        </xdr:cNvPr>
        <xdr:cNvCxnSpPr/>
      </xdr:nvCxnSpPr>
      <xdr:spPr>
        <a:xfrm>
          <a:off x="14057906" y="7404978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52</xdr:col>
      <xdr:colOff>207642</xdr:colOff>
      <xdr:row>22</xdr:row>
      <xdr:rowOff>75825</xdr:rowOff>
    </xdr:from>
    <xdr:to>
      <xdr:col>56</xdr:col>
      <xdr:colOff>41036</xdr:colOff>
      <xdr:row>22</xdr:row>
      <xdr:rowOff>75825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E4A4EA51-9AC8-4B49-A9A2-84D5130F6D1E}"/>
            </a:ext>
          </a:extLst>
        </xdr:cNvPr>
        <xdr:cNvCxnSpPr/>
      </xdr:nvCxnSpPr>
      <xdr:spPr>
        <a:xfrm>
          <a:off x="12094842" y="5105025"/>
          <a:ext cx="74779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53</xdr:col>
      <xdr:colOff>209051</xdr:colOff>
      <xdr:row>32</xdr:row>
      <xdr:rowOff>93974</xdr:rowOff>
    </xdr:from>
    <xdr:to>
      <xdr:col>54</xdr:col>
      <xdr:colOff>194619</xdr:colOff>
      <xdr:row>32</xdr:row>
      <xdr:rowOff>93974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5A719E16-3AF6-4993-9239-C30A2E6E6CB8}"/>
            </a:ext>
          </a:extLst>
        </xdr:cNvPr>
        <xdr:cNvCxnSpPr/>
      </xdr:nvCxnSpPr>
      <xdr:spPr>
        <a:xfrm>
          <a:off x="12324851" y="7409174"/>
          <a:ext cx="21416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54</xdr:col>
      <xdr:colOff>22413</xdr:colOff>
      <xdr:row>22</xdr:row>
      <xdr:rowOff>78657</xdr:rowOff>
    </xdr:from>
    <xdr:to>
      <xdr:col>54</xdr:col>
      <xdr:colOff>22413</xdr:colOff>
      <xdr:row>32</xdr:row>
      <xdr:rowOff>96657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B4DA8A4-9533-4E8F-A041-BE4B5F70C6E4}"/>
            </a:ext>
          </a:extLst>
        </xdr:cNvPr>
        <xdr:cNvCxnSpPr/>
      </xdr:nvCxnSpPr>
      <xdr:spPr>
        <a:xfrm>
          <a:off x="12366813" y="5107857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53</xdr:col>
      <xdr:colOff>56837</xdr:colOff>
      <xdr:row>25</xdr:row>
      <xdr:rowOff>184774</xdr:rowOff>
    </xdr:from>
    <xdr:ext cx="233205" cy="444352"/>
    <xdr:sp macro="" textlink="'1条'!$R$7">
      <xdr:nvSpPr>
        <xdr:cNvPr id="45" name="テキスト ボックス 44">
          <a:extLst>
            <a:ext uri="{FF2B5EF4-FFF2-40B4-BE49-F238E27FC236}">
              <a16:creationId xmlns:a16="http://schemas.microsoft.com/office/drawing/2014/main" id="{917A820D-5D61-4C08-BBB0-7087E784A3E9}"/>
            </a:ext>
          </a:extLst>
        </xdr:cNvPr>
        <xdr:cNvSpPr txBox="1"/>
      </xdr:nvSpPr>
      <xdr:spPr>
        <a:xfrm rot="16200000">
          <a:off x="12067064" y="600534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52</xdr:col>
      <xdr:colOff>199832</xdr:colOff>
      <xdr:row>33</xdr:row>
      <xdr:rowOff>74758</xdr:rowOff>
    </xdr:from>
    <xdr:to>
      <xdr:col>54</xdr:col>
      <xdr:colOff>198120</xdr:colOff>
      <xdr:row>33</xdr:row>
      <xdr:rowOff>74758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321A0214-9EC1-4664-80B2-64546EBD6B46}"/>
            </a:ext>
          </a:extLst>
        </xdr:cNvPr>
        <xdr:cNvCxnSpPr/>
      </xdr:nvCxnSpPr>
      <xdr:spPr>
        <a:xfrm>
          <a:off x="12087032" y="7618558"/>
          <a:ext cx="4554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55116</xdr:colOff>
      <xdr:row>26</xdr:row>
      <xdr:rowOff>125140</xdr:rowOff>
    </xdr:from>
    <xdr:ext cx="233205" cy="444352"/>
    <xdr:sp macro="" textlink="'1条'!R6">
      <xdr:nvSpPr>
        <xdr:cNvPr id="47" name="テキスト ボックス 46">
          <a:extLst>
            <a:ext uri="{FF2B5EF4-FFF2-40B4-BE49-F238E27FC236}">
              <a16:creationId xmlns:a16="http://schemas.microsoft.com/office/drawing/2014/main" id="{B558B457-2CD1-46CC-B2E8-F73FB08A1D07}"/>
            </a:ext>
          </a:extLst>
        </xdr:cNvPr>
        <xdr:cNvSpPr txBox="1"/>
      </xdr:nvSpPr>
      <xdr:spPr>
        <a:xfrm rot="16200000">
          <a:off x="11836743" y="617431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53</xdr:col>
      <xdr:colOff>17474</xdr:colOff>
      <xdr:row>22</xdr:row>
      <xdr:rowOff>78657</xdr:rowOff>
    </xdr:from>
    <xdr:to>
      <xdr:col>53</xdr:col>
      <xdr:colOff>17474</xdr:colOff>
      <xdr:row>33</xdr:row>
      <xdr:rowOff>84057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3C7673E-E93A-4FDE-A0DC-E68858CA9355}"/>
            </a:ext>
          </a:extLst>
        </xdr:cNvPr>
        <xdr:cNvCxnSpPr/>
      </xdr:nvCxnSpPr>
      <xdr:spPr>
        <a:xfrm>
          <a:off x="12133274" y="5107857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54</xdr:col>
      <xdr:colOff>21534</xdr:colOff>
      <xdr:row>32</xdr:row>
      <xdr:rowOff>96658</xdr:rowOff>
    </xdr:from>
    <xdr:to>
      <xdr:col>54</xdr:col>
      <xdr:colOff>21534</xdr:colOff>
      <xdr:row>33</xdr:row>
      <xdr:rowOff>84058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8C2E3D-5E02-47F2-A32E-9F871688B6A8}"/>
            </a:ext>
          </a:extLst>
        </xdr:cNvPr>
        <xdr:cNvCxnSpPr/>
      </xdr:nvCxnSpPr>
      <xdr:spPr>
        <a:xfrm>
          <a:off x="12365934" y="7411858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55688</xdr:colOff>
      <xdr:row>27</xdr:row>
      <xdr:rowOff>177645</xdr:rowOff>
    </xdr:from>
    <xdr:ext cx="224998" cy="345929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755EF80-2000-452A-9C35-04EF24253371}"/>
            </a:ext>
          </a:extLst>
        </xdr:cNvPr>
        <xdr:cNvSpPr txBox="1"/>
      </xdr:nvSpPr>
      <xdr:spPr>
        <a:xfrm rot="16200000">
          <a:off x="11882422" y="6410311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53</xdr:col>
      <xdr:colOff>44275</xdr:colOff>
      <xdr:row>31</xdr:row>
      <xdr:rowOff>175388</xdr:rowOff>
    </xdr:from>
    <xdr:ext cx="233205" cy="444352"/>
    <xdr:sp macro="" textlink="'1条'!$R$10">
      <xdr:nvSpPr>
        <xdr:cNvPr id="51" name="テキスト ボックス 50">
          <a:extLst>
            <a:ext uri="{FF2B5EF4-FFF2-40B4-BE49-F238E27FC236}">
              <a16:creationId xmlns:a16="http://schemas.microsoft.com/office/drawing/2014/main" id="{BED46ADD-B611-46A0-9257-C475BFA89BB3}"/>
            </a:ext>
          </a:extLst>
        </xdr:cNvPr>
        <xdr:cNvSpPr txBox="1"/>
      </xdr:nvSpPr>
      <xdr:spPr>
        <a:xfrm rot="16200000">
          <a:off x="12054502" y="736756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56</xdr:col>
      <xdr:colOff>107917</xdr:colOff>
      <xdr:row>20</xdr:row>
      <xdr:rowOff>206382</xdr:rowOff>
    </xdr:from>
    <xdr:to>
      <xdr:col>56</xdr:col>
      <xdr:colOff>107917</xdr:colOff>
      <xdr:row>21</xdr:row>
      <xdr:rowOff>113306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1BA147F-62B9-4D0E-9808-9D0B5A34025E}"/>
            </a:ext>
          </a:extLst>
        </xdr:cNvPr>
        <xdr:cNvCxnSpPr/>
      </xdr:nvCxnSpPr>
      <xdr:spPr>
        <a:xfrm>
          <a:off x="12909517" y="4778382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87823</xdr:colOff>
      <xdr:row>20</xdr:row>
      <xdr:rowOff>199246</xdr:rowOff>
    </xdr:from>
    <xdr:to>
      <xdr:col>57</xdr:col>
      <xdr:colOff>87823</xdr:colOff>
      <xdr:row>21</xdr:row>
      <xdr:rowOff>107446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E72005D7-805C-467F-AB4C-E90DBF16AC08}"/>
            </a:ext>
          </a:extLst>
        </xdr:cNvPr>
        <xdr:cNvCxnSpPr/>
      </xdr:nvCxnSpPr>
      <xdr:spPr>
        <a:xfrm>
          <a:off x="13118023" y="4771246"/>
          <a:ext cx="0" cy="1368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101598</xdr:colOff>
      <xdr:row>21</xdr:row>
      <xdr:rowOff>3621</xdr:rowOff>
    </xdr:from>
    <xdr:to>
      <xdr:col>57</xdr:col>
      <xdr:colOff>88998</xdr:colOff>
      <xdr:row>21</xdr:row>
      <xdr:rowOff>3621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72D24D22-8B56-4D3B-A3E3-4BCC05D0E417}"/>
            </a:ext>
          </a:extLst>
        </xdr:cNvPr>
        <xdr:cNvCxnSpPr/>
      </xdr:nvCxnSpPr>
      <xdr:spPr>
        <a:xfrm>
          <a:off x="12903198" y="4804221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214382</xdr:colOff>
      <xdr:row>19</xdr:row>
      <xdr:rowOff>221507</xdr:rowOff>
    </xdr:from>
    <xdr:ext cx="444352" cy="233205"/>
    <xdr:sp macro="" textlink="'1条'!R8">
      <xdr:nvSpPr>
        <xdr:cNvPr id="55" name="テキスト ボックス 54">
          <a:extLst>
            <a:ext uri="{FF2B5EF4-FFF2-40B4-BE49-F238E27FC236}">
              <a16:creationId xmlns:a16="http://schemas.microsoft.com/office/drawing/2014/main" id="{AF6A4FB1-A816-4514-98DE-00AB25A02E0D}"/>
            </a:ext>
          </a:extLst>
        </xdr:cNvPr>
        <xdr:cNvSpPr txBox="1"/>
      </xdr:nvSpPr>
      <xdr:spPr>
        <a:xfrm>
          <a:off x="12787382" y="456490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55</xdr:col>
      <xdr:colOff>46522</xdr:colOff>
      <xdr:row>33</xdr:row>
      <xdr:rowOff>151972</xdr:rowOff>
    </xdr:from>
    <xdr:to>
      <xdr:col>55</xdr:col>
      <xdr:colOff>46522</xdr:colOff>
      <xdr:row>34</xdr:row>
      <xdr:rowOff>53062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2588B93D-BEBB-481C-87E2-864C2D594B95}"/>
            </a:ext>
          </a:extLst>
        </xdr:cNvPr>
        <xdr:cNvCxnSpPr/>
      </xdr:nvCxnSpPr>
      <xdr:spPr>
        <a:xfrm>
          <a:off x="12619522" y="7695772"/>
          <a:ext cx="0" cy="12969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113230</xdr:colOff>
      <xdr:row>33</xdr:row>
      <xdr:rowOff>151972</xdr:rowOff>
    </xdr:from>
    <xdr:to>
      <xdr:col>61</xdr:col>
      <xdr:colOff>113230</xdr:colOff>
      <xdr:row>34</xdr:row>
      <xdr:rowOff>53062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A146F0CD-B9FE-4D48-AE62-FBFE89A108F9}"/>
            </a:ext>
          </a:extLst>
        </xdr:cNvPr>
        <xdr:cNvCxnSpPr/>
      </xdr:nvCxnSpPr>
      <xdr:spPr>
        <a:xfrm>
          <a:off x="14057830" y="7695772"/>
          <a:ext cx="0" cy="12969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47372</xdr:colOff>
      <xdr:row>34</xdr:row>
      <xdr:rowOff>13566</xdr:rowOff>
    </xdr:from>
    <xdr:to>
      <xdr:col>61</xdr:col>
      <xdr:colOff>115772</xdr:colOff>
      <xdr:row>34</xdr:row>
      <xdr:rowOff>13566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F09E94A-6462-4D72-9C52-FED4E617FE57}"/>
            </a:ext>
          </a:extLst>
        </xdr:cNvPr>
        <xdr:cNvCxnSpPr/>
      </xdr:nvCxnSpPr>
      <xdr:spPr>
        <a:xfrm>
          <a:off x="12620372" y="7785966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90079</xdr:colOff>
      <xdr:row>33</xdr:row>
      <xdr:rowOff>187864</xdr:rowOff>
    </xdr:from>
    <xdr:ext cx="444352" cy="233205"/>
    <xdr:sp macro="" textlink="'1条'!R9">
      <xdr:nvSpPr>
        <xdr:cNvPr id="59" name="テキスト ボックス 58">
          <a:extLst>
            <a:ext uri="{FF2B5EF4-FFF2-40B4-BE49-F238E27FC236}">
              <a16:creationId xmlns:a16="http://schemas.microsoft.com/office/drawing/2014/main" id="{487A451C-8F01-4BD5-A8E1-29C782A5E49A}"/>
            </a:ext>
          </a:extLst>
        </xdr:cNvPr>
        <xdr:cNvSpPr txBox="1"/>
      </xdr:nvSpPr>
      <xdr:spPr>
        <a:xfrm>
          <a:off x="13120279" y="77316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55</xdr:col>
      <xdr:colOff>51618</xdr:colOff>
      <xdr:row>30</xdr:row>
      <xdr:rowOff>221584</xdr:rowOff>
    </xdr:from>
    <xdr:to>
      <xdr:col>55</xdr:col>
      <xdr:colOff>51618</xdr:colOff>
      <xdr:row>31</xdr:row>
      <xdr:rowOff>175695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588F9619-90DA-4DE4-BD7F-7E9C18A91DF1}"/>
            </a:ext>
          </a:extLst>
        </xdr:cNvPr>
        <xdr:cNvCxnSpPr/>
      </xdr:nvCxnSpPr>
      <xdr:spPr>
        <a:xfrm>
          <a:off x="12624618" y="7079584"/>
          <a:ext cx="0" cy="18271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48820</xdr:colOff>
      <xdr:row>31</xdr:row>
      <xdr:rowOff>45350</xdr:rowOff>
    </xdr:from>
    <xdr:to>
      <xdr:col>56</xdr:col>
      <xdr:colOff>105593</xdr:colOff>
      <xdr:row>31</xdr:row>
      <xdr:rowOff>45350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D5CC1D58-B6BC-4BA9-958F-F5BBF9E4BDA2}"/>
            </a:ext>
          </a:extLst>
        </xdr:cNvPr>
        <xdr:cNvCxnSpPr/>
      </xdr:nvCxnSpPr>
      <xdr:spPr>
        <a:xfrm>
          <a:off x="12621820" y="7131950"/>
          <a:ext cx="28537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192918</xdr:colOff>
      <xdr:row>30</xdr:row>
      <xdr:rowOff>81278</xdr:rowOff>
    </xdr:from>
    <xdr:ext cx="444352" cy="233205"/>
    <xdr:sp macro="" textlink="'1条'!R11">
      <xdr:nvSpPr>
        <xdr:cNvPr id="62" name="テキスト ボックス 61">
          <a:extLst>
            <a:ext uri="{FF2B5EF4-FFF2-40B4-BE49-F238E27FC236}">
              <a16:creationId xmlns:a16="http://schemas.microsoft.com/office/drawing/2014/main" id="{F55D36E8-0508-462C-B2CA-30BDFDD4DF80}"/>
            </a:ext>
          </a:extLst>
        </xdr:cNvPr>
        <xdr:cNvSpPr txBox="1"/>
      </xdr:nvSpPr>
      <xdr:spPr>
        <a:xfrm>
          <a:off x="12537318" y="693927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58</xdr:col>
      <xdr:colOff>41755</xdr:colOff>
      <xdr:row>30</xdr:row>
      <xdr:rowOff>79597</xdr:rowOff>
    </xdr:from>
    <xdr:ext cx="444352" cy="233205"/>
    <xdr:sp macro="" textlink="'1条'!R12">
      <xdr:nvSpPr>
        <xdr:cNvPr id="63" name="テキスト ボックス 62">
          <a:extLst>
            <a:ext uri="{FF2B5EF4-FFF2-40B4-BE49-F238E27FC236}">
              <a16:creationId xmlns:a16="http://schemas.microsoft.com/office/drawing/2014/main" id="{E4B36934-8A42-441A-9694-391BB8ED92BA}"/>
            </a:ext>
          </a:extLst>
        </xdr:cNvPr>
        <xdr:cNvSpPr txBox="1"/>
      </xdr:nvSpPr>
      <xdr:spPr>
        <a:xfrm>
          <a:off x="13300555" y="69375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57</xdr:col>
      <xdr:colOff>84357</xdr:colOff>
      <xdr:row>31</xdr:row>
      <xdr:rowOff>45350</xdr:rowOff>
    </xdr:from>
    <xdr:to>
      <xdr:col>61</xdr:col>
      <xdr:colOff>105957</xdr:colOff>
      <xdr:row>31</xdr:row>
      <xdr:rowOff>45350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B059534-F87E-4186-87C2-67E48DE1194D}"/>
            </a:ext>
          </a:extLst>
        </xdr:cNvPr>
        <xdr:cNvCxnSpPr/>
      </xdr:nvCxnSpPr>
      <xdr:spPr>
        <a:xfrm>
          <a:off x="13114557" y="7131950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112003</xdr:colOff>
      <xdr:row>30</xdr:row>
      <xdr:rowOff>215104</xdr:rowOff>
    </xdr:from>
    <xdr:to>
      <xdr:col>61</xdr:col>
      <xdr:colOff>112003</xdr:colOff>
      <xdr:row>31</xdr:row>
      <xdr:rowOff>169215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63A9CE58-22ED-4BA5-AB42-AE04A1030DCA}"/>
            </a:ext>
          </a:extLst>
        </xdr:cNvPr>
        <xdr:cNvCxnSpPr/>
      </xdr:nvCxnSpPr>
      <xdr:spPr>
        <a:xfrm>
          <a:off x="14056603" y="7073104"/>
          <a:ext cx="0" cy="18271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109594</xdr:colOff>
      <xdr:row>22</xdr:row>
      <xdr:rowOff>107431</xdr:rowOff>
    </xdr:from>
    <xdr:to>
      <xdr:col>61</xdr:col>
      <xdr:colOff>109594</xdr:colOff>
      <xdr:row>32</xdr:row>
      <xdr:rowOff>89431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1A7CF358-CEED-4ED2-AF1A-7469A2EDE0F7}"/>
            </a:ext>
          </a:extLst>
        </xdr:cNvPr>
        <xdr:cNvCxnSpPr/>
      </xdr:nvCxnSpPr>
      <xdr:spPr>
        <a:xfrm>
          <a:off x="14054194" y="5136631"/>
          <a:ext cx="0" cy="226800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84343</xdr:colOff>
      <xdr:row>22</xdr:row>
      <xdr:rowOff>104226</xdr:rowOff>
    </xdr:from>
    <xdr:to>
      <xdr:col>68</xdr:col>
      <xdr:colOff>71120</xdr:colOff>
      <xdr:row>22</xdr:row>
      <xdr:rowOff>104226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D82421D5-D5F3-43E2-9E1E-65497B9BAD26}"/>
            </a:ext>
          </a:extLst>
        </xdr:cNvPr>
        <xdr:cNvCxnSpPr/>
      </xdr:nvCxnSpPr>
      <xdr:spPr>
        <a:xfrm>
          <a:off x="13114543" y="5133426"/>
          <a:ext cx="250137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143561</xdr:colOff>
      <xdr:row>20</xdr:row>
      <xdr:rowOff>161608</xdr:rowOff>
    </xdr:from>
    <xdr:ext cx="233205" cy="444352"/>
    <xdr:sp macro="" textlink="'1条'!R17">
      <xdr:nvSpPr>
        <xdr:cNvPr id="69" name="テキスト ボックス 68">
          <a:extLst>
            <a:ext uri="{FF2B5EF4-FFF2-40B4-BE49-F238E27FC236}">
              <a16:creationId xmlns:a16="http://schemas.microsoft.com/office/drawing/2014/main" id="{7E14D4E7-200E-42FB-8C24-5F44EA694640}"/>
            </a:ext>
          </a:extLst>
        </xdr:cNvPr>
        <xdr:cNvSpPr txBox="1"/>
      </xdr:nvSpPr>
      <xdr:spPr>
        <a:xfrm rot="16200000">
          <a:off x="12382388" y="483918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55</xdr:col>
      <xdr:colOff>67378</xdr:colOff>
      <xdr:row>22</xdr:row>
      <xdr:rowOff>113993</xdr:rowOff>
    </xdr:from>
    <xdr:to>
      <xdr:col>56</xdr:col>
      <xdr:colOff>44553</xdr:colOff>
      <xdr:row>22</xdr:row>
      <xdr:rowOff>113993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F7114A2F-2E60-4918-B701-61722FF1D4F2}"/>
            </a:ext>
          </a:extLst>
        </xdr:cNvPr>
        <xdr:cNvCxnSpPr/>
      </xdr:nvCxnSpPr>
      <xdr:spPr>
        <a:xfrm>
          <a:off x="12640378" y="5143193"/>
          <a:ext cx="20577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101129</xdr:colOff>
      <xdr:row>21</xdr:row>
      <xdr:rowOff>163065</xdr:rowOff>
    </xdr:from>
    <xdr:to>
      <xdr:col>55</xdr:col>
      <xdr:colOff>101129</xdr:colOff>
      <xdr:row>22</xdr:row>
      <xdr:rowOff>75067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8F7DCF8E-BFD3-4299-B608-0916BAA1783E}"/>
            </a:ext>
          </a:extLst>
        </xdr:cNvPr>
        <xdr:cNvCxnSpPr/>
      </xdr:nvCxnSpPr>
      <xdr:spPr>
        <a:xfrm>
          <a:off x="12674129" y="4963665"/>
          <a:ext cx="0" cy="140602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111414</xdr:colOff>
      <xdr:row>22</xdr:row>
      <xdr:rowOff>106680</xdr:rowOff>
    </xdr:from>
    <xdr:to>
      <xdr:col>67</xdr:col>
      <xdr:colOff>173946</xdr:colOff>
      <xdr:row>33</xdr:row>
      <xdr:rowOff>78727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78B5B74B-49B9-42ED-9065-9A75BCCBF4DB}"/>
            </a:ext>
          </a:extLst>
        </xdr:cNvPr>
        <xdr:cNvCxnSpPr/>
      </xdr:nvCxnSpPr>
      <xdr:spPr>
        <a:xfrm flipH="1">
          <a:off x="14056014" y="5135880"/>
          <a:ext cx="1434132" cy="2486647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109274</xdr:colOff>
      <xdr:row>21</xdr:row>
      <xdr:rowOff>195556</xdr:rowOff>
    </xdr:from>
    <xdr:to>
      <xdr:col>67</xdr:col>
      <xdr:colOff>109274</xdr:colOff>
      <xdr:row>22</xdr:row>
      <xdr:rowOff>105071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FEA231-9F60-4AC8-83D4-494F126477CE}"/>
            </a:ext>
          </a:extLst>
        </xdr:cNvPr>
        <xdr:cNvCxnSpPr/>
      </xdr:nvCxnSpPr>
      <xdr:spPr>
        <a:xfrm>
          <a:off x="15425474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1962</xdr:colOff>
      <xdr:row>20</xdr:row>
      <xdr:rowOff>190929</xdr:rowOff>
    </xdr:from>
    <xdr:ext cx="336311" cy="233205"/>
    <xdr:sp macro="" textlink="'1条'!R8">
      <xdr:nvSpPr>
        <xdr:cNvPr id="3" name="テキスト ボックス 2">
          <a:extLst>
            <a:ext uri="{FF2B5EF4-FFF2-40B4-BE49-F238E27FC236}">
              <a16:creationId xmlns:a16="http://schemas.microsoft.com/office/drawing/2014/main" id="{7CAA7AE2-9E74-489C-AF87-21FD16161E1B}"/>
            </a:ext>
          </a:extLst>
        </xdr:cNvPr>
        <xdr:cNvSpPr txBox="1"/>
      </xdr:nvSpPr>
      <xdr:spPr>
        <a:xfrm>
          <a:off x="14403762" y="4762929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63</xdr:col>
      <xdr:colOff>182911</xdr:colOff>
      <xdr:row>20</xdr:row>
      <xdr:rowOff>198474</xdr:rowOff>
    </xdr:from>
    <xdr:ext cx="300082" cy="233205"/>
    <xdr:sp macro="" textlink="'1条'!R36">
      <xdr:nvSpPr>
        <xdr:cNvPr id="4" name="テキスト ボックス 3">
          <a:extLst>
            <a:ext uri="{FF2B5EF4-FFF2-40B4-BE49-F238E27FC236}">
              <a16:creationId xmlns:a16="http://schemas.microsoft.com/office/drawing/2014/main" id="{355655EA-3D49-4AC4-82FD-FD45CB2BEE8F}"/>
            </a:ext>
          </a:extLst>
        </xdr:cNvPr>
        <xdr:cNvSpPr txBox="1"/>
      </xdr:nvSpPr>
      <xdr:spPr>
        <a:xfrm>
          <a:off x="14584711" y="4770474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66</xdr:col>
      <xdr:colOff>224722</xdr:colOff>
      <xdr:row>21</xdr:row>
      <xdr:rowOff>195556</xdr:rowOff>
    </xdr:from>
    <xdr:to>
      <xdr:col>66</xdr:col>
      <xdr:colOff>224722</xdr:colOff>
      <xdr:row>22</xdr:row>
      <xdr:rowOff>105071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D3D56E9-F849-7B43-990E-D4A56CE4949D}"/>
            </a:ext>
          </a:extLst>
        </xdr:cNvPr>
        <xdr:cNvCxnSpPr/>
      </xdr:nvCxnSpPr>
      <xdr:spPr>
        <a:xfrm>
          <a:off x="15312322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125452</xdr:colOff>
      <xdr:row>21</xdr:row>
      <xdr:rowOff>195556</xdr:rowOff>
    </xdr:from>
    <xdr:to>
      <xdr:col>66</xdr:col>
      <xdr:colOff>127736</xdr:colOff>
      <xdr:row>22</xdr:row>
      <xdr:rowOff>105071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E9B356A-ADAA-19B3-25A1-6F91CA3FE410}"/>
            </a:ext>
          </a:extLst>
        </xdr:cNvPr>
        <xdr:cNvCxnSpPr/>
      </xdr:nvCxnSpPr>
      <xdr:spPr>
        <a:xfrm>
          <a:off x="15213052" y="4996156"/>
          <a:ext cx="2284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1716</xdr:colOff>
      <xdr:row>21</xdr:row>
      <xdr:rowOff>195556</xdr:rowOff>
    </xdr:from>
    <xdr:to>
      <xdr:col>66</xdr:col>
      <xdr:colOff>1716</xdr:colOff>
      <xdr:row>22</xdr:row>
      <xdr:rowOff>105071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92FA787-EE84-DF3E-2BBE-4B55D2CA4212}"/>
            </a:ext>
          </a:extLst>
        </xdr:cNvPr>
        <xdr:cNvCxnSpPr/>
      </xdr:nvCxnSpPr>
      <xdr:spPr>
        <a:xfrm>
          <a:off x="15089316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125754</xdr:colOff>
      <xdr:row>21</xdr:row>
      <xdr:rowOff>195556</xdr:rowOff>
    </xdr:from>
    <xdr:to>
      <xdr:col>65</xdr:col>
      <xdr:colOff>125754</xdr:colOff>
      <xdr:row>22</xdr:row>
      <xdr:rowOff>105071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5E4C437-B651-F8FD-C14E-602B6180C4C4}"/>
            </a:ext>
          </a:extLst>
        </xdr:cNvPr>
        <xdr:cNvCxnSpPr/>
      </xdr:nvCxnSpPr>
      <xdr:spPr>
        <a:xfrm>
          <a:off x="14984754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17893</xdr:colOff>
      <xdr:row>21</xdr:row>
      <xdr:rowOff>195556</xdr:rowOff>
    </xdr:from>
    <xdr:to>
      <xdr:col>65</xdr:col>
      <xdr:colOff>17893</xdr:colOff>
      <xdr:row>22</xdr:row>
      <xdr:rowOff>105071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3538EC4-B252-1BBF-9EA3-C10F20859005}"/>
            </a:ext>
          </a:extLst>
        </xdr:cNvPr>
        <xdr:cNvCxnSpPr/>
      </xdr:nvCxnSpPr>
      <xdr:spPr>
        <a:xfrm>
          <a:off x="14876893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136641</xdr:colOff>
      <xdr:row>21</xdr:row>
      <xdr:rowOff>195556</xdr:rowOff>
    </xdr:from>
    <xdr:to>
      <xdr:col>64</xdr:col>
      <xdr:colOff>136641</xdr:colOff>
      <xdr:row>22</xdr:row>
      <xdr:rowOff>105071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C03971-5A36-2D16-A3E0-5F43FA90267E}"/>
            </a:ext>
          </a:extLst>
        </xdr:cNvPr>
        <xdr:cNvCxnSpPr/>
      </xdr:nvCxnSpPr>
      <xdr:spPr>
        <a:xfrm>
          <a:off x="14767041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26116</xdr:colOff>
      <xdr:row>21</xdr:row>
      <xdr:rowOff>195556</xdr:rowOff>
    </xdr:from>
    <xdr:to>
      <xdr:col>64</xdr:col>
      <xdr:colOff>26116</xdr:colOff>
      <xdr:row>22</xdr:row>
      <xdr:rowOff>105071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C35925A-705B-BF5C-C80C-4A5392E77457}"/>
            </a:ext>
          </a:extLst>
        </xdr:cNvPr>
        <xdr:cNvCxnSpPr/>
      </xdr:nvCxnSpPr>
      <xdr:spPr>
        <a:xfrm>
          <a:off x="14656516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150189</xdr:colOff>
      <xdr:row>21</xdr:row>
      <xdr:rowOff>195556</xdr:rowOff>
    </xdr:from>
    <xdr:to>
      <xdr:col>63</xdr:col>
      <xdr:colOff>150189</xdr:colOff>
      <xdr:row>22</xdr:row>
      <xdr:rowOff>105071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EB4F23C-4BA0-2EE4-BF60-76EA45A65321}"/>
            </a:ext>
          </a:extLst>
        </xdr:cNvPr>
        <xdr:cNvCxnSpPr/>
      </xdr:nvCxnSpPr>
      <xdr:spPr>
        <a:xfrm>
          <a:off x="14551989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36401</xdr:colOff>
      <xdr:row>21</xdr:row>
      <xdr:rowOff>195556</xdr:rowOff>
    </xdr:from>
    <xdr:to>
      <xdr:col>63</xdr:col>
      <xdr:colOff>36401</xdr:colOff>
      <xdr:row>22</xdr:row>
      <xdr:rowOff>105071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EB62F07-AE05-9FC2-2BB7-55875FA0DC76}"/>
            </a:ext>
          </a:extLst>
        </xdr:cNvPr>
        <xdr:cNvCxnSpPr/>
      </xdr:nvCxnSpPr>
      <xdr:spPr>
        <a:xfrm>
          <a:off x="14438201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155784</xdr:colOff>
      <xdr:row>21</xdr:row>
      <xdr:rowOff>195556</xdr:rowOff>
    </xdr:from>
    <xdr:to>
      <xdr:col>62</xdr:col>
      <xdr:colOff>155784</xdr:colOff>
      <xdr:row>22</xdr:row>
      <xdr:rowOff>105071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C16C223-541D-EBB7-82DB-F90275C2A794}"/>
            </a:ext>
          </a:extLst>
        </xdr:cNvPr>
        <xdr:cNvCxnSpPr/>
      </xdr:nvCxnSpPr>
      <xdr:spPr>
        <a:xfrm>
          <a:off x="14328984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52577</xdr:colOff>
      <xdr:row>21</xdr:row>
      <xdr:rowOff>195556</xdr:rowOff>
    </xdr:from>
    <xdr:to>
      <xdr:col>62</xdr:col>
      <xdr:colOff>52577</xdr:colOff>
      <xdr:row>22</xdr:row>
      <xdr:rowOff>105071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E49A1D0-64AB-B682-73A6-3C2315F52EFC}"/>
            </a:ext>
          </a:extLst>
        </xdr:cNvPr>
        <xdr:cNvCxnSpPr/>
      </xdr:nvCxnSpPr>
      <xdr:spPr>
        <a:xfrm>
          <a:off x="14225777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167269</xdr:colOff>
      <xdr:row>21</xdr:row>
      <xdr:rowOff>195556</xdr:rowOff>
    </xdr:from>
    <xdr:to>
      <xdr:col>61</xdr:col>
      <xdr:colOff>167269</xdr:colOff>
      <xdr:row>22</xdr:row>
      <xdr:rowOff>105071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8EBEC9B-73F5-C0AE-F774-6169FB9A32E3}"/>
            </a:ext>
          </a:extLst>
        </xdr:cNvPr>
        <xdr:cNvCxnSpPr/>
      </xdr:nvCxnSpPr>
      <xdr:spPr>
        <a:xfrm>
          <a:off x="14111869" y="499615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33277</xdr:colOff>
      <xdr:row>32</xdr:row>
      <xdr:rowOff>174864</xdr:rowOff>
    </xdr:from>
    <xdr:to>
      <xdr:col>62</xdr:col>
      <xdr:colOff>42026</xdr:colOff>
      <xdr:row>33</xdr:row>
      <xdr:rowOff>169306</xdr:rowOff>
    </xdr:to>
    <xdr:sp macro="" textlink="">
      <xdr:nvSpPr>
        <xdr:cNvPr id="20" name="円弧 19">
          <a:extLst>
            <a:ext uri="{FF2B5EF4-FFF2-40B4-BE49-F238E27FC236}">
              <a16:creationId xmlns:a16="http://schemas.microsoft.com/office/drawing/2014/main" id="{E69EB807-1A91-40DA-B0F6-A8C9FB9FE683}"/>
            </a:ext>
          </a:extLst>
        </xdr:cNvPr>
        <xdr:cNvSpPr/>
      </xdr:nvSpPr>
      <xdr:spPr>
        <a:xfrm rot="1800000">
          <a:off x="13977877" y="7490064"/>
          <a:ext cx="237349" cy="223042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113935</xdr:colOff>
      <xdr:row>33</xdr:row>
      <xdr:rowOff>74572</xdr:rowOff>
    </xdr:from>
    <xdr:to>
      <xdr:col>68</xdr:col>
      <xdr:colOff>37732</xdr:colOff>
      <xdr:row>33</xdr:row>
      <xdr:rowOff>74572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9E8E855-9EEE-4769-AC8F-D68B93E5D554}"/>
            </a:ext>
          </a:extLst>
        </xdr:cNvPr>
        <xdr:cNvCxnSpPr/>
      </xdr:nvCxnSpPr>
      <xdr:spPr>
        <a:xfrm>
          <a:off x="14058535" y="7618372"/>
          <a:ext cx="1523997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206636</xdr:colOff>
      <xdr:row>32</xdr:row>
      <xdr:rowOff>41101</xdr:rowOff>
    </xdr:from>
    <xdr:ext cx="355097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C15FCA0-1D2D-40A9-A0A4-600AF0F4B12A}"/>
            </a:ext>
          </a:extLst>
        </xdr:cNvPr>
        <xdr:cNvSpPr txBox="1"/>
      </xdr:nvSpPr>
      <xdr:spPr>
        <a:xfrm>
          <a:off x="14151236" y="7356301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79389</xdr:colOff>
      <xdr:row>28</xdr:row>
      <xdr:rowOff>155584</xdr:rowOff>
    </xdr:from>
    <xdr:to>
      <xdr:col>66</xdr:col>
      <xdr:colOff>63283</xdr:colOff>
      <xdr:row>28</xdr:row>
      <xdr:rowOff>155584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4597E45-4281-4144-A8FA-3BD4F79718CC}"/>
            </a:ext>
          </a:extLst>
        </xdr:cNvPr>
        <xdr:cNvCxnSpPr/>
      </xdr:nvCxnSpPr>
      <xdr:spPr>
        <a:xfrm rot="1800000">
          <a:off x="14709789" y="6556384"/>
          <a:ext cx="441094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25566</xdr:colOff>
      <xdr:row>28</xdr:row>
      <xdr:rowOff>10087</xdr:rowOff>
    </xdr:from>
    <xdr:to>
      <xdr:col>65</xdr:col>
      <xdr:colOff>25566</xdr:colOff>
      <xdr:row>30</xdr:row>
      <xdr:rowOff>121630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172A3E0-5A6B-476E-8658-84EA18C9E81E}"/>
            </a:ext>
          </a:extLst>
        </xdr:cNvPr>
        <xdr:cNvCxnSpPr/>
      </xdr:nvCxnSpPr>
      <xdr:spPr>
        <a:xfrm rot="3600000">
          <a:off x="14600194" y="6695259"/>
          <a:ext cx="568743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108854</xdr:colOff>
      <xdr:row>28</xdr:row>
      <xdr:rowOff>59784</xdr:rowOff>
    </xdr:from>
    <xdr:to>
      <xdr:col>65</xdr:col>
      <xdr:colOff>110487</xdr:colOff>
      <xdr:row>29</xdr:row>
      <xdr:rowOff>57036</xdr:rowOff>
    </xdr:to>
    <xdr:sp macro="" textlink="">
      <xdr:nvSpPr>
        <xdr:cNvPr id="25" name="円弧 24">
          <a:extLst>
            <a:ext uri="{FF2B5EF4-FFF2-40B4-BE49-F238E27FC236}">
              <a16:creationId xmlns:a16="http://schemas.microsoft.com/office/drawing/2014/main" id="{C76BB919-3536-41C8-8F11-D25C8932426E}"/>
            </a:ext>
          </a:extLst>
        </xdr:cNvPr>
        <xdr:cNvSpPr/>
      </xdr:nvSpPr>
      <xdr:spPr>
        <a:xfrm rot="5940764">
          <a:off x="14741445" y="6458393"/>
          <a:ext cx="225852" cy="230233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220813</xdr:colOff>
      <xdr:row>28</xdr:row>
      <xdr:rowOff>202089</xdr:rowOff>
    </xdr:from>
    <xdr:ext cx="355097" cy="242374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B0A67D0-F1F0-4AC6-A7C8-883213D90C76}"/>
            </a:ext>
          </a:extLst>
        </xdr:cNvPr>
        <xdr:cNvSpPr txBox="1"/>
      </xdr:nvSpPr>
      <xdr:spPr>
        <a:xfrm>
          <a:off x="14851213" y="6602889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136684</xdr:colOff>
      <xdr:row>24</xdr:row>
      <xdr:rowOff>165738</xdr:rowOff>
    </xdr:from>
    <xdr:to>
      <xdr:col>63</xdr:col>
      <xdr:colOff>136684</xdr:colOff>
      <xdr:row>27</xdr:row>
      <xdr:rowOff>57170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AA4AA090-2338-4C1F-AF24-ECE8C2706D27}"/>
            </a:ext>
          </a:extLst>
        </xdr:cNvPr>
        <xdr:cNvCxnSpPr/>
      </xdr:nvCxnSpPr>
      <xdr:spPr>
        <a:xfrm>
          <a:off x="14538484" y="5652138"/>
          <a:ext cx="0" cy="577232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228018</xdr:colOff>
      <xdr:row>23</xdr:row>
      <xdr:rowOff>212100</xdr:rowOff>
    </xdr:from>
    <xdr:ext cx="387542" cy="2249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D245190-FA91-46D4-8562-347433AE05FD}"/>
            </a:ext>
          </a:extLst>
        </xdr:cNvPr>
        <xdr:cNvSpPr txBox="1"/>
      </xdr:nvSpPr>
      <xdr:spPr>
        <a:xfrm>
          <a:off x="14401218" y="5469900"/>
          <a:ext cx="38754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W=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141095</xdr:colOff>
      <xdr:row>29</xdr:row>
      <xdr:rowOff>161756</xdr:rowOff>
    </xdr:from>
    <xdr:to>
      <xdr:col>61</xdr:col>
      <xdr:colOff>109558</xdr:colOff>
      <xdr:row>29</xdr:row>
      <xdr:rowOff>161756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746332FE-64EE-4676-9CF7-B8465F82BED5}"/>
            </a:ext>
          </a:extLst>
        </xdr:cNvPr>
        <xdr:cNvCxnSpPr/>
      </xdr:nvCxnSpPr>
      <xdr:spPr>
        <a:xfrm>
          <a:off x="13857095" y="6791156"/>
          <a:ext cx="197063" cy="0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122696</xdr:colOff>
      <xdr:row>28</xdr:row>
      <xdr:rowOff>115095</xdr:rowOff>
    </xdr:from>
    <xdr:ext cx="349135" cy="2249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D0B0A8B-0691-4A94-978D-C0491391E10D}"/>
            </a:ext>
          </a:extLst>
        </xdr:cNvPr>
        <xdr:cNvSpPr txBox="1"/>
      </xdr:nvSpPr>
      <xdr:spPr>
        <a:xfrm>
          <a:off x="13381496" y="6515895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61</xdr:col>
      <xdr:colOff>109431</xdr:colOff>
      <xdr:row>20</xdr:row>
      <xdr:rowOff>197412</xdr:rowOff>
    </xdr:from>
    <xdr:to>
      <xdr:col>61</xdr:col>
      <xdr:colOff>109431</xdr:colOff>
      <xdr:row>21</xdr:row>
      <xdr:rowOff>103838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600C1113-DED5-3F3A-066D-2356F1461632}"/>
            </a:ext>
          </a:extLst>
        </xdr:cNvPr>
        <xdr:cNvCxnSpPr/>
      </xdr:nvCxnSpPr>
      <xdr:spPr>
        <a:xfrm>
          <a:off x="14054031" y="4769412"/>
          <a:ext cx="0" cy="13502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112000</xdr:colOff>
      <xdr:row>21</xdr:row>
      <xdr:rowOff>2271</xdr:rowOff>
    </xdr:from>
    <xdr:to>
      <xdr:col>67</xdr:col>
      <xdr:colOff>173200</xdr:colOff>
      <xdr:row>21</xdr:row>
      <xdr:rowOff>2271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B2C1FC0-586D-6C51-1337-C028F2E88005}"/>
            </a:ext>
          </a:extLst>
        </xdr:cNvPr>
        <xdr:cNvCxnSpPr/>
      </xdr:nvCxnSpPr>
      <xdr:spPr>
        <a:xfrm>
          <a:off x="14056600" y="4802871"/>
          <a:ext cx="1432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169755</xdr:colOff>
      <xdr:row>20</xdr:row>
      <xdr:rowOff>197412</xdr:rowOff>
    </xdr:from>
    <xdr:to>
      <xdr:col>67</xdr:col>
      <xdr:colOff>169755</xdr:colOff>
      <xdr:row>21</xdr:row>
      <xdr:rowOff>103838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367F511-0322-6741-3691-4906C9FB05B5}"/>
            </a:ext>
          </a:extLst>
        </xdr:cNvPr>
        <xdr:cNvCxnSpPr/>
      </xdr:nvCxnSpPr>
      <xdr:spPr>
        <a:xfrm>
          <a:off x="15485955" y="4769412"/>
          <a:ext cx="0" cy="13502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76707</xdr:colOff>
      <xdr:row>20</xdr:row>
      <xdr:rowOff>16714</xdr:rowOff>
    </xdr:from>
    <xdr:ext cx="374783" cy="2249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6A1B770-E8F1-59F0-E787-271B6480AEAB}"/>
            </a:ext>
          </a:extLst>
        </xdr:cNvPr>
        <xdr:cNvSpPr txBox="1"/>
      </xdr:nvSpPr>
      <xdr:spPr>
        <a:xfrm>
          <a:off x="14478507" y="4588714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67</xdr:col>
      <xdr:colOff>214184</xdr:colOff>
      <xdr:row>22</xdr:row>
      <xdr:rowOff>108490</xdr:rowOff>
    </xdr:from>
    <xdr:to>
      <xdr:col>67</xdr:col>
      <xdr:colOff>215059</xdr:colOff>
      <xdr:row>33</xdr:row>
      <xdr:rowOff>77890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A9756E6-E1F9-6E6E-F2FE-DEFCE53335BF}"/>
            </a:ext>
          </a:extLst>
        </xdr:cNvPr>
        <xdr:cNvCxnSpPr/>
      </xdr:nvCxnSpPr>
      <xdr:spPr>
        <a:xfrm>
          <a:off x="15530384" y="5137690"/>
          <a:ext cx="875" cy="248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168188</xdr:colOff>
      <xdr:row>26</xdr:row>
      <xdr:rowOff>153622</xdr:rowOff>
    </xdr:from>
    <xdr:ext cx="233205" cy="444352"/>
    <xdr:sp macro="" textlink="$T$29">
      <xdr:nvSpPr>
        <xdr:cNvPr id="29" name="テキスト ボックス 28">
          <a:extLst>
            <a:ext uri="{FF2B5EF4-FFF2-40B4-BE49-F238E27FC236}">
              <a16:creationId xmlns:a16="http://schemas.microsoft.com/office/drawing/2014/main" id="{7C51C5C4-F33B-FECE-E885-4CF6B75AFEBF}"/>
            </a:ext>
          </a:extLst>
        </xdr:cNvPr>
        <xdr:cNvSpPr txBox="1"/>
      </xdr:nvSpPr>
      <xdr:spPr>
        <a:xfrm rot="16200000">
          <a:off x="15378815" y="620279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AC8DB08-009E-4E61-8CC6-74C070A5FF0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6.900</a:t>
          </a:fld>
          <a:endParaRPr kumimoji="1" lang="ja-JP" altLang="en-US" sz="900"/>
        </a:p>
      </xdr:txBody>
    </xdr:sp>
    <xdr:clientData/>
  </xdr:oneCellAnchor>
  <xdr:oneCellAnchor>
    <xdr:from>
      <xdr:col>67</xdr:col>
      <xdr:colOff>164409</xdr:colOff>
      <xdr:row>28</xdr:row>
      <xdr:rowOff>7938</xdr:rowOff>
    </xdr:from>
    <xdr:ext cx="224998" cy="39081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B0ED4B0-D1BE-48DF-0427-CE4A8985E63E}"/>
            </a:ext>
          </a:extLst>
        </xdr:cNvPr>
        <xdr:cNvSpPr txBox="1"/>
      </xdr:nvSpPr>
      <xdr:spPr>
        <a:xfrm rot="16200000">
          <a:off x="15397701" y="6491646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21</xdr:col>
      <xdr:colOff>93706</xdr:colOff>
      <xdr:row>6</xdr:row>
      <xdr:rowOff>31291</xdr:rowOff>
    </xdr:from>
    <xdr:to>
      <xdr:col>21</xdr:col>
      <xdr:colOff>93706</xdr:colOff>
      <xdr:row>16</xdr:row>
      <xdr:rowOff>49291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1FDDE9A-7EB6-2EF7-2F2F-EB6C1E5C9A3E}"/>
            </a:ext>
          </a:extLst>
        </xdr:cNvPr>
        <xdr:cNvCxnSpPr/>
      </xdr:nvCxnSpPr>
      <xdr:spPr>
        <a:xfrm>
          <a:off x="4894306" y="140289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31495</xdr:colOff>
      <xdr:row>17</xdr:row>
      <xdr:rowOff>39206</xdr:rowOff>
    </xdr:from>
    <xdr:to>
      <xdr:col>26</xdr:col>
      <xdr:colOff>99895</xdr:colOff>
      <xdr:row>17</xdr:row>
      <xdr:rowOff>39206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CF33173-1466-6D21-9AE1-203B0453D982}"/>
            </a:ext>
          </a:extLst>
        </xdr:cNvPr>
        <xdr:cNvCxnSpPr/>
      </xdr:nvCxnSpPr>
      <xdr:spPr>
        <a:xfrm>
          <a:off x="4603495" y="3925406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31373</xdr:colOff>
      <xdr:row>16</xdr:row>
      <xdr:rowOff>50478</xdr:rowOff>
    </xdr:from>
    <xdr:to>
      <xdr:col>21</xdr:col>
      <xdr:colOff>91553</xdr:colOff>
      <xdr:row>16</xdr:row>
      <xdr:rowOff>50478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3EA2483B-2B2F-04C4-58CE-F1A8356A9696}"/>
            </a:ext>
          </a:extLst>
        </xdr:cNvPr>
        <xdr:cNvCxnSpPr/>
      </xdr:nvCxnSpPr>
      <xdr:spPr>
        <a:xfrm>
          <a:off x="4603373" y="3708078"/>
          <a:ext cx="2887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29820</xdr:colOff>
      <xdr:row>16</xdr:row>
      <xdr:rowOff>52136</xdr:rowOff>
    </xdr:from>
    <xdr:to>
      <xdr:col>20</xdr:col>
      <xdr:colOff>29820</xdr:colOff>
      <xdr:row>17</xdr:row>
      <xdr:rowOff>39536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A016B94-04BD-476C-DF04-16A1A0525931}"/>
            </a:ext>
          </a:extLst>
        </xdr:cNvPr>
        <xdr:cNvCxnSpPr/>
      </xdr:nvCxnSpPr>
      <xdr:spPr>
        <a:xfrm>
          <a:off x="4601820" y="370973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90605</xdr:colOff>
      <xdr:row>6</xdr:row>
      <xdr:rowOff>28324</xdr:rowOff>
    </xdr:from>
    <xdr:to>
      <xdr:col>22</xdr:col>
      <xdr:colOff>79273</xdr:colOff>
      <xdr:row>6</xdr:row>
      <xdr:rowOff>28324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E7CA6D2E-60A5-827C-9689-08580CAA8AC6}"/>
            </a:ext>
          </a:extLst>
        </xdr:cNvPr>
        <xdr:cNvCxnSpPr/>
      </xdr:nvCxnSpPr>
      <xdr:spPr>
        <a:xfrm>
          <a:off x="4891205" y="1399924"/>
          <a:ext cx="2172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79007</xdr:colOff>
      <xdr:row>6</xdr:row>
      <xdr:rowOff>31291</xdr:rowOff>
    </xdr:from>
    <xdr:to>
      <xdr:col>22</xdr:col>
      <xdr:colOff>79007</xdr:colOff>
      <xdr:row>16</xdr:row>
      <xdr:rowOff>49291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99D368AD-2BC1-45AB-55A7-80F6FFBD6E51}"/>
            </a:ext>
          </a:extLst>
        </xdr:cNvPr>
        <xdr:cNvCxnSpPr/>
      </xdr:nvCxnSpPr>
      <xdr:spPr>
        <a:xfrm>
          <a:off x="5108207" y="140289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82510</xdr:colOff>
      <xdr:row>16</xdr:row>
      <xdr:rowOff>52599</xdr:rowOff>
    </xdr:from>
    <xdr:to>
      <xdr:col>26</xdr:col>
      <xdr:colOff>104110</xdr:colOff>
      <xdr:row>16</xdr:row>
      <xdr:rowOff>52599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9E841A6-D50A-91BD-51C8-6C84A83A028D}"/>
            </a:ext>
          </a:extLst>
        </xdr:cNvPr>
        <xdr:cNvCxnSpPr/>
      </xdr:nvCxnSpPr>
      <xdr:spPr>
        <a:xfrm>
          <a:off x="5111710" y="371019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102023</xdr:colOff>
      <xdr:row>16</xdr:row>
      <xdr:rowOff>51407</xdr:rowOff>
    </xdr:from>
    <xdr:to>
      <xdr:col>26</xdr:col>
      <xdr:colOff>102023</xdr:colOff>
      <xdr:row>17</xdr:row>
      <xdr:rowOff>38807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D061EFD5-BD65-954F-DEC1-FD1AEF2E0B0B}"/>
            </a:ext>
          </a:extLst>
        </xdr:cNvPr>
        <xdr:cNvCxnSpPr/>
      </xdr:nvCxnSpPr>
      <xdr:spPr>
        <a:xfrm>
          <a:off x="6045623" y="370900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162910</xdr:colOff>
      <xdr:row>6</xdr:row>
      <xdr:rowOff>34111</xdr:rowOff>
    </xdr:from>
    <xdr:to>
      <xdr:col>20</xdr:col>
      <xdr:colOff>227850</xdr:colOff>
      <xdr:row>6</xdr:row>
      <xdr:rowOff>34111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1D2667F7-1863-446B-8312-0C46E20643D0}"/>
            </a:ext>
          </a:extLst>
        </xdr:cNvPr>
        <xdr:cNvCxnSpPr/>
      </xdr:nvCxnSpPr>
      <xdr:spPr>
        <a:xfrm>
          <a:off x="4093779" y="1421477"/>
          <a:ext cx="7586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173064</xdr:colOff>
      <xdr:row>16</xdr:row>
      <xdr:rowOff>50560</xdr:rowOff>
    </xdr:from>
    <xdr:to>
      <xdr:col>19</xdr:col>
      <xdr:colOff>157318</xdr:colOff>
      <xdr:row>16</xdr:row>
      <xdr:rowOff>50560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C9B097C9-C6B9-105F-39E1-CDFED43B7BFE}"/>
            </a:ext>
          </a:extLst>
        </xdr:cNvPr>
        <xdr:cNvCxnSpPr/>
      </xdr:nvCxnSpPr>
      <xdr:spPr>
        <a:xfrm>
          <a:off x="4287864" y="3708160"/>
          <a:ext cx="21285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141</xdr:colOff>
      <xdr:row>6</xdr:row>
      <xdr:rowOff>36942</xdr:rowOff>
    </xdr:from>
    <xdr:to>
      <xdr:col>19</xdr:col>
      <xdr:colOff>141</xdr:colOff>
      <xdr:row>16</xdr:row>
      <xdr:rowOff>54942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721EB0D2-F557-D836-CA8F-470C05415DFE}"/>
            </a:ext>
          </a:extLst>
        </xdr:cNvPr>
        <xdr:cNvCxnSpPr/>
      </xdr:nvCxnSpPr>
      <xdr:spPr>
        <a:xfrm>
          <a:off x="4343541" y="140854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38251</xdr:colOff>
      <xdr:row>9</xdr:row>
      <xdr:rowOff>143060</xdr:rowOff>
    </xdr:from>
    <xdr:ext cx="233205" cy="444352"/>
    <xdr:sp macro="" textlink="'1条'!$R$7">
      <xdr:nvSpPr>
        <xdr:cNvPr id="86" name="テキスト ボックス 85">
          <a:extLst>
            <a:ext uri="{FF2B5EF4-FFF2-40B4-BE49-F238E27FC236}">
              <a16:creationId xmlns:a16="http://schemas.microsoft.com/office/drawing/2014/main" id="{22524A10-75AF-CC2B-6B9A-A4D30993C2A0}"/>
            </a:ext>
          </a:extLst>
        </xdr:cNvPr>
        <xdr:cNvSpPr txBox="1"/>
      </xdr:nvSpPr>
      <xdr:spPr>
        <a:xfrm rot="16200000">
          <a:off x="4047478" y="230603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17</xdr:col>
      <xdr:colOff>183756</xdr:colOff>
      <xdr:row>17</xdr:row>
      <xdr:rowOff>42151</xdr:rowOff>
    </xdr:from>
    <xdr:to>
      <xdr:col>19</xdr:col>
      <xdr:colOff>172720</xdr:colOff>
      <xdr:row>17</xdr:row>
      <xdr:rowOff>42151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CB0AC671-8FB8-64A2-FEF3-5FEB8E1AF1B6}"/>
            </a:ext>
          </a:extLst>
        </xdr:cNvPr>
        <xdr:cNvCxnSpPr/>
      </xdr:nvCxnSpPr>
      <xdr:spPr>
        <a:xfrm>
          <a:off x="4069956" y="3928351"/>
          <a:ext cx="44616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32564</xdr:colOff>
      <xdr:row>10</xdr:row>
      <xdr:rowOff>83426</xdr:rowOff>
    </xdr:from>
    <xdr:ext cx="233205" cy="444352"/>
    <xdr:sp macro="" textlink="'1条'!R6">
      <xdr:nvSpPr>
        <xdr:cNvPr id="88" name="テキスト ボックス 87">
          <a:extLst>
            <a:ext uri="{FF2B5EF4-FFF2-40B4-BE49-F238E27FC236}">
              <a16:creationId xmlns:a16="http://schemas.microsoft.com/office/drawing/2014/main" id="{02ABB4A0-4162-C1F9-303C-DB10FD196D86}"/>
            </a:ext>
          </a:extLst>
        </xdr:cNvPr>
        <xdr:cNvSpPr txBox="1"/>
      </xdr:nvSpPr>
      <xdr:spPr>
        <a:xfrm rot="16200000">
          <a:off x="3813191" y="247499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17</xdr:col>
      <xdr:colOff>226957</xdr:colOff>
      <xdr:row>6</xdr:row>
      <xdr:rowOff>36943</xdr:rowOff>
    </xdr:from>
    <xdr:to>
      <xdr:col>17</xdr:col>
      <xdr:colOff>226957</xdr:colOff>
      <xdr:row>17</xdr:row>
      <xdr:rowOff>42343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35954D0A-9FA5-E9CB-0074-170CE9C9A416}"/>
            </a:ext>
          </a:extLst>
        </xdr:cNvPr>
        <xdr:cNvCxnSpPr/>
      </xdr:nvCxnSpPr>
      <xdr:spPr>
        <a:xfrm>
          <a:off x="4113157" y="1408543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227862</xdr:colOff>
      <xdr:row>16</xdr:row>
      <xdr:rowOff>53455</xdr:rowOff>
    </xdr:from>
    <xdr:to>
      <xdr:col>18</xdr:col>
      <xdr:colOff>227862</xdr:colOff>
      <xdr:row>17</xdr:row>
      <xdr:rowOff>40855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EA9A0E3A-93DE-9F95-A496-35FB4D1BCD68}"/>
            </a:ext>
          </a:extLst>
        </xdr:cNvPr>
        <xdr:cNvCxnSpPr/>
      </xdr:nvCxnSpPr>
      <xdr:spPr>
        <a:xfrm>
          <a:off x="4342662" y="3711055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34473</xdr:colOff>
      <xdr:row>11</xdr:row>
      <xdr:rowOff>146091</xdr:rowOff>
    </xdr:from>
    <xdr:ext cx="224998" cy="345929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3E1A115D-E91C-CB59-0692-511E43DFD456}"/>
            </a:ext>
          </a:extLst>
        </xdr:cNvPr>
        <xdr:cNvSpPr txBox="1"/>
      </xdr:nvSpPr>
      <xdr:spPr>
        <a:xfrm rot="16200000">
          <a:off x="3860207" y="2721157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18</xdr:col>
      <xdr:colOff>24426</xdr:colOff>
      <xdr:row>15</xdr:row>
      <xdr:rowOff>154584</xdr:rowOff>
    </xdr:from>
    <xdr:ext cx="233205" cy="444352"/>
    <xdr:sp macro="" textlink="'1条'!$R$10">
      <xdr:nvSpPr>
        <xdr:cNvPr id="92" name="テキスト ボックス 91">
          <a:extLst>
            <a:ext uri="{FF2B5EF4-FFF2-40B4-BE49-F238E27FC236}">
              <a16:creationId xmlns:a16="http://schemas.microsoft.com/office/drawing/2014/main" id="{9B73E6B4-A5A7-98FD-67FC-802D16364BD4}"/>
            </a:ext>
          </a:extLst>
        </xdr:cNvPr>
        <xdr:cNvSpPr txBox="1"/>
      </xdr:nvSpPr>
      <xdr:spPr>
        <a:xfrm rot="16200000">
          <a:off x="4033653" y="368915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21</xdr:col>
      <xdr:colOff>89675</xdr:colOff>
      <xdr:row>5</xdr:row>
      <xdr:rowOff>73228</xdr:rowOff>
    </xdr:from>
    <xdr:to>
      <xdr:col>21</xdr:col>
      <xdr:colOff>89675</xdr:colOff>
      <xdr:row>5</xdr:row>
      <xdr:rowOff>208752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2137055-A15F-C8F0-2995-7558247FD30B}"/>
            </a:ext>
          </a:extLst>
        </xdr:cNvPr>
        <xdr:cNvCxnSpPr/>
      </xdr:nvCxnSpPr>
      <xdr:spPr>
        <a:xfrm>
          <a:off x="4890275" y="1216228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70476</xdr:colOff>
      <xdr:row>5</xdr:row>
      <xdr:rowOff>76252</xdr:rowOff>
    </xdr:from>
    <xdr:to>
      <xdr:col>22</xdr:col>
      <xdr:colOff>70476</xdr:colOff>
      <xdr:row>5</xdr:row>
      <xdr:rowOff>208752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E68D780-1FFA-6467-FD30-3A5A9D768BC5}"/>
            </a:ext>
          </a:extLst>
        </xdr:cNvPr>
        <xdr:cNvCxnSpPr/>
      </xdr:nvCxnSpPr>
      <xdr:spPr>
        <a:xfrm>
          <a:off x="5099676" y="1219252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92246</xdr:colOff>
      <xdr:row>5</xdr:row>
      <xdr:rowOff>106687</xdr:rowOff>
    </xdr:from>
    <xdr:to>
      <xdr:col>22</xdr:col>
      <xdr:colOff>68456</xdr:colOff>
      <xdr:row>5</xdr:row>
      <xdr:rowOff>106687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A7443F5A-5978-7B3C-01DC-F03B2CB7BB8D}"/>
            </a:ext>
          </a:extLst>
        </xdr:cNvPr>
        <xdr:cNvCxnSpPr/>
      </xdr:nvCxnSpPr>
      <xdr:spPr>
        <a:xfrm>
          <a:off x="4892846" y="1249687"/>
          <a:ext cx="20481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184289</xdr:colOff>
      <xdr:row>4</xdr:row>
      <xdr:rowOff>101468</xdr:rowOff>
    </xdr:from>
    <xdr:ext cx="444352" cy="233205"/>
    <xdr:sp macro="" textlink="'1条'!R8">
      <xdr:nvSpPr>
        <xdr:cNvPr id="96" name="テキスト ボックス 95">
          <a:extLst>
            <a:ext uri="{FF2B5EF4-FFF2-40B4-BE49-F238E27FC236}">
              <a16:creationId xmlns:a16="http://schemas.microsoft.com/office/drawing/2014/main" id="{F53168CE-2BF9-5CFA-A50B-709DC0573624}"/>
            </a:ext>
          </a:extLst>
        </xdr:cNvPr>
        <xdr:cNvSpPr txBox="1"/>
      </xdr:nvSpPr>
      <xdr:spPr>
        <a:xfrm>
          <a:off x="4756289" y="101586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20</xdr:col>
      <xdr:colOff>19350</xdr:colOff>
      <xdr:row>17</xdr:row>
      <xdr:rowOff>127072</xdr:rowOff>
    </xdr:from>
    <xdr:to>
      <xdr:col>20</xdr:col>
      <xdr:colOff>19350</xdr:colOff>
      <xdr:row>18</xdr:row>
      <xdr:rowOff>25534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D8DD014D-F8DC-F2D0-49FB-2B409068AAAB}"/>
            </a:ext>
          </a:extLst>
        </xdr:cNvPr>
        <xdr:cNvCxnSpPr/>
      </xdr:nvCxnSpPr>
      <xdr:spPr>
        <a:xfrm>
          <a:off x="4591350" y="4013272"/>
          <a:ext cx="0" cy="12706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102582</xdr:colOff>
      <xdr:row>17</xdr:row>
      <xdr:rowOff>127072</xdr:rowOff>
    </xdr:from>
    <xdr:to>
      <xdr:col>26</xdr:col>
      <xdr:colOff>102582</xdr:colOff>
      <xdr:row>18</xdr:row>
      <xdr:rowOff>25534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2C615192-08DF-FF8A-3CF3-B49A776AF286}"/>
            </a:ext>
          </a:extLst>
        </xdr:cNvPr>
        <xdr:cNvCxnSpPr/>
      </xdr:nvCxnSpPr>
      <xdr:spPr>
        <a:xfrm>
          <a:off x="6046182" y="4013272"/>
          <a:ext cx="0" cy="12706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31285</xdr:colOff>
      <xdr:row>17</xdr:row>
      <xdr:rowOff>207106</xdr:rowOff>
    </xdr:from>
    <xdr:to>
      <xdr:col>26</xdr:col>
      <xdr:colOff>99685</xdr:colOff>
      <xdr:row>17</xdr:row>
      <xdr:rowOff>207106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9E16B553-FB2F-EBF0-6A5E-81810C4EC1F8}"/>
            </a:ext>
          </a:extLst>
        </xdr:cNvPr>
        <xdr:cNvCxnSpPr/>
      </xdr:nvCxnSpPr>
      <xdr:spPr>
        <a:xfrm>
          <a:off x="4603285" y="4093306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72340</xdr:colOff>
      <xdr:row>17</xdr:row>
      <xdr:rowOff>193444</xdr:rowOff>
    </xdr:from>
    <xdr:ext cx="444352" cy="233205"/>
    <xdr:sp macro="" textlink="'1条'!R9">
      <xdr:nvSpPr>
        <xdr:cNvPr id="100" name="テキスト ボックス 99">
          <a:extLst>
            <a:ext uri="{FF2B5EF4-FFF2-40B4-BE49-F238E27FC236}">
              <a16:creationId xmlns:a16="http://schemas.microsoft.com/office/drawing/2014/main" id="{1E6D5BFB-E5E9-2CC1-DD69-C22330395B3F}"/>
            </a:ext>
          </a:extLst>
        </xdr:cNvPr>
        <xdr:cNvSpPr txBox="1"/>
      </xdr:nvSpPr>
      <xdr:spPr>
        <a:xfrm>
          <a:off x="5101540" y="40796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20</xdr:col>
      <xdr:colOff>32680</xdr:colOff>
      <xdr:row>14</xdr:row>
      <xdr:rowOff>212673</xdr:rowOff>
    </xdr:from>
    <xdr:to>
      <xdr:col>20</xdr:col>
      <xdr:colOff>32680</xdr:colOff>
      <xdr:row>15</xdr:row>
      <xdr:rowOff>170469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36BCD09D-08D3-27CC-09DE-36132485AE2E}"/>
            </a:ext>
          </a:extLst>
        </xdr:cNvPr>
        <xdr:cNvCxnSpPr/>
      </xdr:nvCxnSpPr>
      <xdr:spPr>
        <a:xfrm>
          <a:off x="4604680" y="3413073"/>
          <a:ext cx="0" cy="18639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32826</xdr:colOff>
      <xdr:row>15</xdr:row>
      <xdr:rowOff>37497</xdr:rowOff>
    </xdr:from>
    <xdr:to>
      <xdr:col>21</xdr:col>
      <xdr:colOff>93006</xdr:colOff>
      <xdr:row>15</xdr:row>
      <xdr:rowOff>37497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41182FAE-6FA6-2B51-7A47-6E72DD263B43}"/>
            </a:ext>
          </a:extLst>
        </xdr:cNvPr>
        <xdr:cNvCxnSpPr/>
      </xdr:nvCxnSpPr>
      <xdr:spPr>
        <a:xfrm>
          <a:off x="4604826" y="3466497"/>
          <a:ext cx="28878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177766</xdr:colOff>
      <xdr:row>14</xdr:row>
      <xdr:rowOff>68308</xdr:rowOff>
    </xdr:from>
    <xdr:ext cx="444352" cy="233205"/>
    <xdr:sp macro="" textlink="'1条'!R11">
      <xdr:nvSpPr>
        <xdr:cNvPr id="103" name="テキスト ボックス 102">
          <a:extLst>
            <a:ext uri="{FF2B5EF4-FFF2-40B4-BE49-F238E27FC236}">
              <a16:creationId xmlns:a16="http://schemas.microsoft.com/office/drawing/2014/main" id="{7563EEBF-F76C-1135-6B32-99BA11465C9F}"/>
            </a:ext>
          </a:extLst>
        </xdr:cNvPr>
        <xdr:cNvSpPr txBox="1"/>
      </xdr:nvSpPr>
      <xdr:spPr>
        <a:xfrm>
          <a:off x="4521166" y="326870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23</xdr:col>
      <xdr:colOff>81278</xdr:colOff>
      <xdr:row>14</xdr:row>
      <xdr:rowOff>74371</xdr:rowOff>
    </xdr:from>
    <xdr:ext cx="444352" cy="233205"/>
    <xdr:sp macro="" textlink="'1条'!R12">
      <xdr:nvSpPr>
        <xdr:cNvPr id="104" name="テキスト ボックス 103">
          <a:extLst>
            <a:ext uri="{FF2B5EF4-FFF2-40B4-BE49-F238E27FC236}">
              <a16:creationId xmlns:a16="http://schemas.microsoft.com/office/drawing/2014/main" id="{EAA6BB1F-A153-B3F5-ED30-78BF2ED7DD76}"/>
            </a:ext>
          </a:extLst>
        </xdr:cNvPr>
        <xdr:cNvSpPr txBox="1"/>
      </xdr:nvSpPr>
      <xdr:spPr>
        <a:xfrm>
          <a:off x="5339078" y="327477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84808</xdr:colOff>
      <xdr:row>15</xdr:row>
      <xdr:rowOff>37497</xdr:rowOff>
    </xdr:from>
    <xdr:to>
      <xdr:col>26</xdr:col>
      <xdr:colOff>106408</xdr:colOff>
      <xdr:row>15</xdr:row>
      <xdr:rowOff>37497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96CC0A9E-A911-8E8A-96DB-47B6129D9BEE}"/>
            </a:ext>
          </a:extLst>
        </xdr:cNvPr>
        <xdr:cNvCxnSpPr/>
      </xdr:nvCxnSpPr>
      <xdr:spPr>
        <a:xfrm>
          <a:off x="5114008" y="3466497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100720</xdr:colOff>
      <xdr:row>14</xdr:row>
      <xdr:rowOff>212673</xdr:rowOff>
    </xdr:from>
    <xdr:to>
      <xdr:col>26</xdr:col>
      <xdr:colOff>100720</xdr:colOff>
      <xdr:row>15</xdr:row>
      <xdr:rowOff>170469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FDB8B468-E8B0-8219-C55E-EF9107E42A97}"/>
            </a:ext>
          </a:extLst>
        </xdr:cNvPr>
        <xdr:cNvCxnSpPr/>
      </xdr:nvCxnSpPr>
      <xdr:spPr>
        <a:xfrm>
          <a:off x="6044320" y="3413073"/>
          <a:ext cx="0" cy="18639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103391</xdr:colOff>
      <xdr:row>6</xdr:row>
      <xdr:rowOff>70500</xdr:rowOff>
    </xdr:from>
    <xdr:to>
      <xdr:col>26</xdr:col>
      <xdr:colOff>103391</xdr:colOff>
      <xdr:row>16</xdr:row>
      <xdr:rowOff>52500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3FCF43A0-729B-9D03-4A7D-230BCA9D1DBD}"/>
            </a:ext>
          </a:extLst>
        </xdr:cNvPr>
        <xdr:cNvCxnSpPr/>
      </xdr:nvCxnSpPr>
      <xdr:spPr>
        <a:xfrm>
          <a:off x="6046991" y="1442100"/>
          <a:ext cx="0" cy="2268000"/>
        </a:xfrm>
        <a:prstGeom prst="line">
          <a:avLst/>
        </a:prstGeom>
        <a:ln w="127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74659</xdr:colOff>
      <xdr:row>6</xdr:row>
      <xdr:rowOff>72376</xdr:rowOff>
    </xdr:from>
    <xdr:to>
      <xdr:col>33</xdr:col>
      <xdr:colOff>111760</xdr:colOff>
      <xdr:row>6</xdr:row>
      <xdr:rowOff>72376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A2D38F0-24DB-E9B4-AC6F-688C661DA52C}"/>
            </a:ext>
          </a:extLst>
        </xdr:cNvPr>
        <xdr:cNvCxnSpPr/>
      </xdr:nvCxnSpPr>
      <xdr:spPr>
        <a:xfrm>
          <a:off x="5103859" y="1443976"/>
          <a:ext cx="255170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73560</xdr:colOff>
      <xdr:row>4</xdr:row>
      <xdr:rowOff>119894</xdr:rowOff>
    </xdr:from>
    <xdr:ext cx="233205" cy="444352"/>
    <xdr:sp macro="" textlink="'1条'!R17">
      <xdr:nvSpPr>
        <xdr:cNvPr id="109" name="テキスト ボックス 108">
          <a:extLst>
            <a:ext uri="{FF2B5EF4-FFF2-40B4-BE49-F238E27FC236}">
              <a16:creationId xmlns:a16="http://schemas.microsoft.com/office/drawing/2014/main" id="{39CF2FD1-2AFF-76F4-6213-461080337767}"/>
            </a:ext>
          </a:extLst>
        </xdr:cNvPr>
        <xdr:cNvSpPr txBox="1"/>
      </xdr:nvSpPr>
      <xdr:spPr>
        <a:xfrm rot="16200000">
          <a:off x="4311387" y="113986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20</xdr:col>
      <xdr:colOff>2646</xdr:colOff>
      <xdr:row>6</xdr:row>
      <xdr:rowOff>71983</xdr:rowOff>
    </xdr:from>
    <xdr:to>
      <xdr:col>20</xdr:col>
      <xdr:colOff>222769</xdr:colOff>
      <xdr:row>6</xdr:row>
      <xdr:rowOff>71983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134D592C-C926-F1EF-5C2B-D5195E5B9218}"/>
            </a:ext>
          </a:extLst>
        </xdr:cNvPr>
        <xdr:cNvCxnSpPr/>
      </xdr:nvCxnSpPr>
      <xdr:spPr>
        <a:xfrm>
          <a:off x="4574646" y="1443583"/>
          <a:ext cx="22012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56550</xdr:colOff>
      <xdr:row>5</xdr:row>
      <xdr:rowOff>121351</xdr:rowOff>
    </xdr:from>
    <xdr:to>
      <xdr:col>20</xdr:col>
      <xdr:colOff>56550</xdr:colOff>
      <xdr:row>6</xdr:row>
      <xdr:rowOff>33353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BA741B73-7974-A6B2-FBF9-8AFDF6F44FF4}"/>
            </a:ext>
          </a:extLst>
        </xdr:cNvPr>
        <xdr:cNvCxnSpPr/>
      </xdr:nvCxnSpPr>
      <xdr:spPr>
        <a:xfrm>
          <a:off x="4628550" y="1264351"/>
          <a:ext cx="0" cy="140602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100020</xdr:colOff>
      <xdr:row>6</xdr:row>
      <xdr:rowOff>81280</xdr:rowOff>
    </xdr:from>
    <xdr:to>
      <xdr:col>32</xdr:col>
      <xdr:colOff>160355</xdr:colOff>
      <xdr:row>17</xdr:row>
      <xdr:rowOff>41390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61E4D6FC-CDE0-A737-2754-59B767BF60B3}"/>
            </a:ext>
          </a:extLst>
        </xdr:cNvPr>
        <xdr:cNvCxnSpPr/>
      </xdr:nvCxnSpPr>
      <xdr:spPr>
        <a:xfrm flipH="1">
          <a:off x="6043620" y="1452880"/>
          <a:ext cx="1431935" cy="2474710"/>
        </a:xfrm>
        <a:prstGeom prst="line">
          <a:avLst/>
        </a:prstGeom>
        <a:ln w="1270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128360</xdr:colOff>
      <xdr:row>5</xdr:row>
      <xdr:rowOff>153546</xdr:rowOff>
    </xdr:from>
    <xdr:to>
      <xdr:col>32</xdr:col>
      <xdr:colOff>128360</xdr:colOff>
      <xdr:row>6</xdr:row>
      <xdr:rowOff>63061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E785B4E2-B51E-139D-8F80-2AB340D84086}"/>
            </a:ext>
          </a:extLst>
        </xdr:cNvPr>
        <xdr:cNvCxnSpPr/>
      </xdr:nvCxnSpPr>
      <xdr:spPr>
        <a:xfrm>
          <a:off x="7443560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23519</xdr:colOff>
      <xdr:row>4</xdr:row>
      <xdr:rowOff>148919</xdr:rowOff>
    </xdr:from>
    <xdr:ext cx="336311" cy="233205"/>
    <xdr:sp macro="" textlink="'1条'!R8">
      <xdr:nvSpPr>
        <xdr:cNvPr id="114" name="テキスト ボックス 113">
          <a:extLst>
            <a:ext uri="{FF2B5EF4-FFF2-40B4-BE49-F238E27FC236}">
              <a16:creationId xmlns:a16="http://schemas.microsoft.com/office/drawing/2014/main" id="{DEC04188-428E-5A5D-1E46-5F957681826B}"/>
            </a:ext>
          </a:extLst>
        </xdr:cNvPr>
        <xdr:cNvSpPr txBox="1"/>
      </xdr:nvSpPr>
      <xdr:spPr>
        <a:xfrm>
          <a:off x="6424319" y="1063319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28</xdr:col>
      <xdr:colOff>204971</xdr:colOff>
      <xdr:row>4</xdr:row>
      <xdr:rowOff>156464</xdr:rowOff>
    </xdr:from>
    <xdr:ext cx="300082" cy="233205"/>
    <xdr:sp macro="" textlink="'1条'!R36">
      <xdr:nvSpPr>
        <xdr:cNvPr id="115" name="テキスト ボックス 114">
          <a:extLst>
            <a:ext uri="{FF2B5EF4-FFF2-40B4-BE49-F238E27FC236}">
              <a16:creationId xmlns:a16="http://schemas.microsoft.com/office/drawing/2014/main" id="{199EA2F0-5331-26CD-E590-0379ABCF81E4}"/>
            </a:ext>
          </a:extLst>
        </xdr:cNvPr>
        <xdr:cNvSpPr txBox="1"/>
      </xdr:nvSpPr>
      <xdr:spPr>
        <a:xfrm>
          <a:off x="6605771" y="1070864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32</xdr:col>
      <xdr:colOff>17678</xdr:colOff>
      <xdr:row>5</xdr:row>
      <xdr:rowOff>153546</xdr:rowOff>
    </xdr:from>
    <xdr:to>
      <xdr:col>32</xdr:col>
      <xdr:colOff>17678</xdr:colOff>
      <xdr:row>6</xdr:row>
      <xdr:rowOff>63061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F9E71462-BEB0-46E3-BA2C-3955C4AC35E3}"/>
            </a:ext>
          </a:extLst>
        </xdr:cNvPr>
        <xdr:cNvCxnSpPr/>
      </xdr:nvCxnSpPr>
      <xdr:spPr>
        <a:xfrm>
          <a:off x="7332878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144538</xdr:colOff>
      <xdr:row>5</xdr:row>
      <xdr:rowOff>153546</xdr:rowOff>
    </xdr:from>
    <xdr:to>
      <xdr:col>31</xdr:col>
      <xdr:colOff>146822</xdr:colOff>
      <xdr:row>6</xdr:row>
      <xdr:rowOff>63061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493069D-2C4C-C9FB-16E2-CE2034A730CB}"/>
            </a:ext>
          </a:extLst>
        </xdr:cNvPr>
        <xdr:cNvCxnSpPr/>
      </xdr:nvCxnSpPr>
      <xdr:spPr>
        <a:xfrm>
          <a:off x="7231138" y="1296546"/>
          <a:ext cx="2284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23272</xdr:colOff>
      <xdr:row>5</xdr:row>
      <xdr:rowOff>153546</xdr:rowOff>
    </xdr:from>
    <xdr:to>
      <xdr:col>31</xdr:col>
      <xdr:colOff>23272</xdr:colOff>
      <xdr:row>6</xdr:row>
      <xdr:rowOff>63061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D3775D1C-CA38-10FC-8F6C-B20F069FEA0D}"/>
            </a:ext>
          </a:extLst>
        </xdr:cNvPr>
        <xdr:cNvCxnSpPr/>
      </xdr:nvCxnSpPr>
      <xdr:spPr>
        <a:xfrm>
          <a:off x="7109872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144841</xdr:colOff>
      <xdr:row>5</xdr:row>
      <xdr:rowOff>153546</xdr:rowOff>
    </xdr:from>
    <xdr:to>
      <xdr:col>30</xdr:col>
      <xdr:colOff>144841</xdr:colOff>
      <xdr:row>6</xdr:row>
      <xdr:rowOff>63061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D984CE94-767E-D13E-2995-ABC52777ADB5}"/>
            </a:ext>
          </a:extLst>
        </xdr:cNvPr>
        <xdr:cNvCxnSpPr/>
      </xdr:nvCxnSpPr>
      <xdr:spPr>
        <a:xfrm>
          <a:off x="7002841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40599</xdr:colOff>
      <xdr:row>5</xdr:row>
      <xdr:rowOff>153546</xdr:rowOff>
    </xdr:from>
    <xdr:to>
      <xdr:col>30</xdr:col>
      <xdr:colOff>40599</xdr:colOff>
      <xdr:row>6</xdr:row>
      <xdr:rowOff>63061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52E09312-1FD0-5B63-D2A4-B4F319F9DECA}"/>
            </a:ext>
          </a:extLst>
        </xdr:cNvPr>
        <xdr:cNvCxnSpPr/>
      </xdr:nvCxnSpPr>
      <xdr:spPr>
        <a:xfrm>
          <a:off x="6898599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155727</xdr:colOff>
      <xdr:row>5</xdr:row>
      <xdr:rowOff>153546</xdr:rowOff>
    </xdr:from>
    <xdr:to>
      <xdr:col>29</xdr:col>
      <xdr:colOff>155727</xdr:colOff>
      <xdr:row>6</xdr:row>
      <xdr:rowOff>63061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352C4E86-45B3-57B3-4093-B5A21B9487AC}"/>
            </a:ext>
          </a:extLst>
        </xdr:cNvPr>
        <xdr:cNvCxnSpPr/>
      </xdr:nvCxnSpPr>
      <xdr:spPr>
        <a:xfrm>
          <a:off x="6785127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46193</xdr:colOff>
      <xdr:row>5</xdr:row>
      <xdr:rowOff>153546</xdr:rowOff>
    </xdr:from>
    <xdr:to>
      <xdr:col>29</xdr:col>
      <xdr:colOff>46193</xdr:colOff>
      <xdr:row>6</xdr:row>
      <xdr:rowOff>63061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3C3361C1-BD2E-E0F6-3E79-DAAF941F5357}"/>
            </a:ext>
          </a:extLst>
        </xdr:cNvPr>
        <xdr:cNvCxnSpPr/>
      </xdr:nvCxnSpPr>
      <xdr:spPr>
        <a:xfrm>
          <a:off x="6675593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171903</xdr:colOff>
      <xdr:row>5</xdr:row>
      <xdr:rowOff>153546</xdr:rowOff>
    </xdr:from>
    <xdr:to>
      <xdr:col>28</xdr:col>
      <xdr:colOff>171903</xdr:colOff>
      <xdr:row>6</xdr:row>
      <xdr:rowOff>63061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159BA80B-A0A4-40A9-1DD8-BF2E8DDF9E10}"/>
            </a:ext>
          </a:extLst>
        </xdr:cNvPr>
        <xdr:cNvCxnSpPr/>
      </xdr:nvCxnSpPr>
      <xdr:spPr>
        <a:xfrm>
          <a:off x="6572703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57080</xdr:colOff>
      <xdr:row>5</xdr:row>
      <xdr:rowOff>153546</xdr:rowOff>
    </xdr:from>
    <xdr:to>
      <xdr:col>28</xdr:col>
      <xdr:colOff>57080</xdr:colOff>
      <xdr:row>6</xdr:row>
      <xdr:rowOff>63061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8ED168AA-FF0F-259F-3859-B021FD3721FE}"/>
            </a:ext>
          </a:extLst>
        </xdr:cNvPr>
        <xdr:cNvCxnSpPr/>
      </xdr:nvCxnSpPr>
      <xdr:spPr>
        <a:xfrm>
          <a:off x="6457880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177498</xdr:colOff>
      <xdr:row>5</xdr:row>
      <xdr:rowOff>153546</xdr:rowOff>
    </xdr:from>
    <xdr:to>
      <xdr:col>27</xdr:col>
      <xdr:colOff>177498</xdr:colOff>
      <xdr:row>6</xdr:row>
      <xdr:rowOff>63061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89B4EEF0-1E4B-2F71-8132-CB14DCF2D244}"/>
            </a:ext>
          </a:extLst>
        </xdr:cNvPr>
        <xdr:cNvCxnSpPr/>
      </xdr:nvCxnSpPr>
      <xdr:spPr>
        <a:xfrm>
          <a:off x="6349698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71943</xdr:colOff>
      <xdr:row>5</xdr:row>
      <xdr:rowOff>153546</xdr:rowOff>
    </xdr:from>
    <xdr:to>
      <xdr:col>27</xdr:col>
      <xdr:colOff>71943</xdr:colOff>
      <xdr:row>6</xdr:row>
      <xdr:rowOff>63061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FDF6EBD7-FF73-10B3-A2CC-ABF9224140A9}"/>
            </a:ext>
          </a:extLst>
        </xdr:cNvPr>
        <xdr:cNvCxnSpPr/>
      </xdr:nvCxnSpPr>
      <xdr:spPr>
        <a:xfrm>
          <a:off x="6244143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180763</xdr:colOff>
      <xdr:row>5</xdr:row>
      <xdr:rowOff>153546</xdr:rowOff>
    </xdr:from>
    <xdr:to>
      <xdr:col>26</xdr:col>
      <xdr:colOff>180763</xdr:colOff>
      <xdr:row>6</xdr:row>
      <xdr:rowOff>63061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47FFB852-79F4-8C59-7530-D02C64B69624}"/>
            </a:ext>
          </a:extLst>
        </xdr:cNvPr>
        <xdr:cNvCxnSpPr/>
      </xdr:nvCxnSpPr>
      <xdr:spPr>
        <a:xfrm>
          <a:off x="6124363" y="1296546"/>
          <a:ext cx="0" cy="13811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10263</xdr:colOff>
      <xdr:row>16</xdr:row>
      <xdr:rowOff>144884</xdr:rowOff>
    </xdr:from>
    <xdr:to>
      <xdr:col>27</xdr:col>
      <xdr:colOff>16986</xdr:colOff>
      <xdr:row>17</xdr:row>
      <xdr:rowOff>139326</xdr:rowOff>
    </xdr:to>
    <xdr:sp macro="" textlink="">
      <xdr:nvSpPr>
        <xdr:cNvPr id="128" name="円弧 127">
          <a:extLst>
            <a:ext uri="{FF2B5EF4-FFF2-40B4-BE49-F238E27FC236}">
              <a16:creationId xmlns:a16="http://schemas.microsoft.com/office/drawing/2014/main" id="{3C9D78CD-08E2-2C70-4D7C-D7F27CFE8F27}"/>
            </a:ext>
          </a:extLst>
        </xdr:cNvPr>
        <xdr:cNvSpPr/>
      </xdr:nvSpPr>
      <xdr:spPr>
        <a:xfrm rot="1800000">
          <a:off x="5953863" y="3802484"/>
          <a:ext cx="235323" cy="223042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102541</xdr:colOff>
      <xdr:row>17</xdr:row>
      <xdr:rowOff>41965</xdr:rowOff>
    </xdr:from>
    <xdr:to>
      <xdr:col>27</xdr:col>
      <xdr:colOff>177800</xdr:colOff>
      <xdr:row>17</xdr:row>
      <xdr:rowOff>41965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62B4481-58A5-2166-FFD4-F0011F95DE38}"/>
            </a:ext>
          </a:extLst>
        </xdr:cNvPr>
        <xdr:cNvCxnSpPr/>
      </xdr:nvCxnSpPr>
      <xdr:spPr>
        <a:xfrm>
          <a:off x="6046141" y="3928165"/>
          <a:ext cx="303859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196549</xdr:colOff>
      <xdr:row>16</xdr:row>
      <xdr:rowOff>23558</xdr:rowOff>
    </xdr:from>
    <xdr:ext cx="300082" cy="242374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75DAECB3-4974-34B5-D5DF-9F2B035A4808}"/>
            </a:ext>
          </a:extLst>
        </xdr:cNvPr>
        <xdr:cNvSpPr txBox="1"/>
      </xdr:nvSpPr>
      <xdr:spPr>
        <a:xfrm>
          <a:off x="6140149" y="3681158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53032</xdr:colOff>
      <xdr:row>12</xdr:row>
      <xdr:rowOff>150829</xdr:rowOff>
    </xdr:from>
    <xdr:to>
      <xdr:col>31</xdr:col>
      <xdr:colOff>38242</xdr:colOff>
      <xdr:row>12</xdr:row>
      <xdr:rowOff>150829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606F9C75-587E-E46F-9C8B-96744491F7D2}"/>
            </a:ext>
          </a:extLst>
        </xdr:cNvPr>
        <xdr:cNvCxnSpPr/>
      </xdr:nvCxnSpPr>
      <xdr:spPr>
        <a:xfrm rot="1800000">
          <a:off x="6682432" y="2894029"/>
          <a:ext cx="442410" cy="0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219841</xdr:colOff>
      <xdr:row>12</xdr:row>
      <xdr:rowOff>2019</xdr:rowOff>
    </xdr:from>
    <xdr:to>
      <xdr:col>29</xdr:col>
      <xdr:colOff>219841</xdr:colOff>
      <xdr:row>14</xdr:row>
      <xdr:rowOff>116875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4641B30E-C579-892F-ACBF-8DFEAC2CC478}"/>
            </a:ext>
          </a:extLst>
        </xdr:cNvPr>
        <xdr:cNvCxnSpPr/>
      </xdr:nvCxnSpPr>
      <xdr:spPr>
        <a:xfrm rot="3600000">
          <a:off x="6563213" y="3031247"/>
          <a:ext cx="572056" cy="0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82220</xdr:colOff>
      <xdr:row>12</xdr:row>
      <xdr:rowOff>60109</xdr:rowOff>
    </xdr:from>
    <xdr:to>
      <xdr:col>30</xdr:col>
      <xdr:colOff>83854</xdr:colOff>
      <xdr:row>13</xdr:row>
      <xdr:rowOff>57361</xdr:rowOff>
    </xdr:to>
    <xdr:sp macro="" textlink="">
      <xdr:nvSpPr>
        <xdr:cNvPr id="133" name="円弧 132">
          <a:extLst>
            <a:ext uri="{FF2B5EF4-FFF2-40B4-BE49-F238E27FC236}">
              <a16:creationId xmlns:a16="http://schemas.microsoft.com/office/drawing/2014/main" id="{4C321687-F91D-2158-FCBF-4D5376050261}"/>
            </a:ext>
          </a:extLst>
        </xdr:cNvPr>
        <xdr:cNvSpPr/>
      </xdr:nvSpPr>
      <xdr:spPr>
        <a:xfrm rot="5940764">
          <a:off x="6713811" y="2801118"/>
          <a:ext cx="225852" cy="230234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196648</xdr:colOff>
      <xdr:row>12</xdr:row>
      <xdr:rowOff>202414</xdr:rowOff>
    </xdr:from>
    <xdr:ext cx="300082" cy="242374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8FD6290A-B8C7-7BBC-A8E2-0A4F55F9A3A2}"/>
            </a:ext>
          </a:extLst>
        </xdr:cNvPr>
        <xdr:cNvSpPr txBox="1"/>
      </xdr:nvSpPr>
      <xdr:spPr>
        <a:xfrm>
          <a:off x="6826048" y="2945614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155770</xdr:colOff>
      <xdr:row>8</xdr:row>
      <xdr:rowOff>166064</xdr:rowOff>
    </xdr:from>
    <xdr:to>
      <xdr:col>28</xdr:col>
      <xdr:colOff>155770</xdr:colOff>
      <xdr:row>11</xdr:row>
      <xdr:rowOff>57496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5D49BFB4-2A9B-7C8F-90CC-BB9666AADA11}"/>
            </a:ext>
          </a:extLst>
        </xdr:cNvPr>
        <xdr:cNvCxnSpPr/>
      </xdr:nvCxnSpPr>
      <xdr:spPr>
        <a:xfrm>
          <a:off x="6556570" y="1994864"/>
          <a:ext cx="0" cy="577232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20975</xdr:colOff>
      <xdr:row>7</xdr:row>
      <xdr:rowOff>212426</xdr:rowOff>
    </xdr:from>
    <xdr:ext cx="309637" cy="224998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4E48ADAC-BC1F-45BE-F55D-066A8ACF98F1}"/>
            </a:ext>
          </a:extLst>
        </xdr:cNvPr>
        <xdr:cNvSpPr txBox="1"/>
      </xdr:nvSpPr>
      <xdr:spPr>
        <a:xfrm>
          <a:off x="6421775" y="1812626"/>
          <a:ext cx="30963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123719</xdr:colOff>
      <xdr:row>13</xdr:row>
      <xdr:rowOff>117485</xdr:rowOff>
    </xdr:from>
    <xdr:to>
      <xdr:col>26</xdr:col>
      <xdr:colOff>94358</xdr:colOff>
      <xdr:row>13</xdr:row>
      <xdr:rowOff>117485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8D4DB3FF-3D23-17E2-73AC-888752E42395}"/>
            </a:ext>
          </a:extLst>
        </xdr:cNvPr>
        <xdr:cNvCxnSpPr/>
      </xdr:nvCxnSpPr>
      <xdr:spPr>
        <a:xfrm>
          <a:off x="5838719" y="3089285"/>
          <a:ext cx="199239" cy="0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141645</xdr:colOff>
      <xdr:row>13</xdr:row>
      <xdr:rowOff>5546</xdr:rowOff>
    </xdr:from>
    <xdr:ext cx="284052" cy="224998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1C4F8717-E4BC-CF0E-F169-0175B9EB9CEE}"/>
            </a:ext>
          </a:extLst>
        </xdr:cNvPr>
        <xdr:cNvSpPr txBox="1"/>
      </xdr:nvSpPr>
      <xdr:spPr>
        <a:xfrm>
          <a:off x="5628045" y="2977346"/>
          <a:ext cx="2840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128628</xdr:colOff>
      <xdr:row>4</xdr:row>
      <xdr:rowOff>155402</xdr:rowOff>
    </xdr:from>
    <xdr:to>
      <xdr:col>26</xdr:col>
      <xdr:colOff>128628</xdr:colOff>
      <xdr:row>5</xdr:row>
      <xdr:rowOff>61828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DAB0E2C9-179C-6C10-BA5E-C6B106A27A71}"/>
            </a:ext>
          </a:extLst>
        </xdr:cNvPr>
        <xdr:cNvCxnSpPr/>
      </xdr:nvCxnSpPr>
      <xdr:spPr>
        <a:xfrm>
          <a:off x="6072228" y="1069802"/>
          <a:ext cx="0" cy="13502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125907</xdr:colOff>
      <xdr:row>4</xdr:row>
      <xdr:rowOff>187802</xdr:rowOff>
    </xdr:from>
    <xdr:to>
      <xdr:col>32</xdr:col>
      <xdr:colOff>162423</xdr:colOff>
      <xdr:row>4</xdr:row>
      <xdr:rowOff>187802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8FB54CC6-3715-AD33-F5C4-BA68EE724FBE}"/>
            </a:ext>
          </a:extLst>
        </xdr:cNvPr>
        <xdr:cNvCxnSpPr/>
      </xdr:nvCxnSpPr>
      <xdr:spPr>
        <a:xfrm>
          <a:off x="6069507" y="1102202"/>
          <a:ext cx="140811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168698</xdr:colOff>
      <xdr:row>4</xdr:row>
      <xdr:rowOff>155402</xdr:rowOff>
    </xdr:from>
    <xdr:to>
      <xdr:col>32</xdr:col>
      <xdr:colOff>168698</xdr:colOff>
      <xdr:row>5</xdr:row>
      <xdr:rowOff>61828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FA742F14-2F06-8AD4-46C5-3CD4135194D1}"/>
            </a:ext>
          </a:extLst>
        </xdr:cNvPr>
        <xdr:cNvCxnSpPr/>
      </xdr:nvCxnSpPr>
      <xdr:spPr>
        <a:xfrm>
          <a:off x="7483898" y="1069802"/>
          <a:ext cx="0" cy="13502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129134</xdr:colOff>
      <xdr:row>3</xdr:row>
      <xdr:rowOff>199618</xdr:rowOff>
    </xdr:from>
    <xdr:ext cx="309700" cy="224998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E5A0924C-2441-5BDD-28E9-DE958262EF05}"/>
            </a:ext>
          </a:extLst>
        </xdr:cNvPr>
        <xdr:cNvSpPr txBox="1"/>
      </xdr:nvSpPr>
      <xdr:spPr>
        <a:xfrm>
          <a:off x="6529934" y="885418"/>
          <a:ext cx="3097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33</xdr:col>
      <xdr:colOff>5826</xdr:colOff>
      <xdr:row>6</xdr:row>
      <xdr:rowOff>71624</xdr:rowOff>
    </xdr:from>
    <xdr:to>
      <xdr:col>33</xdr:col>
      <xdr:colOff>5826</xdr:colOff>
      <xdr:row>17</xdr:row>
      <xdr:rowOff>41024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3456AE68-E357-39CF-3E43-5C8ACD283FFC}"/>
            </a:ext>
          </a:extLst>
        </xdr:cNvPr>
        <xdr:cNvCxnSpPr/>
      </xdr:nvCxnSpPr>
      <xdr:spPr>
        <a:xfrm>
          <a:off x="7549626" y="1443224"/>
          <a:ext cx="0" cy="248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192245</xdr:colOff>
      <xdr:row>10</xdr:row>
      <xdr:rowOff>153948</xdr:rowOff>
    </xdr:from>
    <xdr:ext cx="233205" cy="444352"/>
    <xdr:sp macro="" textlink="$T$29">
      <xdr:nvSpPr>
        <xdr:cNvPr id="146" name="テキスト ボックス 145">
          <a:extLst>
            <a:ext uri="{FF2B5EF4-FFF2-40B4-BE49-F238E27FC236}">
              <a16:creationId xmlns:a16="http://schemas.microsoft.com/office/drawing/2014/main" id="{DB51607D-66D0-5057-97F0-B7E5715EF445}"/>
            </a:ext>
          </a:extLst>
        </xdr:cNvPr>
        <xdr:cNvSpPr txBox="1"/>
      </xdr:nvSpPr>
      <xdr:spPr>
        <a:xfrm rot="16200000">
          <a:off x="7401872" y="254552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AC8DB08-009E-4E61-8CC6-74C070A5FF0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6.900</a:t>
          </a:fld>
          <a:endParaRPr kumimoji="1" lang="ja-JP" altLang="en-US" sz="900"/>
        </a:p>
      </xdr:txBody>
    </xdr:sp>
    <xdr:clientData/>
  </xdr:oneCellAnchor>
  <xdr:oneCellAnchor>
    <xdr:from>
      <xdr:col>32</xdr:col>
      <xdr:colOff>187152</xdr:colOff>
      <xdr:row>12</xdr:row>
      <xdr:rowOff>4950</xdr:rowOff>
    </xdr:from>
    <xdr:ext cx="224998" cy="390813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EB8C193F-07F4-3D29-693E-2A449611FA6C}"/>
            </a:ext>
          </a:extLst>
        </xdr:cNvPr>
        <xdr:cNvSpPr txBox="1"/>
      </xdr:nvSpPr>
      <xdr:spPr>
        <a:xfrm rot="16200000">
          <a:off x="7419444" y="2831058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190448</xdr:colOff>
      <xdr:row>23</xdr:row>
      <xdr:rowOff>205866</xdr:rowOff>
    </xdr:from>
    <xdr:ext cx="559769" cy="233205"/>
    <xdr:sp macro="" textlink="$BM$9">
      <xdr:nvSpPr>
        <xdr:cNvPr id="148" name="テキスト ボックス 147">
          <a:extLst>
            <a:ext uri="{FF2B5EF4-FFF2-40B4-BE49-F238E27FC236}">
              <a16:creationId xmlns:a16="http://schemas.microsoft.com/office/drawing/2014/main" id="{6AA39C56-E7BB-4D2A-A7E4-D230F30204B8}"/>
            </a:ext>
          </a:extLst>
        </xdr:cNvPr>
        <xdr:cNvSpPr txBox="1"/>
      </xdr:nvSpPr>
      <xdr:spPr>
        <a:xfrm>
          <a:off x="14592248" y="5463666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1F6EB70-07C7-4B0C-B30A-8E7D6FDDDE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300.970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65</xdr:col>
      <xdr:colOff>180224</xdr:colOff>
      <xdr:row>28</xdr:row>
      <xdr:rowOff>210946</xdr:rowOff>
    </xdr:from>
    <xdr:ext cx="300082" cy="233205"/>
    <xdr:sp macro="" textlink="$Q$20">
      <xdr:nvSpPr>
        <xdr:cNvPr id="149" name="テキスト ボックス 148">
          <a:extLst>
            <a:ext uri="{FF2B5EF4-FFF2-40B4-BE49-F238E27FC236}">
              <a16:creationId xmlns:a16="http://schemas.microsoft.com/office/drawing/2014/main" id="{9ACA9F0F-9DA0-6DFA-96C1-55F23F7F4C55}"/>
            </a:ext>
          </a:extLst>
        </xdr:cNvPr>
        <xdr:cNvSpPr txBox="1"/>
      </xdr:nvSpPr>
      <xdr:spPr>
        <a:xfrm>
          <a:off x="15039224" y="6611746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25722C-1134-4A95-B81F-6AC4CEA585F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30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58</xdr:col>
      <xdr:colOff>99631</xdr:colOff>
      <xdr:row>29</xdr:row>
      <xdr:rowOff>12044</xdr:rowOff>
    </xdr:from>
    <xdr:ext cx="559769" cy="233205"/>
    <xdr:sp macro="" textlink="$BM$11">
      <xdr:nvSpPr>
        <xdr:cNvPr id="150" name="テキスト ボックス 149">
          <a:extLst>
            <a:ext uri="{FF2B5EF4-FFF2-40B4-BE49-F238E27FC236}">
              <a16:creationId xmlns:a16="http://schemas.microsoft.com/office/drawing/2014/main" id="{DD42B7B7-7024-4BF1-85AD-001C2CB80C4A}"/>
            </a:ext>
          </a:extLst>
        </xdr:cNvPr>
        <xdr:cNvSpPr txBox="1"/>
      </xdr:nvSpPr>
      <xdr:spPr>
        <a:xfrm>
          <a:off x="13358431" y="6641444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93A9AFE-9B0C-40CC-BE97-09D48236E78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173.765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61</xdr:col>
      <xdr:colOff>115611</xdr:colOff>
      <xdr:row>29</xdr:row>
      <xdr:rowOff>161756</xdr:rowOff>
    </xdr:from>
    <xdr:to>
      <xdr:col>62</xdr:col>
      <xdr:colOff>86247</xdr:colOff>
      <xdr:row>29</xdr:row>
      <xdr:rowOff>161756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9B63DAD8-097E-93AE-90B9-33E646C36480}"/>
            </a:ext>
          </a:extLst>
        </xdr:cNvPr>
        <xdr:cNvCxnSpPr/>
      </xdr:nvCxnSpPr>
      <xdr:spPr>
        <a:xfrm>
          <a:off x="14060211" y="6791156"/>
          <a:ext cx="199236" cy="0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14857</xdr:colOff>
      <xdr:row>28</xdr:row>
      <xdr:rowOff>224729</xdr:rowOff>
    </xdr:from>
    <xdr:ext cx="404726" cy="224998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8CE87F19-222A-827E-5CA6-657C993F5994}"/>
            </a:ext>
          </a:extLst>
        </xdr:cNvPr>
        <xdr:cNvSpPr txBox="1"/>
      </xdr:nvSpPr>
      <xdr:spPr>
        <a:xfrm>
          <a:off x="14188057" y="6625529"/>
          <a:ext cx="40472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67845</xdr:colOff>
      <xdr:row>29</xdr:row>
      <xdr:rowOff>151158</xdr:rowOff>
    </xdr:from>
    <xdr:ext cx="559769" cy="233205"/>
    <xdr:sp macro="" textlink="$AP$20">
      <xdr:nvSpPr>
        <xdr:cNvPr id="153" name="テキスト ボックス 152">
          <a:extLst>
            <a:ext uri="{FF2B5EF4-FFF2-40B4-BE49-F238E27FC236}">
              <a16:creationId xmlns:a16="http://schemas.microsoft.com/office/drawing/2014/main" id="{FDC711F8-C8B8-62E2-D9B9-3CAAABB9596E}"/>
            </a:ext>
          </a:extLst>
        </xdr:cNvPr>
        <xdr:cNvSpPr txBox="1"/>
      </xdr:nvSpPr>
      <xdr:spPr>
        <a:xfrm>
          <a:off x="14012445" y="6780558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C4C448B-935C-45C3-B8D0-53CD53638A7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173.765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62</xdr:col>
      <xdr:colOff>186185</xdr:colOff>
      <xdr:row>32</xdr:row>
      <xdr:rowOff>44356</xdr:rowOff>
    </xdr:from>
    <xdr:ext cx="300082" cy="233205"/>
    <xdr:sp macro="" textlink="$BM$5">
      <xdr:nvSpPr>
        <xdr:cNvPr id="154" name="テキスト ボックス 153">
          <a:extLst>
            <a:ext uri="{FF2B5EF4-FFF2-40B4-BE49-F238E27FC236}">
              <a16:creationId xmlns:a16="http://schemas.microsoft.com/office/drawing/2014/main" id="{3609CA1C-3CEF-4DE8-9684-262439B61AF6}"/>
            </a:ext>
          </a:extLst>
        </xdr:cNvPr>
        <xdr:cNvSpPr txBox="1"/>
      </xdr:nvSpPr>
      <xdr:spPr>
        <a:xfrm>
          <a:off x="14359385" y="7359556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22AC345-6DA2-4A42-97D6-59A117CCCA3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60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55</xdr:col>
      <xdr:colOff>46522</xdr:colOff>
      <xdr:row>33</xdr:row>
      <xdr:rowOff>223520</xdr:rowOff>
    </xdr:from>
    <xdr:to>
      <xdr:col>55</xdr:col>
      <xdr:colOff>46522</xdr:colOff>
      <xdr:row>35</xdr:row>
      <xdr:rowOff>69552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6F88E60B-E590-7A30-C450-DCB83D620D24}"/>
            </a:ext>
          </a:extLst>
        </xdr:cNvPr>
        <xdr:cNvCxnSpPr/>
      </xdr:nvCxnSpPr>
      <xdr:spPr>
        <a:xfrm>
          <a:off x="12619522" y="7767320"/>
          <a:ext cx="0" cy="30323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110055</xdr:colOff>
      <xdr:row>34</xdr:row>
      <xdr:rowOff>0</xdr:rowOff>
    </xdr:from>
    <xdr:to>
      <xdr:col>61</xdr:col>
      <xdr:colOff>110055</xdr:colOff>
      <xdr:row>35</xdr:row>
      <xdr:rowOff>69552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DAE66A72-A199-4DD6-CDEA-A410461A6D3F}"/>
            </a:ext>
          </a:extLst>
        </xdr:cNvPr>
        <xdr:cNvCxnSpPr/>
      </xdr:nvCxnSpPr>
      <xdr:spPr>
        <a:xfrm>
          <a:off x="14054655" y="7772400"/>
          <a:ext cx="0" cy="29815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55</xdr:col>
      <xdr:colOff>42292</xdr:colOff>
      <xdr:row>35</xdr:row>
      <xdr:rowOff>23799</xdr:rowOff>
    </xdr:from>
    <xdr:to>
      <xdr:col>61</xdr:col>
      <xdr:colOff>110692</xdr:colOff>
      <xdr:row>35</xdr:row>
      <xdr:rowOff>23799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4FA2B488-F96F-2C91-AAAA-F059FC135DE0}"/>
            </a:ext>
          </a:extLst>
        </xdr:cNvPr>
        <xdr:cNvCxnSpPr/>
      </xdr:nvCxnSpPr>
      <xdr:spPr>
        <a:xfrm>
          <a:off x="12615292" y="8024799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146151</xdr:colOff>
      <xdr:row>34</xdr:row>
      <xdr:rowOff>219877</xdr:rowOff>
    </xdr:from>
    <xdr:ext cx="444352" cy="233205"/>
    <xdr:sp macro="" textlink="$AP$29">
      <xdr:nvSpPr>
        <xdr:cNvPr id="160" name="テキスト ボックス 159">
          <a:extLst>
            <a:ext uri="{FF2B5EF4-FFF2-40B4-BE49-F238E27FC236}">
              <a16:creationId xmlns:a16="http://schemas.microsoft.com/office/drawing/2014/main" id="{DC0D48AA-19DF-4F9B-B2CE-F01295E1E0DF}"/>
            </a:ext>
          </a:extLst>
        </xdr:cNvPr>
        <xdr:cNvSpPr txBox="1"/>
      </xdr:nvSpPr>
      <xdr:spPr>
        <a:xfrm>
          <a:off x="13176351" y="799227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1E396FB-D648-4E53-A06B-6EF4D4F4F51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56</xdr:col>
      <xdr:colOff>137266</xdr:colOff>
      <xdr:row>34</xdr:row>
      <xdr:rowOff>218710</xdr:rowOff>
    </xdr:from>
    <xdr:ext cx="376834" cy="224998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B65225E7-2CF2-40BF-AD88-3E2ADB717B29}"/>
            </a:ext>
          </a:extLst>
        </xdr:cNvPr>
        <xdr:cNvSpPr txBox="1"/>
      </xdr:nvSpPr>
      <xdr:spPr>
        <a:xfrm>
          <a:off x="12938866" y="7991110"/>
          <a:ext cx="3768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15729</xdr:colOff>
      <xdr:row>29</xdr:row>
      <xdr:rowOff>164813</xdr:rowOff>
    </xdr:from>
    <xdr:to>
      <xdr:col>64</xdr:col>
      <xdr:colOff>15729</xdr:colOff>
      <xdr:row>33</xdr:row>
      <xdr:rowOff>78413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308C64E9-2E7D-94BD-9514-CDAC2F74D4DD}"/>
            </a:ext>
          </a:extLst>
        </xdr:cNvPr>
        <xdr:cNvCxnSpPr/>
      </xdr:nvCxnSpPr>
      <xdr:spPr>
        <a:xfrm>
          <a:off x="14646129" y="6794213"/>
          <a:ext cx="0" cy="82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156721</xdr:colOff>
      <xdr:row>29</xdr:row>
      <xdr:rowOff>164878</xdr:rowOff>
    </xdr:from>
    <xdr:to>
      <xdr:col>64</xdr:col>
      <xdr:colOff>58284</xdr:colOff>
      <xdr:row>29</xdr:row>
      <xdr:rowOff>164878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C86E5BA4-A89E-4B5C-985E-5EB32A4ED139}"/>
            </a:ext>
          </a:extLst>
        </xdr:cNvPr>
        <xdr:cNvCxnSpPr/>
      </xdr:nvCxnSpPr>
      <xdr:spPr>
        <a:xfrm>
          <a:off x="14558521" y="6794278"/>
          <a:ext cx="13016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214186</xdr:colOff>
      <xdr:row>31</xdr:row>
      <xdr:rowOff>33235</xdr:rowOff>
    </xdr:from>
    <xdr:ext cx="224998" cy="360804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EFE2AA3F-9E9F-9459-D454-DC4EE8C1C1A9}"/>
            </a:ext>
          </a:extLst>
        </xdr:cNvPr>
        <xdr:cNvSpPr txBox="1"/>
      </xdr:nvSpPr>
      <xdr:spPr>
        <a:xfrm rot="16200000">
          <a:off x="14548083" y="7187738"/>
          <a:ext cx="360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y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221335</xdr:colOff>
      <xdr:row>29</xdr:row>
      <xdr:rowOff>191238</xdr:rowOff>
    </xdr:from>
    <xdr:ext cx="233205" cy="444352"/>
    <xdr:sp macro="" textlink="$AP$33">
      <xdr:nvSpPr>
        <xdr:cNvPr id="168" name="テキスト ボックス 167">
          <a:extLst>
            <a:ext uri="{FF2B5EF4-FFF2-40B4-BE49-F238E27FC236}">
              <a16:creationId xmlns:a16="http://schemas.microsoft.com/office/drawing/2014/main" id="{614E0548-8BDC-B9CB-114B-517EA10FFD46}"/>
            </a:ext>
          </a:extLst>
        </xdr:cNvPr>
        <xdr:cNvSpPr txBox="1"/>
      </xdr:nvSpPr>
      <xdr:spPr>
        <a:xfrm rot="16200000">
          <a:off x="14517562" y="692621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B2EB3C1-C876-43FA-BC77-D0C4087A9B5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64</xdr:col>
      <xdr:colOff>112066</xdr:colOff>
      <xdr:row>20</xdr:row>
      <xdr:rowOff>17763</xdr:rowOff>
    </xdr:from>
    <xdr:ext cx="444352" cy="233205"/>
    <xdr:sp macro="" textlink="$BM$7">
      <xdr:nvSpPr>
        <xdr:cNvPr id="169" name="テキスト ボックス 168">
          <a:extLst>
            <a:ext uri="{FF2B5EF4-FFF2-40B4-BE49-F238E27FC236}">
              <a16:creationId xmlns:a16="http://schemas.microsoft.com/office/drawing/2014/main" id="{FC057BFB-86CC-D97B-5E19-31FAA4045A73}"/>
            </a:ext>
          </a:extLst>
        </xdr:cNvPr>
        <xdr:cNvSpPr txBox="1"/>
      </xdr:nvSpPr>
      <xdr:spPr>
        <a:xfrm>
          <a:off x="14742466" y="45897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1B4DBCF-575B-4972-953B-3553FB18BCE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3.984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20</xdr:col>
      <xdr:colOff>56550</xdr:colOff>
      <xdr:row>6</xdr:row>
      <xdr:rowOff>70551</xdr:rowOff>
    </xdr:from>
    <xdr:to>
      <xdr:col>20</xdr:col>
      <xdr:colOff>56550</xdr:colOff>
      <xdr:row>6</xdr:row>
      <xdr:rowOff>211153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369128B4-E652-054B-70E4-1D22F2BA9722}"/>
            </a:ext>
          </a:extLst>
        </xdr:cNvPr>
        <xdr:cNvCxnSpPr/>
      </xdr:nvCxnSpPr>
      <xdr:spPr>
        <a:xfrm>
          <a:off x="4628550" y="1442151"/>
          <a:ext cx="0" cy="140602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5080</xdr:colOff>
      <xdr:row>17</xdr:row>
      <xdr:rowOff>42151</xdr:rowOff>
    </xdr:from>
    <xdr:to>
      <xdr:col>33</xdr:col>
      <xdr:colOff>66040</xdr:colOff>
      <xdr:row>17</xdr:row>
      <xdr:rowOff>42151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F6556333-AE3D-A03B-2D7F-96470D416A09}"/>
            </a:ext>
          </a:extLst>
        </xdr:cNvPr>
        <xdr:cNvCxnSpPr/>
      </xdr:nvCxnSpPr>
      <xdr:spPr>
        <a:xfrm>
          <a:off x="6634480" y="3928351"/>
          <a:ext cx="97536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18799</xdr:colOff>
      <xdr:row>17</xdr:row>
      <xdr:rowOff>32494</xdr:rowOff>
    </xdr:from>
    <xdr:to>
      <xdr:col>65</xdr:col>
      <xdr:colOff>130399</xdr:colOff>
      <xdr:row>17</xdr:row>
      <xdr:rowOff>32494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365C39F-7A9F-4B28-83A5-300DB2D1E5E8}"/>
            </a:ext>
          </a:extLst>
        </xdr:cNvPr>
        <xdr:cNvCxnSpPr/>
      </xdr:nvCxnSpPr>
      <xdr:spPr>
        <a:xfrm>
          <a:off x="13963399" y="3918694"/>
          <a:ext cx="102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6936</xdr:colOff>
      <xdr:row>16</xdr:row>
      <xdr:rowOff>215202</xdr:rowOff>
    </xdr:from>
    <xdr:ext cx="444352" cy="233205"/>
    <xdr:sp macro="" textlink="$AZ$12">
      <xdr:nvSpPr>
        <xdr:cNvPr id="53" name="テキスト ボックス 52">
          <a:extLst>
            <a:ext uri="{FF2B5EF4-FFF2-40B4-BE49-F238E27FC236}">
              <a16:creationId xmlns:a16="http://schemas.microsoft.com/office/drawing/2014/main" id="{6C3B51E6-DC4A-4F24-8669-395276176FD2}"/>
            </a:ext>
          </a:extLst>
        </xdr:cNvPr>
        <xdr:cNvSpPr txBox="1"/>
      </xdr:nvSpPr>
      <xdr:spPr>
        <a:xfrm>
          <a:off x="14408736" y="387280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A683776-6C0D-4DB6-BC4F-A5AC4570FEE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2.852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65</xdr:col>
      <xdr:colOff>134318</xdr:colOff>
      <xdr:row>16</xdr:row>
      <xdr:rowOff>143833</xdr:rowOff>
    </xdr:from>
    <xdr:to>
      <xdr:col>65</xdr:col>
      <xdr:colOff>134318</xdr:colOff>
      <xdr:row>17</xdr:row>
      <xdr:rowOff>69878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E48FDF9-CA56-4F61-B545-1AF00C4627AB}"/>
            </a:ext>
          </a:extLst>
        </xdr:cNvPr>
        <xdr:cNvCxnSpPr/>
      </xdr:nvCxnSpPr>
      <xdr:spPr>
        <a:xfrm>
          <a:off x="14993318" y="3801433"/>
          <a:ext cx="0" cy="1546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220157</xdr:colOff>
      <xdr:row>16</xdr:row>
      <xdr:rowOff>211375</xdr:rowOff>
    </xdr:from>
    <xdr:ext cx="386644" cy="2249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30C80519-020D-41C8-A59C-4773A619003B}"/>
            </a:ext>
          </a:extLst>
        </xdr:cNvPr>
        <xdr:cNvSpPr txBox="1"/>
      </xdr:nvSpPr>
      <xdr:spPr>
        <a:xfrm>
          <a:off x="14164757" y="3868975"/>
          <a:ext cx="38664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B' =</a:t>
          </a:r>
        </a:p>
      </xdr:txBody>
    </xdr:sp>
    <xdr:clientData/>
  </xdr:oneCellAnchor>
  <xdr:oneCellAnchor>
    <xdr:from>
      <xdr:col>62</xdr:col>
      <xdr:colOff>11584</xdr:colOff>
      <xdr:row>14</xdr:row>
      <xdr:rowOff>14037</xdr:rowOff>
    </xdr:from>
    <xdr:ext cx="401713" cy="2249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76AFD14-2B42-C0A6-7EFB-122698CC6178}"/>
            </a:ext>
          </a:extLst>
        </xdr:cNvPr>
        <xdr:cNvSpPr txBox="1"/>
      </xdr:nvSpPr>
      <xdr:spPr>
        <a:xfrm>
          <a:off x="14184784" y="3214437"/>
          <a:ext cx="4017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V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27345</xdr:colOff>
      <xdr:row>14</xdr:row>
      <xdr:rowOff>18031</xdr:rowOff>
    </xdr:from>
    <xdr:ext cx="559769" cy="233205"/>
    <xdr:sp macro="" textlink="$AP$6">
      <xdr:nvSpPr>
        <xdr:cNvPr id="87" name="テキスト ボックス 86">
          <a:extLst>
            <a:ext uri="{FF2B5EF4-FFF2-40B4-BE49-F238E27FC236}">
              <a16:creationId xmlns:a16="http://schemas.microsoft.com/office/drawing/2014/main" id="{6049496B-621B-42ED-5E61-217982AB4C0D}"/>
            </a:ext>
          </a:extLst>
        </xdr:cNvPr>
        <xdr:cNvSpPr txBox="1"/>
      </xdr:nvSpPr>
      <xdr:spPr>
        <a:xfrm>
          <a:off x="14429145" y="3218431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70C50C1-2585-4DC7-86AB-66279281CB1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464.100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27</xdr:col>
      <xdr:colOff>15582</xdr:colOff>
      <xdr:row>23</xdr:row>
      <xdr:rowOff>112782</xdr:rowOff>
    </xdr:from>
    <xdr:to>
      <xdr:col>27</xdr:col>
      <xdr:colOff>15582</xdr:colOff>
      <xdr:row>33</xdr:row>
      <xdr:rowOff>130782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AD6063B-549B-4D86-9C7C-0661AE736FB2}"/>
            </a:ext>
          </a:extLst>
        </xdr:cNvPr>
        <xdr:cNvCxnSpPr/>
      </xdr:nvCxnSpPr>
      <xdr:spPr>
        <a:xfrm>
          <a:off x="6187782" y="5370582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185443</xdr:colOff>
      <xdr:row>34</xdr:row>
      <xdr:rowOff>118029</xdr:rowOff>
    </xdr:from>
    <xdr:to>
      <xdr:col>32</xdr:col>
      <xdr:colOff>25243</xdr:colOff>
      <xdr:row>34</xdr:row>
      <xdr:rowOff>118029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BC79C05F-A1F1-4BF0-B4D4-9FC6CB6B0C38}"/>
            </a:ext>
          </a:extLst>
        </xdr:cNvPr>
        <xdr:cNvCxnSpPr/>
      </xdr:nvCxnSpPr>
      <xdr:spPr>
        <a:xfrm>
          <a:off x="5900443" y="7890429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186965</xdr:colOff>
      <xdr:row>33</xdr:row>
      <xdr:rowOff>130999</xdr:rowOff>
    </xdr:from>
    <xdr:to>
      <xdr:col>27</xdr:col>
      <xdr:colOff>17765</xdr:colOff>
      <xdr:row>33</xdr:row>
      <xdr:rowOff>130999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269ED3A-BDA1-48C0-8105-EA85BB1D8A64}"/>
            </a:ext>
          </a:extLst>
        </xdr:cNvPr>
        <xdr:cNvCxnSpPr/>
      </xdr:nvCxnSpPr>
      <xdr:spPr>
        <a:xfrm>
          <a:off x="5901965" y="767479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186419</xdr:colOff>
      <xdr:row>33</xdr:row>
      <xdr:rowOff>129957</xdr:rowOff>
    </xdr:from>
    <xdr:to>
      <xdr:col>25</xdr:col>
      <xdr:colOff>186548</xdr:colOff>
      <xdr:row>34</xdr:row>
      <xdr:rowOff>117357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F352D902-D046-408E-9342-EC84BD7A6B52}"/>
            </a:ext>
          </a:extLst>
        </xdr:cNvPr>
        <xdr:cNvCxnSpPr/>
      </xdr:nvCxnSpPr>
      <xdr:spPr>
        <a:xfrm>
          <a:off x="5901419" y="7673757"/>
          <a:ext cx="129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17665</xdr:colOff>
      <xdr:row>23</xdr:row>
      <xdr:rowOff>104734</xdr:rowOff>
    </xdr:from>
    <xdr:to>
      <xdr:col>28</xdr:col>
      <xdr:colOff>6053</xdr:colOff>
      <xdr:row>23</xdr:row>
      <xdr:rowOff>104734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D09F2F29-F307-4B87-9931-A61E966288AE}"/>
            </a:ext>
          </a:extLst>
        </xdr:cNvPr>
        <xdr:cNvCxnSpPr/>
      </xdr:nvCxnSpPr>
      <xdr:spPr>
        <a:xfrm>
          <a:off x="6189865" y="5362534"/>
          <a:ext cx="21698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6879</xdr:colOff>
      <xdr:row>23</xdr:row>
      <xdr:rowOff>107702</xdr:rowOff>
    </xdr:from>
    <xdr:to>
      <xdr:col>28</xdr:col>
      <xdr:colOff>6879</xdr:colOff>
      <xdr:row>33</xdr:row>
      <xdr:rowOff>125702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D68214-F75A-40F0-8AA8-C6190034B882}"/>
            </a:ext>
          </a:extLst>
        </xdr:cNvPr>
        <xdr:cNvCxnSpPr/>
      </xdr:nvCxnSpPr>
      <xdr:spPr>
        <a:xfrm>
          <a:off x="6407679" y="5365502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5855</xdr:colOff>
      <xdr:row>33</xdr:row>
      <xdr:rowOff>125341</xdr:rowOff>
    </xdr:from>
    <xdr:to>
      <xdr:col>32</xdr:col>
      <xdr:colOff>27455</xdr:colOff>
      <xdr:row>33</xdr:row>
      <xdr:rowOff>125341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8D3A1BA-6CE3-48A6-9E42-C4FE4A91BEBE}"/>
            </a:ext>
          </a:extLst>
        </xdr:cNvPr>
        <xdr:cNvCxnSpPr/>
      </xdr:nvCxnSpPr>
      <xdr:spPr>
        <a:xfrm>
          <a:off x="6406655" y="7669141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22876</xdr:colOff>
      <xdr:row>33</xdr:row>
      <xdr:rowOff>127786</xdr:rowOff>
    </xdr:from>
    <xdr:to>
      <xdr:col>32</xdr:col>
      <xdr:colOff>22876</xdr:colOff>
      <xdr:row>34</xdr:row>
      <xdr:rowOff>115186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EACAE6E2-0E09-4F69-9514-B19DC52AE57B}"/>
            </a:ext>
          </a:extLst>
        </xdr:cNvPr>
        <xdr:cNvCxnSpPr/>
      </xdr:nvCxnSpPr>
      <xdr:spPr>
        <a:xfrm>
          <a:off x="7338076" y="767158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180965</xdr:colOff>
      <xdr:row>23</xdr:row>
      <xdr:rowOff>109355</xdr:rowOff>
    </xdr:from>
    <xdr:to>
      <xdr:col>26</xdr:col>
      <xdr:colOff>92676</xdr:colOff>
      <xdr:row>23</xdr:row>
      <xdr:rowOff>109355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2745C07-7492-4997-94C2-0686BE92E78C}"/>
            </a:ext>
          </a:extLst>
        </xdr:cNvPr>
        <xdr:cNvCxnSpPr/>
      </xdr:nvCxnSpPr>
      <xdr:spPr>
        <a:xfrm>
          <a:off x="5391397" y="5319787"/>
          <a:ext cx="59133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164738</xdr:colOff>
      <xdr:row>33</xdr:row>
      <xdr:rowOff>131081</xdr:rowOff>
    </xdr:from>
    <xdr:to>
      <xdr:col>25</xdr:col>
      <xdr:colOff>93526</xdr:colOff>
      <xdr:row>33</xdr:row>
      <xdr:rowOff>131081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2ECA9814-F379-41E5-931D-73070EF8FE53}"/>
            </a:ext>
          </a:extLst>
        </xdr:cNvPr>
        <xdr:cNvCxnSpPr/>
      </xdr:nvCxnSpPr>
      <xdr:spPr>
        <a:xfrm>
          <a:off x="5651138" y="7674881"/>
          <a:ext cx="1573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224336</xdr:colOff>
      <xdr:row>23</xdr:row>
      <xdr:rowOff>108273</xdr:rowOff>
    </xdr:from>
    <xdr:to>
      <xdr:col>24</xdr:col>
      <xdr:colOff>224336</xdr:colOff>
      <xdr:row>33</xdr:row>
      <xdr:rowOff>126273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E88D9E1-8CF3-489D-B637-377EFCC58561}"/>
            </a:ext>
          </a:extLst>
        </xdr:cNvPr>
        <xdr:cNvCxnSpPr/>
      </xdr:nvCxnSpPr>
      <xdr:spPr>
        <a:xfrm>
          <a:off x="5710736" y="5366073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32788</xdr:colOff>
      <xdr:row>26</xdr:row>
      <xdr:rowOff>224550</xdr:rowOff>
    </xdr:from>
    <xdr:ext cx="233205" cy="444352"/>
    <xdr:sp macro="" textlink="'1条'!$R$7">
      <xdr:nvSpPr>
        <xdr:cNvPr id="46" name="テキスト ボックス 45">
          <a:extLst>
            <a:ext uri="{FF2B5EF4-FFF2-40B4-BE49-F238E27FC236}">
              <a16:creationId xmlns:a16="http://schemas.microsoft.com/office/drawing/2014/main" id="{1F4C71CE-D421-4C6F-8A0A-0E33211C7EF9}"/>
            </a:ext>
          </a:extLst>
        </xdr:cNvPr>
        <xdr:cNvSpPr txBox="1"/>
      </xdr:nvSpPr>
      <xdr:spPr>
        <a:xfrm rot="16200000">
          <a:off x="5413615" y="627372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180018</xdr:colOff>
      <xdr:row>34</xdr:row>
      <xdr:rowOff>115894</xdr:rowOff>
    </xdr:from>
    <xdr:to>
      <xdr:col>25</xdr:col>
      <xdr:colOff>98606</xdr:colOff>
      <xdr:row>34</xdr:row>
      <xdr:rowOff>115894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84A5621B-C7FB-4A8A-B72B-ED3A6124CF6D}"/>
            </a:ext>
          </a:extLst>
        </xdr:cNvPr>
        <xdr:cNvCxnSpPr/>
      </xdr:nvCxnSpPr>
      <xdr:spPr>
        <a:xfrm>
          <a:off x="5437818" y="7888294"/>
          <a:ext cx="3757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28438</xdr:colOff>
      <xdr:row>27</xdr:row>
      <xdr:rowOff>164916</xdr:rowOff>
    </xdr:from>
    <xdr:ext cx="233205" cy="444352"/>
    <xdr:sp macro="" textlink="'1条'!R6">
      <xdr:nvSpPr>
        <xdr:cNvPr id="48" name="テキスト ボックス 47">
          <a:extLst>
            <a:ext uri="{FF2B5EF4-FFF2-40B4-BE49-F238E27FC236}">
              <a16:creationId xmlns:a16="http://schemas.microsoft.com/office/drawing/2014/main" id="{9D894B17-F6C1-4074-8AF4-91641C7EB04D}"/>
            </a:ext>
          </a:extLst>
        </xdr:cNvPr>
        <xdr:cNvSpPr txBox="1"/>
      </xdr:nvSpPr>
      <xdr:spPr>
        <a:xfrm rot="16200000">
          <a:off x="5180665" y="644268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219397</xdr:colOff>
      <xdr:row>23</xdr:row>
      <xdr:rowOff>108273</xdr:rowOff>
    </xdr:from>
    <xdr:to>
      <xdr:col>23</xdr:col>
      <xdr:colOff>219397</xdr:colOff>
      <xdr:row>34</xdr:row>
      <xdr:rowOff>113673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6AA2C775-2A5A-4164-80B4-6FE4E4E5F2FF}"/>
            </a:ext>
          </a:extLst>
        </xdr:cNvPr>
        <xdr:cNvCxnSpPr/>
      </xdr:nvCxnSpPr>
      <xdr:spPr>
        <a:xfrm>
          <a:off x="5477197" y="5366073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223457</xdr:colOff>
      <xdr:row>33</xdr:row>
      <xdr:rowOff>128684</xdr:rowOff>
    </xdr:from>
    <xdr:to>
      <xdr:col>24</xdr:col>
      <xdr:colOff>223457</xdr:colOff>
      <xdr:row>34</xdr:row>
      <xdr:rowOff>116084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CCC544B4-7F74-49B8-9EC4-B3E1BF42E5D9}"/>
            </a:ext>
          </a:extLst>
        </xdr:cNvPr>
        <xdr:cNvCxnSpPr/>
      </xdr:nvCxnSpPr>
      <xdr:spPr>
        <a:xfrm>
          <a:off x="5709857" y="7672484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39170</xdr:colOff>
      <xdr:row>29</xdr:row>
      <xdr:rowOff>14221</xdr:rowOff>
    </xdr:from>
    <xdr:ext cx="224998" cy="345929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240B187-9E92-4C8E-BEE3-ACC53C41E0D0}"/>
            </a:ext>
          </a:extLst>
        </xdr:cNvPr>
        <xdr:cNvSpPr txBox="1"/>
      </xdr:nvSpPr>
      <xdr:spPr>
        <a:xfrm rot="16200000">
          <a:off x="5236504" y="6704087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20413</xdr:colOff>
      <xdr:row>32</xdr:row>
      <xdr:rowOff>214907</xdr:rowOff>
    </xdr:from>
    <xdr:ext cx="233205" cy="444352"/>
    <xdr:sp macro="" textlink="'1条'!$R$10">
      <xdr:nvSpPr>
        <xdr:cNvPr id="55" name="テキスト ボックス 54">
          <a:extLst>
            <a:ext uri="{FF2B5EF4-FFF2-40B4-BE49-F238E27FC236}">
              <a16:creationId xmlns:a16="http://schemas.microsoft.com/office/drawing/2014/main" id="{0E92755E-2858-43BE-A909-491CC4FDAE5A}"/>
            </a:ext>
          </a:extLst>
        </xdr:cNvPr>
        <xdr:cNvSpPr txBox="1"/>
      </xdr:nvSpPr>
      <xdr:spPr>
        <a:xfrm rot="16200000">
          <a:off x="5401240" y="763568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16807</xdr:colOff>
      <xdr:row>22</xdr:row>
      <xdr:rowOff>154718</xdr:rowOff>
    </xdr:from>
    <xdr:to>
      <xdr:col>27</xdr:col>
      <xdr:colOff>16936</xdr:colOff>
      <xdr:row>23</xdr:row>
      <xdr:rowOff>61642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74BE05-34AC-4363-97D9-98C7A97FE013}"/>
            </a:ext>
          </a:extLst>
        </xdr:cNvPr>
        <xdr:cNvCxnSpPr/>
      </xdr:nvCxnSpPr>
      <xdr:spPr>
        <a:xfrm>
          <a:off x="6189007" y="5183918"/>
          <a:ext cx="129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227852</xdr:colOff>
      <xdr:row>22</xdr:row>
      <xdr:rowOff>152980</xdr:rowOff>
    </xdr:from>
    <xdr:to>
      <xdr:col>27</xdr:col>
      <xdr:colOff>227852</xdr:colOff>
      <xdr:row>23</xdr:row>
      <xdr:rowOff>56880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1623AED3-3940-4F51-B459-93FDBE445207}"/>
            </a:ext>
          </a:extLst>
        </xdr:cNvPr>
        <xdr:cNvCxnSpPr/>
      </xdr:nvCxnSpPr>
      <xdr:spPr>
        <a:xfrm>
          <a:off x="6400052" y="5182180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14578</xdr:colOff>
      <xdr:row>22</xdr:row>
      <xdr:rowOff>178017</xdr:rowOff>
    </xdr:from>
    <xdr:to>
      <xdr:col>28</xdr:col>
      <xdr:colOff>1978</xdr:colOff>
      <xdr:row>22</xdr:row>
      <xdr:rowOff>178017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5EAE7E4F-8F61-4E19-B915-ED63E019EDF6}"/>
            </a:ext>
          </a:extLst>
        </xdr:cNvPr>
        <xdr:cNvCxnSpPr/>
      </xdr:nvCxnSpPr>
      <xdr:spPr>
        <a:xfrm>
          <a:off x="6186778" y="5207217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124556</xdr:colOff>
      <xdr:row>21</xdr:row>
      <xdr:rowOff>207860</xdr:rowOff>
    </xdr:from>
    <xdr:ext cx="444352" cy="233205"/>
    <xdr:sp macro="" textlink="'1条'!R8">
      <xdr:nvSpPr>
        <xdr:cNvPr id="73" name="テキスト ボックス 72">
          <a:extLst>
            <a:ext uri="{FF2B5EF4-FFF2-40B4-BE49-F238E27FC236}">
              <a16:creationId xmlns:a16="http://schemas.microsoft.com/office/drawing/2014/main" id="{9E198040-02A1-46EB-A5CA-64540CF05544}"/>
            </a:ext>
          </a:extLst>
        </xdr:cNvPr>
        <xdr:cNvSpPr txBox="1"/>
      </xdr:nvSpPr>
      <xdr:spPr>
        <a:xfrm>
          <a:off x="6068156" y="500846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189263</xdr:colOff>
      <xdr:row>34</xdr:row>
      <xdr:rowOff>190655</xdr:rowOff>
    </xdr:from>
    <xdr:to>
      <xdr:col>25</xdr:col>
      <xdr:colOff>189263</xdr:colOff>
      <xdr:row>37</xdr:row>
      <xdr:rowOff>65911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39B50024-D5E0-445C-90AB-F21C7B36A984}"/>
            </a:ext>
          </a:extLst>
        </xdr:cNvPr>
        <xdr:cNvCxnSpPr/>
      </xdr:nvCxnSpPr>
      <xdr:spPr>
        <a:xfrm>
          <a:off x="5904263" y="7963055"/>
          <a:ext cx="0" cy="5610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25389</xdr:colOff>
      <xdr:row>34</xdr:row>
      <xdr:rowOff>194710</xdr:rowOff>
    </xdr:from>
    <xdr:to>
      <xdr:col>32</xdr:col>
      <xdr:colOff>25389</xdr:colOff>
      <xdr:row>37</xdr:row>
      <xdr:rowOff>39381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8D664B5B-1F1B-4865-B2B9-434539B90DC7}"/>
            </a:ext>
          </a:extLst>
        </xdr:cNvPr>
        <xdr:cNvCxnSpPr/>
      </xdr:nvCxnSpPr>
      <xdr:spPr>
        <a:xfrm>
          <a:off x="7340589" y="7967110"/>
          <a:ext cx="0" cy="53047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200044</xdr:colOff>
      <xdr:row>34</xdr:row>
      <xdr:rowOff>226808</xdr:rowOff>
    </xdr:from>
    <xdr:to>
      <xdr:col>28</xdr:col>
      <xdr:colOff>212644</xdr:colOff>
      <xdr:row>34</xdr:row>
      <xdr:rowOff>226808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F1D10FF8-9AB5-462F-B723-030FEAAC2F92}"/>
            </a:ext>
          </a:extLst>
        </xdr:cNvPr>
        <xdr:cNvCxnSpPr/>
      </xdr:nvCxnSpPr>
      <xdr:spPr>
        <a:xfrm>
          <a:off x="6372244" y="7999208"/>
          <a:ext cx="241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148538</xdr:colOff>
      <xdr:row>35</xdr:row>
      <xdr:rowOff>211220</xdr:rowOff>
    </xdr:from>
    <xdr:ext cx="444352" cy="233205"/>
    <xdr:sp macro="" textlink="$G$35">
      <xdr:nvSpPr>
        <xdr:cNvPr id="82" name="テキスト ボックス 81">
          <a:extLst>
            <a:ext uri="{FF2B5EF4-FFF2-40B4-BE49-F238E27FC236}">
              <a16:creationId xmlns:a16="http://schemas.microsoft.com/office/drawing/2014/main" id="{B8F24137-4EBF-4F81-AD08-DEE7D48E35EA}"/>
            </a:ext>
          </a:extLst>
        </xdr:cNvPr>
        <xdr:cNvSpPr txBox="1"/>
      </xdr:nvSpPr>
      <xdr:spPr>
        <a:xfrm>
          <a:off x="6549338" y="821222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336CB84-885E-47EA-965B-6F788C603ED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0.574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25</xdr:col>
      <xdr:colOff>187495</xdr:colOff>
      <xdr:row>32</xdr:row>
      <xdr:rowOff>156755</xdr:rowOff>
    </xdr:from>
    <xdr:to>
      <xdr:col>25</xdr:col>
      <xdr:colOff>187495</xdr:colOff>
      <xdr:row>33</xdr:row>
      <xdr:rowOff>61355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254B7C3-88BA-4C10-AC59-3FC1D000317A}"/>
            </a:ext>
          </a:extLst>
        </xdr:cNvPr>
        <xdr:cNvCxnSpPr/>
      </xdr:nvCxnSpPr>
      <xdr:spPr>
        <a:xfrm>
          <a:off x="5902495" y="7471955"/>
          <a:ext cx="0" cy="1332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190411</xdr:colOff>
      <xdr:row>32</xdr:row>
      <xdr:rowOff>181644</xdr:rowOff>
    </xdr:from>
    <xdr:to>
      <xdr:col>27</xdr:col>
      <xdr:colOff>21211</xdr:colOff>
      <xdr:row>32</xdr:row>
      <xdr:rowOff>181644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C5CEF1E-2B17-456C-881C-2279FC6FEBB2}"/>
            </a:ext>
          </a:extLst>
        </xdr:cNvPr>
        <xdr:cNvCxnSpPr/>
      </xdr:nvCxnSpPr>
      <xdr:spPr>
        <a:xfrm>
          <a:off x="5905411" y="7496844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106883</xdr:colOff>
      <xdr:row>31</xdr:row>
      <xdr:rowOff>191507</xdr:rowOff>
    </xdr:from>
    <xdr:ext cx="444352" cy="233205"/>
    <xdr:sp macro="" textlink="'1条'!R11">
      <xdr:nvSpPr>
        <xdr:cNvPr id="88" name="テキスト ボックス 87">
          <a:extLst>
            <a:ext uri="{FF2B5EF4-FFF2-40B4-BE49-F238E27FC236}">
              <a16:creationId xmlns:a16="http://schemas.microsoft.com/office/drawing/2014/main" id="{484C0520-359F-4DAA-A8E6-AE1561EE415B}"/>
            </a:ext>
          </a:extLst>
        </xdr:cNvPr>
        <xdr:cNvSpPr txBox="1"/>
      </xdr:nvSpPr>
      <xdr:spPr>
        <a:xfrm>
          <a:off x="5821883" y="727810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45093</xdr:colOff>
      <xdr:row>31</xdr:row>
      <xdr:rowOff>198198</xdr:rowOff>
    </xdr:from>
    <xdr:ext cx="444352" cy="233205"/>
    <xdr:sp macro="" textlink="'1条'!R12">
      <xdr:nvSpPr>
        <xdr:cNvPr id="89" name="テキスト ボックス 88">
          <a:extLst>
            <a:ext uri="{FF2B5EF4-FFF2-40B4-BE49-F238E27FC236}">
              <a16:creationId xmlns:a16="http://schemas.microsoft.com/office/drawing/2014/main" id="{1EA25F72-08DB-454F-AB18-CCAA0F3712F8}"/>
            </a:ext>
          </a:extLst>
        </xdr:cNvPr>
        <xdr:cNvSpPr txBox="1"/>
      </xdr:nvSpPr>
      <xdr:spPr>
        <a:xfrm>
          <a:off x="6674493" y="728479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12546</xdr:colOff>
      <xdr:row>32</xdr:row>
      <xdr:rowOff>166404</xdr:rowOff>
    </xdr:from>
    <xdr:to>
      <xdr:col>32</xdr:col>
      <xdr:colOff>24153</xdr:colOff>
      <xdr:row>32</xdr:row>
      <xdr:rowOff>166404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C2698424-CA75-4B78-9E60-581C0AD2F23E}"/>
            </a:ext>
          </a:extLst>
        </xdr:cNvPr>
        <xdr:cNvCxnSpPr/>
      </xdr:nvCxnSpPr>
      <xdr:spPr>
        <a:xfrm>
          <a:off x="6413346" y="7481604"/>
          <a:ext cx="926007" cy="0"/>
        </a:xfrm>
        <a:prstGeom prst="line">
          <a:avLst/>
        </a:prstGeom>
        <a:ln w="3302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27379</xdr:colOff>
      <xdr:row>32</xdr:row>
      <xdr:rowOff>139744</xdr:rowOff>
    </xdr:from>
    <xdr:to>
      <xdr:col>32</xdr:col>
      <xdr:colOff>27379</xdr:colOff>
      <xdr:row>33</xdr:row>
      <xdr:rowOff>45133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C0AA986D-1C07-472B-BC94-96CF53C8BFCC}"/>
            </a:ext>
          </a:extLst>
        </xdr:cNvPr>
        <xdr:cNvCxnSpPr/>
      </xdr:nvCxnSpPr>
      <xdr:spPr>
        <a:xfrm>
          <a:off x="7342579" y="7454944"/>
          <a:ext cx="0" cy="13398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9039</xdr:colOff>
      <xdr:row>22</xdr:row>
      <xdr:rowOff>137475</xdr:rowOff>
    </xdr:from>
    <xdr:ext cx="233205" cy="444352"/>
    <xdr:sp macro="" textlink="'1条'!R17">
      <xdr:nvSpPr>
        <xdr:cNvPr id="92" name="テキスト ボックス 91">
          <a:extLst>
            <a:ext uri="{FF2B5EF4-FFF2-40B4-BE49-F238E27FC236}">
              <a16:creationId xmlns:a16="http://schemas.microsoft.com/office/drawing/2014/main" id="{1B3E7732-B723-4FDB-8AF2-E9D44B45C2EA}"/>
            </a:ext>
          </a:extLst>
        </xdr:cNvPr>
        <xdr:cNvSpPr txBox="1"/>
      </xdr:nvSpPr>
      <xdr:spPr>
        <a:xfrm rot="16200000">
          <a:off x="6997160" y="527728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186533</xdr:colOff>
      <xdr:row>36</xdr:row>
      <xdr:rowOff>17446</xdr:rowOff>
    </xdr:from>
    <xdr:to>
      <xdr:col>28</xdr:col>
      <xdr:colOff>15533</xdr:colOff>
      <xdr:row>36</xdr:row>
      <xdr:rowOff>17446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F820F5C8-E3EB-4FB3-BF6E-2DCBB2381215}"/>
            </a:ext>
          </a:extLst>
        </xdr:cNvPr>
        <xdr:cNvCxnSpPr/>
      </xdr:nvCxnSpPr>
      <xdr:spPr>
        <a:xfrm>
          <a:off x="5901533" y="8247046"/>
          <a:ext cx="514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59272</xdr:colOff>
      <xdr:row>35</xdr:row>
      <xdr:rowOff>213653</xdr:rowOff>
    </xdr:from>
    <xdr:ext cx="444352" cy="233205"/>
    <xdr:sp macro="" textlink="$G$31">
      <xdr:nvSpPr>
        <xdr:cNvPr id="94" name="テキスト ボックス 93">
          <a:extLst>
            <a:ext uri="{FF2B5EF4-FFF2-40B4-BE49-F238E27FC236}">
              <a16:creationId xmlns:a16="http://schemas.microsoft.com/office/drawing/2014/main" id="{56FF3DB4-2F91-4520-833C-E26F8DCF2A00}"/>
            </a:ext>
          </a:extLst>
        </xdr:cNvPr>
        <xdr:cNvSpPr txBox="1"/>
      </xdr:nvSpPr>
      <xdr:spPr>
        <a:xfrm>
          <a:off x="6002872" y="821465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C8B4CE3-716E-40F2-B0A5-52F9680DFD8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1.426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31</xdr:col>
      <xdr:colOff>16918</xdr:colOff>
      <xdr:row>23</xdr:row>
      <xdr:rowOff>34968</xdr:rowOff>
    </xdr:from>
    <xdr:to>
      <xdr:col>31</xdr:col>
      <xdr:colOff>16918</xdr:colOff>
      <xdr:row>23</xdr:row>
      <xdr:rowOff>116234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E399B6EB-4EB1-4BE5-8892-5E080C0EB889}"/>
            </a:ext>
          </a:extLst>
        </xdr:cNvPr>
        <xdr:cNvCxnSpPr/>
      </xdr:nvCxnSpPr>
      <xdr:spPr>
        <a:xfrm>
          <a:off x="7110612" y="5298031"/>
          <a:ext cx="0" cy="81266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7961</xdr:colOff>
      <xdr:row>23</xdr:row>
      <xdr:rowOff>147711</xdr:rowOff>
    </xdr:from>
    <xdr:to>
      <xdr:col>30</xdr:col>
      <xdr:colOff>78365</xdr:colOff>
      <xdr:row>23</xdr:row>
      <xdr:rowOff>147711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618D0127-1FBC-4AD7-811F-EB725760F899}"/>
            </a:ext>
          </a:extLst>
        </xdr:cNvPr>
        <xdr:cNvCxnSpPr/>
      </xdr:nvCxnSpPr>
      <xdr:spPr>
        <a:xfrm>
          <a:off x="6408761" y="5405511"/>
          <a:ext cx="52760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117281</xdr:colOff>
      <xdr:row>23</xdr:row>
      <xdr:rowOff>106502</xdr:rowOff>
    </xdr:from>
    <xdr:to>
      <xdr:col>31</xdr:col>
      <xdr:colOff>63639</xdr:colOff>
      <xdr:row>23</xdr:row>
      <xdr:rowOff>106502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EDEAA65E-8FE6-4AE8-8313-3BC5538FAFF1}"/>
            </a:ext>
          </a:extLst>
        </xdr:cNvPr>
        <xdr:cNvCxnSpPr/>
      </xdr:nvCxnSpPr>
      <xdr:spPr>
        <a:xfrm>
          <a:off x="6975281" y="5364302"/>
          <a:ext cx="17495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77628</xdr:colOff>
      <xdr:row>23</xdr:row>
      <xdr:rowOff>134267</xdr:rowOff>
    </xdr:from>
    <xdr:to>
      <xdr:col>29</xdr:col>
      <xdr:colOff>77628</xdr:colOff>
      <xdr:row>24</xdr:row>
      <xdr:rowOff>51288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915CD19D-944B-45B9-A4A9-AC8117844E86}"/>
            </a:ext>
          </a:extLst>
        </xdr:cNvPr>
        <xdr:cNvCxnSpPr/>
      </xdr:nvCxnSpPr>
      <xdr:spPr>
        <a:xfrm rot="2700000">
          <a:off x="6640739" y="5470255"/>
          <a:ext cx="14585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103731</xdr:colOff>
      <xdr:row>23</xdr:row>
      <xdr:rowOff>155355</xdr:rowOff>
    </xdr:from>
    <xdr:to>
      <xdr:col>29</xdr:col>
      <xdr:colOff>167243</xdr:colOff>
      <xdr:row>23</xdr:row>
      <xdr:rowOff>225117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22214378-3081-4284-8721-1698E5389A78}"/>
            </a:ext>
          </a:extLst>
        </xdr:cNvPr>
        <xdr:cNvCxnSpPr/>
      </xdr:nvCxnSpPr>
      <xdr:spPr>
        <a:xfrm>
          <a:off x="6739767" y="5418418"/>
          <a:ext cx="63512" cy="6976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182619</xdr:colOff>
      <xdr:row>23</xdr:row>
      <xdr:rowOff>155355</xdr:rowOff>
    </xdr:from>
    <xdr:to>
      <xdr:col>29</xdr:col>
      <xdr:colOff>211108</xdr:colOff>
      <xdr:row>23</xdr:row>
      <xdr:rowOff>180147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2D142657-50E8-4535-A54A-12430F1308DB}"/>
            </a:ext>
          </a:extLst>
        </xdr:cNvPr>
        <xdr:cNvCxnSpPr/>
      </xdr:nvCxnSpPr>
      <xdr:spPr>
        <a:xfrm>
          <a:off x="6818655" y="5418418"/>
          <a:ext cx="28489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107256</xdr:colOff>
      <xdr:row>23</xdr:row>
      <xdr:rowOff>207247</xdr:rowOff>
    </xdr:from>
    <xdr:to>
      <xdr:col>30</xdr:col>
      <xdr:colOff>23484</xdr:colOff>
      <xdr:row>23</xdr:row>
      <xdr:rowOff>207247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D4AF4637-2EF3-4881-AD5E-CDB9098A13DF}"/>
            </a:ext>
          </a:extLst>
        </xdr:cNvPr>
        <xdr:cNvCxnSpPr/>
      </xdr:nvCxnSpPr>
      <xdr:spPr>
        <a:xfrm rot="18900000">
          <a:off x="6743292" y="5470310"/>
          <a:ext cx="1450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123416</xdr:colOff>
      <xdr:row>23</xdr:row>
      <xdr:rowOff>145195</xdr:rowOff>
    </xdr:from>
    <xdr:to>
      <xdr:col>28</xdr:col>
      <xdr:colOff>188259</xdr:colOff>
      <xdr:row>23</xdr:row>
      <xdr:rowOff>214957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D5A303F1-E3AF-4003-A06C-C97119E5B692}"/>
            </a:ext>
          </a:extLst>
        </xdr:cNvPr>
        <xdr:cNvCxnSpPr/>
      </xdr:nvCxnSpPr>
      <xdr:spPr>
        <a:xfrm>
          <a:off x="6524216" y="5402995"/>
          <a:ext cx="64843" cy="6976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198074</xdr:colOff>
      <xdr:row>23</xdr:row>
      <xdr:rowOff>155355</xdr:rowOff>
    </xdr:from>
    <xdr:to>
      <xdr:col>29</xdr:col>
      <xdr:colOff>42</xdr:colOff>
      <xdr:row>23</xdr:row>
      <xdr:rowOff>180147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44CB7C2B-B420-46E1-8ADF-3FA0F3FA5C65}"/>
            </a:ext>
          </a:extLst>
        </xdr:cNvPr>
        <xdr:cNvCxnSpPr/>
      </xdr:nvCxnSpPr>
      <xdr:spPr>
        <a:xfrm>
          <a:off x="6605281" y="5418418"/>
          <a:ext cx="30568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122496</xdr:colOff>
      <xdr:row>23</xdr:row>
      <xdr:rowOff>207248</xdr:rowOff>
    </xdr:from>
    <xdr:to>
      <xdr:col>29</xdr:col>
      <xdr:colOff>38727</xdr:colOff>
      <xdr:row>23</xdr:row>
      <xdr:rowOff>207248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B54CF88B-B16D-44D6-B147-8BDBE997BDB8}"/>
            </a:ext>
          </a:extLst>
        </xdr:cNvPr>
        <xdr:cNvCxnSpPr/>
      </xdr:nvCxnSpPr>
      <xdr:spPr>
        <a:xfrm rot="18900000">
          <a:off x="6529703" y="5470311"/>
          <a:ext cx="14506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226559</xdr:colOff>
      <xdr:row>23</xdr:row>
      <xdr:rowOff>191706</xdr:rowOff>
    </xdr:from>
    <xdr:to>
      <xdr:col>29</xdr:col>
      <xdr:colOff>60632</xdr:colOff>
      <xdr:row>24</xdr:row>
      <xdr:rowOff>31181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DD440712-D1D7-4EEF-A96A-BC4FA80D3094}"/>
            </a:ext>
          </a:extLst>
        </xdr:cNvPr>
        <xdr:cNvCxnSpPr/>
      </xdr:nvCxnSpPr>
      <xdr:spPr>
        <a:xfrm flipV="1">
          <a:off x="6633766" y="5454769"/>
          <a:ext cx="62902" cy="6830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74188</xdr:colOff>
      <xdr:row>24</xdr:row>
      <xdr:rowOff>7724</xdr:rowOff>
    </xdr:from>
    <xdr:to>
      <xdr:col>29</xdr:col>
      <xdr:colOff>100366</xdr:colOff>
      <xdr:row>24</xdr:row>
      <xdr:rowOff>31181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6AFCBF94-4ED6-464E-A8FD-98D17DB401F8}"/>
            </a:ext>
          </a:extLst>
        </xdr:cNvPr>
        <xdr:cNvCxnSpPr/>
      </xdr:nvCxnSpPr>
      <xdr:spPr>
        <a:xfrm flipV="1">
          <a:off x="6710224" y="5499616"/>
          <a:ext cx="26178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16918</xdr:colOff>
      <xdr:row>23</xdr:row>
      <xdr:rowOff>152807</xdr:rowOff>
    </xdr:from>
    <xdr:to>
      <xdr:col>31</xdr:col>
      <xdr:colOff>16918</xdr:colOff>
      <xdr:row>24</xdr:row>
      <xdr:rowOff>7094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C25241B5-9FF8-4F4B-85BB-DA1EB229C5A1}"/>
            </a:ext>
          </a:extLst>
        </xdr:cNvPr>
        <xdr:cNvCxnSpPr/>
      </xdr:nvCxnSpPr>
      <xdr:spPr>
        <a:xfrm>
          <a:off x="7110612" y="5415870"/>
          <a:ext cx="0" cy="83116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121797</xdr:colOff>
      <xdr:row>35</xdr:row>
      <xdr:rowOff>220460</xdr:rowOff>
    </xdr:from>
    <xdr:ext cx="349135" cy="224998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C8B76440-DC3E-4ED7-8BE8-AF93E261B4C7}"/>
            </a:ext>
          </a:extLst>
        </xdr:cNvPr>
        <xdr:cNvSpPr txBox="1"/>
      </xdr:nvSpPr>
      <xdr:spPr>
        <a:xfrm>
          <a:off x="5891226" y="8297660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 =</a:t>
          </a:r>
        </a:p>
      </xdr:txBody>
    </xdr:sp>
    <xdr:clientData/>
  </xdr:oneCellAnchor>
  <xdr:twoCellAnchor editAs="oneCell">
    <xdr:from>
      <xdr:col>25</xdr:col>
      <xdr:colOff>186103</xdr:colOff>
      <xdr:row>37</xdr:row>
      <xdr:rowOff>19540</xdr:rowOff>
    </xdr:from>
    <xdr:to>
      <xdr:col>32</xdr:col>
      <xdr:colOff>25903</xdr:colOff>
      <xdr:row>37</xdr:row>
      <xdr:rowOff>19540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98D5A91E-A8F1-4186-9399-45AA622C7290}"/>
            </a:ext>
          </a:extLst>
        </xdr:cNvPr>
        <xdr:cNvCxnSpPr/>
      </xdr:nvCxnSpPr>
      <xdr:spPr>
        <a:xfrm>
          <a:off x="5901103" y="8477740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67137</xdr:colOff>
      <xdr:row>36</xdr:row>
      <xdr:rowOff>217182</xdr:rowOff>
    </xdr:from>
    <xdr:ext cx="444352" cy="233205"/>
    <xdr:sp macro="" textlink="'1条'!R9">
      <xdr:nvSpPr>
        <xdr:cNvPr id="114" name="テキスト ボックス 113">
          <a:extLst>
            <a:ext uri="{FF2B5EF4-FFF2-40B4-BE49-F238E27FC236}">
              <a16:creationId xmlns:a16="http://schemas.microsoft.com/office/drawing/2014/main" id="{9673AE74-8895-49D0-B090-AB8239E23920}"/>
            </a:ext>
          </a:extLst>
        </xdr:cNvPr>
        <xdr:cNvSpPr txBox="1"/>
      </xdr:nvSpPr>
      <xdr:spPr>
        <a:xfrm>
          <a:off x="6467937" y="844678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27</xdr:col>
      <xdr:colOff>190088</xdr:colOff>
      <xdr:row>35</xdr:row>
      <xdr:rowOff>209044</xdr:rowOff>
    </xdr:from>
    <xdr:ext cx="342658" cy="224998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14E73370-FC74-47ED-AE6D-C9F04093AE93}"/>
            </a:ext>
          </a:extLst>
        </xdr:cNvPr>
        <xdr:cNvSpPr txBox="1"/>
      </xdr:nvSpPr>
      <xdr:spPr>
        <a:xfrm>
          <a:off x="6362288" y="8210044"/>
          <a:ext cx="34265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e =</a:t>
          </a:r>
        </a:p>
      </xdr:txBody>
    </xdr:sp>
    <xdr:clientData/>
  </xdr:oneCellAnchor>
  <xdr:twoCellAnchor editAs="oneCell">
    <xdr:from>
      <xdr:col>28</xdr:col>
      <xdr:colOff>222933</xdr:colOff>
      <xdr:row>32</xdr:row>
      <xdr:rowOff>222068</xdr:rowOff>
    </xdr:from>
    <xdr:to>
      <xdr:col>28</xdr:col>
      <xdr:colOff>222933</xdr:colOff>
      <xdr:row>36</xdr:row>
      <xdr:rowOff>66910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8E98EE28-9409-4718-82E1-F44B3ED9F280}"/>
            </a:ext>
          </a:extLst>
        </xdr:cNvPr>
        <xdr:cNvCxnSpPr/>
      </xdr:nvCxnSpPr>
      <xdr:spPr>
        <a:xfrm>
          <a:off x="6623733" y="7537268"/>
          <a:ext cx="0" cy="759242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195634</xdr:colOff>
      <xdr:row>34</xdr:row>
      <xdr:rowOff>164556</xdr:rowOff>
    </xdr:from>
    <xdr:to>
      <xdr:col>27</xdr:col>
      <xdr:colOff>195634</xdr:colOff>
      <xdr:row>35</xdr:row>
      <xdr:rowOff>29959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BC13896F-5F8F-41B1-8BE1-FC27AD50BC66}"/>
            </a:ext>
          </a:extLst>
        </xdr:cNvPr>
        <xdr:cNvCxnSpPr/>
      </xdr:nvCxnSpPr>
      <xdr:spPr>
        <a:xfrm>
          <a:off x="6367834" y="7936956"/>
          <a:ext cx="0" cy="940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72973</xdr:colOff>
      <xdr:row>34</xdr:row>
      <xdr:rowOff>221861</xdr:rowOff>
    </xdr:from>
    <xdr:ext cx="381130" cy="224998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CBCB12D5-7C78-4A3B-9927-79610097461A}"/>
            </a:ext>
          </a:extLst>
        </xdr:cNvPr>
        <xdr:cNvSpPr txBox="1"/>
      </xdr:nvSpPr>
      <xdr:spPr>
        <a:xfrm>
          <a:off x="6073179" y="8068284"/>
          <a:ext cx="38113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e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 =</a:t>
          </a:r>
        </a:p>
      </xdr:txBody>
    </xdr:sp>
    <xdr:clientData/>
  </xdr:oneCellAnchor>
  <xdr:oneCellAnchor>
    <xdr:from>
      <xdr:col>27</xdr:col>
      <xdr:colOff>73980</xdr:colOff>
      <xdr:row>34</xdr:row>
      <xdr:rowOff>223565</xdr:rowOff>
    </xdr:from>
    <xdr:ext cx="444352" cy="233205"/>
    <xdr:sp macro="" textlink="$G$27">
      <xdr:nvSpPr>
        <xdr:cNvPr id="119" name="テキスト ボックス 118">
          <a:extLst>
            <a:ext uri="{FF2B5EF4-FFF2-40B4-BE49-F238E27FC236}">
              <a16:creationId xmlns:a16="http://schemas.microsoft.com/office/drawing/2014/main" id="{8B1B80B2-D71A-45D1-BAD8-0414CB37FA91}"/>
            </a:ext>
          </a:extLst>
        </xdr:cNvPr>
        <xdr:cNvSpPr txBox="1"/>
      </xdr:nvSpPr>
      <xdr:spPr>
        <a:xfrm>
          <a:off x="6246180" y="799596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C68CA11-0DC3-4B66-A1E2-05B60B4E97D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0.667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27</xdr:col>
      <xdr:colOff>78508</xdr:colOff>
      <xdr:row>36</xdr:row>
      <xdr:rowOff>212148</xdr:rowOff>
    </xdr:from>
    <xdr:ext cx="361959" cy="224998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EEF1045-67D8-4557-A942-8AD0E6F22C83}"/>
            </a:ext>
          </a:extLst>
        </xdr:cNvPr>
        <xdr:cNvSpPr txBox="1"/>
      </xdr:nvSpPr>
      <xdr:spPr>
        <a:xfrm>
          <a:off x="6250708" y="8441748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28</xdr:col>
      <xdr:colOff>14489</xdr:colOff>
      <xdr:row>35</xdr:row>
      <xdr:rowOff>178577</xdr:rowOff>
    </xdr:from>
    <xdr:to>
      <xdr:col>28</xdr:col>
      <xdr:colOff>14489</xdr:colOff>
      <xdr:row>36</xdr:row>
      <xdr:rowOff>57977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0D7A519F-8F78-4011-85CE-808D6C9BF456}"/>
            </a:ext>
          </a:extLst>
        </xdr:cNvPr>
        <xdr:cNvCxnSpPr/>
      </xdr:nvCxnSpPr>
      <xdr:spPr>
        <a:xfrm>
          <a:off x="6415289" y="8179577"/>
          <a:ext cx="0" cy="108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161741</xdr:colOff>
      <xdr:row>15</xdr:row>
      <xdr:rowOff>97872</xdr:rowOff>
    </xdr:from>
    <xdr:ext cx="413126" cy="224998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865520FC-81C8-2355-EFF0-5A10EB5C90FC}"/>
            </a:ext>
          </a:extLst>
        </xdr:cNvPr>
        <xdr:cNvSpPr txBox="1"/>
      </xdr:nvSpPr>
      <xdr:spPr>
        <a:xfrm>
          <a:off x="14625087" y="3541526"/>
          <a:ext cx="41312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64</xdr:col>
      <xdr:colOff>187084</xdr:colOff>
      <xdr:row>15</xdr:row>
      <xdr:rowOff>103043</xdr:rowOff>
    </xdr:from>
    <xdr:ext cx="559769" cy="233205"/>
    <xdr:sp macro="" textlink="$AR$7">
      <xdr:nvSpPr>
        <xdr:cNvPr id="126" name="テキスト ボックス 125">
          <a:extLst>
            <a:ext uri="{FF2B5EF4-FFF2-40B4-BE49-F238E27FC236}">
              <a16:creationId xmlns:a16="http://schemas.microsoft.com/office/drawing/2014/main" id="{750D72C2-F7C0-452E-ADBD-162B3DA16429}"/>
            </a:ext>
          </a:extLst>
        </xdr:cNvPr>
        <xdr:cNvSpPr txBox="1"/>
      </xdr:nvSpPr>
      <xdr:spPr>
        <a:xfrm>
          <a:off x="14880007" y="3546697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35FC423-7675-42AE-A49A-BE96E64EBED0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173.765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28</xdr:col>
      <xdr:colOff>17175</xdr:colOff>
      <xdr:row>36</xdr:row>
      <xdr:rowOff>12920</xdr:rowOff>
    </xdr:from>
    <xdr:to>
      <xdr:col>28</xdr:col>
      <xdr:colOff>223477</xdr:colOff>
      <xdr:row>36</xdr:row>
      <xdr:rowOff>12920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2C5E7EB7-4330-81B4-8F59-FC21D60985A7}"/>
            </a:ext>
          </a:extLst>
        </xdr:cNvPr>
        <xdr:cNvCxnSpPr/>
      </xdr:nvCxnSpPr>
      <xdr:spPr>
        <a:xfrm>
          <a:off x="6417975" y="8242520"/>
          <a:ext cx="20630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122361</xdr:colOff>
      <xdr:row>23</xdr:row>
      <xdr:rowOff>146553</xdr:rowOff>
    </xdr:from>
    <xdr:to>
      <xdr:col>31</xdr:col>
      <xdr:colOff>68719</xdr:colOff>
      <xdr:row>23</xdr:row>
      <xdr:rowOff>146553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2BA1550-F46C-0815-48E3-085847CCD0BC}"/>
            </a:ext>
          </a:extLst>
        </xdr:cNvPr>
        <xdr:cNvCxnSpPr/>
      </xdr:nvCxnSpPr>
      <xdr:spPr>
        <a:xfrm>
          <a:off x="6980361" y="5404353"/>
          <a:ext cx="17495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193637</xdr:colOff>
      <xdr:row>33</xdr:row>
      <xdr:rowOff>29359</xdr:rowOff>
    </xdr:from>
    <xdr:to>
      <xdr:col>27</xdr:col>
      <xdr:colOff>193637</xdr:colOff>
      <xdr:row>34</xdr:row>
      <xdr:rowOff>121335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5CC32C05-1A17-4D0D-AE9B-43A34A45799C}"/>
            </a:ext>
          </a:extLst>
        </xdr:cNvPr>
        <xdr:cNvCxnSpPr/>
      </xdr:nvCxnSpPr>
      <xdr:spPr>
        <a:xfrm>
          <a:off x="6365837" y="7573159"/>
          <a:ext cx="0" cy="320576"/>
        </a:xfrm>
        <a:prstGeom prst="line">
          <a:avLst/>
        </a:prstGeom>
        <a:ln w="3810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194092</xdr:colOff>
      <xdr:row>34</xdr:row>
      <xdr:rowOff>115123</xdr:rowOff>
    </xdr:from>
    <xdr:to>
      <xdr:col>28</xdr:col>
      <xdr:colOff>151514</xdr:colOff>
      <xdr:row>34</xdr:row>
      <xdr:rowOff>115123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8D547905-AE65-4219-A4FB-D52125B37E5A}"/>
            </a:ext>
          </a:extLst>
        </xdr:cNvPr>
        <xdr:cNvCxnSpPr/>
      </xdr:nvCxnSpPr>
      <xdr:spPr>
        <a:xfrm>
          <a:off x="6366292" y="7887523"/>
          <a:ext cx="186022" cy="0"/>
        </a:xfrm>
        <a:prstGeom prst="line">
          <a:avLst/>
        </a:prstGeom>
        <a:ln w="381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79571</xdr:colOff>
      <xdr:row>5</xdr:row>
      <xdr:rowOff>26786</xdr:rowOff>
    </xdr:from>
    <xdr:to>
      <xdr:col>62</xdr:col>
      <xdr:colOff>79700</xdr:colOff>
      <xdr:row>15</xdr:row>
      <xdr:rowOff>44786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D428EA8D-15D4-8E71-A99E-D6B12C9F0906}"/>
            </a:ext>
          </a:extLst>
        </xdr:cNvPr>
        <xdr:cNvCxnSpPr/>
      </xdr:nvCxnSpPr>
      <xdr:spPr>
        <a:xfrm>
          <a:off x="14252771" y="1169786"/>
          <a:ext cx="129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22712</xdr:colOff>
      <xdr:row>16</xdr:row>
      <xdr:rowOff>34701</xdr:rowOff>
    </xdr:from>
    <xdr:to>
      <xdr:col>67</xdr:col>
      <xdr:colOff>91112</xdr:colOff>
      <xdr:row>16</xdr:row>
      <xdr:rowOff>34701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FC00E3E3-60C4-D33B-1EDB-1A0F22BEC6D6}"/>
            </a:ext>
          </a:extLst>
        </xdr:cNvPr>
        <xdr:cNvCxnSpPr/>
      </xdr:nvCxnSpPr>
      <xdr:spPr>
        <a:xfrm>
          <a:off x="13967312" y="3692301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18112</xdr:colOff>
      <xdr:row>15</xdr:row>
      <xdr:rowOff>45759</xdr:rowOff>
    </xdr:from>
    <xdr:to>
      <xdr:col>62</xdr:col>
      <xdr:colOff>77512</xdr:colOff>
      <xdr:row>15</xdr:row>
      <xdr:rowOff>45759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A60B4A70-AABC-3403-60AA-7A1F501CF525}"/>
            </a:ext>
          </a:extLst>
        </xdr:cNvPr>
        <xdr:cNvCxnSpPr/>
      </xdr:nvCxnSpPr>
      <xdr:spPr>
        <a:xfrm>
          <a:off x="13962712" y="347475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17882</xdr:colOff>
      <xdr:row>15</xdr:row>
      <xdr:rowOff>49798</xdr:rowOff>
    </xdr:from>
    <xdr:to>
      <xdr:col>61</xdr:col>
      <xdr:colOff>18011</xdr:colOff>
      <xdr:row>16</xdr:row>
      <xdr:rowOff>37198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53DB03FA-91FF-340E-1A4E-05FFC7F5E37B}"/>
            </a:ext>
          </a:extLst>
        </xdr:cNvPr>
        <xdr:cNvCxnSpPr/>
      </xdr:nvCxnSpPr>
      <xdr:spPr>
        <a:xfrm>
          <a:off x="13962482" y="3478798"/>
          <a:ext cx="129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86734</xdr:colOff>
      <xdr:row>5</xdr:row>
      <xdr:rowOff>23818</xdr:rowOff>
    </xdr:from>
    <xdr:to>
      <xdr:col>63</xdr:col>
      <xdr:colOff>72433</xdr:colOff>
      <xdr:row>5</xdr:row>
      <xdr:rowOff>23818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2A58E925-D07E-3980-9F53-081C11A1A831}"/>
            </a:ext>
          </a:extLst>
        </xdr:cNvPr>
        <xdr:cNvCxnSpPr/>
      </xdr:nvCxnSpPr>
      <xdr:spPr>
        <a:xfrm>
          <a:off x="14259934" y="1166818"/>
          <a:ext cx="21429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73259</xdr:colOff>
      <xdr:row>5</xdr:row>
      <xdr:rowOff>26786</xdr:rowOff>
    </xdr:from>
    <xdr:to>
      <xdr:col>63</xdr:col>
      <xdr:colOff>73259</xdr:colOff>
      <xdr:row>15</xdr:row>
      <xdr:rowOff>44786</xdr:rowOff>
    </xdr:to>
    <xdr:cxnSp macro="">
      <xdr:nvCxnSpPr>
        <xdr:cNvPr id="210" name="直線コネクタ 209">
          <a:extLst>
            <a:ext uri="{FF2B5EF4-FFF2-40B4-BE49-F238E27FC236}">
              <a16:creationId xmlns:a16="http://schemas.microsoft.com/office/drawing/2014/main" id="{621BD60D-7C52-213B-A54B-8D7E0A2705C7}"/>
            </a:ext>
          </a:extLst>
        </xdr:cNvPr>
        <xdr:cNvCxnSpPr/>
      </xdr:nvCxnSpPr>
      <xdr:spPr>
        <a:xfrm>
          <a:off x="14475059" y="116978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71113</xdr:colOff>
      <xdr:row>15</xdr:row>
      <xdr:rowOff>45181</xdr:rowOff>
    </xdr:from>
    <xdr:to>
      <xdr:col>67</xdr:col>
      <xdr:colOff>92713</xdr:colOff>
      <xdr:row>15</xdr:row>
      <xdr:rowOff>45181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6FFEBDB5-EC46-81AB-A558-195AC7AEE3ED}"/>
            </a:ext>
          </a:extLst>
        </xdr:cNvPr>
        <xdr:cNvCxnSpPr/>
      </xdr:nvCxnSpPr>
      <xdr:spPr>
        <a:xfrm>
          <a:off x="14472913" y="3474181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89327</xdr:colOff>
      <xdr:row>15</xdr:row>
      <xdr:rowOff>46899</xdr:rowOff>
    </xdr:from>
    <xdr:to>
      <xdr:col>67</xdr:col>
      <xdr:colOff>89327</xdr:colOff>
      <xdr:row>16</xdr:row>
      <xdr:rowOff>34299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CF9ED315-50F6-99B3-725C-0F179CEFD6B9}"/>
            </a:ext>
          </a:extLst>
        </xdr:cNvPr>
        <xdr:cNvCxnSpPr/>
      </xdr:nvCxnSpPr>
      <xdr:spPr>
        <a:xfrm>
          <a:off x="15405527" y="3475899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21393</xdr:colOff>
      <xdr:row>5</xdr:row>
      <xdr:rowOff>24525</xdr:rowOff>
    </xdr:from>
    <xdr:to>
      <xdr:col>61</xdr:col>
      <xdr:colOff>170111</xdr:colOff>
      <xdr:row>5</xdr:row>
      <xdr:rowOff>24525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F1FF269A-100A-E974-08CD-9E2D88E7286A}"/>
            </a:ext>
          </a:extLst>
        </xdr:cNvPr>
        <xdr:cNvCxnSpPr/>
      </xdr:nvCxnSpPr>
      <xdr:spPr>
        <a:xfrm>
          <a:off x="13508793" y="1167525"/>
          <a:ext cx="60591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22860</xdr:colOff>
      <xdr:row>15</xdr:row>
      <xdr:rowOff>45841</xdr:rowOff>
    </xdr:from>
    <xdr:to>
      <xdr:col>60</xdr:col>
      <xdr:colOff>163152</xdr:colOff>
      <xdr:row>15</xdr:row>
      <xdr:rowOff>45841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AE20BE48-FE46-1978-C252-AB9B9C8E9322}"/>
            </a:ext>
          </a:extLst>
        </xdr:cNvPr>
        <xdr:cNvCxnSpPr/>
      </xdr:nvCxnSpPr>
      <xdr:spPr>
        <a:xfrm>
          <a:off x="13738860" y="3474841"/>
          <a:ext cx="14029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75522</xdr:colOff>
      <xdr:row>5</xdr:row>
      <xdr:rowOff>27357</xdr:rowOff>
    </xdr:from>
    <xdr:to>
      <xdr:col>60</xdr:col>
      <xdr:colOff>75522</xdr:colOff>
      <xdr:row>15</xdr:row>
      <xdr:rowOff>45357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67B15B1F-02AC-3599-4171-36B06C459682}"/>
            </a:ext>
          </a:extLst>
        </xdr:cNvPr>
        <xdr:cNvCxnSpPr/>
      </xdr:nvCxnSpPr>
      <xdr:spPr>
        <a:xfrm>
          <a:off x="13791522" y="1170357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127216</xdr:colOff>
      <xdr:row>8</xdr:row>
      <xdr:rowOff>199514</xdr:rowOff>
    </xdr:from>
    <xdr:ext cx="233205" cy="444352"/>
    <xdr:sp macro="" textlink="'1条'!$R$7">
      <xdr:nvSpPr>
        <xdr:cNvPr id="216" name="テキスト ボックス 215">
          <a:extLst>
            <a:ext uri="{FF2B5EF4-FFF2-40B4-BE49-F238E27FC236}">
              <a16:creationId xmlns:a16="http://schemas.microsoft.com/office/drawing/2014/main" id="{B39C789A-C863-A9B3-7289-0F4AD695E10E}"/>
            </a:ext>
          </a:extLst>
        </xdr:cNvPr>
        <xdr:cNvSpPr txBox="1"/>
      </xdr:nvSpPr>
      <xdr:spPr>
        <a:xfrm rot="16200000">
          <a:off x="13509043" y="213388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20446</xdr:colOff>
      <xdr:row>16</xdr:row>
      <xdr:rowOff>37646</xdr:rowOff>
    </xdr:from>
    <xdr:to>
      <xdr:col>60</xdr:col>
      <xdr:colOff>163152</xdr:colOff>
      <xdr:row>16</xdr:row>
      <xdr:rowOff>37646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A7013F4C-1944-D0BF-F23C-0C77F6ADF638}"/>
            </a:ext>
          </a:extLst>
        </xdr:cNvPr>
        <xdr:cNvCxnSpPr/>
      </xdr:nvCxnSpPr>
      <xdr:spPr>
        <a:xfrm>
          <a:off x="13507846" y="3695246"/>
          <a:ext cx="37130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112706</xdr:colOff>
      <xdr:row>9</xdr:row>
      <xdr:rowOff>78920</xdr:rowOff>
    </xdr:from>
    <xdr:ext cx="233205" cy="444352"/>
    <xdr:sp macro="" textlink="'1条'!R6">
      <xdr:nvSpPr>
        <xdr:cNvPr id="218" name="テキスト ボックス 217">
          <a:extLst>
            <a:ext uri="{FF2B5EF4-FFF2-40B4-BE49-F238E27FC236}">
              <a16:creationId xmlns:a16="http://schemas.microsoft.com/office/drawing/2014/main" id="{9A0A3B6C-753A-ED54-C80D-E6C7C8DD1BEE}"/>
            </a:ext>
          </a:extLst>
        </xdr:cNvPr>
        <xdr:cNvSpPr txBox="1"/>
      </xdr:nvSpPr>
      <xdr:spPr>
        <a:xfrm rot="16200000">
          <a:off x="13525909" y="228223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69985</xdr:colOff>
      <xdr:row>5</xdr:row>
      <xdr:rowOff>27357</xdr:rowOff>
    </xdr:from>
    <xdr:to>
      <xdr:col>59</xdr:col>
      <xdr:colOff>69985</xdr:colOff>
      <xdr:row>16</xdr:row>
      <xdr:rowOff>32757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E109A7C2-A668-4159-26D5-A17B751EEF0F}"/>
            </a:ext>
          </a:extLst>
        </xdr:cNvPr>
        <xdr:cNvCxnSpPr/>
      </xdr:nvCxnSpPr>
      <xdr:spPr>
        <a:xfrm>
          <a:off x="13557385" y="1170357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74643</xdr:colOff>
      <xdr:row>15</xdr:row>
      <xdr:rowOff>48207</xdr:rowOff>
    </xdr:from>
    <xdr:to>
      <xdr:col>60</xdr:col>
      <xdr:colOff>74643</xdr:colOff>
      <xdr:row>16</xdr:row>
      <xdr:rowOff>35607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A14171EE-B8AE-B729-825E-F605FC544F94}"/>
            </a:ext>
          </a:extLst>
        </xdr:cNvPr>
        <xdr:cNvCxnSpPr/>
      </xdr:nvCxnSpPr>
      <xdr:spPr>
        <a:xfrm>
          <a:off x="13790643" y="3477207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123438</xdr:colOff>
      <xdr:row>10</xdr:row>
      <xdr:rowOff>156825</xdr:rowOff>
    </xdr:from>
    <xdr:ext cx="224998" cy="345929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0FDE9010-56CD-1BBC-F8FE-85F255E457D5}"/>
            </a:ext>
          </a:extLst>
        </xdr:cNvPr>
        <xdr:cNvSpPr txBox="1"/>
      </xdr:nvSpPr>
      <xdr:spPr>
        <a:xfrm rot="16200000">
          <a:off x="13581748" y="2548115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59</xdr:col>
      <xdr:colOff>109807</xdr:colOff>
      <xdr:row>14</xdr:row>
      <xdr:rowOff>136112</xdr:rowOff>
    </xdr:from>
    <xdr:ext cx="233205" cy="444352"/>
    <xdr:sp macro="" textlink="'1条'!$R$10">
      <xdr:nvSpPr>
        <xdr:cNvPr id="222" name="テキスト ボックス 221">
          <a:extLst>
            <a:ext uri="{FF2B5EF4-FFF2-40B4-BE49-F238E27FC236}">
              <a16:creationId xmlns:a16="http://schemas.microsoft.com/office/drawing/2014/main" id="{83DEA677-F7FA-B531-1161-F6F872F6B1D9}"/>
            </a:ext>
          </a:extLst>
        </xdr:cNvPr>
        <xdr:cNvSpPr txBox="1"/>
      </xdr:nvSpPr>
      <xdr:spPr>
        <a:xfrm rot="16200000">
          <a:off x="13491634" y="344208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90956</xdr:colOff>
      <xdr:row>4</xdr:row>
      <xdr:rowOff>68722</xdr:rowOff>
    </xdr:from>
    <xdr:to>
      <xdr:col>62</xdr:col>
      <xdr:colOff>91085</xdr:colOff>
      <xdr:row>4</xdr:row>
      <xdr:rowOff>204246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958E8D20-5C55-5321-8FB6-05EA2ABBB464}"/>
            </a:ext>
          </a:extLst>
        </xdr:cNvPr>
        <xdr:cNvCxnSpPr/>
      </xdr:nvCxnSpPr>
      <xdr:spPr>
        <a:xfrm>
          <a:off x="14264156" y="983122"/>
          <a:ext cx="129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65632</xdr:colOff>
      <xdr:row>4</xdr:row>
      <xdr:rowOff>66984</xdr:rowOff>
    </xdr:from>
    <xdr:to>
      <xdr:col>63</xdr:col>
      <xdr:colOff>65632</xdr:colOff>
      <xdr:row>4</xdr:row>
      <xdr:rowOff>199484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C250C665-A4DA-D843-C245-2C77F69DF6AC}"/>
            </a:ext>
          </a:extLst>
        </xdr:cNvPr>
        <xdr:cNvCxnSpPr/>
      </xdr:nvCxnSpPr>
      <xdr:spPr>
        <a:xfrm>
          <a:off x="14467432" y="981384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93807</xdr:colOff>
      <xdr:row>4</xdr:row>
      <xdr:rowOff>102181</xdr:rowOff>
    </xdr:from>
    <xdr:to>
      <xdr:col>63</xdr:col>
      <xdr:colOff>63136</xdr:colOff>
      <xdr:row>4</xdr:row>
      <xdr:rowOff>102181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76053BD6-EB3B-F4B7-016A-91ABE754D820}"/>
            </a:ext>
          </a:extLst>
        </xdr:cNvPr>
        <xdr:cNvCxnSpPr/>
      </xdr:nvCxnSpPr>
      <xdr:spPr>
        <a:xfrm>
          <a:off x="14267007" y="1016581"/>
          <a:ext cx="197929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216666</xdr:colOff>
      <xdr:row>3</xdr:row>
      <xdr:rowOff>121864</xdr:rowOff>
    </xdr:from>
    <xdr:ext cx="444352" cy="233205"/>
    <xdr:sp macro="" textlink="'1条'!R8">
      <xdr:nvSpPr>
        <xdr:cNvPr id="226" name="テキスト ボックス 225">
          <a:extLst>
            <a:ext uri="{FF2B5EF4-FFF2-40B4-BE49-F238E27FC236}">
              <a16:creationId xmlns:a16="http://schemas.microsoft.com/office/drawing/2014/main" id="{26846F12-A786-27E3-90C0-7766F80910D9}"/>
            </a:ext>
          </a:extLst>
        </xdr:cNvPr>
        <xdr:cNvSpPr txBox="1"/>
      </xdr:nvSpPr>
      <xdr:spPr>
        <a:xfrm>
          <a:off x="14161266" y="8076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20726</xdr:colOff>
      <xdr:row>16</xdr:row>
      <xdr:rowOff>107327</xdr:rowOff>
    </xdr:from>
    <xdr:to>
      <xdr:col>61</xdr:col>
      <xdr:colOff>20726</xdr:colOff>
      <xdr:row>18</xdr:row>
      <xdr:rowOff>55098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E4169EBC-2EB3-4449-CA2A-420E67820705}"/>
            </a:ext>
          </a:extLst>
        </xdr:cNvPr>
        <xdr:cNvCxnSpPr/>
      </xdr:nvCxnSpPr>
      <xdr:spPr>
        <a:xfrm>
          <a:off x="13965326" y="3764927"/>
          <a:ext cx="0" cy="40497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91523</xdr:colOff>
      <xdr:row>16</xdr:row>
      <xdr:rowOff>105576</xdr:rowOff>
    </xdr:from>
    <xdr:to>
      <xdr:col>67</xdr:col>
      <xdr:colOff>91523</xdr:colOff>
      <xdr:row>18</xdr:row>
      <xdr:rowOff>51582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3F038A03-2838-E1FA-A4B5-EE5112832A3F}"/>
            </a:ext>
          </a:extLst>
        </xdr:cNvPr>
        <xdr:cNvCxnSpPr/>
      </xdr:nvCxnSpPr>
      <xdr:spPr>
        <a:xfrm>
          <a:off x="15407723" y="3763176"/>
          <a:ext cx="0" cy="40320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18958</xdr:colOff>
      <xdr:row>13</xdr:row>
      <xdr:rowOff>85862</xdr:rowOff>
    </xdr:from>
    <xdr:to>
      <xdr:col>61</xdr:col>
      <xdr:colOff>18958</xdr:colOff>
      <xdr:row>14</xdr:row>
      <xdr:rowOff>42600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E700B5E4-394F-B151-6107-F068C96F1270}"/>
            </a:ext>
          </a:extLst>
        </xdr:cNvPr>
        <xdr:cNvCxnSpPr/>
      </xdr:nvCxnSpPr>
      <xdr:spPr>
        <a:xfrm>
          <a:off x="13963558" y="3057662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26955</xdr:colOff>
      <xdr:row>13</xdr:row>
      <xdr:rowOff>139805</xdr:rowOff>
    </xdr:from>
    <xdr:to>
      <xdr:col>62</xdr:col>
      <xdr:colOff>86355</xdr:colOff>
      <xdr:row>13</xdr:row>
      <xdr:rowOff>139805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0EE4C114-E1E8-1A7D-D007-4194D1729371}"/>
            </a:ext>
          </a:extLst>
        </xdr:cNvPr>
        <xdr:cNvCxnSpPr/>
      </xdr:nvCxnSpPr>
      <xdr:spPr>
        <a:xfrm>
          <a:off x="13971555" y="3111605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174653</xdr:colOff>
      <xdr:row>12</xdr:row>
      <xdr:rowOff>164688</xdr:rowOff>
    </xdr:from>
    <xdr:ext cx="444352" cy="233205"/>
    <xdr:sp macro="" textlink="'1条'!R11">
      <xdr:nvSpPr>
        <xdr:cNvPr id="233" name="テキスト ボックス 232">
          <a:extLst>
            <a:ext uri="{FF2B5EF4-FFF2-40B4-BE49-F238E27FC236}">
              <a16:creationId xmlns:a16="http://schemas.microsoft.com/office/drawing/2014/main" id="{FB9DC953-9DA6-A2EB-627A-39D19DF433DC}"/>
            </a:ext>
          </a:extLst>
        </xdr:cNvPr>
        <xdr:cNvSpPr txBox="1"/>
      </xdr:nvSpPr>
      <xdr:spPr>
        <a:xfrm>
          <a:off x="13890653" y="290788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109488</xdr:colOff>
      <xdr:row>12</xdr:row>
      <xdr:rowOff>164942</xdr:rowOff>
    </xdr:from>
    <xdr:ext cx="444352" cy="233205"/>
    <xdr:sp macro="" textlink="'1条'!R12">
      <xdr:nvSpPr>
        <xdr:cNvPr id="234" name="テキスト ボックス 233">
          <a:extLst>
            <a:ext uri="{FF2B5EF4-FFF2-40B4-BE49-F238E27FC236}">
              <a16:creationId xmlns:a16="http://schemas.microsoft.com/office/drawing/2014/main" id="{A77967A7-0297-2F40-4052-13A2FD034E1A}"/>
            </a:ext>
          </a:extLst>
        </xdr:cNvPr>
        <xdr:cNvSpPr txBox="1"/>
      </xdr:nvSpPr>
      <xdr:spPr>
        <a:xfrm>
          <a:off x="14739888" y="290814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64730</xdr:colOff>
      <xdr:row>13</xdr:row>
      <xdr:rowOff>128068</xdr:rowOff>
    </xdr:from>
    <xdr:to>
      <xdr:col>67</xdr:col>
      <xdr:colOff>86330</xdr:colOff>
      <xdr:row>13</xdr:row>
      <xdr:rowOff>128068</xdr:rowOff>
    </xdr:to>
    <xdr:cxnSp macro="">
      <xdr:nvCxnSpPr>
        <xdr:cNvPr id="235" name="直線コネクタ 234">
          <a:extLst>
            <a:ext uri="{FF2B5EF4-FFF2-40B4-BE49-F238E27FC236}">
              <a16:creationId xmlns:a16="http://schemas.microsoft.com/office/drawing/2014/main" id="{0832EF7B-42D0-8FFD-B8DD-2850555BE2B7}"/>
            </a:ext>
          </a:extLst>
        </xdr:cNvPr>
        <xdr:cNvCxnSpPr/>
      </xdr:nvCxnSpPr>
      <xdr:spPr>
        <a:xfrm>
          <a:off x="14466530" y="3099868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93104</xdr:colOff>
      <xdr:row>13</xdr:row>
      <xdr:rowOff>80782</xdr:rowOff>
    </xdr:from>
    <xdr:to>
      <xdr:col>67</xdr:col>
      <xdr:colOff>93104</xdr:colOff>
      <xdr:row>14</xdr:row>
      <xdr:rowOff>37520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557E8A05-9B14-5EF7-5AD5-30D6C393DF47}"/>
            </a:ext>
          </a:extLst>
        </xdr:cNvPr>
        <xdr:cNvCxnSpPr/>
      </xdr:nvCxnSpPr>
      <xdr:spPr>
        <a:xfrm>
          <a:off x="15409304" y="3052582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67554</xdr:colOff>
      <xdr:row>4</xdr:row>
      <xdr:rowOff>51479</xdr:rowOff>
    </xdr:from>
    <xdr:ext cx="233205" cy="444352"/>
    <xdr:sp macro="" textlink="'1条'!R17">
      <xdr:nvSpPr>
        <xdr:cNvPr id="237" name="テキスト ボックス 236">
          <a:extLst>
            <a:ext uri="{FF2B5EF4-FFF2-40B4-BE49-F238E27FC236}">
              <a16:creationId xmlns:a16="http://schemas.microsoft.com/office/drawing/2014/main" id="{E3DAF23F-0BE8-1BC7-2044-4EB6BE0C7220}"/>
            </a:ext>
          </a:extLst>
        </xdr:cNvPr>
        <xdr:cNvSpPr txBox="1"/>
      </xdr:nvSpPr>
      <xdr:spPr>
        <a:xfrm rot="16200000">
          <a:off x="15172244" y="107888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64282</xdr:colOff>
      <xdr:row>4</xdr:row>
      <xdr:rowOff>177572</xdr:rowOff>
    </xdr:from>
    <xdr:to>
      <xdr:col>66</xdr:col>
      <xdr:colOff>64282</xdr:colOff>
      <xdr:row>5</xdr:row>
      <xdr:rowOff>30238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8D55ED13-0751-4C45-6A64-462E2A7EB895}"/>
            </a:ext>
          </a:extLst>
        </xdr:cNvPr>
        <xdr:cNvCxnSpPr/>
      </xdr:nvCxnSpPr>
      <xdr:spPr>
        <a:xfrm>
          <a:off x="15274545" y="1099406"/>
          <a:ext cx="0" cy="8312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70371</xdr:colOff>
      <xdr:row>5</xdr:row>
      <xdr:rowOff>58811</xdr:rowOff>
    </xdr:from>
    <xdr:to>
      <xdr:col>65</xdr:col>
      <xdr:colOff>134532</xdr:colOff>
      <xdr:row>5</xdr:row>
      <xdr:rowOff>58811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78E51AEB-A66F-FEB7-80C2-B444E5360C65}"/>
            </a:ext>
          </a:extLst>
        </xdr:cNvPr>
        <xdr:cNvCxnSpPr/>
      </xdr:nvCxnSpPr>
      <xdr:spPr>
        <a:xfrm>
          <a:off x="14472171" y="1201811"/>
          <a:ext cx="52136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175614</xdr:colOff>
      <xdr:row>5</xdr:row>
      <xdr:rowOff>30666</xdr:rowOff>
    </xdr:from>
    <xdr:to>
      <xdr:col>66</xdr:col>
      <xdr:colOff>117012</xdr:colOff>
      <xdr:row>5</xdr:row>
      <xdr:rowOff>30666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396E7C6D-4622-3271-07E7-CA6299F1CE01}"/>
            </a:ext>
          </a:extLst>
        </xdr:cNvPr>
        <xdr:cNvCxnSpPr/>
      </xdr:nvCxnSpPr>
      <xdr:spPr>
        <a:xfrm>
          <a:off x="15155419" y="1182959"/>
          <a:ext cx="17185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169191</xdr:colOff>
      <xdr:row>5</xdr:row>
      <xdr:rowOff>40287</xdr:rowOff>
    </xdr:from>
    <xdr:to>
      <xdr:col>64</xdr:col>
      <xdr:colOff>169191</xdr:colOff>
      <xdr:row>5</xdr:row>
      <xdr:rowOff>185908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B67E6951-B861-E751-6C1E-78198A4F589B}"/>
            </a:ext>
          </a:extLst>
        </xdr:cNvPr>
        <xdr:cNvCxnSpPr/>
      </xdr:nvCxnSpPr>
      <xdr:spPr>
        <a:xfrm rot="2700000">
          <a:off x="14726780" y="1256098"/>
          <a:ext cx="14562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194432</xdr:colOff>
      <xdr:row>5</xdr:row>
      <xdr:rowOff>61375</xdr:rowOff>
    </xdr:from>
    <xdr:to>
      <xdr:col>65</xdr:col>
      <xdr:colOff>27256</xdr:colOff>
      <xdr:row>5</xdr:row>
      <xdr:rowOff>128960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0C971BC4-9A56-9C35-C3CB-188779C0C9B1}"/>
            </a:ext>
          </a:extLst>
        </xdr:cNvPr>
        <xdr:cNvCxnSpPr/>
      </xdr:nvCxnSpPr>
      <xdr:spPr>
        <a:xfrm>
          <a:off x="14824832" y="1204375"/>
          <a:ext cx="61424" cy="6758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45131</xdr:colOff>
      <xdr:row>5</xdr:row>
      <xdr:rowOff>61375</xdr:rowOff>
    </xdr:from>
    <xdr:to>
      <xdr:col>65</xdr:col>
      <xdr:colOff>69192</xdr:colOff>
      <xdr:row>5</xdr:row>
      <xdr:rowOff>86167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9E331B32-F4D6-868E-8808-987EF50235E6}"/>
            </a:ext>
          </a:extLst>
        </xdr:cNvPr>
        <xdr:cNvCxnSpPr/>
      </xdr:nvCxnSpPr>
      <xdr:spPr>
        <a:xfrm>
          <a:off x="14904131" y="1204375"/>
          <a:ext cx="24061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197957</xdr:colOff>
      <xdr:row>5</xdr:row>
      <xdr:rowOff>113267</xdr:rowOff>
    </xdr:from>
    <xdr:to>
      <xdr:col>65</xdr:col>
      <xdr:colOff>115048</xdr:colOff>
      <xdr:row>5</xdr:row>
      <xdr:rowOff>113267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F864A4E8-046D-A380-D636-8A0CBF7EDD96}"/>
            </a:ext>
          </a:extLst>
        </xdr:cNvPr>
        <xdr:cNvCxnSpPr/>
      </xdr:nvCxnSpPr>
      <xdr:spPr>
        <a:xfrm rot="18900000">
          <a:off x="14828357" y="1256267"/>
          <a:ext cx="14569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213518</xdr:colOff>
      <xdr:row>5</xdr:row>
      <xdr:rowOff>61375</xdr:rowOff>
    </xdr:from>
    <xdr:to>
      <xdr:col>64</xdr:col>
      <xdr:colOff>50172</xdr:colOff>
      <xdr:row>5</xdr:row>
      <xdr:rowOff>128960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FCF7B082-B0B7-BA6E-FF54-DC1B46530954}"/>
            </a:ext>
          </a:extLst>
        </xdr:cNvPr>
        <xdr:cNvCxnSpPr/>
      </xdr:nvCxnSpPr>
      <xdr:spPr>
        <a:xfrm>
          <a:off x="14615318" y="1204375"/>
          <a:ext cx="65254" cy="6758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65067</xdr:colOff>
      <xdr:row>5</xdr:row>
      <xdr:rowOff>61375</xdr:rowOff>
    </xdr:from>
    <xdr:to>
      <xdr:col>64</xdr:col>
      <xdr:colOff>95858</xdr:colOff>
      <xdr:row>5</xdr:row>
      <xdr:rowOff>86167</xdr:rowOff>
    </xdr:to>
    <xdr:cxnSp macro="">
      <xdr:nvCxnSpPr>
        <xdr:cNvPr id="248" name="直線コネクタ 247">
          <a:extLst>
            <a:ext uri="{FF2B5EF4-FFF2-40B4-BE49-F238E27FC236}">
              <a16:creationId xmlns:a16="http://schemas.microsoft.com/office/drawing/2014/main" id="{E02B8132-1499-57ED-4D38-818DE11AB969}"/>
            </a:ext>
          </a:extLst>
        </xdr:cNvPr>
        <xdr:cNvCxnSpPr/>
      </xdr:nvCxnSpPr>
      <xdr:spPr>
        <a:xfrm>
          <a:off x="14695467" y="1204375"/>
          <a:ext cx="30791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217678</xdr:colOff>
      <xdr:row>5</xdr:row>
      <xdr:rowOff>113268</xdr:rowOff>
    </xdr:from>
    <xdr:to>
      <xdr:col>64</xdr:col>
      <xdr:colOff>130290</xdr:colOff>
      <xdr:row>5</xdr:row>
      <xdr:rowOff>113268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4CD878D8-186B-6584-CF09-B9D977139A75}"/>
            </a:ext>
          </a:extLst>
        </xdr:cNvPr>
        <xdr:cNvCxnSpPr/>
      </xdr:nvCxnSpPr>
      <xdr:spPr>
        <a:xfrm rot="18900000">
          <a:off x="14619478" y="1256268"/>
          <a:ext cx="14121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93775</xdr:colOff>
      <xdr:row>5</xdr:row>
      <xdr:rowOff>97726</xdr:rowOff>
    </xdr:from>
    <xdr:to>
      <xdr:col>64</xdr:col>
      <xdr:colOff>152195</xdr:colOff>
      <xdr:row>5</xdr:row>
      <xdr:rowOff>165801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50FB6525-017D-40C5-8DD8-CA80D2AC8BC6}"/>
            </a:ext>
          </a:extLst>
        </xdr:cNvPr>
        <xdr:cNvCxnSpPr/>
      </xdr:nvCxnSpPr>
      <xdr:spPr>
        <a:xfrm flipV="1">
          <a:off x="14724175" y="1240726"/>
          <a:ext cx="58420" cy="6807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165751</xdr:colOff>
      <xdr:row>5</xdr:row>
      <xdr:rowOff>142344</xdr:rowOff>
    </xdr:from>
    <xdr:to>
      <xdr:col>64</xdr:col>
      <xdr:colOff>191067</xdr:colOff>
      <xdr:row>5</xdr:row>
      <xdr:rowOff>165801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88D9423B-24C6-DEE1-8E61-8DCEA84DBC35}"/>
            </a:ext>
          </a:extLst>
        </xdr:cNvPr>
        <xdr:cNvCxnSpPr/>
      </xdr:nvCxnSpPr>
      <xdr:spPr>
        <a:xfrm flipV="1">
          <a:off x="14796151" y="1285344"/>
          <a:ext cx="25316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64282</xdr:colOff>
      <xdr:row>5</xdr:row>
      <xdr:rowOff>84227</xdr:rowOff>
    </xdr:from>
    <xdr:to>
      <xdr:col>66</xdr:col>
      <xdr:colOff>64282</xdr:colOff>
      <xdr:row>5</xdr:row>
      <xdr:rowOff>167114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55702F52-2CB2-7B77-EEF3-63111B67EBEC}"/>
            </a:ext>
          </a:extLst>
        </xdr:cNvPr>
        <xdr:cNvCxnSpPr/>
      </xdr:nvCxnSpPr>
      <xdr:spPr>
        <a:xfrm>
          <a:off x="15274545" y="1236520"/>
          <a:ext cx="0" cy="8288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22646</xdr:colOff>
      <xdr:row>18</xdr:row>
      <xdr:rowOff>17339</xdr:rowOff>
    </xdr:from>
    <xdr:to>
      <xdr:col>67</xdr:col>
      <xdr:colOff>91046</xdr:colOff>
      <xdr:row>18</xdr:row>
      <xdr:rowOff>17339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844875B6-514C-1F50-5FCF-78E2A5F5C97C}"/>
            </a:ext>
          </a:extLst>
        </xdr:cNvPr>
        <xdr:cNvCxnSpPr/>
      </xdr:nvCxnSpPr>
      <xdr:spPr>
        <a:xfrm>
          <a:off x="13967246" y="4132139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125741</xdr:colOff>
      <xdr:row>17</xdr:row>
      <xdr:rowOff>217875</xdr:rowOff>
    </xdr:from>
    <xdr:ext cx="444352" cy="233205"/>
    <xdr:sp macro="" textlink="'1条'!R9">
      <xdr:nvSpPr>
        <xdr:cNvPr id="255" name="テキスト ボックス 254">
          <a:extLst>
            <a:ext uri="{FF2B5EF4-FFF2-40B4-BE49-F238E27FC236}">
              <a16:creationId xmlns:a16="http://schemas.microsoft.com/office/drawing/2014/main" id="{58218A8E-77E4-3035-EFF6-33CEA2F16F36}"/>
            </a:ext>
          </a:extLst>
        </xdr:cNvPr>
        <xdr:cNvSpPr txBox="1"/>
      </xdr:nvSpPr>
      <xdr:spPr>
        <a:xfrm>
          <a:off x="14527541" y="41040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62</xdr:col>
      <xdr:colOff>141594</xdr:colOff>
      <xdr:row>17</xdr:row>
      <xdr:rowOff>219087</xdr:rowOff>
    </xdr:from>
    <xdr:ext cx="361959" cy="224998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DC318E07-D7D7-9734-73A8-F21F90D32939}"/>
            </a:ext>
          </a:extLst>
        </xdr:cNvPr>
        <xdr:cNvSpPr txBox="1"/>
      </xdr:nvSpPr>
      <xdr:spPr>
        <a:xfrm>
          <a:off x="14314794" y="4105287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65</xdr:col>
      <xdr:colOff>175614</xdr:colOff>
      <xdr:row>5</xdr:row>
      <xdr:rowOff>62733</xdr:rowOff>
    </xdr:from>
    <xdr:to>
      <xdr:col>66</xdr:col>
      <xdr:colOff>117012</xdr:colOff>
      <xdr:row>5</xdr:row>
      <xdr:rowOff>62733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73F9461F-D24C-D079-F37D-0BCAC233B5BE}"/>
            </a:ext>
          </a:extLst>
        </xdr:cNvPr>
        <xdr:cNvCxnSpPr/>
      </xdr:nvCxnSpPr>
      <xdr:spPr>
        <a:xfrm>
          <a:off x="15034614" y="1205733"/>
          <a:ext cx="16999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31690</xdr:colOff>
      <xdr:row>14</xdr:row>
      <xdr:rowOff>179070</xdr:rowOff>
    </xdr:from>
    <xdr:to>
      <xdr:col>63</xdr:col>
      <xdr:colOff>31690</xdr:colOff>
      <xdr:row>16</xdr:row>
      <xdr:rowOff>41631</xdr:rowOff>
    </xdr:to>
    <xdr:cxnSp macro="">
      <xdr:nvCxnSpPr>
        <xdr:cNvPr id="265" name="直線コネクタ 264">
          <a:extLst>
            <a:ext uri="{FF2B5EF4-FFF2-40B4-BE49-F238E27FC236}">
              <a16:creationId xmlns:a16="http://schemas.microsoft.com/office/drawing/2014/main" id="{BAEE6FB5-95BC-9707-3263-DCF49EC9D692}"/>
            </a:ext>
          </a:extLst>
        </xdr:cNvPr>
        <xdr:cNvCxnSpPr/>
      </xdr:nvCxnSpPr>
      <xdr:spPr>
        <a:xfrm>
          <a:off x="14433490" y="3379470"/>
          <a:ext cx="0" cy="319761"/>
        </a:xfrm>
        <a:prstGeom prst="line">
          <a:avLst/>
        </a:prstGeom>
        <a:ln w="3810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31915</xdr:colOff>
      <xdr:row>16</xdr:row>
      <xdr:rowOff>36875</xdr:rowOff>
    </xdr:from>
    <xdr:to>
      <xdr:col>63</xdr:col>
      <xdr:colOff>218753</xdr:colOff>
      <xdr:row>16</xdr:row>
      <xdr:rowOff>36875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98AF382A-E246-5AF6-D823-2AD44EA3E6ED}"/>
            </a:ext>
          </a:extLst>
        </xdr:cNvPr>
        <xdr:cNvCxnSpPr/>
      </xdr:nvCxnSpPr>
      <xdr:spPr>
        <a:xfrm>
          <a:off x="14433715" y="3694475"/>
          <a:ext cx="186838" cy="0"/>
        </a:xfrm>
        <a:prstGeom prst="line">
          <a:avLst/>
        </a:prstGeom>
        <a:ln w="381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73041</xdr:colOff>
      <xdr:row>22</xdr:row>
      <xdr:rowOff>193522</xdr:rowOff>
    </xdr:from>
    <xdr:to>
      <xdr:col>62</xdr:col>
      <xdr:colOff>73170</xdr:colOff>
      <xdr:row>32</xdr:row>
      <xdr:rowOff>211522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8026D4DA-A94E-535A-2130-56E536346CCC}"/>
            </a:ext>
          </a:extLst>
        </xdr:cNvPr>
        <xdr:cNvCxnSpPr/>
      </xdr:nvCxnSpPr>
      <xdr:spPr>
        <a:xfrm>
          <a:off x="14246241" y="5222722"/>
          <a:ext cx="129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12551</xdr:colOff>
      <xdr:row>33</xdr:row>
      <xdr:rowOff>195860</xdr:rowOff>
    </xdr:from>
    <xdr:to>
      <xdr:col>67</xdr:col>
      <xdr:colOff>80951</xdr:colOff>
      <xdr:row>33</xdr:row>
      <xdr:rowOff>195860</xdr:rowOff>
    </xdr:to>
    <xdr:cxnSp macro="">
      <xdr:nvCxnSpPr>
        <xdr:cNvPr id="278" name="直線コネクタ 277">
          <a:extLst>
            <a:ext uri="{FF2B5EF4-FFF2-40B4-BE49-F238E27FC236}">
              <a16:creationId xmlns:a16="http://schemas.microsoft.com/office/drawing/2014/main" id="{6F2BC4ED-3724-81DE-ACFB-E8D4FEC05815}"/>
            </a:ext>
          </a:extLst>
        </xdr:cNvPr>
        <xdr:cNvCxnSpPr/>
      </xdr:nvCxnSpPr>
      <xdr:spPr>
        <a:xfrm>
          <a:off x="13957151" y="7739660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8269</xdr:colOff>
      <xdr:row>32</xdr:row>
      <xdr:rowOff>211915</xdr:rowOff>
    </xdr:from>
    <xdr:to>
      <xdr:col>62</xdr:col>
      <xdr:colOff>67136</xdr:colOff>
      <xdr:row>32</xdr:row>
      <xdr:rowOff>211915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550EE903-A89A-6302-3F38-7E87CE043B4D}"/>
            </a:ext>
          </a:extLst>
        </xdr:cNvPr>
        <xdr:cNvCxnSpPr/>
      </xdr:nvCxnSpPr>
      <xdr:spPr>
        <a:xfrm>
          <a:off x="13952869" y="7527115"/>
          <a:ext cx="28746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7722</xdr:colOff>
      <xdr:row>32</xdr:row>
      <xdr:rowOff>210874</xdr:rowOff>
    </xdr:from>
    <xdr:to>
      <xdr:col>61</xdr:col>
      <xdr:colOff>7851</xdr:colOff>
      <xdr:row>33</xdr:row>
      <xdr:rowOff>198274</xdr:rowOff>
    </xdr:to>
    <xdr:cxnSp macro="">
      <xdr:nvCxnSpPr>
        <xdr:cNvPr id="280" name="直線コネクタ 279">
          <a:extLst>
            <a:ext uri="{FF2B5EF4-FFF2-40B4-BE49-F238E27FC236}">
              <a16:creationId xmlns:a16="http://schemas.microsoft.com/office/drawing/2014/main" id="{23489554-E5DA-9EDB-364C-3735D237E534}"/>
            </a:ext>
          </a:extLst>
        </xdr:cNvPr>
        <xdr:cNvCxnSpPr/>
      </xdr:nvCxnSpPr>
      <xdr:spPr>
        <a:xfrm>
          <a:off x="13952322" y="7526074"/>
          <a:ext cx="129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75124</xdr:colOff>
      <xdr:row>22</xdr:row>
      <xdr:rowOff>190306</xdr:rowOff>
    </xdr:from>
    <xdr:to>
      <xdr:col>63</xdr:col>
      <xdr:colOff>60822</xdr:colOff>
      <xdr:row>22</xdr:row>
      <xdr:rowOff>190306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CD606AAE-836D-0E32-862A-C2C6E5AE6B15}"/>
            </a:ext>
          </a:extLst>
        </xdr:cNvPr>
        <xdr:cNvCxnSpPr/>
      </xdr:nvCxnSpPr>
      <xdr:spPr>
        <a:xfrm>
          <a:off x="14281362" y="5231229"/>
          <a:ext cx="21483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61648</xdr:colOff>
      <xdr:row>22</xdr:row>
      <xdr:rowOff>188442</xdr:rowOff>
    </xdr:from>
    <xdr:to>
      <xdr:col>63</xdr:col>
      <xdr:colOff>61648</xdr:colOff>
      <xdr:row>32</xdr:row>
      <xdr:rowOff>206442</xdr:rowOff>
    </xdr:to>
    <xdr:cxnSp macro="">
      <xdr:nvCxnSpPr>
        <xdr:cNvPr id="282" name="直線コネクタ 281">
          <a:extLst>
            <a:ext uri="{FF2B5EF4-FFF2-40B4-BE49-F238E27FC236}">
              <a16:creationId xmlns:a16="http://schemas.microsoft.com/office/drawing/2014/main" id="{F6D05157-E68F-DB8E-6C5B-1F3E46A86F77}"/>
            </a:ext>
          </a:extLst>
        </xdr:cNvPr>
        <xdr:cNvCxnSpPr/>
      </xdr:nvCxnSpPr>
      <xdr:spPr>
        <a:xfrm>
          <a:off x="14463448" y="5217642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59750</xdr:colOff>
      <xdr:row>32</xdr:row>
      <xdr:rowOff>206790</xdr:rowOff>
    </xdr:from>
    <xdr:to>
      <xdr:col>67</xdr:col>
      <xdr:colOff>81350</xdr:colOff>
      <xdr:row>32</xdr:row>
      <xdr:rowOff>206790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CE72809C-53F8-CADF-0B0B-1E2E4A6DD7F9}"/>
            </a:ext>
          </a:extLst>
        </xdr:cNvPr>
        <xdr:cNvCxnSpPr/>
      </xdr:nvCxnSpPr>
      <xdr:spPr>
        <a:xfrm>
          <a:off x="14461550" y="7521990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82430</xdr:colOff>
      <xdr:row>32</xdr:row>
      <xdr:rowOff>208509</xdr:rowOff>
    </xdr:from>
    <xdr:to>
      <xdr:col>67</xdr:col>
      <xdr:colOff>82430</xdr:colOff>
      <xdr:row>33</xdr:row>
      <xdr:rowOff>195909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49F306FF-08AA-2739-B0E1-89B916FC3BBB}"/>
            </a:ext>
          </a:extLst>
        </xdr:cNvPr>
        <xdr:cNvCxnSpPr/>
      </xdr:nvCxnSpPr>
      <xdr:spPr>
        <a:xfrm>
          <a:off x="15398630" y="7523709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36633</xdr:colOff>
      <xdr:row>22</xdr:row>
      <xdr:rowOff>196093</xdr:rowOff>
    </xdr:from>
    <xdr:to>
      <xdr:col>61</xdr:col>
      <xdr:colOff>159860</xdr:colOff>
      <xdr:row>22</xdr:row>
      <xdr:rowOff>196093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F278D906-EA7B-1ED2-1CDF-2ABB879AD0D6}"/>
            </a:ext>
          </a:extLst>
        </xdr:cNvPr>
        <xdr:cNvCxnSpPr/>
      </xdr:nvCxnSpPr>
      <xdr:spPr>
        <a:xfrm>
          <a:off x="13555472" y="5237016"/>
          <a:ext cx="58149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29665</xdr:colOff>
      <xdr:row>32</xdr:row>
      <xdr:rowOff>212246</xdr:rowOff>
    </xdr:from>
    <xdr:to>
      <xdr:col>60</xdr:col>
      <xdr:colOff>173665</xdr:colOff>
      <xdr:row>32</xdr:row>
      <xdr:rowOff>212246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7D8E7815-BA68-FF6E-3DD2-BD5F5B7ED191}"/>
            </a:ext>
          </a:extLst>
        </xdr:cNvPr>
        <xdr:cNvCxnSpPr/>
      </xdr:nvCxnSpPr>
      <xdr:spPr>
        <a:xfrm>
          <a:off x="13745665" y="7527446"/>
          <a:ext cx="144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75522</xdr:colOff>
      <xdr:row>22</xdr:row>
      <xdr:rowOff>199422</xdr:rowOff>
    </xdr:from>
    <xdr:to>
      <xdr:col>60</xdr:col>
      <xdr:colOff>75522</xdr:colOff>
      <xdr:row>32</xdr:row>
      <xdr:rowOff>217422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7226A0A5-9E87-064B-193D-55E89843E700}"/>
            </a:ext>
          </a:extLst>
        </xdr:cNvPr>
        <xdr:cNvCxnSpPr/>
      </xdr:nvCxnSpPr>
      <xdr:spPr>
        <a:xfrm>
          <a:off x="13791522" y="522862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117056</xdr:colOff>
      <xdr:row>26</xdr:row>
      <xdr:rowOff>76442</xdr:rowOff>
    </xdr:from>
    <xdr:ext cx="233205" cy="444352"/>
    <xdr:sp macro="" textlink="'1条'!$R$7">
      <xdr:nvSpPr>
        <xdr:cNvPr id="288" name="テキスト ボックス 287">
          <a:extLst>
            <a:ext uri="{FF2B5EF4-FFF2-40B4-BE49-F238E27FC236}">
              <a16:creationId xmlns:a16="http://schemas.microsoft.com/office/drawing/2014/main" id="{AAB3EE60-2357-B543-1109-73D78D603339}"/>
            </a:ext>
          </a:extLst>
        </xdr:cNvPr>
        <xdr:cNvSpPr txBox="1"/>
      </xdr:nvSpPr>
      <xdr:spPr>
        <a:xfrm rot="16200000">
          <a:off x="13498883" y="612561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30606</xdr:colOff>
      <xdr:row>33</xdr:row>
      <xdr:rowOff>199054</xdr:rowOff>
    </xdr:from>
    <xdr:to>
      <xdr:col>60</xdr:col>
      <xdr:colOff>173312</xdr:colOff>
      <xdr:row>33</xdr:row>
      <xdr:rowOff>199054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7E14F7E-E0AA-F452-AB42-32F22D97FB4E}"/>
            </a:ext>
          </a:extLst>
        </xdr:cNvPr>
        <xdr:cNvCxnSpPr/>
      </xdr:nvCxnSpPr>
      <xdr:spPr>
        <a:xfrm>
          <a:off x="13518006" y="7742854"/>
          <a:ext cx="37130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112706</xdr:colOff>
      <xdr:row>27</xdr:row>
      <xdr:rowOff>16807</xdr:rowOff>
    </xdr:from>
    <xdr:ext cx="233205" cy="444352"/>
    <xdr:sp macro="" textlink="'1条'!R6">
      <xdr:nvSpPr>
        <xdr:cNvPr id="290" name="テキスト ボックス 289">
          <a:extLst>
            <a:ext uri="{FF2B5EF4-FFF2-40B4-BE49-F238E27FC236}">
              <a16:creationId xmlns:a16="http://schemas.microsoft.com/office/drawing/2014/main" id="{8997086F-242D-5635-DB40-6D07F67208B8}"/>
            </a:ext>
          </a:extLst>
        </xdr:cNvPr>
        <xdr:cNvSpPr txBox="1"/>
      </xdr:nvSpPr>
      <xdr:spPr>
        <a:xfrm rot="16200000">
          <a:off x="13265933" y="629458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75065</xdr:colOff>
      <xdr:row>22</xdr:row>
      <xdr:rowOff>194094</xdr:rowOff>
    </xdr:from>
    <xdr:to>
      <xdr:col>59</xdr:col>
      <xdr:colOff>75065</xdr:colOff>
      <xdr:row>33</xdr:row>
      <xdr:rowOff>199494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350138CC-144F-C886-3678-C1AE7C839609}"/>
            </a:ext>
          </a:extLst>
        </xdr:cNvPr>
        <xdr:cNvCxnSpPr/>
      </xdr:nvCxnSpPr>
      <xdr:spPr>
        <a:xfrm>
          <a:off x="13562465" y="5223294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74643</xdr:colOff>
      <xdr:row>32</xdr:row>
      <xdr:rowOff>220009</xdr:rowOff>
    </xdr:from>
    <xdr:to>
      <xdr:col>60</xdr:col>
      <xdr:colOff>74643</xdr:colOff>
      <xdr:row>33</xdr:row>
      <xdr:rowOff>207409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E84528B5-B020-3FF5-8028-3FC25EB9853E}"/>
            </a:ext>
          </a:extLst>
        </xdr:cNvPr>
        <xdr:cNvCxnSpPr/>
      </xdr:nvCxnSpPr>
      <xdr:spPr>
        <a:xfrm>
          <a:off x="13790643" y="7535209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123438</xdr:colOff>
      <xdr:row>28</xdr:row>
      <xdr:rowOff>94713</xdr:rowOff>
    </xdr:from>
    <xdr:ext cx="224998" cy="345929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AF298B82-44C7-D606-D18D-9E0AA423ACF5}"/>
            </a:ext>
          </a:extLst>
        </xdr:cNvPr>
        <xdr:cNvSpPr txBox="1"/>
      </xdr:nvSpPr>
      <xdr:spPr>
        <a:xfrm rot="16200000">
          <a:off x="13321772" y="6555979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59</xdr:col>
      <xdr:colOff>114498</xdr:colOff>
      <xdr:row>32</xdr:row>
      <xdr:rowOff>72879</xdr:rowOff>
    </xdr:from>
    <xdr:ext cx="233205" cy="444352"/>
    <xdr:sp macro="" textlink="'1条'!$R$10">
      <xdr:nvSpPr>
        <xdr:cNvPr id="294" name="テキスト ボックス 293">
          <a:extLst>
            <a:ext uri="{FF2B5EF4-FFF2-40B4-BE49-F238E27FC236}">
              <a16:creationId xmlns:a16="http://schemas.microsoft.com/office/drawing/2014/main" id="{5C30F334-5D83-740B-FF1E-DE4E97979463}"/>
            </a:ext>
          </a:extLst>
        </xdr:cNvPr>
        <xdr:cNvSpPr txBox="1"/>
      </xdr:nvSpPr>
      <xdr:spPr>
        <a:xfrm rot="16200000">
          <a:off x="13496325" y="749365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64106</xdr:colOff>
      <xdr:row>21</xdr:row>
      <xdr:rowOff>219969</xdr:rowOff>
    </xdr:from>
    <xdr:to>
      <xdr:col>62</xdr:col>
      <xdr:colOff>64235</xdr:colOff>
      <xdr:row>22</xdr:row>
      <xdr:rowOff>122411</xdr:rowOff>
    </xdr:to>
    <xdr:cxnSp macro="">
      <xdr:nvCxnSpPr>
        <xdr:cNvPr id="295" name="直線コネクタ 294">
          <a:extLst>
            <a:ext uri="{FF2B5EF4-FFF2-40B4-BE49-F238E27FC236}">
              <a16:creationId xmlns:a16="http://schemas.microsoft.com/office/drawing/2014/main" id="{5D9C6D30-AD75-890B-0CF4-A29EEE3225AE}"/>
            </a:ext>
          </a:extLst>
        </xdr:cNvPr>
        <xdr:cNvCxnSpPr/>
      </xdr:nvCxnSpPr>
      <xdr:spPr>
        <a:xfrm>
          <a:off x="14237306" y="5020569"/>
          <a:ext cx="129" cy="13104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54021</xdr:colOff>
      <xdr:row>21</xdr:row>
      <xdr:rowOff>223311</xdr:rowOff>
    </xdr:from>
    <xdr:to>
      <xdr:col>63</xdr:col>
      <xdr:colOff>54021</xdr:colOff>
      <xdr:row>22</xdr:row>
      <xdr:rowOff>122729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2EC653A4-F97B-5E04-E9EC-4DF02219E691}"/>
            </a:ext>
          </a:extLst>
        </xdr:cNvPr>
        <xdr:cNvCxnSpPr/>
      </xdr:nvCxnSpPr>
      <xdr:spPr>
        <a:xfrm>
          <a:off x="14455821" y="5023911"/>
          <a:ext cx="0" cy="12801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66957</xdr:colOff>
      <xdr:row>22</xdr:row>
      <xdr:rowOff>24828</xdr:rowOff>
    </xdr:from>
    <xdr:to>
      <xdr:col>63</xdr:col>
      <xdr:colOff>54357</xdr:colOff>
      <xdr:row>22</xdr:row>
      <xdr:rowOff>24828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5E683E6A-A8CA-347D-0127-ACE8DB5FCF4B}"/>
            </a:ext>
          </a:extLst>
        </xdr:cNvPr>
        <xdr:cNvCxnSpPr/>
      </xdr:nvCxnSpPr>
      <xdr:spPr>
        <a:xfrm>
          <a:off x="14240157" y="5054028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181577</xdr:colOff>
      <xdr:row>21</xdr:row>
      <xdr:rowOff>44512</xdr:rowOff>
    </xdr:from>
    <xdr:ext cx="444352" cy="233205"/>
    <xdr:sp macro="" textlink="'1条'!R8">
      <xdr:nvSpPr>
        <xdr:cNvPr id="298" name="テキスト ボックス 297">
          <a:extLst>
            <a:ext uri="{FF2B5EF4-FFF2-40B4-BE49-F238E27FC236}">
              <a16:creationId xmlns:a16="http://schemas.microsoft.com/office/drawing/2014/main" id="{6146829A-F588-084B-9CFC-2C9B8CF32FB9}"/>
            </a:ext>
          </a:extLst>
        </xdr:cNvPr>
        <xdr:cNvSpPr txBox="1"/>
      </xdr:nvSpPr>
      <xdr:spPr>
        <a:xfrm>
          <a:off x="14126177" y="484511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20726</xdr:colOff>
      <xdr:row>35</xdr:row>
      <xdr:rowOff>144926</xdr:rowOff>
    </xdr:from>
    <xdr:to>
      <xdr:col>61</xdr:col>
      <xdr:colOff>20726</xdr:colOff>
      <xdr:row>36</xdr:row>
      <xdr:rowOff>63954</xdr:rowOff>
    </xdr:to>
    <xdr:cxnSp macro="">
      <xdr:nvCxnSpPr>
        <xdr:cNvPr id="299" name="直線コネクタ 298">
          <a:extLst>
            <a:ext uri="{FF2B5EF4-FFF2-40B4-BE49-F238E27FC236}">
              <a16:creationId xmlns:a16="http://schemas.microsoft.com/office/drawing/2014/main" id="{1B618EB1-4D59-6D65-63F8-6ABAC0F36C0B}"/>
            </a:ext>
          </a:extLst>
        </xdr:cNvPr>
        <xdr:cNvCxnSpPr/>
      </xdr:nvCxnSpPr>
      <xdr:spPr>
        <a:xfrm>
          <a:off x="13965326" y="8145926"/>
          <a:ext cx="0" cy="14762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78771</xdr:colOff>
      <xdr:row>35</xdr:row>
      <xdr:rowOff>142120</xdr:rowOff>
    </xdr:from>
    <xdr:to>
      <xdr:col>67</xdr:col>
      <xdr:colOff>78771</xdr:colOff>
      <xdr:row>36</xdr:row>
      <xdr:rowOff>62816</xdr:rowOff>
    </xdr:to>
    <xdr:cxnSp macro="">
      <xdr:nvCxnSpPr>
        <xdr:cNvPr id="300" name="直線コネクタ 299">
          <a:extLst>
            <a:ext uri="{FF2B5EF4-FFF2-40B4-BE49-F238E27FC236}">
              <a16:creationId xmlns:a16="http://schemas.microsoft.com/office/drawing/2014/main" id="{A4AD0A6B-0B94-D7BA-956D-78286629D583}"/>
            </a:ext>
          </a:extLst>
        </xdr:cNvPr>
        <xdr:cNvCxnSpPr/>
      </xdr:nvCxnSpPr>
      <xdr:spPr>
        <a:xfrm>
          <a:off x="15394971" y="8143120"/>
          <a:ext cx="0" cy="14929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8798</xdr:colOff>
      <xdr:row>31</xdr:row>
      <xdr:rowOff>13590</xdr:rowOff>
    </xdr:from>
    <xdr:to>
      <xdr:col>61</xdr:col>
      <xdr:colOff>8798</xdr:colOff>
      <xdr:row>31</xdr:row>
      <xdr:rowOff>198928</xdr:rowOff>
    </xdr:to>
    <xdr:cxnSp macro="">
      <xdr:nvCxnSpPr>
        <xdr:cNvPr id="301" name="直線コネクタ 300">
          <a:extLst>
            <a:ext uri="{FF2B5EF4-FFF2-40B4-BE49-F238E27FC236}">
              <a16:creationId xmlns:a16="http://schemas.microsoft.com/office/drawing/2014/main" id="{B327F2F4-824A-55BB-7F6E-E89581117140}"/>
            </a:ext>
          </a:extLst>
        </xdr:cNvPr>
        <xdr:cNvCxnSpPr/>
      </xdr:nvCxnSpPr>
      <xdr:spPr>
        <a:xfrm>
          <a:off x="13953398" y="7100190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6635</xdr:colOff>
      <xdr:row>31</xdr:row>
      <xdr:rowOff>77693</xdr:rowOff>
    </xdr:from>
    <xdr:to>
      <xdr:col>62</xdr:col>
      <xdr:colOff>65502</xdr:colOff>
      <xdr:row>31</xdr:row>
      <xdr:rowOff>77693</xdr:rowOff>
    </xdr:to>
    <xdr:cxnSp macro="">
      <xdr:nvCxnSpPr>
        <xdr:cNvPr id="302" name="直線コネクタ 301">
          <a:extLst>
            <a:ext uri="{FF2B5EF4-FFF2-40B4-BE49-F238E27FC236}">
              <a16:creationId xmlns:a16="http://schemas.microsoft.com/office/drawing/2014/main" id="{B477DAD6-6DBD-6F6C-8040-A47261C3DA6F}"/>
            </a:ext>
          </a:extLst>
        </xdr:cNvPr>
        <xdr:cNvCxnSpPr/>
      </xdr:nvCxnSpPr>
      <xdr:spPr>
        <a:xfrm>
          <a:off x="13951235" y="7164293"/>
          <a:ext cx="28746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152323</xdr:colOff>
      <xdr:row>30</xdr:row>
      <xdr:rowOff>102257</xdr:rowOff>
    </xdr:from>
    <xdr:ext cx="444352" cy="233205"/>
    <xdr:sp macro="" textlink="'1条'!R11">
      <xdr:nvSpPr>
        <xdr:cNvPr id="303" name="テキスト ボックス 302">
          <a:extLst>
            <a:ext uri="{FF2B5EF4-FFF2-40B4-BE49-F238E27FC236}">
              <a16:creationId xmlns:a16="http://schemas.microsoft.com/office/drawing/2014/main" id="{E3637DA3-EF33-E521-7D08-69CC78AAF984}"/>
            </a:ext>
          </a:extLst>
        </xdr:cNvPr>
        <xdr:cNvSpPr txBox="1"/>
      </xdr:nvSpPr>
      <xdr:spPr>
        <a:xfrm>
          <a:off x="13868323" y="696025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97878</xdr:colOff>
      <xdr:row>30</xdr:row>
      <xdr:rowOff>102829</xdr:rowOff>
    </xdr:from>
    <xdr:ext cx="444352" cy="233205"/>
    <xdr:sp macro="" textlink="'1条'!R12">
      <xdr:nvSpPr>
        <xdr:cNvPr id="304" name="テキスト ボックス 303">
          <a:extLst>
            <a:ext uri="{FF2B5EF4-FFF2-40B4-BE49-F238E27FC236}">
              <a16:creationId xmlns:a16="http://schemas.microsoft.com/office/drawing/2014/main" id="{28B6EEED-F48D-9943-6008-BEA80CB625A3}"/>
            </a:ext>
          </a:extLst>
        </xdr:cNvPr>
        <xdr:cNvSpPr txBox="1"/>
      </xdr:nvSpPr>
      <xdr:spPr>
        <a:xfrm>
          <a:off x="14762381" y="697681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57881</xdr:colOff>
      <xdr:row>31</xdr:row>
      <xdr:rowOff>81943</xdr:rowOff>
    </xdr:from>
    <xdr:to>
      <xdr:col>67</xdr:col>
      <xdr:colOff>79481</xdr:colOff>
      <xdr:row>31</xdr:row>
      <xdr:rowOff>81943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26B77C07-D4CF-9E89-FE2B-43E0CFC166B5}"/>
            </a:ext>
          </a:extLst>
        </xdr:cNvPr>
        <xdr:cNvCxnSpPr/>
      </xdr:nvCxnSpPr>
      <xdr:spPr>
        <a:xfrm>
          <a:off x="14459681" y="716854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81127</xdr:colOff>
      <xdr:row>31</xdr:row>
      <xdr:rowOff>23750</xdr:rowOff>
    </xdr:from>
    <xdr:to>
      <xdr:col>67</xdr:col>
      <xdr:colOff>81127</xdr:colOff>
      <xdr:row>31</xdr:row>
      <xdr:rowOff>209088</xdr:rowOff>
    </xdr:to>
    <xdr:cxnSp macro="">
      <xdr:nvCxnSpPr>
        <xdr:cNvPr id="306" name="直線コネクタ 305">
          <a:extLst>
            <a:ext uri="{FF2B5EF4-FFF2-40B4-BE49-F238E27FC236}">
              <a16:creationId xmlns:a16="http://schemas.microsoft.com/office/drawing/2014/main" id="{3D88AA91-D040-07A8-BD82-6874F9B1ED86}"/>
            </a:ext>
          </a:extLst>
        </xdr:cNvPr>
        <xdr:cNvCxnSpPr/>
      </xdr:nvCxnSpPr>
      <xdr:spPr>
        <a:xfrm>
          <a:off x="15397327" y="7110350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66</xdr:col>
      <xdr:colOff>107497</xdr:colOff>
      <xdr:row>21</xdr:row>
      <xdr:rowOff>217966</xdr:rowOff>
    </xdr:from>
    <xdr:ext cx="233205" cy="444352"/>
    <xdr:sp macro="" textlink="'1条'!R17">
      <xdr:nvSpPr>
        <xdr:cNvPr id="307" name="テキスト ボックス 306">
          <a:extLst>
            <a:ext uri="{FF2B5EF4-FFF2-40B4-BE49-F238E27FC236}">
              <a16:creationId xmlns:a16="http://schemas.microsoft.com/office/drawing/2014/main" id="{1AA74D7C-1977-3A7B-ED33-9CC7FE90CF70}"/>
            </a:ext>
          </a:extLst>
        </xdr:cNvPr>
        <xdr:cNvSpPr txBox="1"/>
      </xdr:nvSpPr>
      <xdr:spPr>
        <a:xfrm rot="16200000">
          <a:off x="15089524" y="512413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98875</xdr:colOff>
      <xdr:row>22</xdr:row>
      <xdr:rowOff>111995</xdr:rowOff>
    </xdr:from>
    <xdr:to>
      <xdr:col>66</xdr:col>
      <xdr:colOff>98875</xdr:colOff>
      <xdr:row>22</xdr:row>
      <xdr:rowOff>193262</xdr:rowOff>
    </xdr:to>
    <xdr:cxnSp macro="">
      <xdr:nvCxnSpPr>
        <xdr:cNvPr id="308" name="直線コネクタ 307">
          <a:extLst>
            <a:ext uri="{FF2B5EF4-FFF2-40B4-BE49-F238E27FC236}">
              <a16:creationId xmlns:a16="http://schemas.microsoft.com/office/drawing/2014/main" id="{EFA070EC-906D-5146-B20E-A2574E2B94A1}"/>
            </a:ext>
          </a:extLst>
        </xdr:cNvPr>
        <xdr:cNvCxnSpPr/>
      </xdr:nvCxnSpPr>
      <xdr:spPr>
        <a:xfrm>
          <a:off x="15186475" y="5141195"/>
          <a:ext cx="0" cy="81267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64016</xdr:colOff>
      <xdr:row>23</xdr:row>
      <xdr:rowOff>1779</xdr:rowOff>
    </xdr:from>
    <xdr:to>
      <xdr:col>65</xdr:col>
      <xdr:colOff>128178</xdr:colOff>
      <xdr:row>23</xdr:row>
      <xdr:rowOff>1779</xdr:rowOff>
    </xdr:to>
    <xdr:cxnSp macro="">
      <xdr:nvCxnSpPr>
        <xdr:cNvPr id="309" name="直線コネクタ 308">
          <a:extLst>
            <a:ext uri="{FF2B5EF4-FFF2-40B4-BE49-F238E27FC236}">
              <a16:creationId xmlns:a16="http://schemas.microsoft.com/office/drawing/2014/main" id="{A9B361E8-AD74-65AD-5B34-C91D976B97E1}"/>
            </a:ext>
          </a:extLst>
        </xdr:cNvPr>
        <xdr:cNvCxnSpPr/>
      </xdr:nvCxnSpPr>
      <xdr:spPr>
        <a:xfrm>
          <a:off x="14465816" y="5259579"/>
          <a:ext cx="52136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206428</xdr:colOff>
      <xdr:row>22</xdr:row>
      <xdr:rowOff>193690</xdr:rowOff>
    </xdr:from>
    <xdr:to>
      <xdr:col>66</xdr:col>
      <xdr:colOff>149214</xdr:colOff>
      <xdr:row>22</xdr:row>
      <xdr:rowOff>193690</xdr:rowOff>
    </xdr:to>
    <xdr:cxnSp macro="">
      <xdr:nvCxnSpPr>
        <xdr:cNvPr id="310" name="直線コネクタ 309">
          <a:extLst>
            <a:ext uri="{FF2B5EF4-FFF2-40B4-BE49-F238E27FC236}">
              <a16:creationId xmlns:a16="http://schemas.microsoft.com/office/drawing/2014/main" id="{90AD87C3-A11D-6296-2FBE-8C0CE9913558}"/>
            </a:ext>
          </a:extLst>
        </xdr:cNvPr>
        <xdr:cNvCxnSpPr/>
      </xdr:nvCxnSpPr>
      <xdr:spPr>
        <a:xfrm>
          <a:off x="15065428" y="5222890"/>
          <a:ext cx="1713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161967</xdr:colOff>
      <xdr:row>22</xdr:row>
      <xdr:rowOff>211855</xdr:rowOff>
    </xdr:from>
    <xdr:to>
      <xdr:col>64</xdr:col>
      <xdr:colOff>161967</xdr:colOff>
      <xdr:row>23</xdr:row>
      <xdr:rowOff>124394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5559D4C4-2CF5-D2B2-884B-EE96D86AD48C}"/>
            </a:ext>
          </a:extLst>
        </xdr:cNvPr>
        <xdr:cNvCxnSpPr/>
      </xdr:nvCxnSpPr>
      <xdr:spPr>
        <a:xfrm rot="2700000">
          <a:off x="14721797" y="5311625"/>
          <a:ext cx="14113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185349</xdr:colOff>
      <xdr:row>23</xdr:row>
      <xdr:rowOff>4343</xdr:rowOff>
    </xdr:from>
    <xdr:to>
      <xdr:col>65</xdr:col>
      <xdr:colOff>18111</xdr:colOff>
      <xdr:row>23</xdr:row>
      <xdr:rowOff>71928</xdr:rowOff>
    </xdr:to>
    <xdr:cxnSp macro="">
      <xdr:nvCxnSpPr>
        <xdr:cNvPr id="312" name="直線コネクタ 311">
          <a:extLst>
            <a:ext uri="{FF2B5EF4-FFF2-40B4-BE49-F238E27FC236}">
              <a16:creationId xmlns:a16="http://schemas.microsoft.com/office/drawing/2014/main" id="{4BB9065C-0A08-9442-442F-88E4BCDE749B}"/>
            </a:ext>
          </a:extLst>
        </xdr:cNvPr>
        <xdr:cNvCxnSpPr/>
      </xdr:nvCxnSpPr>
      <xdr:spPr>
        <a:xfrm>
          <a:off x="14815749" y="5262143"/>
          <a:ext cx="61362" cy="6758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35986</xdr:colOff>
      <xdr:row>23</xdr:row>
      <xdr:rowOff>4343</xdr:rowOff>
    </xdr:from>
    <xdr:to>
      <xdr:col>65</xdr:col>
      <xdr:colOff>60047</xdr:colOff>
      <xdr:row>23</xdr:row>
      <xdr:rowOff>29135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FC3486B7-F3DC-3EB9-2265-81B737C283A0}"/>
            </a:ext>
          </a:extLst>
        </xdr:cNvPr>
        <xdr:cNvCxnSpPr/>
      </xdr:nvCxnSpPr>
      <xdr:spPr>
        <a:xfrm>
          <a:off x="14894986" y="5262143"/>
          <a:ext cx="24061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188874</xdr:colOff>
      <xdr:row>23</xdr:row>
      <xdr:rowOff>56235</xdr:rowOff>
    </xdr:from>
    <xdr:to>
      <xdr:col>65</xdr:col>
      <xdr:colOff>105903</xdr:colOff>
      <xdr:row>23</xdr:row>
      <xdr:rowOff>56235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id="{637FCD32-A68A-60ED-4F09-521486893A1B}"/>
            </a:ext>
          </a:extLst>
        </xdr:cNvPr>
        <xdr:cNvCxnSpPr/>
      </xdr:nvCxnSpPr>
      <xdr:spPr>
        <a:xfrm rot="18900000">
          <a:off x="14819274" y="5314035"/>
          <a:ext cx="14562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214595</xdr:colOff>
      <xdr:row>23</xdr:row>
      <xdr:rowOff>4343</xdr:rowOff>
    </xdr:from>
    <xdr:to>
      <xdr:col>64</xdr:col>
      <xdr:colOff>51187</xdr:colOff>
      <xdr:row>23</xdr:row>
      <xdr:rowOff>71928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B7353BB6-4712-DF1B-5477-00DB0058499C}"/>
            </a:ext>
          </a:extLst>
        </xdr:cNvPr>
        <xdr:cNvCxnSpPr/>
      </xdr:nvCxnSpPr>
      <xdr:spPr>
        <a:xfrm>
          <a:off x="14616395" y="5262143"/>
          <a:ext cx="65192" cy="6758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55922</xdr:colOff>
      <xdr:row>23</xdr:row>
      <xdr:rowOff>4343</xdr:rowOff>
    </xdr:from>
    <xdr:to>
      <xdr:col>64</xdr:col>
      <xdr:colOff>86713</xdr:colOff>
      <xdr:row>23</xdr:row>
      <xdr:rowOff>29135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A73B6931-3F5E-98D3-AFA6-E6E3CB85283B}"/>
            </a:ext>
          </a:extLst>
        </xdr:cNvPr>
        <xdr:cNvCxnSpPr/>
      </xdr:nvCxnSpPr>
      <xdr:spPr>
        <a:xfrm>
          <a:off x="14686322" y="5262143"/>
          <a:ext cx="30791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208595</xdr:colOff>
      <xdr:row>23</xdr:row>
      <xdr:rowOff>56236</xdr:rowOff>
    </xdr:from>
    <xdr:to>
      <xdr:col>64</xdr:col>
      <xdr:colOff>123066</xdr:colOff>
      <xdr:row>23</xdr:row>
      <xdr:rowOff>56236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C4CFFCEA-7FAC-42B6-4CE6-118856822A56}"/>
            </a:ext>
          </a:extLst>
        </xdr:cNvPr>
        <xdr:cNvCxnSpPr/>
      </xdr:nvCxnSpPr>
      <xdr:spPr>
        <a:xfrm rot="18900000">
          <a:off x="14610395" y="5314036"/>
          <a:ext cx="14307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84630</xdr:colOff>
      <xdr:row>23</xdr:row>
      <xdr:rowOff>40694</xdr:rowOff>
    </xdr:from>
    <xdr:to>
      <xdr:col>64</xdr:col>
      <xdr:colOff>144971</xdr:colOff>
      <xdr:row>23</xdr:row>
      <xdr:rowOff>108769</xdr:rowOff>
    </xdr:to>
    <xdr:cxnSp macro="">
      <xdr:nvCxnSpPr>
        <xdr:cNvPr id="318" name="直線コネクタ 317">
          <a:extLst>
            <a:ext uri="{FF2B5EF4-FFF2-40B4-BE49-F238E27FC236}">
              <a16:creationId xmlns:a16="http://schemas.microsoft.com/office/drawing/2014/main" id="{C6E68731-9F11-6459-FDA8-EDE9EDB9C5E7}"/>
            </a:ext>
          </a:extLst>
        </xdr:cNvPr>
        <xdr:cNvCxnSpPr/>
      </xdr:nvCxnSpPr>
      <xdr:spPr>
        <a:xfrm flipV="1">
          <a:off x="14715030" y="5298494"/>
          <a:ext cx="60341" cy="6807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158527</xdr:colOff>
      <xdr:row>23</xdr:row>
      <xdr:rowOff>85312</xdr:rowOff>
    </xdr:from>
    <xdr:to>
      <xdr:col>64</xdr:col>
      <xdr:colOff>181984</xdr:colOff>
      <xdr:row>23</xdr:row>
      <xdr:rowOff>108769</xdr:rowOff>
    </xdr:to>
    <xdr:cxnSp macro="">
      <xdr:nvCxnSpPr>
        <xdr:cNvPr id="319" name="直線コネクタ 318">
          <a:extLst>
            <a:ext uri="{FF2B5EF4-FFF2-40B4-BE49-F238E27FC236}">
              <a16:creationId xmlns:a16="http://schemas.microsoft.com/office/drawing/2014/main" id="{6749930F-00C6-53A8-E31E-492AFF87BB43}"/>
            </a:ext>
          </a:extLst>
        </xdr:cNvPr>
        <xdr:cNvCxnSpPr/>
      </xdr:nvCxnSpPr>
      <xdr:spPr>
        <a:xfrm flipV="1">
          <a:off x="14788927" y="5343112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98875</xdr:colOff>
      <xdr:row>22</xdr:row>
      <xdr:rowOff>226931</xdr:rowOff>
    </xdr:from>
    <xdr:to>
      <xdr:col>66</xdr:col>
      <xdr:colOff>98875</xdr:colOff>
      <xdr:row>23</xdr:row>
      <xdr:rowOff>81218</xdr:rowOff>
    </xdr:to>
    <xdr:cxnSp macro="">
      <xdr:nvCxnSpPr>
        <xdr:cNvPr id="320" name="直線コネクタ 319">
          <a:extLst>
            <a:ext uri="{FF2B5EF4-FFF2-40B4-BE49-F238E27FC236}">
              <a16:creationId xmlns:a16="http://schemas.microsoft.com/office/drawing/2014/main" id="{C28BBA4E-B948-51F6-950A-F473DE255A2C}"/>
            </a:ext>
          </a:extLst>
        </xdr:cNvPr>
        <xdr:cNvCxnSpPr/>
      </xdr:nvCxnSpPr>
      <xdr:spPr>
        <a:xfrm>
          <a:off x="15186475" y="5256131"/>
          <a:ext cx="0" cy="8288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17565</xdr:colOff>
      <xdr:row>36</xdr:row>
      <xdr:rowOff>26671</xdr:rowOff>
    </xdr:from>
    <xdr:to>
      <xdr:col>67</xdr:col>
      <xdr:colOff>85965</xdr:colOff>
      <xdr:row>36</xdr:row>
      <xdr:rowOff>26671</xdr:rowOff>
    </xdr:to>
    <xdr:cxnSp macro="">
      <xdr:nvCxnSpPr>
        <xdr:cNvPr id="321" name="直線コネクタ 320">
          <a:extLst>
            <a:ext uri="{FF2B5EF4-FFF2-40B4-BE49-F238E27FC236}">
              <a16:creationId xmlns:a16="http://schemas.microsoft.com/office/drawing/2014/main" id="{F68F95F7-1F8C-515E-327F-C85753B56B06}"/>
            </a:ext>
          </a:extLst>
        </xdr:cNvPr>
        <xdr:cNvCxnSpPr/>
      </xdr:nvCxnSpPr>
      <xdr:spPr>
        <a:xfrm>
          <a:off x="13962165" y="8256271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26392</xdr:colOff>
      <xdr:row>35</xdr:row>
      <xdr:rowOff>222725</xdr:rowOff>
    </xdr:from>
    <xdr:ext cx="444352" cy="233205"/>
    <xdr:sp macro="" textlink="'1条'!R9">
      <xdr:nvSpPr>
        <xdr:cNvPr id="322" name="テキスト ボックス 321">
          <a:extLst>
            <a:ext uri="{FF2B5EF4-FFF2-40B4-BE49-F238E27FC236}">
              <a16:creationId xmlns:a16="http://schemas.microsoft.com/office/drawing/2014/main" id="{55DF9956-74DF-6DF7-98DC-EA1E719C350F}"/>
            </a:ext>
          </a:extLst>
        </xdr:cNvPr>
        <xdr:cNvSpPr txBox="1"/>
      </xdr:nvSpPr>
      <xdr:spPr>
        <a:xfrm>
          <a:off x="14656792" y="822372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63</xdr:col>
      <xdr:colOff>42245</xdr:colOff>
      <xdr:row>35</xdr:row>
      <xdr:rowOff>223937</xdr:rowOff>
    </xdr:from>
    <xdr:ext cx="361959" cy="224998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052D7E72-F872-1220-EA33-559994B64F94}"/>
            </a:ext>
          </a:extLst>
        </xdr:cNvPr>
        <xdr:cNvSpPr txBox="1"/>
      </xdr:nvSpPr>
      <xdr:spPr>
        <a:xfrm>
          <a:off x="14444045" y="8224937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65</xdr:col>
      <xdr:colOff>206428</xdr:colOff>
      <xdr:row>22</xdr:row>
      <xdr:rowOff>225757</xdr:rowOff>
    </xdr:from>
    <xdr:to>
      <xdr:col>66</xdr:col>
      <xdr:colOff>149214</xdr:colOff>
      <xdr:row>22</xdr:row>
      <xdr:rowOff>225757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DE5C4708-BD5E-4A7F-5771-C6094EF0DB51}"/>
            </a:ext>
          </a:extLst>
        </xdr:cNvPr>
        <xdr:cNvCxnSpPr/>
      </xdr:nvCxnSpPr>
      <xdr:spPr>
        <a:xfrm>
          <a:off x="15065428" y="5254957"/>
          <a:ext cx="1713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33538</xdr:colOff>
      <xdr:row>33</xdr:row>
      <xdr:rowOff>193022</xdr:rowOff>
    </xdr:from>
    <xdr:to>
      <xdr:col>61</xdr:col>
      <xdr:colOff>33538</xdr:colOff>
      <xdr:row>34</xdr:row>
      <xdr:rowOff>212283</xdr:rowOff>
    </xdr:to>
    <xdr:cxnSp macro="">
      <xdr:nvCxnSpPr>
        <xdr:cNvPr id="330" name="直線コネクタ 329">
          <a:extLst>
            <a:ext uri="{FF2B5EF4-FFF2-40B4-BE49-F238E27FC236}">
              <a16:creationId xmlns:a16="http://schemas.microsoft.com/office/drawing/2014/main" id="{A9A51080-5E41-0605-9CA9-355E8948C537}"/>
            </a:ext>
          </a:extLst>
        </xdr:cNvPr>
        <xdr:cNvCxnSpPr/>
      </xdr:nvCxnSpPr>
      <xdr:spPr>
        <a:xfrm>
          <a:off x="13978138" y="7736822"/>
          <a:ext cx="0" cy="247861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89675</xdr:colOff>
      <xdr:row>34</xdr:row>
      <xdr:rowOff>208861</xdr:rowOff>
    </xdr:from>
    <xdr:ext cx="354905" cy="224998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808DCEB6-5A87-A0F1-BD24-6AF7F0FEE5D6}"/>
            </a:ext>
          </a:extLst>
        </xdr:cNvPr>
        <xdr:cNvSpPr txBox="1"/>
      </xdr:nvSpPr>
      <xdr:spPr>
        <a:xfrm>
          <a:off x="13577075" y="7981261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₁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60</xdr:col>
      <xdr:colOff>51594</xdr:colOff>
      <xdr:row>34</xdr:row>
      <xdr:rowOff>200540</xdr:rowOff>
    </xdr:from>
    <xdr:ext cx="559769" cy="233205"/>
    <xdr:sp macro="" textlink="$BB$22">
      <xdr:nvSpPr>
        <xdr:cNvPr id="332" name="テキスト ボックス 331">
          <a:extLst>
            <a:ext uri="{FF2B5EF4-FFF2-40B4-BE49-F238E27FC236}">
              <a16:creationId xmlns:a16="http://schemas.microsoft.com/office/drawing/2014/main" id="{4FEA65E0-989A-F108-0AF5-712B5CC431E4}"/>
            </a:ext>
          </a:extLst>
        </xdr:cNvPr>
        <xdr:cNvSpPr txBox="1"/>
      </xdr:nvSpPr>
      <xdr:spPr>
        <a:xfrm>
          <a:off x="13767594" y="7972940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1A70653-3717-43D3-95C2-2CAE74D6C57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213.629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65</xdr:col>
      <xdr:colOff>221997</xdr:colOff>
      <xdr:row>34</xdr:row>
      <xdr:rowOff>115066</xdr:rowOff>
    </xdr:from>
    <xdr:ext cx="354905" cy="224998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EF686276-B59E-10D9-C183-62C5A30378FF}"/>
            </a:ext>
          </a:extLst>
        </xdr:cNvPr>
        <xdr:cNvSpPr txBox="1"/>
      </xdr:nvSpPr>
      <xdr:spPr>
        <a:xfrm>
          <a:off x="15115633" y="7905583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₂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66</xdr:col>
      <xdr:colOff>195530</xdr:colOff>
      <xdr:row>34</xdr:row>
      <xdr:rowOff>117672</xdr:rowOff>
    </xdr:from>
    <xdr:ext cx="502061" cy="233205"/>
    <xdr:sp macro="" textlink="$BB$26">
      <xdr:nvSpPr>
        <xdr:cNvPr id="334" name="テキスト ボックス 333">
          <a:extLst>
            <a:ext uri="{FF2B5EF4-FFF2-40B4-BE49-F238E27FC236}">
              <a16:creationId xmlns:a16="http://schemas.microsoft.com/office/drawing/2014/main" id="{E9F2F0EE-EACA-57FA-9FDF-5B61B18340AD}"/>
            </a:ext>
          </a:extLst>
        </xdr:cNvPr>
        <xdr:cNvSpPr txBox="1"/>
      </xdr:nvSpPr>
      <xdr:spPr>
        <a:xfrm>
          <a:off x="15318299" y="7908189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B39816C-7664-4233-8EF5-7ADC49DACAA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21.421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61</xdr:col>
      <xdr:colOff>20765</xdr:colOff>
      <xdr:row>34</xdr:row>
      <xdr:rowOff>134212</xdr:rowOff>
    </xdr:from>
    <xdr:to>
      <xdr:col>67</xdr:col>
      <xdr:colOff>75198</xdr:colOff>
      <xdr:row>34</xdr:row>
      <xdr:rowOff>218911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B6F231BA-4185-BBEC-F0DA-E6D5469A26A7}"/>
            </a:ext>
          </a:extLst>
        </xdr:cNvPr>
        <xdr:cNvCxnSpPr/>
      </xdr:nvCxnSpPr>
      <xdr:spPr>
        <a:xfrm flipH="1">
          <a:off x="13965365" y="7906612"/>
          <a:ext cx="1426033" cy="84699"/>
        </a:xfrm>
        <a:prstGeom prst="line">
          <a:avLst/>
        </a:prstGeom>
        <a:ln w="15875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171476</xdr:colOff>
      <xdr:row>33</xdr:row>
      <xdr:rowOff>193022</xdr:rowOff>
    </xdr:from>
    <xdr:to>
      <xdr:col>61</xdr:col>
      <xdr:colOff>171476</xdr:colOff>
      <xdr:row>34</xdr:row>
      <xdr:rowOff>201836</xdr:rowOff>
    </xdr:to>
    <xdr:cxnSp macro="">
      <xdr:nvCxnSpPr>
        <xdr:cNvPr id="337" name="直線コネクタ 336">
          <a:extLst>
            <a:ext uri="{FF2B5EF4-FFF2-40B4-BE49-F238E27FC236}">
              <a16:creationId xmlns:a16="http://schemas.microsoft.com/office/drawing/2014/main" id="{0D1DBE97-2A87-9523-F540-541EEADF7CCE}"/>
            </a:ext>
          </a:extLst>
        </xdr:cNvPr>
        <xdr:cNvCxnSpPr/>
      </xdr:nvCxnSpPr>
      <xdr:spPr>
        <a:xfrm>
          <a:off x="14116076" y="7736822"/>
          <a:ext cx="0" cy="237414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91188</xdr:colOff>
      <xdr:row>33</xdr:row>
      <xdr:rowOff>193022</xdr:rowOff>
    </xdr:from>
    <xdr:to>
      <xdr:col>62</xdr:col>
      <xdr:colOff>91188</xdr:colOff>
      <xdr:row>34</xdr:row>
      <xdr:rowOff>194462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8B0FF021-9284-A2C9-D00A-1B9F84B52235}"/>
            </a:ext>
          </a:extLst>
        </xdr:cNvPr>
        <xdr:cNvCxnSpPr/>
      </xdr:nvCxnSpPr>
      <xdr:spPr>
        <a:xfrm>
          <a:off x="14264388" y="7736822"/>
          <a:ext cx="0" cy="230040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8654</xdr:colOff>
      <xdr:row>33</xdr:row>
      <xdr:rowOff>193022</xdr:rowOff>
    </xdr:from>
    <xdr:to>
      <xdr:col>63</xdr:col>
      <xdr:colOff>12284</xdr:colOff>
      <xdr:row>34</xdr:row>
      <xdr:rowOff>189546</xdr:rowOff>
    </xdr:to>
    <xdr:cxnSp macro="">
      <xdr:nvCxnSpPr>
        <xdr:cNvPr id="339" name="直線コネクタ 338">
          <a:extLst>
            <a:ext uri="{FF2B5EF4-FFF2-40B4-BE49-F238E27FC236}">
              <a16:creationId xmlns:a16="http://schemas.microsoft.com/office/drawing/2014/main" id="{80B46390-F139-0067-096B-614D25C077AB}"/>
            </a:ext>
          </a:extLst>
        </xdr:cNvPr>
        <xdr:cNvCxnSpPr/>
      </xdr:nvCxnSpPr>
      <xdr:spPr>
        <a:xfrm>
          <a:off x="14410454" y="7736822"/>
          <a:ext cx="3630" cy="225124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157497</xdr:colOff>
      <xdr:row>33</xdr:row>
      <xdr:rowOff>193022</xdr:rowOff>
    </xdr:from>
    <xdr:to>
      <xdr:col>63</xdr:col>
      <xdr:colOff>157497</xdr:colOff>
      <xdr:row>34</xdr:row>
      <xdr:rowOff>189546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62A041E3-9E3E-B92F-FF04-EB9AC75D63E0}"/>
            </a:ext>
          </a:extLst>
        </xdr:cNvPr>
        <xdr:cNvCxnSpPr/>
      </xdr:nvCxnSpPr>
      <xdr:spPr>
        <a:xfrm>
          <a:off x="14559297" y="7736822"/>
          <a:ext cx="0" cy="225124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77208</xdr:colOff>
      <xdr:row>33</xdr:row>
      <xdr:rowOff>193022</xdr:rowOff>
    </xdr:from>
    <xdr:to>
      <xdr:col>64</xdr:col>
      <xdr:colOff>77208</xdr:colOff>
      <xdr:row>34</xdr:row>
      <xdr:rowOff>174798</xdr:rowOff>
    </xdr:to>
    <xdr:cxnSp macro="">
      <xdr:nvCxnSpPr>
        <xdr:cNvPr id="341" name="直線コネクタ 340">
          <a:extLst>
            <a:ext uri="{FF2B5EF4-FFF2-40B4-BE49-F238E27FC236}">
              <a16:creationId xmlns:a16="http://schemas.microsoft.com/office/drawing/2014/main" id="{BC0F6412-986B-D817-2ED3-13B17A0EBB80}"/>
            </a:ext>
          </a:extLst>
        </xdr:cNvPr>
        <xdr:cNvCxnSpPr/>
      </xdr:nvCxnSpPr>
      <xdr:spPr>
        <a:xfrm>
          <a:off x="14707608" y="7736822"/>
          <a:ext cx="0" cy="210376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13946</xdr:colOff>
      <xdr:row>33</xdr:row>
      <xdr:rowOff>193022</xdr:rowOff>
    </xdr:from>
    <xdr:to>
      <xdr:col>65</xdr:col>
      <xdr:colOff>16539</xdr:colOff>
      <xdr:row>34</xdr:row>
      <xdr:rowOff>167423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CCB77D26-A0F8-C86D-D2BF-3721E94A8978}"/>
            </a:ext>
          </a:extLst>
        </xdr:cNvPr>
        <xdr:cNvCxnSpPr/>
      </xdr:nvCxnSpPr>
      <xdr:spPr>
        <a:xfrm>
          <a:off x="14872946" y="7736822"/>
          <a:ext cx="2593" cy="203001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180925</xdr:colOff>
      <xdr:row>33</xdr:row>
      <xdr:rowOff>193022</xdr:rowOff>
    </xdr:from>
    <xdr:to>
      <xdr:col>65</xdr:col>
      <xdr:colOff>180925</xdr:colOff>
      <xdr:row>34</xdr:row>
      <xdr:rowOff>157591</xdr:rowOff>
    </xdr:to>
    <xdr:cxnSp macro="">
      <xdr:nvCxnSpPr>
        <xdr:cNvPr id="343" name="直線コネクタ 342">
          <a:extLst>
            <a:ext uri="{FF2B5EF4-FFF2-40B4-BE49-F238E27FC236}">
              <a16:creationId xmlns:a16="http://schemas.microsoft.com/office/drawing/2014/main" id="{7842D033-5D61-962E-292A-32C4B2BA6897}"/>
            </a:ext>
          </a:extLst>
        </xdr:cNvPr>
        <xdr:cNvCxnSpPr/>
      </xdr:nvCxnSpPr>
      <xdr:spPr>
        <a:xfrm>
          <a:off x="15039925" y="7736822"/>
          <a:ext cx="0" cy="193169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120054</xdr:colOff>
      <xdr:row>33</xdr:row>
      <xdr:rowOff>193022</xdr:rowOff>
    </xdr:from>
    <xdr:to>
      <xdr:col>66</xdr:col>
      <xdr:colOff>120054</xdr:colOff>
      <xdr:row>34</xdr:row>
      <xdr:rowOff>150217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ABDB6583-A065-BCE1-BE1F-DA2E10C1F5A7}"/>
            </a:ext>
          </a:extLst>
        </xdr:cNvPr>
        <xdr:cNvCxnSpPr/>
      </xdr:nvCxnSpPr>
      <xdr:spPr>
        <a:xfrm>
          <a:off x="15207654" y="7736822"/>
          <a:ext cx="0" cy="185795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61573</xdr:colOff>
      <xdr:row>33</xdr:row>
      <xdr:rowOff>193022</xdr:rowOff>
    </xdr:from>
    <xdr:to>
      <xdr:col>67</xdr:col>
      <xdr:colOff>61573</xdr:colOff>
      <xdr:row>34</xdr:row>
      <xdr:rowOff>137927</xdr:rowOff>
    </xdr:to>
    <xdr:cxnSp macro="">
      <xdr:nvCxnSpPr>
        <xdr:cNvPr id="345" name="直線コネクタ 344">
          <a:extLst>
            <a:ext uri="{FF2B5EF4-FFF2-40B4-BE49-F238E27FC236}">
              <a16:creationId xmlns:a16="http://schemas.microsoft.com/office/drawing/2014/main" id="{08A090BD-CA02-21D0-FEAF-679C8F938F0B}"/>
            </a:ext>
          </a:extLst>
        </xdr:cNvPr>
        <xdr:cNvCxnSpPr/>
      </xdr:nvCxnSpPr>
      <xdr:spPr>
        <a:xfrm>
          <a:off x="15377773" y="7736822"/>
          <a:ext cx="0" cy="173505"/>
        </a:xfrm>
        <a:prstGeom prst="line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81280</xdr:colOff>
      <xdr:row>27</xdr:row>
      <xdr:rowOff>198119</xdr:rowOff>
    </xdr:from>
    <xdr:to>
      <xdr:col>64</xdr:col>
      <xdr:colOff>153280</xdr:colOff>
      <xdr:row>28</xdr:row>
      <xdr:rowOff>41519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708A02C1-1242-42C9-764D-0A3D3F02C6CA}"/>
            </a:ext>
          </a:extLst>
        </xdr:cNvPr>
        <xdr:cNvSpPr/>
      </xdr:nvSpPr>
      <xdr:spPr>
        <a:xfrm rot="7500000">
          <a:off x="14711680" y="6385559"/>
          <a:ext cx="72000" cy="72000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29</xdr:col>
      <xdr:colOff>182880</xdr:colOff>
      <xdr:row>29</xdr:row>
      <xdr:rowOff>60960</xdr:rowOff>
    </xdr:from>
    <xdr:to>
      <xdr:col>30</xdr:col>
      <xdr:colOff>25400</xdr:colOff>
      <xdr:row>29</xdr:row>
      <xdr:rowOff>132080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7FEE03FA-FA68-A42D-86F1-B60F3EE4A40C}"/>
            </a:ext>
          </a:extLst>
        </xdr:cNvPr>
        <xdr:cNvSpPr/>
      </xdr:nvSpPr>
      <xdr:spPr>
        <a:xfrm rot="7500000">
          <a:off x="6812280" y="6703060"/>
          <a:ext cx="71120" cy="71120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60</xdr:col>
      <xdr:colOff>113716</xdr:colOff>
      <xdr:row>23</xdr:row>
      <xdr:rowOff>117577</xdr:rowOff>
    </xdr:from>
    <xdr:to>
      <xdr:col>67</xdr:col>
      <xdr:colOff>190161</xdr:colOff>
      <xdr:row>23</xdr:row>
      <xdr:rowOff>117577</xdr:rowOff>
    </xdr:to>
    <xdr:cxnSp macro="">
      <xdr:nvCxnSpPr>
        <xdr:cNvPr id="382" name="直線コネクタ 381">
          <a:extLst>
            <a:ext uri="{FF2B5EF4-FFF2-40B4-BE49-F238E27FC236}">
              <a16:creationId xmlns:a16="http://schemas.microsoft.com/office/drawing/2014/main" id="{1AA79677-88C2-6974-55F9-45F80EBD3AFF}"/>
            </a:ext>
          </a:extLst>
        </xdr:cNvPr>
        <xdr:cNvCxnSpPr/>
      </xdr:nvCxnSpPr>
      <xdr:spPr>
        <a:xfrm>
          <a:off x="13829716" y="5390617"/>
          <a:ext cx="167664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111272</xdr:colOff>
      <xdr:row>23</xdr:row>
      <xdr:rowOff>76975</xdr:rowOff>
    </xdr:from>
    <xdr:to>
      <xdr:col>60</xdr:col>
      <xdr:colOff>111272</xdr:colOff>
      <xdr:row>33</xdr:row>
      <xdr:rowOff>94975</xdr:rowOff>
    </xdr:to>
    <xdr:cxnSp macro="">
      <xdr:nvCxnSpPr>
        <xdr:cNvPr id="359" name="直線コネクタ 358">
          <a:extLst>
            <a:ext uri="{FF2B5EF4-FFF2-40B4-BE49-F238E27FC236}">
              <a16:creationId xmlns:a16="http://schemas.microsoft.com/office/drawing/2014/main" id="{A3CD8ECE-4F6D-6109-C8CD-CA9AAAD66CFE}"/>
            </a:ext>
          </a:extLst>
        </xdr:cNvPr>
        <xdr:cNvCxnSpPr/>
      </xdr:nvCxnSpPr>
      <xdr:spPr>
        <a:xfrm>
          <a:off x="13827272" y="5350015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5546</xdr:colOff>
      <xdr:row>22</xdr:row>
      <xdr:rowOff>224056</xdr:rowOff>
    </xdr:from>
    <xdr:to>
      <xdr:col>60</xdr:col>
      <xdr:colOff>5546</xdr:colOff>
      <xdr:row>34</xdr:row>
      <xdr:rowOff>139658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C5C99443-20A6-4A71-BCF5-258F2B24C186}"/>
            </a:ext>
          </a:extLst>
        </xdr:cNvPr>
        <xdr:cNvCxnSpPr/>
      </xdr:nvCxnSpPr>
      <xdr:spPr>
        <a:xfrm>
          <a:off x="13721546" y="5268496"/>
          <a:ext cx="0" cy="2658802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90372</xdr:colOff>
      <xdr:row>6</xdr:row>
      <xdr:rowOff>144421</xdr:rowOff>
    </xdr:from>
    <xdr:to>
      <xdr:col>27</xdr:col>
      <xdr:colOff>90372</xdr:colOff>
      <xdr:row>16</xdr:row>
      <xdr:rowOff>147181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E883193-4E2D-4ED6-8AA9-5A0E410461FE}"/>
            </a:ext>
          </a:extLst>
        </xdr:cNvPr>
        <xdr:cNvCxnSpPr/>
      </xdr:nvCxnSpPr>
      <xdr:spPr>
        <a:xfrm>
          <a:off x="6262572" y="151602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31715</xdr:colOff>
      <xdr:row>17</xdr:row>
      <xdr:rowOff>136448</xdr:rowOff>
    </xdr:from>
    <xdr:to>
      <xdr:col>32</xdr:col>
      <xdr:colOff>100115</xdr:colOff>
      <xdr:row>17</xdr:row>
      <xdr:rowOff>136448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D5F7B1E-B5C9-4E57-B519-8DFE76209B80}"/>
            </a:ext>
          </a:extLst>
        </xdr:cNvPr>
        <xdr:cNvCxnSpPr/>
      </xdr:nvCxnSpPr>
      <xdr:spPr>
        <a:xfrm>
          <a:off x="5975315" y="4037888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31593</xdr:colOff>
      <xdr:row>16</xdr:row>
      <xdr:rowOff>147472</xdr:rowOff>
    </xdr:from>
    <xdr:to>
      <xdr:col>27</xdr:col>
      <xdr:colOff>90993</xdr:colOff>
      <xdr:row>16</xdr:row>
      <xdr:rowOff>147472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734E2B5-4E68-4AC7-A714-0B45A26883AC}"/>
            </a:ext>
          </a:extLst>
        </xdr:cNvPr>
        <xdr:cNvCxnSpPr/>
      </xdr:nvCxnSpPr>
      <xdr:spPr>
        <a:xfrm>
          <a:off x="5975193" y="3820312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32704</xdr:colOff>
      <xdr:row>16</xdr:row>
      <xdr:rowOff>149130</xdr:rowOff>
    </xdr:from>
    <xdr:to>
      <xdr:col>26</xdr:col>
      <xdr:colOff>32704</xdr:colOff>
      <xdr:row>17</xdr:row>
      <xdr:rowOff>136530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B425C87-E5E6-4BC3-A65E-BBA07E0DEB15}"/>
            </a:ext>
          </a:extLst>
        </xdr:cNvPr>
        <xdr:cNvCxnSpPr/>
      </xdr:nvCxnSpPr>
      <xdr:spPr>
        <a:xfrm>
          <a:off x="5976304" y="382197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92165</xdr:colOff>
      <xdr:row>6</xdr:row>
      <xdr:rowOff>141453</xdr:rowOff>
    </xdr:from>
    <xdr:to>
      <xdr:col>28</xdr:col>
      <xdr:colOff>80557</xdr:colOff>
      <xdr:row>6</xdr:row>
      <xdr:rowOff>141453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EC127BF-46F2-4BB1-B30F-238E2C0E5F27}"/>
            </a:ext>
          </a:extLst>
        </xdr:cNvPr>
        <xdr:cNvCxnSpPr/>
      </xdr:nvCxnSpPr>
      <xdr:spPr>
        <a:xfrm>
          <a:off x="6220591" y="1503325"/>
          <a:ext cx="21537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80477</xdr:colOff>
      <xdr:row>6</xdr:row>
      <xdr:rowOff>144421</xdr:rowOff>
    </xdr:from>
    <xdr:to>
      <xdr:col>28</xdr:col>
      <xdr:colOff>80477</xdr:colOff>
      <xdr:row>16</xdr:row>
      <xdr:rowOff>147181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E227FCD-03B0-4D75-BD19-879DB6C07B68}"/>
            </a:ext>
          </a:extLst>
        </xdr:cNvPr>
        <xdr:cNvCxnSpPr/>
      </xdr:nvCxnSpPr>
      <xdr:spPr>
        <a:xfrm>
          <a:off x="6481277" y="151602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79027</xdr:colOff>
      <xdr:row>16</xdr:row>
      <xdr:rowOff>146929</xdr:rowOff>
    </xdr:from>
    <xdr:to>
      <xdr:col>32</xdr:col>
      <xdr:colOff>100627</xdr:colOff>
      <xdr:row>16</xdr:row>
      <xdr:rowOff>146929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6E9502F-38CC-40DD-BA1D-5146A6F35916}"/>
            </a:ext>
          </a:extLst>
        </xdr:cNvPr>
        <xdr:cNvCxnSpPr/>
      </xdr:nvCxnSpPr>
      <xdr:spPr>
        <a:xfrm>
          <a:off x="6479827" y="381976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103660</xdr:colOff>
      <xdr:row>16</xdr:row>
      <xdr:rowOff>148289</xdr:rowOff>
    </xdr:from>
    <xdr:to>
      <xdr:col>32</xdr:col>
      <xdr:colOff>103660</xdr:colOff>
      <xdr:row>17</xdr:row>
      <xdr:rowOff>135689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3D5126C-460B-427D-9839-2E96F76B294C}"/>
            </a:ext>
          </a:extLst>
        </xdr:cNvPr>
        <xdr:cNvCxnSpPr/>
      </xdr:nvCxnSpPr>
      <xdr:spPr>
        <a:xfrm>
          <a:off x="7418860" y="3821129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72467</xdr:colOff>
      <xdr:row>6</xdr:row>
      <xdr:rowOff>147240</xdr:rowOff>
    </xdr:from>
    <xdr:to>
      <xdr:col>27</xdr:col>
      <xdr:colOff>2771</xdr:colOff>
      <xdr:row>6</xdr:row>
      <xdr:rowOff>147240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9A3FF84-3166-47A3-AF04-39C2CBEC4DC0}"/>
            </a:ext>
          </a:extLst>
        </xdr:cNvPr>
        <xdr:cNvCxnSpPr/>
      </xdr:nvCxnSpPr>
      <xdr:spPr>
        <a:xfrm>
          <a:off x="5362132" y="1527153"/>
          <a:ext cx="85024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87632</xdr:colOff>
      <xdr:row>16</xdr:row>
      <xdr:rowOff>147230</xdr:rowOff>
    </xdr:from>
    <xdr:to>
      <xdr:col>25</xdr:col>
      <xdr:colOff>183032</xdr:colOff>
      <xdr:row>16</xdr:row>
      <xdr:rowOff>147230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463C8B0-5892-443F-B50C-4D1E550EC1EF}"/>
            </a:ext>
          </a:extLst>
        </xdr:cNvPr>
        <xdr:cNvCxnSpPr/>
      </xdr:nvCxnSpPr>
      <xdr:spPr>
        <a:xfrm>
          <a:off x="5574032" y="3820070"/>
          <a:ext cx="324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129630</xdr:colOff>
      <xdr:row>6</xdr:row>
      <xdr:rowOff>144992</xdr:rowOff>
    </xdr:from>
    <xdr:to>
      <xdr:col>24</xdr:col>
      <xdr:colOff>129630</xdr:colOff>
      <xdr:row>16</xdr:row>
      <xdr:rowOff>147752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098D9-DB43-42AB-A7E8-C19B04C8AE48}"/>
            </a:ext>
          </a:extLst>
        </xdr:cNvPr>
        <xdr:cNvCxnSpPr/>
      </xdr:nvCxnSpPr>
      <xdr:spPr>
        <a:xfrm>
          <a:off x="5616030" y="151659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188861</xdr:colOff>
      <xdr:row>10</xdr:row>
      <xdr:rowOff>27589</xdr:rowOff>
    </xdr:from>
    <xdr:ext cx="233205" cy="444352"/>
    <xdr:sp macro="" textlink="'1条'!$R$7">
      <xdr:nvSpPr>
        <xdr:cNvPr id="13" name="テキスト ボックス 12">
          <a:extLst>
            <a:ext uri="{FF2B5EF4-FFF2-40B4-BE49-F238E27FC236}">
              <a16:creationId xmlns:a16="http://schemas.microsoft.com/office/drawing/2014/main" id="{714D5BCF-BC1E-43BA-AEAC-FE59B1B07910}"/>
            </a:ext>
          </a:extLst>
        </xdr:cNvPr>
        <xdr:cNvSpPr txBox="1"/>
      </xdr:nvSpPr>
      <xdr:spPr>
        <a:xfrm rot="16200000">
          <a:off x="5341088" y="241916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105093</xdr:colOff>
      <xdr:row>17</xdr:row>
      <xdr:rowOff>139393</xdr:rowOff>
    </xdr:from>
    <xdr:to>
      <xdr:col>25</xdr:col>
      <xdr:colOff>182863</xdr:colOff>
      <xdr:row>17</xdr:row>
      <xdr:rowOff>139393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C6E6668-9E6C-407E-88A3-C44C928A99FD}"/>
            </a:ext>
          </a:extLst>
        </xdr:cNvPr>
        <xdr:cNvCxnSpPr/>
      </xdr:nvCxnSpPr>
      <xdr:spPr>
        <a:xfrm>
          <a:off x="5362893" y="4040833"/>
          <a:ext cx="53497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199652</xdr:colOff>
      <xdr:row>10</xdr:row>
      <xdr:rowOff>196555</xdr:rowOff>
    </xdr:from>
    <xdr:ext cx="233205" cy="444352"/>
    <xdr:sp macro="" textlink="'1条'!R6">
      <xdr:nvSpPr>
        <xdr:cNvPr id="15" name="テキスト ボックス 14">
          <a:extLst>
            <a:ext uri="{FF2B5EF4-FFF2-40B4-BE49-F238E27FC236}">
              <a16:creationId xmlns:a16="http://schemas.microsoft.com/office/drawing/2014/main" id="{62C4D164-8AE3-435A-AB52-AD3C96D59543}"/>
            </a:ext>
          </a:extLst>
        </xdr:cNvPr>
        <xdr:cNvSpPr txBox="1"/>
      </xdr:nvSpPr>
      <xdr:spPr>
        <a:xfrm rot="16200000">
          <a:off x="5123279" y="258812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162012</xdr:colOff>
      <xdr:row>6</xdr:row>
      <xdr:rowOff>144992</xdr:rowOff>
    </xdr:from>
    <xdr:to>
      <xdr:col>23</xdr:col>
      <xdr:colOff>162012</xdr:colOff>
      <xdr:row>17</xdr:row>
      <xdr:rowOff>135152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56225F3-8D14-4D96-ADA1-A6428F359840}"/>
            </a:ext>
          </a:extLst>
        </xdr:cNvPr>
        <xdr:cNvCxnSpPr/>
      </xdr:nvCxnSpPr>
      <xdr:spPr>
        <a:xfrm>
          <a:off x="5419812" y="1516592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132142</xdr:colOff>
      <xdr:row>16</xdr:row>
      <xdr:rowOff>145158</xdr:rowOff>
    </xdr:from>
    <xdr:to>
      <xdr:col>24</xdr:col>
      <xdr:colOff>132142</xdr:colOff>
      <xdr:row>17</xdr:row>
      <xdr:rowOff>132558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D3EF157-A68B-454C-A25B-CFD55F241489}"/>
            </a:ext>
          </a:extLst>
        </xdr:cNvPr>
        <xdr:cNvCxnSpPr/>
      </xdr:nvCxnSpPr>
      <xdr:spPr>
        <a:xfrm>
          <a:off x="5618542" y="3817998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210384</xdr:colOff>
      <xdr:row>12</xdr:row>
      <xdr:rowOff>45860</xdr:rowOff>
    </xdr:from>
    <xdr:ext cx="224998" cy="3459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C283E7-8466-473D-A164-2BD6720C709F}"/>
            </a:ext>
          </a:extLst>
        </xdr:cNvPr>
        <xdr:cNvSpPr txBox="1"/>
      </xdr:nvSpPr>
      <xdr:spPr>
        <a:xfrm rot="16200000">
          <a:off x="5179118" y="2867111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23</xdr:col>
      <xdr:colOff>158150</xdr:colOff>
      <xdr:row>16</xdr:row>
      <xdr:rowOff>18265</xdr:rowOff>
    </xdr:from>
    <xdr:ext cx="233205" cy="444352"/>
    <xdr:sp macro="" textlink="'1条'!$R$10">
      <xdr:nvSpPr>
        <xdr:cNvPr id="19" name="テキスト ボックス 18">
          <a:extLst>
            <a:ext uri="{FF2B5EF4-FFF2-40B4-BE49-F238E27FC236}">
              <a16:creationId xmlns:a16="http://schemas.microsoft.com/office/drawing/2014/main" id="{5A2AE3E5-CD85-41F4-AC22-73FA3A0AB102}"/>
            </a:ext>
          </a:extLst>
        </xdr:cNvPr>
        <xdr:cNvSpPr txBox="1"/>
      </xdr:nvSpPr>
      <xdr:spPr>
        <a:xfrm rot="16200000">
          <a:off x="5310377" y="379667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88926</xdr:colOff>
      <xdr:row>5</xdr:row>
      <xdr:rowOff>155877</xdr:rowOff>
    </xdr:from>
    <xdr:to>
      <xdr:col>27</xdr:col>
      <xdr:colOff>88926</xdr:colOff>
      <xdr:row>6</xdr:row>
      <xdr:rowOff>60477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CC74510-7B5C-4B05-8B22-4120296645FB}"/>
            </a:ext>
          </a:extLst>
        </xdr:cNvPr>
        <xdr:cNvCxnSpPr/>
      </xdr:nvCxnSpPr>
      <xdr:spPr>
        <a:xfrm>
          <a:off x="6261126" y="1298877"/>
          <a:ext cx="0" cy="1332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82259</xdr:colOff>
      <xdr:row>5</xdr:row>
      <xdr:rowOff>153821</xdr:rowOff>
    </xdr:from>
    <xdr:to>
      <xdr:col>28</xdr:col>
      <xdr:colOff>82259</xdr:colOff>
      <xdr:row>6</xdr:row>
      <xdr:rowOff>57721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6E7C3F9-77D0-4682-A9E1-12280961D6FD}"/>
            </a:ext>
          </a:extLst>
        </xdr:cNvPr>
        <xdr:cNvCxnSpPr/>
      </xdr:nvCxnSpPr>
      <xdr:spPr>
        <a:xfrm>
          <a:off x="6483059" y="1296821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91496</xdr:colOff>
      <xdr:row>5</xdr:row>
      <xdr:rowOff>199496</xdr:rowOff>
    </xdr:from>
    <xdr:to>
      <xdr:col>28</xdr:col>
      <xdr:colOff>78897</xdr:colOff>
      <xdr:row>5</xdr:row>
      <xdr:rowOff>199496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32CFA4E-4EE7-4475-8E10-3FF444710F5D}"/>
            </a:ext>
          </a:extLst>
        </xdr:cNvPr>
        <xdr:cNvCxnSpPr/>
      </xdr:nvCxnSpPr>
      <xdr:spPr>
        <a:xfrm>
          <a:off x="6263696" y="1342496"/>
          <a:ext cx="21600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207936</xdr:colOff>
      <xdr:row>4</xdr:row>
      <xdr:rowOff>219179</xdr:rowOff>
    </xdr:from>
    <xdr:ext cx="444352" cy="233205"/>
    <xdr:sp macro="" textlink="'1条'!R8">
      <xdr:nvSpPr>
        <xdr:cNvPr id="23" name="テキスト ボックス 22">
          <a:extLst>
            <a:ext uri="{FF2B5EF4-FFF2-40B4-BE49-F238E27FC236}">
              <a16:creationId xmlns:a16="http://schemas.microsoft.com/office/drawing/2014/main" id="{C9A3FB35-7458-4F62-A102-27692CCABE11}"/>
            </a:ext>
          </a:extLst>
        </xdr:cNvPr>
        <xdr:cNvSpPr txBox="1"/>
      </xdr:nvSpPr>
      <xdr:spPr>
        <a:xfrm>
          <a:off x="6151536" y="113357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30634</xdr:colOff>
      <xdr:row>18</xdr:row>
      <xdr:rowOff>8393</xdr:rowOff>
    </xdr:from>
    <xdr:to>
      <xdr:col>26</xdr:col>
      <xdr:colOff>30634</xdr:colOff>
      <xdr:row>19</xdr:row>
      <xdr:rowOff>6593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47BE846-42AD-458E-9A4C-F40ACF22508B}"/>
            </a:ext>
          </a:extLst>
        </xdr:cNvPr>
        <xdr:cNvCxnSpPr/>
      </xdr:nvCxnSpPr>
      <xdr:spPr>
        <a:xfrm>
          <a:off x="5974234" y="4138433"/>
          <a:ext cx="0" cy="2268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103792</xdr:colOff>
      <xdr:row>18</xdr:row>
      <xdr:rowOff>3152</xdr:rowOff>
    </xdr:from>
    <xdr:to>
      <xdr:col>32</xdr:col>
      <xdr:colOff>103792</xdr:colOff>
      <xdr:row>19</xdr:row>
      <xdr:rowOff>2514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E35E1576-75C6-43F7-A0C0-A58A7344B6AC}"/>
            </a:ext>
          </a:extLst>
        </xdr:cNvPr>
        <xdr:cNvCxnSpPr/>
      </xdr:nvCxnSpPr>
      <xdr:spPr>
        <a:xfrm>
          <a:off x="7418992" y="4133192"/>
          <a:ext cx="0" cy="22796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31491</xdr:colOff>
      <xdr:row>18</xdr:row>
      <xdr:rowOff>183246</xdr:rowOff>
    </xdr:from>
    <xdr:to>
      <xdr:col>32</xdr:col>
      <xdr:colOff>109619</xdr:colOff>
      <xdr:row>18</xdr:row>
      <xdr:rowOff>183246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D005353-9BDD-4756-9747-5A51E2323C94}"/>
            </a:ext>
          </a:extLst>
        </xdr:cNvPr>
        <xdr:cNvCxnSpPr/>
      </xdr:nvCxnSpPr>
      <xdr:spPr>
        <a:xfrm>
          <a:off x="5932938" y="4285076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76926</xdr:colOff>
      <xdr:row>18</xdr:row>
      <xdr:rowOff>179651</xdr:rowOff>
    </xdr:from>
    <xdr:ext cx="444352" cy="233205"/>
    <xdr:sp macro="" textlink="'1条'!R9">
      <xdr:nvSpPr>
        <xdr:cNvPr id="27" name="テキスト ボックス 26">
          <a:extLst>
            <a:ext uri="{FF2B5EF4-FFF2-40B4-BE49-F238E27FC236}">
              <a16:creationId xmlns:a16="http://schemas.microsoft.com/office/drawing/2014/main" id="{56C1C7C5-1855-4905-A76C-363B18F71A7C}"/>
            </a:ext>
          </a:extLst>
        </xdr:cNvPr>
        <xdr:cNvSpPr txBox="1"/>
      </xdr:nvSpPr>
      <xdr:spPr>
        <a:xfrm>
          <a:off x="6432330" y="428148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31102</xdr:colOff>
      <xdr:row>15</xdr:row>
      <xdr:rowOff>140597</xdr:rowOff>
    </xdr:from>
    <xdr:to>
      <xdr:col>26</xdr:col>
      <xdr:colOff>31102</xdr:colOff>
      <xdr:row>16</xdr:row>
      <xdr:rowOff>67388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5E758B7-04E4-4488-8345-24AB3E6CED06}"/>
            </a:ext>
          </a:extLst>
        </xdr:cNvPr>
        <xdr:cNvCxnSpPr/>
      </xdr:nvCxnSpPr>
      <xdr:spPr>
        <a:xfrm flipH="1">
          <a:off x="5974702" y="3584837"/>
          <a:ext cx="0" cy="15539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30489</xdr:colOff>
      <xdr:row>15</xdr:row>
      <xdr:rowOff>192963</xdr:rowOff>
    </xdr:from>
    <xdr:to>
      <xdr:col>27</xdr:col>
      <xdr:colOff>89889</xdr:colOff>
      <xdr:row>15</xdr:row>
      <xdr:rowOff>192963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8752189-E170-4F6C-BCEA-ADEA374AACB4}"/>
            </a:ext>
          </a:extLst>
        </xdr:cNvPr>
        <xdr:cNvCxnSpPr/>
      </xdr:nvCxnSpPr>
      <xdr:spPr>
        <a:xfrm>
          <a:off x="5974089" y="3637203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177758</xdr:colOff>
      <xdr:row>14</xdr:row>
      <xdr:rowOff>221468</xdr:rowOff>
    </xdr:from>
    <xdr:ext cx="444352" cy="233205"/>
    <xdr:sp macro="" textlink="'1条'!R11">
      <xdr:nvSpPr>
        <xdr:cNvPr id="30" name="テキスト ボックス 29">
          <a:extLst>
            <a:ext uri="{FF2B5EF4-FFF2-40B4-BE49-F238E27FC236}">
              <a16:creationId xmlns:a16="http://schemas.microsoft.com/office/drawing/2014/main" id="{47262B14-B920-404A-BD4C-B4BBEC66E659}"/>
            </a:ext>
          </a:extLst>
        </xdr:cNvPr>
        <xdr:cNvSpPr txBox="1"/>
      </xdr:nvSpPr>
      <xdr:spPr>
        <a:xfrm>
          <a:off x="5892758" y="343710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122344</xdr:colOff>
      <xdr:row>14</xdr:row>
      <xdr:rowOff>216960</xdr:rowOff>
    </xdr:from>
    <xdr:ext cx="444352" cy="233205"/>
    <xdr:sp macro="" textlink="'1条'!R12">
      <xdr:nvSpPr>
        <xdr:cNvPr id="31" name="テキスト ボックス 30">
          <a:extLst>
            <a:ext uri="{FF2B5EF4-FFF2-40B4-BE49-F238E27FC236}">
              <a16:creationId xmlns:a16="http://schemas.microsoft.com/office/drawing/2014/main" id="{6D35B39C-FC1A-4D9F-96A8-CEE36E330619}"/>
            </a:ext>
          </a:extLst>
        </xdr:cNvPr>
        <xdr:cNvSpPr txBox="1"/>
      </xdr:nvSpPr>
      <xdr:spPr>
        <a:xfrm>
          <a:off x="6704727" y="341087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80950</xdr:colOff>
      <xdr:row>15</xdr:row>
      <xdr:rowOff>192963</xdr:rowOff>
    </xdr:from>
    <xdr:to>
      <xdr:col>32</xdr:col>
      <xdr:colOff>102550</xdr:colOff>
      <xdr:row>15</xdr:row>
      <xdr:rowOff>192963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89C56BD8-17B1-4F72-BF69-6BBED767FDBC}"/>
            </a:ext>
          </a:extLst>
        </xdr:cNvPr>
        <xdr:cNvCxnSpPr/>
      </xdr:nvCxnSpPr>
      <xdr:spPr>
        <a:xfrm>
          <a:off x="6481750" y="363720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103674</xdr:colOff>
      <xdr:row>15</xdr:row>
      <xdr:rowOff>140597</xdr:rowOff>
    </xdr:from>
    <xdr:to>
      <xdr:col>32</xdr:col>
      <xdr:colOff>103674</xdr:colOff>
      <xdr:row>16</xdr:row>
      <xdr:rowOff>59612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945C50BE-6DA2-416C-A816-2D79AF650DAE}"/>
            </a:ext>
          </a:extLst>
        </xdr:cNvPr>
        <xdr:cNvCxnSpPr/>
      </xdr:nvCxnSpPr>
      <xdr:spPr>
        <a:xfrm flipH="1">
          <a:off x="7418874" y="3584837"/>
          <a:ext cx="0" cy="14761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53988</xdr:colOff>
      <xdr:row>14</xdr:row>
      <xdr:rowOff>10483</xdr:rowOff>
    </xdr:from>
    <xdr:ext cx="300082" cy="28552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8F60AED-2C1A-48D5-9099-5720549CB6B3}"/>
            </a:ext>
          </a:extLst>
        </xdr:cNvPr>
        <xdr:cNvSpPr txBox="1"/>
      </xdr:nvSpPr>
      <xdr:spPr>
        <a:xfrm>
          <a:off x="6182414" y="3204398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①</a:t>
          </a:r>
        </a:p>
      </xdr:txBody>
    </xdr:sp>
    <xdr:clientData/>
  </xdr:oneCellAnchor>
  <xdr:twoCellAnchor editAs="oneCell">
    <xdr:from>
      <xdr:col>27</xdr:col>
      <xdr:colOff>85367</xdr:colOff>
      <xdr:row>16</xdr:row>
      <xdr:rowOff>147472</xdr:rowOff>
    </xdr:from>
    <xdr:to>
      <xdr:col>28</xdr:col>
      <xdr:colOff>82594</xdr:colOff>
      <xdr:row>16</xdr:row>
      <xdr:rowOff>147472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5503FF6-AC3B-483D-ACB5-C0B021DDF3F3}"/>
            </a:ext>
          </a:extLst>
        </xdr:cNvPr>
        <xdr:cNvCxnSpPr/>
      </xdr:nvCxnSpPr>
      <xdr:spPr>
        <a:xfrm>
          <a:off x="6257567" y="3820312"/>
          <a:ext cx="225827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182587</xdr:colOff>
      <xdr:row>11</xdr:row>
      <xdr:rowOff>116964</xdr:rowOff>
    </xdr:from>
    <xdr:to>
      <xdr:col>28</xdr:col>
      <xdr:colOff>1559</xdr:colOff>
      <xdr:row>11</xdr:row>
      <xdr:rowOff>162914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74FB51D8-2726-4731-B3FB-9207E8953B1B}"/>
            </a:ext>
          </a:extLst>
        </xdr:cNvPr>
        <xdr:cNvSpPr/>
      </xdr:nvSpPr>
      <xdr:spPr>
        <a:xfrm>
          <a:off x="6354787" y="2646804"/>
          <a:ext cx="47572" cy="45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64160</xdr:colOff>
      <xdr:row>11</xdr:row>
      <xdr:rowOff>137062</xdr:rowOff>
    </xdr:from>
    <xdr:to>
      <xdr:col>25</xdr:col>
      <xdr:colOff>64160</xdr:colOff>
      <xdr:row>16</xdr:row>
      <xdr:rowOff>146062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5AD50B5-B7C5-40EE-9306-9FA8A6231E32}"/>
            </a:ext>
          </a:extLst>
        </xdr:cNvPr>
        <xdr:cNvCxnSpPr/>
      </xdr:nvCxnSpPr>
      <xdr:spPr>
        <a:xfrm>
          <a:off x="5779160" y="2666902"/>
          <a:ext cx="0" cy="1152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17358</xdr:colOff>
      <xdr:row>11</xdr:row>
      <xdr:rowOff>143786</xdr:rowOff>
    </xdr:from>
    <xdr:to>
      <xdr:col>25</xdr:col>
      <xdr:colOff>187960</xdr:colOff>
      <xdr:row>11</xdr:row>
      <xdr:rowOff>143786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C905C8BD-5585-43F6-B8E7-BCF354747917}"/>
            </a:ext>
          </a:extLst>
        </xdr:cNvPr>
        <xdr:cNvCxnSpPr/>
      </xdr:nvCxnSpPr>
      <xdr:spPr>
        <a:xfrm>
          <a:off x="5732358" y="2673626"/>
          <a:ext cx="170602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116749</xdr:colOff>
      <xdr:row>13</xdr:row>
      <xdr:rowOff>73309</xdr:rowOff>
    </xdr:from>
    <xdr:ext cx="233205" cy="444352"/>
    <xdr:sp macro="" textlink="$S$8">
      <xdr:nvSpPr>
        <xdr:cNvPr id="46" name="テキスト ボックス 45">
          <a:extLst>
            <a:ext uri="{FF2B5EF4-FFF2-40B4-BE49-F238E27FC236}">
              <a16:creationId xmlns:a16="http://schemas.microsoft.com/office/drawing/2014/main" id="{C6ABF9D9-821F-4115-B561-4BE8454807D4}"/>
            </a:ext>
          </a:extLst>
        </xdr:cNvPr>
        <xdr:cNvSpPr txBox="1"/>
      </xdr:nvSpPr>
      <xdr:spPr>
        <a:xfrm rot="16200000">
          <a:off x="5497576" y="316592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2C2B595-D4CF-41B7-95ED-39E527E2891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3.200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25</xdr:col>
      <xdr:colOff>21083</xdr:colOff>
      <xdr:row>24</xdr:row>
      <xdr:rowOff>138486</xdr:rowOff>
    </xdr:from>
    <xdr:to>
      <xdr:col>25</xdr:col>
      <xdr:colOff>21083</xdr:colOff>
      <xdr:row>34</xdr:row>
      <xdr:rowOff>156486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5825154A-F0EF-42EC-811B-5932A1D75D45}"/>
            </a:ext>
          </a:extLst>
        </xdr:cNvPr>
        <xdr:cNvCxnSpPr/>
      </xdr:nvCxnSpPr>
      <xdr:spPr>
        <a:xfrm>
          <a:off x="5736083" y="563758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194227</xdr:colOff>
      <xdr:row>35</xdr:row>
      <xdr:rowOff>141991</xdr:rowOff>
    </xdr:from>
    <xdr:to>
      <xdr:col>30</xdr:col>
      <xdr:colOff>34027</xdr:colOff>
      <xdr:row>35</xdr:row>
      <xdr:rowOff>141991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5AC06D5D-738B-42BC-A5A7-718503151125}"/>
            </a:ext>
          </a:extLst>
        </xdr:cNvPr>
        <xdr:cNvCxnSpPr/>
      </xdr:nvCxnSpPr>
      <xdr:spPr>
        <a:xfrm>
          <a:off x="5452027" y="8155691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191396</xdr:colOff>
      <xdr:row>34</xdr:row>
      <xdr:rowOff>159016</xdr:rowOff>
    </xdr:from>
    <xdr:to>
      <xdr:col>25</xdr:col>
      <xdr:colOff>22196</xdr:colOff>
      <xdr:row>34</xdr:row>
      <xdr:rowOff>159016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2C25A480-9A53-4924-AC2A-E8A2AE006B9E}"/>
            </a:ext>
          </a:extLst>
        </xdr:cNvPr>
        <xdr:cNvCxnSpPr/>
      </xdr:nvCxnSpPr>
      <xdr:spPr>
        <a:xfrm>
          <a:off x="5449196" y="7944116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193653</xdr:colOff>
      <xdr:row>34</xdr:row>
      <xdr:rowOff>155593</xdr:rowOff>
    </xdr:from>
    <xdr:to>
      <xdr:col>23</xdr:col>
      <xdr:colOff>193653</xdr:colOff>
      <xdr:row>35</xdr:row>
      <xdr:rowOff>142993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CDC66A47-9788-4CEB-AF8F-834A554B9F79}"/>
            </a:ext>
          </a:extLst>
        </xdr:cNvPr>
        <xdr:cNvCxnSpPr/>
      </xdr:nvCxnSpPr>
      <xdr:spPr>
        <a:xfrm>
          <a:off x="5451453" y="7940693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26276</xdr:colOff>
      <xdr:row>24</xdr:row>
      <xdr:rowOff>135519</xdr:rowOff>
    </xdr:from>
    <xdr:to>
      <xdr:col>26</xdr:col>
      <xdr:colOff>13676</xdr:colOff>
      <xdr:row>24</xdr:row>
      <xdr:rowOff>135519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F7B1A72A-48E1-48A1-8C51-C7B97478D305}"/>
            </a:ext>
          </a:extLst>
        </xdr:cNvPr>
        <xdr:cNvCxnSpPr/>
      </xdr:nvCxnSpPr>
      <xdr:spPr>
        <a:xfrm>
          <a:off x="5741276" y="5634619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15668</xdr:colOff>
      <xdr:row>24</xdr:row>
      <xdr:rowOff>138486</xdr:rowOff>
    </xdr:from>
    <xdr:to>
      <xdr:col>26</xdr:col>
      <xdr:colOff>15668</xdr:colOff>
      <xdr:row>34</xdr:row>
      <xdr:rowOff>156486</xdr:rowOff>
    </xdr:to>
    <xdr:cxnSp macro="">
      <xdr:nvCxnSpPr>
        <xdr:cNvPr id="199" name="直線コネクタ 198">
          <a:extLst>
            <a:ext uri="{FF2B5EF4-FFF2-40B4-BE49-F238E27FC236}">
              <a16:creationId xmlns:a16="http://schemas.microsoft.com/office/drawing/2014/main" id="{6EEAF46E-2295-481B-9040-214F69D89375}"/>
            </a:ext>
          </a:extLst>
        </xdr:cNvPr>
        <xdr:cNvCxnSpPr/>
      </xdr:nvCxnSpPr>
      <xdr:spPr>
        <a:xfrm>
          <a:off x="5959268" y="563758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15170</xdr:colOff>
      <xdr:row>34</xdr:row>
      <xdr:rowOff>156057</xdr:rowOff>
    </xdr:from>
    <xdr:to>
      <xdr:col>30</xdr:col>
      <xdr:colOff>36770</xdr:colOff>
      <xdr:row>34</xdr:row>
      <xdr:rowOff>156057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3F97BF1E-4557-4957-9DB5-6B0849BCA59C}"/>
            </a:ext>
          </a:extLst>
        </xdr:cNvPr>
        <xdr:cNvCxnSpPr/>
      </xdr:nvCxnSpPr>
      <xdr:spPr>
        <a:xfrm>
          <a:off x="5958770" y="7941157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35354</xdr:colOff>
      <xdr:row>34</xdr:row>
      <xdr:rowOff>155076</xdr:rowOff>
    </xdr:from>
    <xdr:to>
      <xdr:col>30</xdr:col>
      <xdr:colOff>35354</xdr:colOff>
      <xdr:row>35</xdr:row>
      <xdr:rowOff>142476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58DB45C9-2B13-4C40-A32A-FA472EC1C24A}"/>
            </a:ext>
          </a:extLst>
        </xdr:cNvPr>
        <xdr:cNvCxnSpPr/>
      </xdr:nvCxnSpPr>
      <xdr:spPr>
        <a:xfrm>
          <a:off x="6893354" y="794017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182944</xdr:colOff>
      <xdr:row>24</xdr:row>
      <xdr:rowOff>141306</xdr:rowOff>
    </xdr:from>
    <xdr:to>
      <xdr:col>24</xdr:col>
      <xdr:colOff>151319</xdr:colOff>
      <xdr:row>24</xdr:row>
      <xdr:rowOff>141306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5E6C2FF9-B62B-46DE-B547-F76C3BEB61C5}"/>
            </a:ext>
          </a:extLst>
        </xdr:cNvPr>
        <xdr:cNvCxnSpPr/>
      </xdr:nvCxnSpPr>
      <xdr:spPr>
        <a:xfrm>
          <a:off x="4983544" y="5640406"/>
          <a:ext cx="65417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183421</xdr:colOff>
      <xdr:row>34</xdr:row>
      <xdr:rowOff>159098</xdr:rowOff>
    </xdr:from>
    <xdr:to>
      <xdr:col>23</xdr:col>
      <xdr:colOff>103284</xdr:colOff>
      <xdr:row>34</xdr:row>
      <xdr:rowOff>159098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7A1F8181-CB89-4246-9095-CA18C983C99F}"/>
            </a:ext>
          </a:extLst>
        </xdr:cNvPr>
        <xdr:cNvCxnSpPr/>
      </xdr:nvCxnSpPr>
      <xdr:spPr>
        <a:xfrm>
          <a:off x="5212621" y="7944198"/>
          <a:ext cx="14846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2198</xdr:colOff>
      <xdr:row>24</xdr:row>
      <xdr:rowOff>144137</xdr:rowOff>
    </xdr:from>
    <xdr:to>
      <xdr:col>23</xdr:col>
      <xdr:colOff>2198</xdr:colOff>
      <xdr:row>34</xdr:row>
      <xdr:rowOff>162137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640DCD4F-A246-46C1-B702-6F66C2FBEF28}"/>
            </a:ext>
          </a:extLst>
        </xdr:cNvPr>
        <xdr:cNvCxnSpPr/>
      </xdr:nvCxnSpPr>
      <xdr:spPr>
        <a:xfrm>
          <a:off x="5259998" y="5643237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34768</xdr:colOff>
      <xdr:row>28</xdr:row>
      <xdr:rowOff>36567</xdr:rowOff>
    </xdr:from>
    <xdr:ext cx="233205" cy="444352"/>
    <xdr:sp macro="" textlink="'1条'!$R$7">
      <xdr:nvSpPr>
        <xdr:cNvPr id="205" name="テキスト ボックス 204">
          <a:extLst>
            <a:ext uri="{FF2B5EF4-FFF2-40B4-BE49-F238E27FC236}">
              <a16:creationId xmlns:a16="http://schemas.microsoft.com/office/drawing/2014/main" id="{1677F499-7F59-4464-AC27-5C36B62C43A7}"/>
            </a:ext>
          </a:extLst>
        </xdr:cNvPr>
        <xdr:cNvSpPr txBox="1"/>
      </xdr:nvSpPr>
      <xdr:spPr>
        <a:xfrm rot="16200000">
          <a:off x="4958395" y="655564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21</xdr:col>
      <xdr:colOff>170054</xdr:colOff>
      <xdr:row>35</xdr:row>
      <xdr:rowOff>139856</xdr:rowOff>
    </xdr:from>
    <xdr:to>
      <xdr:col>23</xdr:col>
      <xdr:colOff>93124</xdr:colOff>
      <xdr:row>35</xdr:row>
      <xdr:rowOff>139856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10CCAF3E-CA66-4C96-BF06-F55BE61D687C}"/>
            </a:ext>
          </a:extLst>
        </xdr:cNvPr>
        <xdr:cNvCxnSpPr/>
      </xdr:nvCxnSpPr>
      <xdr:spPr>
        <a:xfrm>
          <a:off x="4970654" y="8153556"/>
          <a:ext cx="38027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25935</xdr:colOff>
      <xdr:row>28</xdr:row>
      <xdr:rowOff>208550</xdr:rowOff>
    </xdr:from>
    <xdr:ext cx="233205" cy="444352"/>
    <xdr:sp macro="" textlink="'1条'!R6">
      <xdr:nvSpPr>
        <xdr:cNvPr id="207" name="テキスト ボックス 206">
          <a:extLst>
            <a:ext uri="{FF2B5EF4-FFF2-40B4-BE49-F238E27FC236}">
              <a16:creationId xmlns:a16="http://schemas.microsoft.com/office/drawing/2014/main" id="{5E5D8C94-5A34-49AF-B7E9-867C4E5AFB17}"/>
            </a:ext>
          </a:extLst>
        </xdr:cNvPr>
        <xdr:cNvSpPr txBox="1"/>
      </xdr:nvSpPr>
      <xdr:spPr>
        <a:xfrm rot="16200000">
          <a:off x="4720962" y="672762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21</xdr:col>
      <xdr:colOff>224532</xdr:colOff>
      <xdr:row>24</xdr:row>
      <xdr:rowOff>139058</xdr:rowOff>
    </xdr:from>
    <xdr:to>
      <xdr:col>22</xdr:col>
      <xdr:colOff>415</xdr:colOff>
      <xdr:row>35</xdr:row>
      <xdr:rowOff>144458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E5792C11-B88C-4503-B0D4-B9B6130DD75D}"/>
            </a:ext>
          </a:extLst>
        </xdr:cNvPr>
        <xdr:cNvCxnSpPr/>
      </xdr:nvCxnSpPr>
      <xdr:spPr>
        <a:xfrm>
          <a:off x="5025132" y="5638158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1319</xdr:colOff>
      <xdr:row>34</xdr:row>
      <xdr:rowOff>156701</xdr:rowOff>
    </xdr:from>
    <xdr:to>
      <xdr:col>23</xdr:col>
      <xdr:colOff>1319</xdr:colOff>
      <xdr:row>35</xdr:row>
      <xdr:rowOff>144101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88964BDC-656B-41B4-8402-8F4BBA9E0666}"/>
            </a:ext>
          </a:extLst>
        </xdr:cNvPr>
        <xdr:cNvCxnSpPr/>
      </xdr:nvCxnSpPr>
      <xdr:spPr>
        <a:xfrm>
          <a:off x="5259119" y="7941801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21427</xdr:colOff>
      <xdr:row>30</xdr:row>
      <xdr:rowOff>53407</xdr:rowOff>
    </xdr:from>
    <xdr:ext cx="224998" cy="345929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EEB3FCCA-6A9A-460E-BF15-437EF3658F75}"/>
            </a:ext>
          </a:extLst>
        </xdr:cNvPr>
        <xdr:cNvSpPr txBox="1"/>
      </xdr:nvSpPr>
      <xdr:spPr>
        <a:xfrm rot="16200000">
          <a:off x="4761561" y="6984573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22</xdr:col>
      <xdr:colOff>20504</xdr:colOff>
      <xdr:row>34</xdr:row>
      <xdr:rowOff>17049</xdr:rowOff>
    </xdr:from>
    <xdr:ext cx="233205" cy="444352"/>
    <xdr:sp macro="" textlink="'1条'!$R$10">
      <xdr:nvSpPr>
        <xdr:cNvPr id="211" name="テキスト ボックス 210">
          <a:extLst>
            <a:ext uri="{FF2B5EF4-FFF2-40B4-BE49-F238E27FC236}">
              <a16:creationId xmlns:a16="http://schemas.microsoft.com/office/drawing/2014/main" id="{7402E735-362D-45A6-A10D-5B2ED31A08D2}"/>
            </a:ext>
          </a:extLst>
        </xdr:cNvPr>
        <xdr:cNvSpPr txBox="1"/>
      </xdr:nvSpPr>
      <xdr:spPr>
        <a:xfrm rot="16200000">
          <a:off x="4944131" y="790772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17957</xdr:colOff>
      <xdr:row>22</xdr:row>
      <xdr:rowOff>181626</xdr:rowOff>
    </xdr:from>
    <xdr:to>
      <xdr:col>25</xdr:col>
      <xdr:colOff>17957</xdr:colOff>
      <xdr:row>24</xdr:row>
      <xdr:rowOff>18082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983B1962-80DA-486F-A2E0-471CD73F6B4E}"/>
            </a:ext>
          </a:extLst>
        </xdr:cNvPr>
        <xdr:cNvCxnSpPr/>
      </xdr:nvCxnSpPr>
      <xdr:spPr>
        <a:xfrm>
          <a:off x="5732957" y="5223526"/>
          <a:ext cx="0" cy="2936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24263</xdr:colOff>
      <xdr:row>23</xdr:row>
      <xdr:rowOff>3190</xdr:rowOff>
    </xdr:from>
    <xdr:to>
      <xdr:col>26</xdr:col>
      <xdr:colOff>12411</xdr:colOff>
      <xdr:row>23</xdr:row>
      <xdr:rowOff>3190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790AB8A4-94CF-4821-870A-03DFA00B1094}"/>
            </a:ext>
          </a:extLst>
        </xdr:cNvPr>
        <xdr:cNvCxnSpPr/>
      </xdr:nvCxnSpPr>
      <xdr:spPr>
        <a:xfrm>
          <a:off x="5739263" y="5273690"/>
          <a:ext cx="21674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129367</xdr:colOff>
      <xdr:row>22</xdr:row>
      <xdr:rowOff>6592</xdr:rowOff>
    </xdr:from>
    <xdr:ext cx="444352" cy="233205"/>
    <xdr:sp macro="" textlink="'1条'!R8">
      <xdr:nvSpPr>
        <xdr:cNvPr id="215" name="テキスト ボックス 214">
          <a:extLst>
            <a:ext uri="{FF2B5EF4-FFF2-40B4-BE49-F238E27FC236}">
              <a16:creationId xmlns:a16="http://schemas.microsoft.com/office/drawing/2014/main" id="{94D0AA87-D97B-4704-9C11-94CB19262EDC}"/>
            </a:ext>
          </a:extLst>
        </xdr:cNvPr>
        <xdr:cNvSpPr txBox="1"/>
      </xdr:nvSpPr>
      <xdr:spPr>
        <a:xfrm>
          <a:off x="5615767" y="504849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194613</xdr:colOff>
      <xdr:row>35</xdr:row>
      <xdr:rowOff>211081</xdr:rowOff>
    </xdr:from>
    <xdr:to>
      <xdr:col>23</xdr:col>
      <xdr:colOff>194613</xdr:colOff>
      <xdr:row>36</xdr:row>
      <xdr:rowOff>119446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0FF7789-EBC3-4E42-8E7E-5CD42B7A9107}"/>
            </a:ext>
          </a:extLst>
        </xdr:cNvPr>
        <xdr:cNvCxnSpPr/>
      </xdr:nvCxnSpPr>
      <xdr:spPr>
        <a:xfrm>
          <a:off x="5452413" y="8224781"/>
          <a:ext cx="0" cy="13696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34474</xdr:colOff>
      <xdr:row>35</xdr:row>
      <xdr:rowOff>218701</xdr:rowOff>
    </xdr:from>
    <xdr:to>
      <xdr:col>30</xdr:col>
      <xdr:colOff>34474</xdr:colOff>
      <xdr:row>36</xdr:row>
      <xdr:rowOff>119446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0F92C6BB-BDFE-433F-B279-A160F2780004}"/>
            </a:ext>
          </a:extLst>
        </xdr:cNvPr>
        <xdr:cNvCxnSpPr/>
      </xdr:nvCxnSpPr>
      <xdr:spPr>
        <a:xfrm>
          <a:off x="6892474" y="8232401"/>
          <a:ext cx="0" cy="1293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194596</xdr:colOff>
      <xdr:row>36</xdr:row>
      <xdr:rowOff>72418</xdr:rowOff>
    </xdr:from>
    <xdr:to>
      <xdr:col>30</xdr:col>
      <xdr:colOff>34396</xdr:colOff>
      <xdr:row>36</xdr:row>
      <xdr:rowOff>72418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7F142EE2-A815-4F40-A4E1-F9E7AE908439}"/>
            </a:ext>
          </a:extLst>
        </xdr:cNvPr>
        <xdr:cNvCxnSpPr/>
      </xdr:nvCxnSpPr>
      <xdr:spPr>
        <a:xfrm>
          <a:off x="5452396" y="8314718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182233</xdr:colOff>
      <xdr:row>36</xdr:row>
      <xdr:rowOff>27877</xdr:rowOff>
    </xdr:from>
    <xdr:ext cx="444352" cy="233205"/>
    <xdr:sp macro="" textlink="'1条'!R9">
      <xdr:nvSpPr>
        <xdr:cNvPr id="219" name="テキスト ボックス 218">
          <a:extLst>
            <a:ext uri="{FF2B5EF4-FFF2-40B4-BE49-F238E27FC236}">
              <a16:creationId xmlns:a16="http://schemas.microsoft.com/office/drawing/2014/main" id="{1E2AC0B3-0B78-454B-9206-8A27024CB3A1}"/>
            </a:ext>
          </a:extLst>
        </xdr:cNvPr>
        <xdr:cNvSpPr txBox="1"/>
      </xdr:nvSpPr>
      <xdr:spPr>
        <a:xfrm>
          <a:off x="5897233" y="827017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191433</xdr:colOff>
      <xdr:row>33</xdr:row>
      <xdr:rowOff>115558</xdr:rowOff>
    </xdr:from>
    <xdr:to>
      <xdr:col>23</xdr:col>
      <xdr:colOff>191433</xdr:colOff>
      <xdr:row>34</xdr:row>
      <xdr:rowOff>76778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2E7E3399-0D75-4E48-BE18-614E4786C996}"/>
            </a:ext>
          </a:extLst>
        </xdr:cNvPr>
        <xdr:cNvCxnSpPr/>
      </xdr:nvCxnSpPr>
      <xdr:spPr>
        <a:xfrm>
          <a:off x="5449233" y="7672058"/>
          <a:ext cx="0" cy="18982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193702</xdr:colOff>
      <xdr:row>33</xdr:row>
      <xdr:rowOff>162520</xdr:rowOff>
    </xdr:from>
    <xdr:to>
      <xdr:col>25</xdr:col>
      <xdr:colOff>24502</xdr:colOff>
      <xdr:row>33</xdr:row>
      <xdr:rowOff>162520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D7C2DEA3-4F92-45C0-963C-B22D7C1B4EE4}"/>
            </a:ext>
          </a:extLst>
        </xdr:cNvPr>
        <xdr:cNvCxnSpPr/>
      </xdr:nvCxnSpPr>
      <xdr:spPr>
        <a:xfrm>
          <a:off x="5451502" y="7719020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115902</xdr:colOff>
      <xdr:row>32</xdr:row>
      <xdr:rowOff>188610</xdr:rowOff>
    </xdr:from>
    <xdr:ext cx="444352" cy="233205"/>
    <xdr:sp macro="" textlink="'1条'!R11">
      <xdr:nvSpPr>
        <xdr:cNvPr id="222" name="テキスト ボックス 221">
          <a:extLst>
            <a:ext uri="{FF2B5EF4-FFF2-40B4-BE49-F238E27FC236}">
              <a16:creationId xmlns:a16="http://schemas.microsoft.com/office/drawing/2014/main" id="{A18FAF0B-BC86-4470-B21F-575431C1F575}"/>
            </a:ext>
          </a:extLst>
        </xdr:cNvPr>
        <xdr:cNvSpPr txBox="1"/>
      </xdr:nvSpPr>
      <xdr:spPr>
        <a:xfrm>
          <a:off x="5373702" y="751651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13032</xdr:colOff>
      <xdr:row>24</xdr:row>
      <xdr:rowOff>179323</xdr:rowOff>
    </xdr:from>
    <xdr:to>
      <xdr:col>33</xdr:col>
      <xdr:colOff>104537</xdr:colOff>
      <xdr:row>24</xdr:row>
      <xdr:rowOff>179323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132C12B-60C3-47AB-947A-6D88D23ECFF6}"/>
            </a:ext>
          </a:extLst>
        </xdr:cNvPr>
        <xdr:cNvCxnSpPr/>
      </xdr:nvCxnSpPr>
      <xdr:spPr>
        <a:xfrm>
          <a:off x="5956632" y="5678423"/>
          <a:ext cx="169170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226480</xdr:colOff>
      <xdr:row>22</xdr:row>
      <xdr:rowOff>218124</xdr:rowOff>
    </xdr:from>
    <xdr:ext cx="233205" cy="444352"/>
    <xdr:sp macro="" textlink="'1条'!R17">
      <xdr:nvSpPr>
        <xdr:cNvPr id="228" name="テキスト ボックス 227">
          <a:extLst>
            <a:ext uri="{FF2B5EF4-FFF2-40B4-BE49-F238E27FC236}">
              <a16:creationId xmlns:a16="http://schemas.microsoft.com/office/drawing/2014/main" id="{C72831E7-61B1-4DDA-A7CC-7CB54B87612D}"/>
            </a:ext>
          </a:extLst>
        </xdr:cNvPr>
        <xdr:cNvSpPr txBox="1"/>
      </xdr:nvSpPr>
      <xdr:spPr>
        <a:xfrm rot="16200000">
          <a:off x="5150107" y="53655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165516</xdr:colOff>
      <xdr:row>24</xdr:row>
      <xdr:rowOff>178606</xdr:rowOff>
    </xdr:from>
    <xdr:to>
      <xdr:col>24</xdr:col>
      <xdr:colOff>146238</xdr:colOff>
      <xdr:row>24</xdr:row>
      <xdr:rowOff>178606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05833670-02A7-4B15-BAC8-890C5C5337CD}"/>
            </a:ext>
          </a:extLst>
        </xdr:cNvPr>
        <xdr:cNvCxnSpPr/>
      </xdr:nvCxnSpPr>
      <xdr:spPr>
        <a:xfrm>
          <a:off x="5423316" y="5677706"/>
          <a:ext cx="20932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216472</xdr:colOff>
      <xdr:row>23</xdr:row>
      <xdr:rowOff>224063</xdr:rowOff>
    </xdr:from>
    <xdr:to>
      <xdr:col>23</xdr:col>
      <xdr:colOff>216472</xdr:colOff>
      <xdr:row>24</xdr:row>
      <xdr:rowOff>140548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7D27F2A7-C170-4919-8052-7DAC82E6D8ED}"/>
            </a:ext>
          </a:extLst>
        </xdr:cNvPr>
        <xdr:cNvCxnSpPr/>
      </xdr:nvCxnSpPr>
      <xdr:spPr>
        <a:xfrm>
          <a:off x="5474272" y="5494563"/>
          <a:ext cx="0" cy="14508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14678</xdr:colOff>
      <xdr:row>24</xdr:row>
      <xdr:rowOff>187960</xdr:rowOff>
    </xdr:from>
    <xdr:to>
      <xdr:col>33</xdr:col>
      <xdr:colOff>759</xdr:colOff>
      <xdr:row>34</xdr:row>
      <xdr:rowOff>155351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46383061-6B74-4374-B54D-C3AE5F268E35}"/>
            </a:ext>
          </a:extLst>
        </xdr:cNvPr>
        <xdr:cNvCxnSpPr/>
      </xdr:nvCxnSpPr>
      <xdr:spPr>
        <a:xfrm flipH="1">
          <a:off x="5958278" y="5687060"/>
          <a:ext cx="1581798" cy="2253391"/>
        </a:xfrm>
        <a:prstGeom prst="line">
          <a:avLst/>
        </a:prstGeom>
        <a:ln w="1270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13730</xdr:colOff>
      <xdr:row>23</xdr:row>
      <xdr:rowOff>63958</xdr:rowOff>
    </xdr:from>
    <xdr:ext cx="336311" cy="233205"/>
    <xdr:sp macro="" textlink="'1条'!R8">
      <xdr:nvSpPr>
        <xdr:cNvPr id="233" name="テキスト ボックス 232">
          <a:extLst>
            <a:ext uri="{FF2B5EF4-FFF2-40B4-BE49-F238E27FC236}">
              <a16:creationId xmlns:a16="http://schemas.microsoft.com/office/drawing/2014/main" id="{46ADA615-A18C-4073-923B-34F424B613FE}"/>
            </a:ext>
          </a:extLst>
        </xdr:cNvPr>
        <xdr:cNvSpPr txBox="1"/>
      </xdr:nvSpPr>
      <xdr:spPr>
        <a:xfrm>
          <a:off x="7100330" y="5334458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31</xdr:col>
      <xdr:colOff>216530</xdr:colOff>
      <xdr:row>23</xdr:row>
      <xdr:rowOff>71503</xdr:rowOff>
    </xdr:from>
    <xdr:ext cx="300082" cy="233205"/>
    <xdr:sp macro="" textlink="'1条'!R36">
      <xdr:nvSpPr>
        <xdr:cNvPr id="234" name="テキスト ボックス 233">
          <a:extLst>
            <a:ext uri="{FF2B5EF4-FFF2-40B4-BE49-F238E27FC236}">
              <a16:creationId xmlns:a16="http://schemas.microsoft.com/office/drawing/2014/main" id="{89806699-FC27-4C19-A1CE-CC307DBA20D5}"/>
            </a:ext>
          </a:extLst>
        </xdr:cNvPr>
        <xdr:cNvSpPr txBox="1"/>
      </xdr:nvSpPr>
      <xdr:spPr>
        <a:xfrm>
          <a:off x="7303130" y="5342003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25</xdr:col>
      <xdr:colOff>186733</xdr:colOff>
      <xdr:row>34</xdr:row>
      <xdr:rowOff>20664</xdr:rowOff>
    </xdr:from>
    <xdr:to>
      <xdr:col>26</xdr:col>
      <xdr:colOff>194626</xdr:colOff>
      <xdr:row>35</xdr:row>
      <xdr:rowOff>20708</xdr:rowOff>
    </xdr:to>
    <xdr:sp macro="" textlink="">
      <xdr:nvSpPr>
        <xdr:cNvPr id="247" name="円弧 246">
          <a:extLst>
            <a:ext uri="{FF2B5EF4-FFF2-40B4-BE49-F238E27FC236}">
              <a16:creationId xmlns:a16="http://schemas.microsoft.com/office/drawing/2014/main" id="{99F8B0AA-367D-4449-8117-B29B63202ABF}"/>
            </a:ext>
          </a:extLst>
        </xdr:cNvPr>
        <xdr:cNvSpPr/>
      </xdr:nvSpPr>
      <xdr:spPr>
        <a:xfrm rot="1800000">
          <a:off x="5901733" y="7805764"/>
          <a:ext cx="236493" cy="228644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151936</xdr:colOff>
      <xdr:row>33</xdr:row>
      <xdr:rowOff>140765</xdr:rowOff>
    </xdr:from>
    <xdr:ext cx="300082" cy="242374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4F7ABE82-2E84-4C10-8389-ED14E66172C0}"/>
            </a:ext>
          </a:extLst>
        </xdr:cNvPr>
        <xdr:cNvSpPr txBox="1"/>
      </xdr:nvSpPr>
      <xdr:spPr>
        <a:xfrm>
          <a:off x="6095536" y="7697265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29</xdr:col>
      <xdr:colOff>173250</xdr:colOff>
      <xdr:row>29</xdr:row>
      <xdr:rowOff>95532</xdr:rowOff>
    </xdr:from>
    <xdr:to>
      <xdr:col>31</xdr:col>
      <xdr:colOff>123626</xdr:colOff>
      <xdr:row>30</xdr:row>
      <xdr:rowOff>156006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BC5D6789-B8C8-40D5-AEFC-D1B1E801586F}"/>
            </a:ext>
          </a:extLst>
        </xdr:cNvPr>
        <xdr:cNvCxnSpPr/>
      </xdr:nvCxnSpPr>
      <xdr:spPr>
        <a:xfrm>
          <a:off x="6802650" y="6737632"/>
          <a:ext cx="407576" cy="289074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170421</xdr:colOff>
      <xdr:row>29</xdr:row>
      <xdr:rowOff>99381</xdr:rowOff>
    </xdr:from>
    <xdr:to>
      <xdr:col>30</xdr:col>
      <xdr:colOff>187640</xdr:colOff>
      <xdr:row>31</xdr:row>
      <xdr:rowOff>183220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523D8D7C-DEB7-4F38-88B6-F6EAA56C7675}"/>
            </a:ext>
          </a:extLst>
        </xdr:cNvPr>
        <xdr:cNvCxnSpPr/>
      </xdr:nvCxnSpPr>
      <xdr:spPr>
        <a:xfrm>
          <a:off x="6799821" y="6741481"/>
          <a:ext cx="245819" cy="541039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159823</xdr:colOff>
      <xdr:row>29</xdr:row>
      <xdr:rowOff>132426</xdr:rowOff>
    </xdr:from>
    <xdr:to>
      <xdr:col>30</xdr:col>
      <xdr:colOff>165937</xdr:colOff>
      <xdr:row>30</xdr:row>
      <xdr:rowOff>134161</xdr:rowOff>
    </xdr:to>
    <xdr:sp macro="" textlink="">
      <xdr:nvSpPr>
        <xdr:cNvPr id="252" name="円弧 251">
          <a:extLst>
            <a:ext uri="{FF2B5EF4-FFF2-40B4-BE49-F238E27FC236}">
              <a16:creationId xmlns:a16="http://schemas.microsoft.com/office/drawing/2014/main" id="{280A0F3D-0B44-4661-9880-A96D9ACBD88D}"/>
            </a:ext>
          </a:extLst>
        </xdr:cNvPr>
        <xdr:cNvSpPr/>
      </xdr:nvSpPr>
      <xdr:spPr>
        <a:xfrm rot="5940764">
          <a:off x="6791412" y="6772337"/>
          <a:ext cx="230335" cy="234714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30</xdr:col>
      <xdr:colOff>34828</xdr:colOff>
      <xdr:row>30</xdr:row>
      <xdr:rowOff>36319</xdr:rowOff>
    </xdr:from>
    <xdr:ext cx="300082" cy="242374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02191986-307C-4E23-9B8C-442D78F90FCE}"/>
            </a:ext>
          </a:extLst>
        </xdr:cNvPr>
        <xdr:cNvSpPr txBox="1"/>
      </xdr:nvSpPr>
      <xdr:spPr>
        <a:xfrm>
          <a:off x="6892828" y="6907019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28</xdr:col>
      <xdr:colOff>63054</xdr:colOff>
      <xdr:row>26</xdr:row>
      <xdr:rowOff>41836</xdr:rowOff>
    </xdr:from>
    <xdr:to>
      <xdr:col>28</xdr:col>
      <xdr:colOff>63054</xdr:colOff>
      <xdr:row>28</xdr:row>
      <xdr:rowOff>173851</xdr:rowOff>
    </xdr:to>
    <xdr:cxnSp macro="">
      <xdr:nvCxnSpPr>
        <xdr:cNvPr id="256" name="直線コネクタ 255">
          <a:extLst>
            <a:ext uri="{FF2B5EF4-FFF2-40B4-BE49-F238E27FC236}">
              <a16:creationId xmlns:a16="http://schemas.microsoft.com/office/drawing/2014/main" id="{E5035CD2-2E53-4132-A1AB-457C02479240}"/>
            </a:ext>
          </a:extLst>
        </xdr:cNvPr>
        <xdr:cNvCxnSpPr/>
      </xdr:nvCxnSpPr>
      <xdr:spPr>
        <a:xfrm>
          <a:off x="6463854" y="5998136"/>
          <a:ext cx="0" cy="589215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159730</xdr:colOff>
      <xdr:row>25</xdr:row>
      <xdr:rowOff>83480</xdr:rowOff>
    </xdr:from>
    <xdr:ext cx="309637" cy="224998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8D342105-072E-4018-9C9D-31FF246FD3D2}"/>
            </a:ext>
          </a:extLst>
        </xdr:cNvPr>
        <xdr:cNvSpPr txBox="1"/>
      </xdr:nvSpPr>
      <xdr:spPr>
        <a:xfrm>
          <a:off x="6331930" y="5811180"/>
          <a:ext cx="30963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24</xdr:col>
      <xdr:colOff>226742</xdr:colOff>
      <xdr:row>31</xdr:row>
      <xdr:rowOff>90468</xdr:rowOff>
    </xdr:from>
    <xdr:to>
      <xdr:col>26</xdr:col>
      <xdr:colOff>18926</xdr:colOff>
      <xdr:row>31</xdr:row>
      <xdr:rowOff>201102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EBEBAABA-B331-485A-A201-65C77B693279}"/>
            </a:ext>
          </a:extLst>
        </xdr:cNvPr>
        <xdr:cNvCxnSpPr/>
      </xdr:nvCxnSpPr>
      <xdr:spPr>
        <a:xfrm flipV="1">
          <a:off x="5713142" y="7189768"/>
          <a:ext cx="249384" cy="110634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27709</xdr:colOff>
      <xdr:row>31</xdr:row>
      <xdr:rowOff>97020</xdr:rowOff>
    </xdr:from>
    <xdr:ext cx="284052" cy="224998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2435E2E1-563D-4D5B-B3EE-D42F289C86F1}"/>
            </a:ext>
          </a:extLst>
        </xdr:cNvPr>
        <xdr:cNvSpPr txBox="1"/>
      </xdr:nvSpPr>
      <xdr:spPr>
        <a:xfrm>
          <a:off x="5514109" y="7196320"/>
          <a:ext cx="2840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14760</xdr:colOff>
      <xdr:row>22</xdr:row>
      <xdr:rowOff>180118</xdr:rowOff>
    </xdr:from>
    <xdr:to>
      <xdr:col>26</xdr:col>
      <xdr:colOff>14760</xdr:colOff>
      <xdr:row>24</xdr:row>
      <xdr:rowOff>18118</xdr:rowOff>
    </xdr:to>
    <xdr:cxnSp macro="">
      <xdr:nvCxnSpPr>
        <xdr:cNvPr id="260" name="直線コネクタ 259">
          <a:extLst>
            <a:ext uri="{FF2B5EF4-FFF2-40B4-BE49-F238E27FC236}">
              <a16:creationId xmlns:a16="http://schemas.microsoft.com/office/drawing/2014/main" id="{40C60E90-A365-43F1-9A54-E21C5B414347}"/>
            </a:ext>
          </a:extLst>
        </xdr:cNvPr>
        <xdr:cNvCxnSpPr/>
      </xdr:nvCxnSpPr>
      <xdr:spPr>
        <a:xfrm>
          <a:off x="5958360" y="5222018"/>
          <a:ext cx="0" cy="2952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17330</xdr:colOff>
      <xdr:row>23</xdr:row>
      <xdr:rowOff>6762</xdr:rowOff>
    </xdr:from>
    <xdr:to>
      <xdr:col>33</xdr:col>
      <xdr:colOff>4730</xdr:colOff>
      <xdr:row>23</xdr:row>
      <xdr:rowOff>6762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C2CAF3C2-B797-4AB1-A062-B88970389AB1}"/>
            </a:ext>
          </a:extLst>
        </xdr:cNvPr>
        <xdr:cNvCxnSpPr/>
      </xdr:nvCxnSpPr>
      <xdr:spPr>
        <a:xfrm>
          <a:off x="5960930" y="5277262"/>
          <a:ext cx="1587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227212</xdr:colOff>
      <xdr:row>22</xdr:row>
      <xdr:rowOff>200438</xdr:rowOff>
    </xdr:from>
    <xdr:to>
      <xdr:col>33</xdr:col>
      <xdr:colOff>3095</xdr:colOff>
      <xdr:row>23</xdr:row>
      <xdr:rowOff>111346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4DE9FC29-E3EB-42C4-8BBB-DEE95770F524}"/>
            </a:ext>
          </a:extLst>
        </xdr:cNvPr>
        <xdr:cNvCxnSpPr/>
      </xdr:nvCxnSpPr>
      <xdr:spPr>
        <a:xfrm>
          <a:off x="7542412" y="5242338"/>
          <a:ext cx="0" cy="13950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168992</xdr:colOff>
      <xdr:row>22</xdr:row>
      <xdr:rowOff>14096</xdr:rowOff>
    </xdr:from>
    <xdr:ext cx="309700" cy="224998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327CF81A-D825-42BA-9041-3F3818DAF7B8}"/>
            </a:ext>
          </a:extLst>
        </xdr:cNvPr>
        <xdr:cNvSpPr txBox="1"/>
      </xdr:nvSpPr>
      <xdr:spPr>
        <a:xfrm>
          <a:off x="6569792" y="5055996"/>
          <a:ext cx="3097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33</xdr:col>
      <xdr:colOff>40312</xdr:colOff>
      <xdr:row>24</xdr:row>
      <xdr:rowOff>177454</xdr:rowOff>
    </xdr:from>
    <xdr:to>
      <xdr:col>33</xdr:col>
      <xdr:colOff>40312</xdr:colOff>
      <xdr:row>34</xdr:row>
      <xdr:rowOff>159454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614B1A98-9D7F-6E82-BC17-9E0EF6B799C1}"/>
            </a:ext>
          </a:extLst>
        </xdr:cNvPr>
        <xdr:cNvCxnSpPr/>
      </xdr:nvCxnSpPr>
      <xdr:spPr>
        <a:xfrm>
          <a:off x="7584112" y="5676554"/>
          <a:ext cx="0" cy="22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134134</xdr:colOff>
      <xdr:row>34</xdr:row>
      <xdr:rowOff>156018</xdr:rowOff>
    </xdr:from>
    <xdr:to>
      <xdr:col>33</xdr:col>
      <xdr:colOff>127866</xdr:colOff>
      <xdr:row>34</xdr:row>
      <xdr:rowOff>156018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FAE12AD-D2D9-F1D7-CEE7-62767C8CA982}"/>
            </a:ext>
          </a:extLst>
        </xdr:cNvPr>
        <xdr:cNvCxnSpPr/>
      </xdr:nvCxnSpPr>
      <xdr:spPr>
        <a:xfrm>
          <a:off x="6992134" y="7941118"/>
          <a:ext cx="67953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21791</xdr:colOff>
      <xdr:row>28</xdr:row>
      <xdr:rowOff>68527</xdr:rowOff>
    </xdr:from>
    <xdr:ext cx="233205" cy="444352"/>
    <xdr:sp macro="" textlink="$BF$7">
      <xdr:nvSpPr>
        <xdr:cNvPr id="47" name="テキスト ボックス 46">
          <a:extLst>
            <a:ext uri="{FF2B5EF4-FFF2-40B4-BE49-F238E27FC236}">
              <a16:creationId xmlns:a16="http://schemas.microsoft.com/office/drawing/2014/main" id="{B70DC068-2937-B489-AD24-9F0E999DCCC3}"/>
            </a:ext>
          </a:extLst>
        </xdr:cNvPr>
        <xdr:cNvSpPr txBox="1"/>
      </xdr:nvSpPr>
      <xdr:spPr>
        <a:xfrm rot="16200000">
          <a:off x="7460018" y="658760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D2695E-0B84-44AA-9EBD-4AA5FDDF40C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oneCellAnchor>
    <xdr:from>
      <xdr:col>58</xdr:col>
      <xdr:colOff>83482</xdr:colOff>
      <xdr:row>20</xdr:row>
      <xdr:rowOff>148254</xdr:rowOff>
    </xdr:from>
    <xdr:ext cx="336311" cy="224998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AB1DF7BE-0BFF-46B0-803D-E22D8C51C35B}"/>
            </a:ext>
          </a:extLst>
        </xdr:cNvPr>
        <xdr:cNvSpPr txBox="1"/>
      </xdr:nvSpPr>
      <xdr:spPr>
        <a:xfrm>
          <a:off x="13453700" y="4771481"/>
          <a:ext cx="33631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67</xdr:col>
      <xdr:colOff>128525</xdr:colOff>
      <xdr:row>27</xdr:row>
      <xdr:rowOff>217059</xdr:rowOff>
    </xdr:from>
    <xdr:ext cx="224998" cy="390813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58CA928C-1440-42EF-8491-769A0059EB42}"/>
            </a:ext>
          </a:extLst>
        </xdr:cNvPr>
        <xdr:cNvSpPr txBox="1"/>
      </xdr:nvSpPr>
      <xdr:spPr>
        <a:xfrm rot="16200000">
          <a:off x="15361817" y="6487407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32288</xdr:colOff>
      <xdr:row>24</xdr:row>
      <xdr:rowOff>8585</xdr:rowOff>
    </xdr:from>
    <xdr:ext cx="559769" cy="233205"/>
    <xdr:sp macro="" textlink="$BN$18">
      <xdr:nvSpPr>
        <xdr:cNvPr id="314" name="テキスト ボックス 313">
          <a:extLst>
            <a:ext uri="{FF2B5EF4-FFF2-40B4-BE49-F238E27FC236}">
              <a16:creationId xmlns:a16="http://schemas.microsoft.com/office/drawing/2014/main" id="{4A7AB106-A75F-4385-AE8E-623ABE2B3597}"/>
            </a:ext>
          </a:extLst>
        </xdr:cNvPr>
        <xdr:cNvSpPr txBox="1"/>
      </xdr:nvSpPr>
      <xdr:spPr>
        <a:xfrm>
          <a:off x="14434088" y="5507685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F619AEC-D105-426A-93E4-81738AB6BB8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288.130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65</xdr:col>
      <xdr:colOff>134259</xdr:colOff>
      <xdr:row>29</xdr:row>
      <xdr:rowOff>22336</xdr:rowOff>
    </xdr:from>
    <xdr:ext cx="300082" cy="233205"/>
    <xdr:sp macro="" textlink="$R$38">
      <xdr:nvSpPr>
        <xdr:cNvPr id="315" name="テキスト ボックス 314">
          <a:extLst>
            <a:ext uri="{FF2B5EF4-FFF2-40B4-BE49-F238E27FC236}">
              <a16:creationId xmlns:a16="http://schemas.microsoft.com/office/drawing/2014/main" id="{1651F4C6-32B6-47FE-9A88-423898FA9BC7}"/>
            </a:ext>
          </a:extLst>
        </xdr:cNvPr>
        <xdr:cNvSpPr txBox="1"/>
      </xdr:nvSpPr>
      <xdr:spPr>
        <a:xfrm>
          <a:off x="14993259" y="6666976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D9B2AD8-294A-4FB8-B5F3-07AAA166C38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30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57</xdr:col>
      <xdr:colOff>65037</xdr:colOff>
      <xdr:row>30</xdr:row>
      <xdr:rowOff>20901</xdr:rowOff>
    </xdr:from>
    <xdr:ext cx="559769" cy="233205"/>
    <xdr:sp macro="" textlink="$BN$19">
      <xdr:nvSpPr>
        <xdr:cNvPr id="316" name="テキスト ボックス 315">
          <a:extLst>
            <a:ext uri="{FF2B5EF4-FFF2-40B4-BE49-F238E27FC236}">
              <a16:creationId xmlns:a16="http://schemas.microsoft.com/office/drawing/2014/main" id="{F5FAF2B8-03A3-4D16-90E3-8F8767544A63}"/>
            </a:ext>
          </a:extLst>
        </xdr:cNvPr>
        <xdr:cNvSpPr txBox="1"/>
      </xdr:nvSpPr>
      <xdr:spPr>
        <a:xfrm>
          <a:off x="13095237" y="6894141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4B4E5B1-9621-42B3-84B9-AA5C0104252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122.234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60</xdr:col>
      <xdr:colOff>110839</xdr:colOff>
      <xdr:row>30</xdr:row>
      <xdr:rowOff>22929</xdr:rowOff>
    </xdr:from>
    <xdr:to>
      <xdr:col>61</xdr:col>
      <xdr:colOff>76243</xdr:colOff>
      <xdr:row>30</xdr:row>
      <xdr:rowOff>22929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FC01B2C8-47EC-46C7-B970-06FB0821B4FD}"/>
            </a:ext>
          </a:extLst>
        </xdr:cNvPr>
        <xdr:cNvCxnSpPr/>
      </xdr:nvCxnSpPr>
      <xdr:spPr>
        <a:xfrm>
          <a:off x="13826839" y="6896169"/>
          <a:ext cx="194004" cy="0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22668</xdr:colOff>
      <xdr:row>29</xdr:row>
      <xdr:rowOff>130151</xdr:rowOff>
    </xdr:from>
    <xdr:ext cx="404726" cy="224998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EEDD2FB7-BBC4-4314-BFB2-F5AAEBB6C718}"/>
            </a:ext>
          </a:extLst>
        </xdr:cNvPr>
        <xdr:cNvSpPr txBox="1"/>
      </xdr:nvSpPr>
      <xdr:spPr>
        <a:xfrm>
          <a:off x="13967268" y="6774791"/>
          <a:ext cx="404726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35205</xdr:colOff>
      <xdr:row>30</xdr:row>
      <xdr:rowOff>28142</xdr:rowOff>
    </xdr:from>
    <xdr:ext cx="559769" cy="233205"/>
    <xdr:sp macro="" textlink="$AQ$24">
      <xdr:nvSpPr>
        <xdr:cNvPr id="319" name="テキスト ボックス 318">
          <a:extLst>
            <a:ext uri="{FF2B5EF4-FFF2-40B4-BE49-F238E27FC236}">
              <a16:creationId xmlns:a16="http://schemas.microsoft.com/office/drawing/2014/main" id="{179087CA-B729-4150-B771-620153CE5AE0}"/>
            </a:ext>
          </a:extLst>
        </xdr:cNvPr>
        <xdr:cNvSpPr txBox="1"/>
      </xdr:nvSpPr>
      <xdr:spPr>
        <a:xfrm>
          <a:off x="13751205" y="6901382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A595541-A58F-4B62-8AEB-A4FADD606E1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114.862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61</xdr:col>
      <xdr:colOff>188955</xdr:colOff>
      <xdr:row>32</xdr:row>
      <xdr:rowOff>44723</xdr:rowOff>
    </xdr:from>
    <xdr:ext cx="300082" cy="233205"/>
    <xdr:sp macro="" textlink="$BN$16">
      <xdr:nvSpPr>
        <xdr:cNvPr id="320" name="テキスト ボックス 319">
          <a:extLst>
            <a:ext uri="{FF2B5EF4-FFF2-40B4-BE49-F238E27FC236}">
              <a16:creationId xmlns:a16="http://schemas.microsoft.com/office/drawing/2014/main" id="{CEA61EE2-A05D-453D-8594-9007280B4486}"/>
            </a:ext>
          </a:extLst>
        </xdr:cNvPr>
        <xdr:cNvSpPr txBox="1"/>
      </xdr:nvSpPr>
      <xdr:spPr>
        <a:xfrm>
          <a:off x="14250737" y="7434202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AF61C99-1810-46BF-AA04-2F3ED6E6837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55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60</xdr:col>
      <xdr:colOff>174</xdr:colOff>
      <xdr:row>34</xdr:row>
      <xdr:rowOff>164190</xdr:rowOff>
    </xdr:from>
    <xdr:to>
      <xdr:col>60</xdr:col>
      <xdr:colOff>174</xdr:colOff>
      <xdr:row>35</xdr:row>
      <xdr:rowOff>62653</xdr:rowOff>
    </xdr:to>
    <xdr:cxnSp macro="">
      <xdr:nvCxnSpPr>
        <xdr:cNvPr id="321" name="直線コネクタ 320">
          <a:extLst>
            <a:ext uri="{FF2B5EF4-FFF2-40B4-BE49-F238E27FC236}">
              <a16:creationId xmlns:a16="http://schemas.microsoft.com/office/drawing/2014/main" id="{85771F76-F5DA-4145-815C-AAB7DF335ACE}"/>
            </a:ext>
          </a:extLst>
        </xdr:cNvPr>
        <xdr:cNvCxnSpPr/>
      </xdr:nvCxnSpPr>
      <xdr:spPr>
        <a:xfrm>
          <a:off x="13716174" y="7951830"/>
          <a:ext cx="0" cy="12706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110429</xdr:colOff>
      <xdr:row>34</xdr:row>
      <xdr:rowOff>164190</xdr:rowOff>
    </xdr:from>
    <xdr:to>
      <xdr:col>60</xdr:col>
      <xdr:colOff>110429</xdr:colOff>
      <xdr:row>35</xdr:row>
      <xdr:rowOff>62653</xdr:rowOff>
    </xdr:to>
    <xdr:cxnSp macro="">
      <xdr:nvCxnSpPr>
        <xdr:cNvPr id="322" name="直線コネクタ 321">
          <a:extLst>
            <a:ext uri="{FF2B5EF4-FFF2-40B4-BE49-F238E27FC236}">
              <a16:creationId xmlns:a16="http://schemas.microsoft.com/office/drawing/2014/main" id="{57A71DAD-9AA1-403A-9629-B5BC91DEB777}"/>
            </a:ext>
          </a:extLst>
        </xdr:cNvPr>
        <xdr:cNvCxnSpPr/>
      </xdr:nvCxnSpPr>
      <xdr:spPr>
        <a:xfrm>
          <a:off x="13826429" y="7951830"/>
          <a:ext cx="0" cy="12706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1180</xdr:colOff>
      <xdr:row>35</xdr:row>
      <xdr:rowOff>17952</xdr:rowOff>
    </xdr:from>
    <xdr:to>
      <xdr:col>60</xdr:col>
      <xdr:colOff>110091</xdr:colOff>
      <xdr:row>35</xdr:row>
      <xdr:rowOff>17952</xdr:rowOff>
    </xdr:to>
    <xdr:cxnSp macro="">
      <xdr:nvCxnSpPr>
        <xdr:cNvPr id="323" name="直線コネクタ 322">
          <a:extLst>
            <a:ext uri="{FF2B5EF4-FFF2-40B4-BE49-F238E27FC236}">
              <a16:creationId xmlns:a16="http://schemas.microsoft.com/office/drawing/2014/main" id="{8DDF950A-E6A3-4332-9678-DAFF1DDB824B}"/>
            </a:ext>
          </a:extLst>
        </xdr:cNvPr>
        <xdr:cNvCxnSpPr/>
      </xdr:nvCxnSpPr>
      <xdr:spPr>
        <a:xfrm>
          <a:off x="13717180" y="8034192"/>
          <a:ext cx="10891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65811</xdr:colOff>
      <xdr:row>35</xdr:row>
      <xdr:rowOff>40290</xdr:rowOff>
    </xdr:from>
    <xdr:ext cx="444352" cy="233205"/>
    <xdr:sp macro="" textlink="$AQ$34">
      <xdr:nvSpPr>
        <xdr:cNvPr id="324" name="テキスト ボックス 323">
          <a:extLst>
            <a:ext uri="{FF2B5EF4-FFF2-40B4-BE49-F238E27FC236}">
              <a16:creationId xmlns:a16="http://schemas.microsoft.com/office/drawing/2014/main" id="{0DC54E7C-CF1F-4104-8671-A16926402069}"/>
            </a:ext>
          </a:extLst>
        </xdr:cNvPr>
        <xdr:cNvSpPr txBox="1"/>
      </xdr:nvSpPr>
      <xdr:spPr>
        <a:xfrm>
          <a:off x="13553211" y="805653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C4BF457-D3DA-48F5-872B-7CB60A93708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58</xdr:col>
      <xdr:colOff>71654</xdr:colOff>
      <xdr:row>35</xdr:row>
      <xdr:rowOff>32404</xdr:rowOff>
    </xdr:from>
    <xdr:ext cx="376834" cy="224998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2CAEA696-2955-40A8-B4A7-8E9F0FEB795D}"/>
            </a:ext>
          </a:extLst>
        </xdr:cNvPr>
        <xdr:cNvSpPr txBox="1"/>
      </xdr:nvSpPr>
      <xdr:spPr>
        <a:xfrm>
          <a:off x="13441872" y="8113446"/>
          <a:ext cx="3768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63</xdr:col>
      <xdr:colOff>38063</xdr:colOff>
      <xdr:row>30</xdr:row>
      <xdr:rowOff>27329</xdr:rowOff>
    </xdr:from>
    <xdr:to>
      <xdr:col>63</xdr:col>
      <xdr:colOff>38063</xdr:colOff>
      <xdr:row>33</xdr:row>
      <xdr:rowOff>97529</xdr:rowOff>
    </xdr:to>
    <xdr:cxnSp macro="">
      <xdr:nvCxnSpPr>
        <xdr:cNvPr id="326" name="直線コネクタ 325">
          <a:extLst>
            <a:ext uri="{FF2B5EF4-FFF2-40B4-BE49-F238E27FC236}">
              <a16:creationId xmlns:a16="http://schemas.microsoft.com/office/drawing/2014/main" id="{225DABAD-AC20-4227-B06C-88A6FC6D7C4B}"/>
            </a:ext>
          </a:extLst>
        </xdr:cNvPr>
        <xdr:cNvCxnSpPr/>
      </xdr:nvCxnSpPr>
      <xdr:spPr>
        <a:xfrm>
          <a:off x="14439863" y="6900569"/>
          <a:ext cx="0" cy="75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181260</xdr:colOff>
      <xdr:row>30</xdr:row>
      <xdr:rowOff>26050</xdr:rowOff>
    </xdr:from>
    <xdr:to>
      <xdr:col>63</xdr:col>
      <xdr:colOff>76274</xdr:colOff>
      <xdr:row>30</xdr:row>
      <xdr:rowOff>26050</xdr:rowOff>
    </xdr:to>
    <xdr:cxnSp macro="">
      <xdr:nvCxnSpPr>
        <xdr:cNvPr id="327" name="直線コネクタ 326">
          <a:extLst>
            <a:ext uri="{FF2B5EF4-FFF2-40B4-BE49-F238E27FC236}">
              <a16:creationId xmlns:a16="http://schemas.microsoft.com/office/drawing/2014/main" id="{D26AC291-6A2F-41E6-86D0-FFA5C6D9E35C}"/>
            </a:ext>
          </a:extLst>
        </xdr:cNvPr>
        <xdr:cNvCxnSpPr/>
      </xdr:nvCxnSpPr>
      <xdr:spPr>
        <a:xfrm>
          <a:off x="14354460" y="6899290"/>
          <a:ext cx="12361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27129</xdr:colOff>
      <xdr:row>31</xdr:row>
      <xdr:rowOff>88426</xdr:rowOff>
    </xdr:from>
    <xdr:ext cx="224998" cy="360804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2021E3A2-4E6A-4C07-AF89-A34369199B91}"/>
            </a:ext>
          </a:extLst>
        </xdr:cNvPr>
        <xdr:cNvSpPr txBox="1"/>
      </xdr:nvSpPr>
      <xdr:spPr>
        <a:xfrm rot="16200000">
          <a:off x="14482050" y="7315287"/>
          <a:ext cx="360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y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22840</xdr:colOff>
      <xdr:row>30</xdr:row>
      <xdr:rowOff>13579</xdr:rowOff>
    </xdr:from>
    <xdr:ext cx="233205" cy="444352"/>
    <xdr:sp macro="" textlink="$AQ$37">
      <xdr:nvSpPr>
        <xdr:cNvPr id="329" name="テキスト ボックス 328">
          <a:extLst>
            <a:ext uri="{FF2B5EF4-FFF2-40B4-BE49-F238E27FC236}">
              <a16:creationId xmlns:a16="http://schemas.microsoft.com/office/drawing/2014/main" id="{1BC4C1F6-93C8-4F54-8745-F8122C83CEF3}"/>
            </a:ext>
          </a:extLst>
        </xdr:cNvPr>
        <xdr:cNvSpPr txBox="1"/>
      </xdr:nvSpPr>
      <xdr:spPr>
        <a:xfrm rot="16200000">
          <a:off x="14256722" y="696395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0555F9CD-E792-4A98-AE02-16DFC69D271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2.100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63</xdr:col>
      <xdr:colOff>162408</xdr:colOff>
      <xdr:row>20</xdr:row>
      <xdr:rowOff>148779</xdr:rowOff>
    </xdr:from>
    <xdr:ext cx="444352" cy="233205"/>
    <xdr:sp macro="" textlink="$BN$17">
      <xdr:nvSpPr>
        <xdr:cNvPr id="330" name="テキスト ボックス 329">
          <a:extLst>
            <a:ext uri="{FF2B5EF4-FFF2-40B4-BE49-F238E27FC236}">
              <a16:creationId xmlns:a16="http://schemas.microsoft.com/office/drawing/2014/main" id="{F8D03247-245E-4D56-8E4A-7C9BE5E01B66}"/>
            </a:ext>
          </a:extLst>
        </xdr:cNvPr>
        <xdr:cNvSpPr txBox="1"/>
      </xdr:nvSpPr>
      <xdr:spPr>
        <a:xfrm>
          <a:off x="14564208" y="473601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8B4270F-7E5F-4F10-9D60-27E2B9206F3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4.411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60</xdr:col>
      <xdr:colOff>50786</xdr:colOff>
      <xdr:row>28</xdr:row>
      <xdr:rowOff>29910</xdr:rowOff>
    </xdr:from>
    <xdr:ext cx="396134" cy="224998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E66CF0BE-439E-20F5-A148-F2E0BB479201}"/>
            </a:ext>
          </a:extLst>
        </xdr:cNvPr>
        <xdr:cNvSpPr txBox="1"/>
      </xdr:nvSpPr>
      <xdr:spPr>
        <a:xfrm>
          <a:off x="13882047" y="6497305"/>
          <a:ext cx="3961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49063</xdr:colOff>
      <xdr:row>28</xdr:row>
      <xdr:rowOff>162419</xdr:rowOff>
    </xdr:from>
    <xdr:ext cx="502061" cy="233205"/>
    <xdr:sp macro="" textlink="$AQ$29">
      <xdr:nvSpPr>
        <xdr:cNvPr id="333" name="テキスト ボックス 332">
          <a:extLst>
            <a:ext uri="{FF2B5EF4-FFF2-40B4-BE49-F238E27FC236}">
              <a16:creationId xmlns:a16="http://schemas.microsoft.com/office/drawing/2014/main" id="{16DBF82F-1358-8C04-7E67-67DD93D7CE61}"/>
            </a:ext>
          </a:extLst>
        </xdr:cNvPr>
        <xdr:cNvSpPr txBox="1"/>
      </xdr:nvSpPr>
      <xdr:spPr>
        <a:xfrm>
          <a:off x="13765063" y="6578459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719DEEB-022F-40ED-8276-5E161E2146F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41.807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60</xdr:col>
      <xdr:colOff>113644</xdr:colOff>
      <xdr:row>29</xdr:row>
      <xdr:rowOff>112054</xdr:rowOff>
    </xdr:from>
    <xdr:to>
      <xdr:col>60</xdr:col>
      <xdr:colOff>113644</xdr:colOff>
      <xdr:row>30</xdr:row>
      <xdr:rowOff>14850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41E58098-9733-9CC8-5A81-9A0F7E32F6B6}"/>
            </a:ext>
          </a:extLst>
        </xdr:cNvPr>
        <xdr:cNvCxnSpPr/>
      </xdr:nvCxnSpPr>
      <xdr:spPr>
        <a:xfrm flipV="1">
          <a:off x="13829644" y="6756694"/>
          <a:ext cx="0" cy="131396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168900</xdr:colOff>
      <xdr:row>20</xdr:row>
      <xdr:rowOff>153509</xdr:rowOff>
    </xdr:from>
    <xdr:ext cx="374783" cy="224998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1127EF49-AFC6-52B2-4322-5F26B528A914}"/>
            </a:ext>
          </a:extLst>
        </xdr:cNvPr>
        <xdr:cNvSpPr txBox="1"/>
      </xdr:nvSpPr>
      <xdr:spPr>
        <a:xfrm>
          <a:off x="14461203" y="4776736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26</xdr:col>
      <xdr:colOff>27122</xdr:colOff>
      <xdr:row>23</xdr:row>
      <xdr:rowOff>190880</xdr:rowOff>
    </xdr:from>
    <xdr:to>
      <xdr:col>29</xdr:col>
      <xdr:colOff>59701</xdr:colOff>
      <xdr:row>23</xdr:row>
      <xdr:rowOff>190880</xdr:rowOff>
    </xdr:to>
    <xdr:cxnSp macro="">
      <xdr:nvCxnSpPr>
        <xdr:cNvPr id="295" name="直線コネクタ 294">
          <a:extLst>
            <a:ext uri="{FF2B5EF4-FFF2-40B4-BE49-F238E27FC236}">
              <a16:creationId xmlns:a16="http://schemas.microsoft.com/office/drawing/2014/main" id="{5EB6BE50-D394-4399-DC3B-EB36B3FFC257}"/>
            </a:ext>
          </a:extLst>
        </xdr:cNvPr>
        <xdr:cNvCxnSpPr/>
      </xdr:nvCxnSpPr>
      <xdr:spPr>
        <a:xfrm>
          <a:off x="5970722" y="5461380"/>
          <a:ext cx="718379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54515</xdr:colOff>
      <xdr:row>23</xdr:row>
      <xdr:rowOff>144433</xdr:rowOff>
    </xdr:from>
    <xdr:to>
      <xdr:col>29</xdr:col>
      <xdr:colOff>54515</xdr:colOff>
      <xdr:row>24</xdr:row>
      <xdr:rowOff>45178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D53671AE-BD23-C816-5998-EDD50DAF55A3}"/>
            </a:ext>
          </a:extLst>
        </xdr:cNvPr>
        <xdr:cNvCxnSpPr/>
      </xdr:nvCxnSpPr>
      <xdr:spPr>
        <a:xfrm>
          <a:off x="6683915" y="5414933"/>
          <a:ext cx="0" cy="12934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81613</xdr:colOff>
      <xdr:row>22</xdr:row>
      <xdr:rowOff>221352</xdr:rowOff>
    </xdr:from>
    <xdr:ext cx="374783" cy="224998"/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12CCB3AE-5378-F1FF-0E18-AEC5D330D0AC}"/>
            </a:ext>
          </a:extLst>
        </xdr:cNvPr>
        <xdr:cNvSpPr txBox="1"/>
      </xdr:nvSpPr>
      <xdr:spPr>
        <a:xfrm>
          <a:off x="6025213" y="5263252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71093</xdr:colOff>
      <xdr:row>22</xdr:row>
      <xdr:rowOff>224513</xdr:rowOff>
    </xdr:from>
    <xdr:ext cx="444352" cy="233205"/>
    <xdr:sp macro="" textlink="$R$36">
      <xdr:nvSpPr>
        <xdr:cNvPr id="353" name="テキスト ボックス 352">
          <a:extLst>
            <a:ext uri="{FF2B5EF4-FFF2-40B4-BE49-F238E27FC236}">
              <a16:creationId xmlns:a16="http://schemas.microsoft.com/office/drawing/2014/main" id="{45D6A3D1-1144-36F5-3373-EC722192B946}"/>
            </a:ext>
          </a:extLst>
        </xdr:cNvPr>
        <xdr:cNvSpPr txBox="1"/>
      </xdr:nvSpPr>
      <xdr:spPr>
        <a:xfrm>
          <a:off x="6243293" y="526641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95E4513-13B3-4111-9A43-B68EB405550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124163</xdr:colOff>
      <xdr:row>23</xdr:row>
      <xdr:rowOff>76975</xdr:rowOff>
    </xdr:from>
    <xdr:to>
      <xdr:col>59</xdr:col>
      <xdr:colOff>124163</xdr:colOff>
      <xdr:row>33</xdr:row>
      <xdr:rowOff>94975</xdr:rowOff>
    </xdr:to>
    <xdr:cxnSp macro="">
      <xdr:nvCxnSpPr>
        <xdr:cNvPr id="354" name="直線コネクタ 353">
          <a:extLst>
            <a:ext uri="{FF2B5EF4-FFF2-40B4-BE49-F238E27FC236}">
              <a16:creationId xmlns:a16="http://schemas.microsoft.com/office/drawing/2014/main" id="{F6D15925-D652-1628-97F8-B0436B49E0F8}"/>
            </a:ext>
          </a:extLst>
        </xdr:cNvPr>
        <xdr:cNvCxnSpPr/>
      </xdr:nvCxnSpPr>
      <xdr:spPr>
        <a:xfrm>
          <a:off x="13611563" y="5350015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65042</xdr:colOff>
      <xdr:row>34</xdr:row>
      <xdr:rowOff>84482</xdr:rowOff>
    </xdr:from>
    <xdr:to>
      <xdr:col>64</xdr:col>
      <xdr:colOff>133442</xdr:colOff>
      <xdr:row>34</xdr:row>
      <xdr:rowOff>84482</xdr:rowOff>
    </xdr:to>
    <xdr:cxnSp macro="">
      <xdr:nvCxnSpPr>
        <xdr:cNvPr id="355" name="直線コネクタ 354">
          <a:extLst>
            <a:ext uri="{FF2B5EF4-FFF2-40B4-BE49-F238E27FC236}">
              <a16:creationId xmlns:a16="http://schemas.microsoft.com/office/drawing/2014/main" id="{218B15E7-79B7-988C-865D-09A55B669806}"/>
            </a:ext>
          </a:extLst>
        </xdr:cNvPr>
        <xdr:cNvCxnSpPr/>
      </xdr:nvCxnSpPr>
      <xdr:spPr>
        <a:xfrm>
          <a:off x="13323842" y="787212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68095</xdr:colOff>
      <xdr:row>33</xdr:row>
      <xdr:rowOff>95869</xdr:rowOff>
    </xdr:from>
    <xdr:to>
      <xdr:col>59</xdr:col>
      <xdr:colOff>127495</xdr:colOff>
      <xdr:row>33</xdr:row>
      <xdr:rowOff>95869</xdr:rowOff>
    </xdr:to>
    <xdr:cxnSp macro="">
      <xdr:nvCxnSpPr>
        <xdr:cNvPr id="356" name="直線コネクタ 355">
          <a:extLst>
            <a:ext uri="{FF2B5EF4-FFF2-40B4-BE49-F238E27FC236}">
              <a16:creationId xmlns:a16="http://schemas.microsoft.com/office/drawing/2014/main" id="{D6D63EBC-293C-F30B-ACF9-31F45D127E71}"/>
            </a:ext>
          </a:extLst>
        </xdr:cNvPr>
        <xdr:cNvCxnSpPr/>
      </xdr:nvCxnSpPr>
      <xdr:spPr>
        <a:xfrm>
          <a:off x="13326895" y="765490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65272</xdr:colOff>
      <xdr:row>33</xdr:row>
      <xdr:rowOff>97527</xdr:rowOff>
    </xdr:from>
    <xdr:to>
      <xdr:col>58</xdr:col>
      <xdr:colOff>65272</xdr:colOff>
      <xdr:row>34</xdr:row>
      <xdr:rowOff>84927</xdr:rowOff>
    </xdr:to>
    <xdr:cxnSp macro="">
      <xdr:nvCxnSpPr>
        <xdr:cNvPr id="357" name="直線コネクタ 356">
          <a:extLst>
            <a:ext uri="{FF2B5EF4-FFF2-40B4-BE49-F238E27FC236}">
              <a16:creationId xmlns:a16="http://schemas.microsoft.com/office/drawing/2014/main" id="{2DE18E3D-2400-C782-2E89-F7BFDA006CB7}"/>
            </a:ext>
          </a:extLst>
        </xdr:cNvPr>
        <xdr:cNvCxnSpPr/>
      </xdr:nvCxnSpPr>
      <xdr:spPr>
        <a:xfrm>
          <a:off x="13324072" y="765656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124276</xdr:colOff>
      <xdr:row>23</xdr:row>
      <xdr:rowOff>74370</xdr:rowOff>
    </xdr:from>
    <xdr:to>
      <xdr:col>60</xdr:col>
      <xdr:colOff>111676</xdr:colOff>
      <xdr:row>23</xdr:row>
      <xdr:rowOff>74370</xdr:rowOff>
    </xdr:to>
    <xdr:cxnSp macro="">
      <xdr:nvCxnSpPr>
        <xdr:cNvPr id="358" name="直線コネクタ 357">
          <a:extLst>
            <a:ext uri="{FF2B5EF4-FFF2-40B4-BE49-F238E27FC236}">
              <a16:creationId xmlns:a16="http://schemas.microsoft.com/office/drawing/2014/main" id="{A712307B-985C-00D3-5671-8063EA1178EA}"/>
            </a:ext>
          </a:extLst>
        </xdr:cNvPr>
        <xdr:cNvCxnSpPr/>
      </xdr:nvCxnSpPr>
      <xdr:spPr>
        <a:xfrm>
          <a:off x="13611676" y="5347410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109882</xdr:colOff>
      <xdr:row>33</xdr:row>
      <xdr:rowOff>97990</xdr:rowOff>
    </xdr:from>
    <xdr:to>
      <xdr:col>64</xdr:col>
      <xdr:colOff>131482</xdr:colOff>
      <xdr:row>33</xdr:row>
      <xdr:rowOff>97990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443EE4F-F286-AA76-F944-F19D73F6FF95}"/>
            </a:ext>
          </a:extLst>
        </xdr:cNvPr>
        <xdr:cNvCxnSpPr/>
      </xdr:nvCxnSpPr>
      <xdr:spPr>
        <a:xfrm>
          <a:off x="13825882" y="7657030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132733</xdr:colOff>
      <xdr:row>33</xdr:row>
      <xdr:rowOff>97010</xdr:rowOff>
    </xdr:from>
    <xdr:to>
      <xdr:col>64</xdr:col>
      <xdr:colOff>132733</xdr:colOff>
      <xdr:row>34</xdr:row>
      <xdr:rowOff>84410</xdr:rowOff>
    </xdr:to>
    <xdr:cxnSp macro="">
      <xdr:nvCxnSpPr>
        <xdr:cNvPr id="361" name="直線コネクタ 360">
          <a:extLst>
            <a:ext uri="{FF2B5EF4-FFF2-40B4-BE49-F238E27FC236}">
              <a16:creationId xmlns:a16="http://schemas.microsoft.com/office/drawing/2014/main" id="{B97CAA96-E3CC-D60E-C691-F4CA094B8013}"/>
            </a:ext>
          </a:extLst>
        </xdr:cNvPr>
        <xdr:cNvCxnSpPr/>
      </xdr:nvCxnSpPr>
      <xdr:spPr>
        <a:xfrm>
          <a:off x="14763133" y="765605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56</xdr:col>
      <xdr:colOff>53574</xdr:colOff>
      <xdr:row>23</xdr:row>
      <xdr:rowOff>74714</xdr:rowOff>
    </xdr:from>
    <xdr:to>
      <xdr:col>59</xdr:col>
      <xdr:colOff>2556</xdr:colOff>
      <xdr:row>23</xdr:row>
      <xdr:rowOff>74714</xdr:rowOff>
    </xdr:to>
    <xdr:cxnSp macro="">
      <xdr:nvCxnSpPr>
        <xdr:cNvPr id="362" name="直線コネクタ 361">
          <a:extLst>
            <a:ext uri="{FF2B5EF4-FFF2-40B4-BE49-F238E27FC236}">
              <a16:creationId xmlns:a16="http://schemas.microsoft.com/office/drawing/2014/main" id="{4C960938-FFDD-43A2-E10E-28B1CBFA3B27}"/>
            </a:ext>
          </a:extLst>
        </xdr:cNvPr>
        <xdr:cNvCxnSpPr/>
      </xdr:nvCxnSpPr>
      <xdr:spPr>
        <a:xfrm>
          <a:off x="12855174" y="5347754"/>
          <a:ext cx="63478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62427</xdr:colOff>
      <xdr:row>33</xdr:row>
      <xdr:rowOff>95951</xdr:rowOff>
    </xdr:from>
    <xdr:to>
      <xdr:col>57</xdr:col>
      <xdr:colOff>195264</xdr:colOff>
      <xdr:row>33</xdr:row>
      <xdr:rowOff>95951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1334F358-179C-1207-8209-E8751DCEE7D0}"/>
            </a:ext>
          </a:extLst>
        </xdr:cNvPr>
        <xdr:cNvCxnSpPr/>
      </xdr:nvCxnSpPr>
      <xdr:spPr>
        <a:xfrm>
          <a:off x="13092627" y="7654991"/>
          <a:ext cx="13283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99952</xdr:colOff>
      <xdr:row>23</xdr:row>
      <xdr:rowOff>77546</xdr:rowOff>
    </xdr:from>
    <xdr:to>
      <xdr:col>57</xdr:col>
      <xdr:colOff>99952</xdr:colOff>
      <xdr:row>33</xdr:row>
      <xdr:rowOff>95546</xdr:rowOff>
    </xdr:to>
    <xdr:cxnSp macro="">
      <xdr:nvCxnSpPr>
        <xdr:cNvPr id="364" name="直線コネクタ 363">
          <a:extLst>
            <a:ext uri="{FF2B5EF4-FFF2-40B4-BE49-F238E27FC236}">
              <a16:creationId xmlns:a16="http://schemas.microsoft.com/office/drawing/2014/main" id="{DDE7F768-5381-18C8-D27D-C1E4E7327E21}"/>
            </a:ext>
          </a:extLst>
        </xdr:cNvPr>
        <xdr:cNvCxnSpPr/>
      </xdr:nvCxnSpPr>
      <xdr:spPr>
        <a:xfrm>
          <a:off x="13130152" y="5350586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56</xdr:col>
      <xdr:colOff>143685</xdr:colOff>
      <xdr:row>26</xdr:row>
      <xdr:rowOff>197110</xdr:rowOff>
    </xdr:from>
    <xdr:ext cx="233205" cy="444352"/>
    <xdr:sp macro="" textlink="'1条'!$R$7">
      <xdr:nvSpPr>
        <xdr:cNvPr id="365" name="テキスト ボックス 364">
          <a:extLst>
            <a:ext uri="{FF2B5EF4-FFF2-40B4-BE49-F238E27FC236}">
              <a16:creationId xmlns:a16="http://schemas.microsoft.com/office/drawing/2014/main" id="{681BE617-E791-3A61-77FE-8F1728B4910C}"/>
            </a:ext>
          </a:extLst>
        </xdr:cNvPr>
        <xdr:cNvSpPr txBox="1"/>
      </xdr:nvSpPr>
      <xdr:spPr>
        <a:xfrm rot="16200000">
          <a:off x="12947288" y="630903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56</xdr:col>
      <xdr:colOff>45764</xdr:colOff>
      <xdr:row>34</xdr:row>
      <xdr:rowOff>87064</xdr:rowOff>
    </xdr:from>
    <xdr:to>
      <xdr:col>57</xdr:col>
      <xdr:colOff>195264</xdr:colOff>
      <xdr:row>34</xdr:row>
      <xdr:rowOff>87064</xdr:rowOff>
    </xdr:to>
    <xdr:cxnSp macro="">
      <xdr:nvCxnSpPr>
        <xdr:cNvPr id="366" name="直線コネクタ 365">
          <a:extLst>
            <a:ext uri="{FF2B5EF4-FFF2-40B4-BE49-F238E27FC236}">
              <a16:creationId xmlns:a16="http://schemas.microsoft.com/office/drawing/2014/main" id="{C3F7F0F9-AA04-7AF0-9704-D7FA37286B99}"/>
            </a:ext>
          </a:extLst>
        </xdr:cNvPr>
        <xdr:cNvCxnSpPr/>
      </xdr:nvCxnSpPr>
      <xdr:spPr>
        <a:xfrm>
          <a:off x="12847364" y="7874704"/>
          <a:ext cx="3781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127086</xdr:colOff>
      <xdr:row>27</xdr:row>
      <xdr:rowOff>141958</xdr:rowOff>
    </xdr:from>
    <xdr:ext cx="233205" cy="444352"/>
    <xdr:sp macro="" textlink="'1条'!R6">
      <xdr:nvSpPr>
        <xdr:cNvPr id="367" name="テキスト ボックス 366">
          <a:extLst>
            <a:ext uri="{FF2B5EF4-FFF2-40B4-BE49-F238E27FC236}">
              <a16:creationId xmlns:a16="http://schemas.microsoft.com/office/drawing/2014/main" id="{16669838-979F-2FC4-CE50-B06A705BDAED}"/>
            </a:ext>
          </a:extLst>
        </xdr:cNvPr>
        <xdr:cNvSpPr txBox="1"/>
      </xdr:nvSpPr>
      <xdr:spPr>
        <a:xfrm rot="16200000">
          <a:off x="12700168" y="648440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56</xdr:col>
      <xdr:colOff>95162</xdr:colOff>
      <xdr:row>23</xdr:row>
      <xdr:rowOff>77546</xdr:rowOff>
    </xdr:from>
    <xdr:to>
      <xdr:col>56</xdr:col>
      <xdr:colOff>95162</xdr:colOff>
      <xdr:row>34</xdr:row>
      <xdr:rowOff>82946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A624CC99-F7AF-E5E1-0E73-F075F800C04A}"/>
            </a:ext>
          </a:extLst>
        </xdr:cNvPr>
        <xdr:cNvCxnSpPr/>
      </xdr:nvCxnSpPr>
      <xdr:spPr>
        <a:xfrm>
          <a:off x="12896762" y="5350586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101357</xdr:colOff>
      <xdr:row>33</xdr:row>
      <xdr:rowOff>98272</xdr:rowOff>
    </xdr:from>
    <xdr:to>
      <xdr:col>57</xdr:col>
      <xdr:colOff>101357</xdr:colOff>
      <xdr:row>34</xdr:row>
      <xdr:rowOff>85672</xdr:rowOff>
    </xdr:to>
    <xdr:cxnSp macro="">
      <xdr:nvCxnSpPr>
        <xdr:cNvPr id="369" name="直線コネクタ 368">
          <a:extLst>
            <a:ext uri="{FF2B5EF4-FFF2-40B4-BE49-F238E27FC236}">
              <a16:creationId xmlns:a16="http://schemas.microsoft.com/office/drawing/2014/main" id="{C41D1C5F-1E9E-E382-96E5-42D4803097E6}"/>
            </a:ext>
          </a:extLst>
        </xdr:cNvPr>
        <xdr:cNvCxnSpPr/>
      </xdr:nvCxnSpPr>
      <xdr:spPr>
        <a:xfrm>
          <a:off x="13131557" y="7657312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137818</xdr:colOff>
      <xdr:row>28</xdr:row>
      <xdr:rowOff>225102</xdr:rowOff>
    </xdr:from>
    <xdr:ext cx="224998" cy="345929"/>
    <xdr:sp macro="" textlink="">
      <xdr:nvSpPr>
        <xdr:cNvPr id="370" name="テキスト ボックス 369">
          <a:extLst>
            <a:ext uri="{FF2B5EF4-FFF2-40B4-BE49-F238E27FC236}">
              <a16:creationId xmlns:a16="http://schemas.microsoft.com/office/drawing/2014/main" id="{81479740-1D65-64CC-B207-1FD131961ECF}"/>
            </a:ext>
          </a:extLst>
        </xdr:cNvPr>
        <xdr:cNvSpPr txBox="1"/>
      </xdr:nvSpPr>
      <xdr:spPr>
        <a:xfrm rot="16200000">
          <a:off x="12756007" y="6752963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56</xdr:col>
      <xdr:colOff>125276</xdr:colOff>
      <xdr:row>32</xdr:row>
      <xdr:rowOff>178327</xdr:rowOff>
    </xdr:from>
    <xdr:ext cx="233205" cy="444352"/>
    <xdr:sp macro="" textlink="'1条'!$R$10">
      <xdr:nvSpPr>
        <xdr:cNvPr id="371" name="テキスト ボックス 370">
          <a:extLst>
            <a:ext uri="{FF2B5EF4-FFF2-40B4-BE49-F238E27FC236}">
              <a16:creationId xmlns:a16="http://schemas.microsoft.com/office/drawing/2014/main" id="{01A61353-2B64-8D6E-50CF-DE5AE7A48227}"/>
            </a:ext>
          </a:extLst>
        </xdr:cNvPr>
        <xdr:cNvSpPr txBox="1"/>
      </xdr:nvSpPr>
      <xdr:spPr>
        <a:xfrm rot="16200000">
          <a:off x="12821303" y="761434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121037</xdr:colOff>
      <xdr:row>21</xdr:row>
      <xdr:rowOff>102696</xdr:rowOff>
    </xdr:from>
    <xdr:to>
      <xdr:col>59</xdr:col>
      <xdr:colOff>121037</xdr:colOff>
      <xdr:row>22</xdr:row>
      <xdr:rowOff>162096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939C86B6-8FAA-AAC9-05EB-E37BFCEF8A24}"/>
            </a:ext>
          </a:extLst>
        </xdr:cNvPr>
        <xdr:cNvCxnSpPr/>
      </xdr:nvCxnSpPr>
      <xdr:spPr>
        <a:xfrm>
          <a:off x="13608437" y="4918536"/>
          <a:ext cx="0" cy="288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126617</xdr:colOff>
      <xdr:row>21</xdr:row>
      <xdr:rowOff>136155</xdr:rowOff>
    </xdr:from>
    <xdr:to>
      <xdr:col>60</xdr:col>
      <xdr:colOff>112369</xdr:colOff>
      <xdr:row>21</xdr:row>
      <xdr:rowOff>136155</xdr:rowOff>
    </xdr:to>
    <xdr:cxnSp macro="">
      <xdr:nvCxnSpPr>
        <xdr:cNvPr id="373" name="直線コネクタ 372">
          <a:extLst>
            <a:ext uri="{FF2B5EF4-FFF2-40B4-BE49-F238E27FC236}">
              <a16:creationId xmlns:a16="http://schemas.microsoft.com/office/drawing/2014/main" id="{6CEC1370-830D-0A5F-98CD-AD3645FE6530}"/>
            </a:ext>
          </a:extLst>
        </xdr:cNvPr>
        <xdr:cNvCxnSpPr/>
      </xdr:nvCxnSpPr>
      <xdr:spPr>
        <a:xfrm>
          <a:off x="13614017" y="4951995"/>
          <a:ext cx="21435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31869</xdr:colOff>
      <xdr:row>20</xdr:row>
      <xdr:rowOff>149716</xdr:rowOff>
    </xdr:from>
    <xdr:ext cx="444352" cy="233205"/>
    <xdr:sp macro="" textlink="'1条'!R8">
      <xdr:nvSpPr>
        <xdr:cNvPr id="374" name="テキスト ボックス 373">
          <a:extLst>
            <a:ext uri="{FF2B5EF4-FFF2-40B4-BE49-F238E27FC236}">
              <a16:creationId xmlns:a16="http://schemas.microsoft.com/office/drawing/2014/main" id="{D76A71E4-7CDC-9C1D-A03A-6F63F7D4436A}"/>
            </a:ext>
          </a:extLst>
        </xdr:cNvPr>
        <xdr:cNvSpPr txBox="1"/>
      </xdr:nvSpPr>
      <xdr:spPr>
        <a:xfrm>
          <a:off x="13519269" y="473695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66232</xdr:colOff>
      <xdr:row>35</xdr:row>
      <xdr:rowOff>8737</xdr:rowOff>
    </xdr:from>
    <xdr:to>
      <xdr:col>58</xdr:col>
      <xdr:colOff>66232</xdr:colOff>
      <xdr:row>36</xdr:row>
      <xdr:rowOff>120340</xdr:rowOff>
    </xdr:to>
    <xdr:cxnSp macro="">
      <xdr:nvCxnSpPr>
        <xdr:cNvPr id="375" name="直線コネクタ 374">
          <a:extLst>
            <a:ext uri="{FF2B5EF4-FFF2-40B4-BE49-F238E27FC236}">
              <a16:creationId xmlns:a16="http://schemas.microsoft.com/office/drawing/2014/main" id="{D5F8FB5D-B16F-DAC1-B8D4-B5588F786FA3}"/>
            </a:ext>
          </a:extLst>
        </xdr:cNvPr>
        <xdr:cNvCxnSpPr/>
      </xdr:nvCxnSpPr>
      <xdr:spPr>
        <a:xfrm>
          <a:off x="13325032" y="8024977"/>
          <a:ext cx="0" cy="3402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132294</xdr:colOff>
      <xdr:row>34</xdr:row>
      <xdr:rowOff>228107</xdr:rowOff>
    </xdr:from>
    <xdr:to>
      <xdr:col>64</xdr:col>
      <xdr:colOff>132294</xdr:colOff>
      <xdr:row>36</xdr:row>
      <xdr:rowOff>120340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94D7F271-6E0F-DA1B-51D6-ABFDF748E1D0}"/>
            </a:ext>
          </a:extLst>
        </xdr:cNvPr>
        <xdr:cNvCxnSpPr/>
      </xdr:nvCxnSpPr>
      <xdr:spPr>
        <a:xfrm>
          <a:off x="14762694" y="8015747"/>
          <a:ext cx="0" cy="34943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68353</xdr:colOff>
      <xdr:row>36</xdr:row>
      <xdr:rowOff>40180</xdr:rowOff>
    </xdr:from>
    <xdr:to>
      <xdr:col>64</xdr:col>
      <xdr:colOff>138674</xdr:colOff>
      <xdr:row>36</xdr:row>
      <xdr:rowOff>40180</xdr:rowOff>
    </xdr:to>
    <xdr:cxnSp macro="">
      <xdr:nvCxnSpPr>
        <xdr:cNvPr id="377" name="直線コネクタ 376">
          <a:extLst>
            <a:ext uri="{FF2B5EF4-FFF2-40B4-BE49-F238E27FC236}">
              <a16:creationId xmlns:a16="http://schemas.microsoft.com/office/drawing/2014/main" id="{3E823B32-63A3-7E20-8428-04446A0A720C}"/>
            </a:ext>
          </a:extLst>
        </xdr:cNvPr>
        <xdr:cNvCxnSpPr/>
      </xdr:nvCxnSpPr>
      <xdr:spPr>
        <a:xfrm>
          <a:off x="13327153" y="8285020"/>
          <a:ext cx="144192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110661</xdr:colOff>
      <xdr:row>35</xdr:row>
      <xdr:rowOff>223920</xdr:rowOff>
    </xdr:from>
    <xdr:ext cx="444352" cy="233205"/>
    <xdr:sp macro="" textlink="'1条'!R9">
      <xdr:nvSpPr>
        <xdr:cNvPr id="378" name="テキスト ボックス 377">
          <a:extLst>
            <a:ext uri="{FF2B5EF4-FFF2-40B4-BE49-F238E27FC236}">
              <a16:creationId xmlns:a16="http://schemas.microsoft.com/office/drawing/2014/main" id="{35F2D507-8956-3295-557E-364F358A714F}"/>
            </a:ext>
          </a:extLst>
        </xdr:cNvPr>
        <xdr:cNvSpPr txBox="1"/>
      </xdr:nvSpPr>
      <xdr:spPr>
        <a:xfrm>
          <a:off x="13941922" y="830496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57972</xdr:colOff>
      <xdr:row>32</xdr:row>
      <xdr:rowOff>108411</xdr:rowOff>
    </xdr:from>
    <xdr:to>
      <xdr:col>58</xdr:col>
      <xdr:colOff>57972</xdr:colOff>
      <xdr:row>33</xdr:row>
      <xdr:rowOff>8021</xdr:rowOff>
    </xdr:to>
    <xdr:cxnSp macro="">
      <xdr:nvCxnSpPr>
        <xdr:cNvPr id="379" name="直線コネクタ 378">
          <a:extLst>
            <a:ext uri="{FF2B5EF4-FFF2-40B4-BE49-F238E27FC236}">
              <a16:creationId xmlns:a16="http://schemas.microsoft.com/office/drawing/2014/main" id="{D97535F9-70DD-6EF8-C0D2-636012348DFE}"/>
            </a:ext>
          </a:extLst>
        </xdr:cNvPr>
        <xdr:cNvCxnSpPr/>
      </xdr:nvCxnSpPr>
      <xdr:spPr>
        <a:xfrm>
          <a:off x="13316772" y="7439653"/>
          <a:ext cx="0" cy="12821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55446</xdr:colOff>
      <xdr:row>32</xdr:row>
      <xdr:rowOff>160777</xdr:rowOff>
    </xdr:from>
    <xdr:to>
      <xdr:col>59</xdr:col>
      <xdr:colOff>116767</xdr:colOff>
      <xdr:row>32</xdr:row>
      <xdr:rowOff>160777</xdr:rowOff>
    </xdr:to>
    <xdr:cxnSp macro="">
      <xdr:nvCxnSpPr>
        <xdr:cNvPr id="380" name="直線コネクタ 379">
          <a:extLst>
            <a:ext uri="{FF2B5EF4-FFF2-40B4-BE49-F238E27FC236}">
              <a16:creationId xmlns:a16="http://schemas.microsoft.com/office/drawing/2014/main" id="{501F6D49-C429-5DC5-6DF5-E2FD7845E97F}"/>
            </a:ext>
          </a:extLst>
        </xdr:cNvPr>
        <xdr:cNvCxnSpPr/>
      </xdr:nvCxnSpPr>
      <xdr:spPr>
        <a:xfrm>
          <a:off x="13425664" y="7550256"/>
          <a:ext cx="29184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211965</xdr:colOff>
      <xdr:row>31</xdr:row>
      <xdr:rowOff>175905</xdr:rowOff>
    </xdr:from>
    <xdr:ext cx="444352" cy="233205"/>
    <xdr:sp macro="" textlink="'1条'!R11">
      <xdr:nvSpPr>
        <xdr:cNvPr id="381" name="テキスト ボックス 380">
          <a:extLst>
            <a:ext uri="{FF2B5EF4-FFF2-40B4-BE49-F238E27FC236}">
              <a16:creationId xmlns:a16="http://schemas.microsoft.com/office/drawing/2014/main" id="{0179AA96-8B17-605A-29F2-00AA9E81EC84}"/>
            </a:ext>
          </a:extLst>
        </xdr:cNvPr>
        <xdr:cNvSpPr txBox="1"/>
      </xdr:nvSpPr>
      <xdr:spPr>
        <a:xfrm>
          <a:off x="13351662" y="73348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57</xdr:col>
      <xdr:colOff>160833</xdr:colOff>
      <xdr:row>21</xdr:row>
      <xdr:rowOff>64444</xdr:rowOff>
    </xdr:from>
    <xdr:ext cx="233205" cy="444352"/>
    <xdr:sp macro="" textlink="'1条'!R17">
      <xdr:nvSpPr>
        <xdr:cNvPr id="383" name="テキスト ボックス 382">
          <a:extLst>
            <a:ext uri="{FF2B5EF4-FFF2-40B4-BE49-F238E27FC236}">
              <a16:creationId xmlns:a16="http://schemas.microsoft.com/office/drawing/2014/main" id="{CD9BFEC8-395E-7CA1-FD26-7E2C745CFDED}"/>
            </a:ext>
          </a:extLst>
        </xdr:cNvPr>
        <xdr:cNvSpPr txBox="1"/>
      </xdr:nvSpPr>
      <xdr:spPr>
        <a:xfrm rot="16200000">
          <a:off x="13194957" y="502376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56825</xdr:colOff>
      <xdr:row>23</xdr:row>
      <xdr:rowOff>117186</xdr:rowOff>
    </xdr:from>
    <xdr:to>
      <xdr:col>59</xdr:col>
      <xdr:colOff>3749</xdr:colOff>
      <xdr:row>23</xdr:row>
      <xdr:rowOff>117186</xdr:rowOff>
    </xdr:to>
    <xdr:cxnSp macro="">
      <xdr:nvCxnSpPr>
        <xdr:cNvPr id="384" name="直線コネクタ 383">
          <a:extLst>
            <a:ext uri="{FF2B5EF4-FFF2-40B4-BE49-F238E27FC236}">
              <a16:creationId xmlns:a16="http://schemas.microsoft.com/office/drawing/2014/main" id="{90B8E369-4C35-FAC8-72B6-2D2FAAD36858}"/>
            </a:ext>
          </a:extLst>
        </xdr:cNvPr>
        <xdr:cNvCxnSpPr/>
      </xdr:nvCxnSpPr>
      <xdr:spPr>
        <a:xfrm>
          <a:off x="13315625" y="5390226"/>
          <a:ext cx="17552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126887</xdr:colOff>
      <xdr:row>22</xdr:row>
      <xdr:rowOff>157471</xdr:rowOff>
    </xdr:from>
    <xdr:to>
      <xdr:col>58</xdr:col>
      <xdr:colOff>126887</xdr:colOff>
      <xdr:row>23</xdr:row>
      <xdr:rowOff>73956</xdr:rowOff>
    </xdr:to>
    <xdr:cxnSp macro="">
      <xdr:nvCxnSpPr>
        <xdr:cNvPr id="385" name="直線コネクタ 384">
          <a:extLst>
            <a:ext uri="{FF2B5EF4-FFF2-40B4-BE49-F238E27FC236}">
              <a16:creationId xmlns:a16="http://schemas.microsoft.com/office/drawing/2014/main" id="{D4E6A08D-DFDA-69CE-16F9-0FA13046B799}"/>
            </a:ext>
          </a:extLst>
        </xdr:cNvPr>
        <xdr:cNvCxnSpPr/>
      </xdr:nvCxnSpPr>
      <xdr:spPr>
        <a:xfrm>
          <a:off x="13497105" y="5241740"/>
          <a:ext cx="0" cy="147006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111552</xdr:colOff>
      <xdr:row>23</xdr:row>
      <xdr:rowOff>121920</xdr:rowOff>
    </xdr:from>
    <xdr:to>
      <xdr:col>67</xdr:col>
      <xdr:colOff>99353</xdr:colOff>
      <xdr:row>33</xdr:row>
      <xdr:rowOff>96999</xdr:rowOff>
    </xdr:to>
    <xdr:cxnSp macro="">
      <xdr:nvCxnSpPr>
        <xdr:cNvPr id="386" name="直線コネクタ 385">
          <a:extLst>
            <a:ext uri="{FF2B5EF4-FFF2-40B4-BE49-F238E27FC236}">
              <a16:creationId xmlns:a16="http://schemas.microsoft.com/office/drawing/2014/main" id="{027222C3-3955-07FA-6124-0C0F057455E4}"/>
            </a:ext>
          </a:extLst>
        </xdr:cNvPr>
        <xdr:cNvCxnSpPr/>
      </xdr:nvCxnSpPr>
      <xdr:spPr>
        <a:xfrm flipH="1">
          <a:off x="13827552" y="5394960"/>
          <a:ext cx="1588001" cy="226107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44913</xdr:colOff>
      <xdr:row>32</xdr:row>
      <xdr:rowOff>194402</xdr:rowOff>
    </xdr:from>
    <xdr:to>
      <xdr:col>61</xdr:col>
      <xdr:colOff>48413</xdr:colOff>
      <xdr:row>33</xdr:row>
      <xdr:rowOff>193327</xdr:rowOff>
    </xdr:to>
    <xdr:sp macro="" textlink="">
      <xdr:nvSpPr>
        <xdr:cNvPr id="393" name="円弧 392">
          <a:extLst>
            <a:ext uri="{FF2B5EF4-FFF2-40B4-BE49-F238E27FC236}">
              <a16:creationId xmlns:a16="http://schemas.microsoft.com/office/drawing/2014/main" id="{FCB62A48-41FA-A63B-35BF-D55FA19B5297}"/>
            </a:ext>
          </a:extLst>
        </xdr:cNvPr>
        <xdr:cNvSpPr/>
      </xdr:nvSpPr>
      <xdr:spPr>
        <a:xfrm rot="1800000">
          <a:off x="13760913" y="7524842"/>
          <a:ext cx="232100" cy="227525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60</xdr:col>
      <xdr:colOff>215517</xdr:colOff>
      <xdr:row>32</xdr:row>
      <xdr:rowOff>46454</xdr:rowOff>
    </xdr:from>
    <xdr:ext cx="355097" cy="242374"/>
    <xdr:sp macro="" textlink="">
      <xdr:nvSpPr>
        <xdr:cNvPr id="394" name="テキスト ボックス 393">
          <a:extLst>
            <a:ext uri="{FF2B5EF4-FFF2-40B4-BE49-F238E27FC236}">
              <a16:creationId xmlns:a16="http://schemas.microsoft.com/office/drawing/2014/main" id="{4F3F23EB-6BFA-E450-FE55-4E92F215809A}"/>
            </a:ext>
          </a:extLst>
        </xdr:cNvPr>
        <xdr:cNvSpPr txBox="1"/>
      </xdr:nvSpPr>
      <xdr:spPr>
        <a:xfrm>
          <a:off x="13931517" y="7376894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64</xdr:col>
      <xdr:colOff>68633</xdr:colOff>
      <xdr:row>28</xdr:row>
      <xdr:rowOff>11781</xdr:rowOff>
    </xdr:from>
    <xdr:to>
      <xdr:col>66</xdr:col>
      <xdr:colOff>15921</xdr:colOff>
      <xdr:row>29</xdr:row>
      <xdr:rowOff>72254</xdr:rowOff>
    </xdr:to>
    <xdr:cxnSp macro="">
      <xdr:nvCxnSpPr>
        <xdr:cNvPr id="395" name="直線コネクタ 394">
          <a:extLst>
            <a:ext uri="{FF2B5EF4-FFF2-40B4-BE49-F238E27FC236}">
              <a16:creationId xmlns:a16="http://schemas.microsoft.com/office/drawing/2014/main" id="{BC8EC33E-1476-595D-8B9F-48F7B346B1EC}"/>
            </a:ext>
          </a:extLst>
        </xdr:cNvPr>
        <xdr:cNvCxnSpPr/>
      </xdr:nvCxnSpPr>
      <xdr:spPr>
        <a:xfrm>
          <a:off x="14699033" y="6427821"/>
          <a:ext cx="404488" cy="289073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65804</xdr:colOff>
      <xdr:row>28</xdr:row>
      <xdr:rowOff>10550</xdr:rowOff>
    </xdr:from>
    <xdr:to>
      <xdr:col>65</xdr:col>
      <xdr:colOff>83195</xdr:colOff>
      <xdr:row>30</xdr:row>
      <xdr:rowOff>94388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229FD610-081D-4A8E-12A1-BCD5B28A8EDF}"/>
            </a:ext>
          </a:extLst>
        </xdr:cNvPr>
        <xdr:cNvCxnSpPr/>
      </xdr:nvCxnSpPr>
      <xdr:spPr>
        <a:xfrm>
          <a:off x="14696204" y="6426590"/>
          <a:ext cx="245991" cy="541038"/>
        </a:xfrm>
        <a:prstGeom prst="line">
          <a:avLst/>
        </a:prstGeom>
        <a:ln w="25400">
          <a:solidFill>
            <a:schemeClr val="tx1"/>
          </a:solidFill>
          <a:prstDash val="solid"/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49208</xdr:colOff>
      <xdr:row>28</xdr:row>
      <xdr:rowOff>43595</xdr:rowOff>
    </xdr:from>
    <xdr:to>
      <xdr:col>65</xdr:col>
      <xdr:colOff>54543</xdr:colOff>
      <xdr:row>29</xdr:row>
      <xdr:rowOff>45329</xdr:rowOff>
    </xdr:to>
    <xdr:sp macro="" textlink="">
      <xdr:nvSpPr>
        <xdr:cNvPr id="397" name="円弧 396">
          <a:extLst>
            <a:ext uri="{FF2B5EF4-FFF2-40B4-BE49-F238E27FC236}">
              <a16:creationId xmlns:a16="http://schemas.microsoft.com/office/drawing/2014/main" id="{60379191-853E-1108-64F3-0CBCE6C4A305}"/>
            </a:ext>
          </a:extLst>
        </xdr:cNvPr>
        <xdr:cNvSpPr/>
      </xdr:nvSpPr>
      <xdr:spPr>
        <a:xfrm rot="5940764">
          <a:off x="14681409" y="6457834"/>
          <a:ext cx="230334" cy="233935"/>
        </a:xfrm>
        <a:prstGeom prst="arc">
          <a:avLst>
            <a:gd name="adj1" fmla="val 15939320"/>
            <a:gd name="adj2" fmla="val 20343566"/>
          </a:avLst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162192</xdr:colOff>
      <xdr:row>29</xdr:row>
      <xdr:rowOff>6209</xdr:rowOff>
    </xdr:from>
    <xdr:ext cx="355097" cy="242374"/>
    <xdr:sp macro="" textlink="">
      <xdr:nvSpPr>
        <xdr:cNvPr id="398" name="テキスト ボックス 397">
          <a:extLst>
            <a:ext uri="{FF2B5EF4-FFF2-40B4-BE49-F238E27FC236}">
              <a16:creationId xmlns:a16="http://schemas.microsoft.com/office/drawing/2014/main" id="{CCF1174F-E53E-4947-80BB-70A612D46CCC}"/>
            </a:ext>
          </a:extLst>
        </xdr:cNvPr>
        <xdr:cNvSpPr txBox="1"/>
      </xdr:nvSpPr>
      <xdr:spPr>
        <a:xfrm>
          <a:off x="14792592" y="6650849"/>
          <a:ext cx="355097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φ=</a:t>
          </a:r>
          <a:endParaRPr kumimoji="1" lang="ja-JP" altLang="en-US" sz="900">
            <a:latin typeface="HGP明朝B" panose="02020800000000000000" pitchFamily="18" charset="-128"/>
            <a:ea typeface="HGP明朝B" panose="020208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154876</xdr:colOff>
      <xdr:row>24</xdr:row>
      <xdr:rowOff>200987</xdr:rowOff>
    </xdr:from>
    <xdr:to>
      <xdr:col>62</xdr:col>
      <xdr:colOff>154876</xdr:colOff>
      <xdr:row>27</xdr:row>
      <xdr:rowOff>107259</xdr:rowOff>
    </xdr:to>
    <xdr:cxnSp macro="">
      <xdr:nvCxnSpPr>
        <xdr:cNvPr id="401" name="直線コネクタ 400">
          <a:extLst>
            <a:ext uri="{FF2B5EF4-FFF2-40B4-BE49-F238E27FC236}">
              <a16:creationId xmlns:a16="http://schemas.microsoft.com/office/drawing/2014/main" id="{C447F26C-7D49-A6FE-D155-E533F5D7EE75}"/>
            </a:ext>
          </a:extLst>
        </xdr:cNvPr>
        <xdr:cNvCxnSpPr/>
      </xdr:nvCxnSpPr>
      <xdr:spPr>
        <a:xfrm>
          <a:off x="14447179" y="5746298"/>
          <a:ext cx="0" cy="597835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22726</xdr:colOff>
      <xdr:row>24</xdr:row>
      <xdr:rowOff>16305</xdr:rowOff>
    </xdr:from>
    <xdr:ext cx="374718" cy="224998"/>
    <xdr:sp macro="" textlink="">
      <xdr:nvSpPr>
        <xdr:cNvPr id="402" name="テキスト ボックス 401">
          <a:extLst>
            <a:ext uri="{FF2B5EF4-FFF2-40B4-BE49-F238E27FC236}">
              <a16:creationId xmlns:a16="http://schemas.microsoft.com/office/drawing/2014/main" id="{1893B07D-5AA1-E0D2-112B-DB45065208E3}"/>
            </a:ext>
          </a:extLst>
        </xdr:cNvPr>
        <xdr:cNvSpPr txBox="1"/>
      </xdr:nvSpPr>
      <xdr:spPr>
        <a:xfrm>
          <a:off x="14195926" y="5515405"/>
          <a:ext cx="37471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89217</xdr:colOff>
      <xdr:row>30</xdr:row>
      <xdr:rowOff>17631</xdr:rowOff>
    </xdr:from>
    <xdr:to>
      <xdr:col>60</xdr:col>
      <xdr:colOff>107904</xdr:colOff>
      <xdr:row>30</xdr:row>
      <xdr:rowOff>123948</xdr:rowOff>
    </xdr:to>
    <xdr:cxnSp macro="">
      <xdr:nvCxnSpPr>
        <xdr:cNvPr id="403" name="直線コネクタ 402">
          <a:extLst>
            <a:ext uri="{FF2B5EF4-FFF2-40B4-BE49-F238E27FC236}">
              <a16:creationId xmlns:a16="http://schemas.microsoft.com/office/drawing/2014/main" id="{44DCE2F0-711D-1F3A-0EBE-80DC21A4BEF7}"/>
            </a:ext>
          </a:extLst>
        </xdr:cNvPr>
        <xdr:cNvCxnSpPr/>
      </xdr:nvCxnSpPr>
      <xdr:spPr>
        <a:xfrm flipV="1">
          <a:off x="13576617" y="6890871"/>
          <a:ext cx="247287" cy="106317"/>
        </a:xfrm>
        <a:prstGeom prst="line">
          <a:avLst/>
        </a:prstGeom>
        <a:ln w="25400">
          <a:solidFill>
            <a:schemeClr val="tx1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209522</xdr:colOff>
      <xdr:row>29</xdr:row>
      <xdr:rowOff>125052</xdr:rowOff>
    </xdr:from>
    <xdr:ext cx="390813" cy="224998"/>
    <xdr:sp macro="" textlink="">
      <xdr:nvSpPr>
        <xdr:cNvPr id="404" name="テキスト ボックス 403">
          <a:extLst>
            <a:ext uri="{FF2B5EF4-FFF2-40B4-BE49-F238E27FC236}">
              <a16:creationId xmlns:a16="http://schemas.microsoft.com/office/drawing/2014/main" id="{0701A45E-7445-CD15-627E-24C6366C988E}"/>
            </a:ext>
          </a:extLst>
        </xdr:cNvPr>
        <xdr:cNvSpPr txBox="1"/>
      </xdr:nvSpPr>
      <xdr:spPr>
        <a:xfrm>
          <a:off x="13239722" y="6769692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P =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60</xdr:col>
      <xdr:colOff>109638</xdr:colOff>
      <xdr:row>21</xdr:row>
      <xdr:rowOff>101188</xdr:rowOff>
    </xdr:from>
    <xdr:to>
      <xdr:col>60</xdr:col>
      <xdr:colOff>109638</xdr:colOff>
      <xdr:row>22</xdr:row>
      <xdr:rowOff>161281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EDA865B1-9612-3B74-0331-705D45B8C2E9}"/>
            </a:ext>
          </a:extLst>
        </xdr:cNvPr>
        <xdr:cNvCxnSpPr/>
      </xdr:nvCxnSpPr>
      <xdr:spPr>
        <a:xfrm>
          <a:off x="13825638" y="4917028"/>
          <a:ext cx="0" cy="28869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112933</xdr:colOff>
      <xdr:row>21</xdr:row>
      <xdr:rowOff>134647</xdr:rowOff>
    </xdr:from>
    <xdr:to>
      <xdr:col>67</xdr:col>
      <xdr:colOff>96733</xdr:colOff>
      <xdr:row>21</xdr:row>
      <xdr:rowOff>134647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D1291516-4041-36CA-F988-B78B28A2E9A9}"/>
            </a:ext>
          </a:extLst>
        </xdr:cNvPr>
        <xdr:cNvCxnSpPr/>
      </xdr:nvCxnSpPr>
      <xdr:spPr>
        <a:xfrm>
          <a:off x="13828933" y="4950487"/>
          <a:ext cx="158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96953</xdr:colOff>
      <xdr:row>21</xdr:row>
      <xdr:rowOff>101188</xdr:rowOff>
    </xdr:from>
    <xdr:to>
      <xdr:col>67</xdr:col>
      <xdr:colOff>96953</xdr:colOff>
      <xdr:row>22</xdr:row>
      <xdr:rowOff>9701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FE32D7E2-9D0D-34CA-4071-C739141F5576}"/>
            </a:ext>
          </a:extLst>
        </xdr:cNvPr>
        <xdr:cNvCxnSpPr/>
      </xdr:nvCxnSpPr>
      <xdr:spPr>
        <a:xfrm>
          <a:off x="15413153" y="4917028"/>
          <a:ext cx="0" cy="13711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157730</xdr:colOff>
      <xdr:row>23</xdr:row>
      <xdr:rowOff>115229</xdr:rowOff>
    </xdr:from>
    <xdr:to>
      <xdr:col>67</xdr:col>
      <xdr:colOff>157730</xdr:colOff>
      <xdr:row>33</xdr:row>
      <xdr:rowOff>97229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6E4771D7-3E5A-E23C-9FDF-99A1995DA79E}"/>
            </a:ext>
          </a:extLst>
        </xdr:cNvPr>
        <xdr:cNvCxnSpPr/>
      </xdr:nvCxnSpPr>
      <xdr:spPr>
        <a:xfrm>
          <a:off x="15473930" y="5388269"/>
          <a:ext cx="0" cy="22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12700</xdr:colOff>
      <xdr:row>33</xdr:row>
      <xdr:rowOff>97588</xdr:rowOff>
    </xdr:from>
    <xdr:to>
      <xdr:col>67</xdr:col>
      <xdr:colOff>198250</xdr:colOff>
      <xdr:row>33</xdr:row>
      <xdr:rowOff>97588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63189EBB-EC37-86E7-6294-EBC0E2B8774D}"/>
            </a:ext>
          </a:extLst>
        </xdr:cNvPr>
        <xdr:cNvCxnSpPr/>
      </xdr:nvCxnSpPr>
      <xdr:spPr>
        <a:xfrm>
          <a:off x="14871700" y="7656628"/>
          <a:ext cx="64275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126364</xdr:colOff>
      <xdr:row>26</xdr:row>
      <xdr:rowOff>141052</xdr:rowOff>
    </xdr:from>
    <xdr:ext cx="233205" cy="444352"/>
    <xdr:sp macro="" textlink="$BF$7">
      <xdr:nvSpPr>
        <xdr:cNvPr id="412" name="テキスト ボックス 411">
          <a:extLst>
            <a:ext uri="{FF2B5EF4-FFF2-40B4-BE49-F238E27FC236}">
              <a16:creationId xmlns:a16="http://schemas.microsoft.com/office/drawing/2014/main" id="{6CD5FF94-A199-2B02-8BDD-8487E2627679}"/>
            </a:ext>
          </a:extLst>
        </xdr:cNvPr>
        <xdr:cNvSpPr txBox="1"/>
      </xdr:nvSpPr>
      <xdr:spPr>
        <a:xfrm rot="16200000">
          <a:off x="15336991" y="620546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D2695E-0B84-44AA-9EBD-4AA5FDDF40C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twoCellAnchor editAs="oneCell">
    <xdr:from>
      <xdr:col>60</xdr:col>
      <xdr:colOff>106396</xdr:colOff>
      <xdr:row>22</xdr:row>
      <xdr:rowOff>91630</xdr:rowOff>
    </xdr:from>
    <xdr:to>
      <xdr:col>63</xdr:col>
      <xdr:colOff>140596</xdr:colOff>
      <xdr:row>22</xdr:row>
      <xdr:rowOff>91630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1FBD34CF-398E-2FFE-C2AA-EC6B6EEF269E}"/>
            </a:ext>
          </a:extLst>
        </xdr:cNvPr>
        <xdr:cNvCxnSpPr/>
      </xdr:nvCxnSpPr>
      <xdr:spPr>
        <a:xfrm>
          <a:off x="13822396" y="5136070"/>
          <a:ext cx="72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143571</xdr:colOff>
      <xdr:row>22</xdr:row>
      <xdr:rowOff>45183</xdr:rowOff>
    </xdr:from>
    <xdr:to>
      <xdr:col>63</xdr:col>
      <xdr:colOff>143571</xdr:colOff>
      <xdr:row>22</xdr:row>
      <xdr:rowOff>172133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0F6CC2FB-8580-F8BB-57FE-7AF7B56699D3}"/>
            </a:ext>
          </a:extLst>
        </xdr:cNvPr>
        <xdr:cNvCxnSpPr/>
      </xdr:nvCxnSpPr>
      <xdr:spPr>
        <a:xfrm>
          <a:off x="14545371" y="5089623"/>
          <a:ext cx="0" cy="12695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176162</xdr:colOff>
      <xdr:row>21</xdr:row>
      <xdr:rowOff>122102</xdr:rowOff>
    </xdr:from>
    <xdr:ext cx="374783" cy="224998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C1FADBEC-3160-F482-0E77-64ECE5F48B60}"/>
            </a:ext>
          </a:extLst>
        </xdr:cNvPr>
        <xdr:cNvSpPr txBox="1"/>
      </xdr:nvSpPr>
      <xdr:spPr>
        <a:xfrm>
          <a:off x="14007423" y="4975850"/>
          <a:ext cx="3747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61</xdr:col>
      <xdr:colOff>154087</xdr:colOff>
      <xdr:row>21</xdr:row>
      <xdr:rowOff>125263</xdr:rowOff>
    </xdr:from>
    <xdr:ext cx="444352" cy="233205"/>
    <xdr:sp macro="" textlink="$R$36">
      <xdr:nvSpPr>
        <xdr:cNvPr id="420" name="テキスト ボックス 419">
          <a:extLst>
            <a:ext uri="{FF2B5EF4-FFF2-40B4-BE49-F238E27FC236}">
              <a16:creationId xmlns:a16="http://schemas.microsoft.com/office/drawing/2014/main" id="{6CEA3E7C-58D0-EEB6-03E2-694638AF1F27}"/>
            </a:ext>
          </a:extLst>
        </xdr:cNvPr>
        <xdr:cNvSpPr txBox="1"/>
      </xdr:nvSpPr>
      <xdr:spPr>
        <a:xfrm>
          <a:off x="14098687" y="494110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95E4513-13B3-4111-9A43-B68EB405550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oneCellAnchor>
    <xdr:from>
      <xdr:col>33</xdr:col>
      <xdr:colOff>29498</xdr:colOff>
      <xdr:row>29</xdr:row>
      <xdr:rowOff>119781</xdr:rowOff>
    </xdr:from>
    <xdr:ext cx="224998" cy="390813"/>
    <xdr:sp macro="" textlink="">
      <xdr:nvSpPr>
        <xdr:cNvPr id="424" name="テキスト ボックス 423">
          <a:extLst>
            <a:ext uri="{FF2B5EF4-FFF2-40B4-BE49-F238E27FC236}">
              <a16:creationId xmlns:a16="http://schemas.microsoft.com/office/drawing/2014/main" id="{31C24946-C906-90E6-A0B8-EDC267572B65}"/>
            </a:ext>
          </a:extLst>
        </xdr:cNvPr>
        <xdr:cNvSpPr txBox="1"/>
      </xdr:nvSpPr>
      <xdr:spPr>
        <a:xfrm rot="16200000">
          <a:off x="7490390" y="6844789"/>
          <a:ext cx="39081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kumimoji="1" lang="en-US" altLang="en-US" sz="900" b="0" i="1" u="none" strike="noStrike" baseline="-2500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27</xdr:col>
      <xdr:colOff>201155</xdr:colOff>
      <xdr:row>11</xdr:row>
      <xdr:rowOff>168184</xdr:rowOff>
    </xdr:from>
    <xdr:to>
      <xdr:col>27</xdr:col>
      <xdr:colOff>201155</xdr:colOff>
      <xdr:row>12</xdr:row>
      <xdr:rowOff>208365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94F72FF7-E05E-E54B-8F02-F9F5C67DC462}"/>
            </a:ext>
          </a:extLst>
        </xdr:cNvPr>
        <xdr:cNvCxnSpPr/>
      </xdr:nvCxnSpPr>
      <xdr:spPr>
        <a:xfrm flipV="1">
          <a:off x="6373355" y="2698024"/>
          <a:ext cx="0" cy="268781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22904</xdr:colOff>
      <xdr:row>11</xdr:row>
      <xdr:rowOff>147847</xdr:rowOff>
    </xdr:from>
    <xdr:ext cx="408894" cy="2249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6208380-1544-F9F1-6584-56372EC75B3B}"/>
            </a:ext>
          </a:extLst>
        </xdr:cNvPr>
        <xdr:cNvSpPr txBox="1"/>
      </xdr:nvSpPr>
      <xdr:spPr>
        <a:xfrm>
          <a:off x="6432861" y="2682396"/>
          <a:ext cx="40889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29</xdr:col>
      <xdr:colOff>83127</xdr:colOff>
      <xdr:row>11</xdr:row>
      <xdr:rowOff>143954</xdr:rowOff>
    </xdr:from>
    <xdr:ext cx="502061" cy="233205"/>
    <xdr:sp macro="" textlink="$Q$13">
      <xdr:nvSpPr>
        <xdr:cNvPr id="43" name="テキスト ボックス 42">
          <a:extLst>
            <a:ext uri="{FF2B5EF4-FFF2-40B4-BE49-F238E27FC236}">
              <a16:creationId xmlns:a16="http://schemas.microsoft.com/office/drawing/2014/main" id="{F4B0F4F9-BFE7-267A-B3A6-7520AD96C3F4}"/>
            </a:ext>
          </a:extLst>
        </xdr:cNvPr>
        <xdr:cNvSpPr txBox="1"/>
      </xdr:nvSpPr>
      <xdr:spPr>
        <a:xfrm>
          <a:off x="6712527" y="2671254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AD3C975-88E3-4FDE-A762-641F7F5FF6D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94.080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58</xdr:col>
      <xdr:colOff>126887</xdr:colOff>
      <xdr:row>23</xdr:row>
      <xdr:rowOff>116831</xdr:rowOff>
    </xdr:from>
    <xdr:to>
      <xdr:col>58</xdr:col>
      <xdr:colOff>126887</xdr:colOff>
      <xdr:row>24</xdr:row>
      <xdr:rowOff>33316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14D5FF74-1FF0-88B9-5D60-778197D274DD}"/>
            </a:ext>
          </a:extLst>
        </xdr:cNvPr>
        <xdr:cNvCxnSpPr/>
      </xdr:nvCxnSpPr>
      <xdr:spPr>
        <a:xfrm>
          <a:off x="13385687" y="5389871"/>
          <a:ext cx="0" cy="14508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220614</xdr:colOff>
      <xdr:row>24</xdr:row>
      <xdr:rowOff>36029</xdr:rowOff>
    </xdr:from>
    <xdr:to>
      <xdr:col>32</xdr:col>
      <xdr:colOff>222898</xdr:colOff>
      <xdr:row>24</xdr:row>
      <xdr:rowOff>177554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D6509B9-AC6B-1248-6F51-EBC183A95278}"/>
            </a:ext>
          </a:extLst>
        </xdr:cNvPr>
        <xdr:cNvCxnSpPr/>
      </xdr:nvCxnSpPr>
      <xdr:spPr>
        <a:xfrm>
          <a:off x="753581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113934</xdr:colOff>
      <xdr:row>24</xdr:row>
      <xdr:rowOff>36029</xdr:rowOff>
    </xdr:from>
    <xdr:to>
      <xdr:col>32</xdr:col>
      <xdr:colOff>116218</xdr:colOff>
      <xdr:row>24</xdr:row>
      <xdr:rowOff>177554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78C0138-565B-9A69-9F19-947830DF2340}"/>
            </a:ext>
          </a:extLst>
        </xdr:cNvPr>
        <xdr:cNvCxnSpPr/>
      </xdr:nvCxnSpPr>
      <xdr:spPr>
        <a:xfrm>
          <a:off x="742913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12334</xdr:colOff>
      <xdr:row>24</xdr:row>
      <xdr:rowOff>36029</xdr:rowOff>
    </xdr:from>
    <xdr:to>
      <xdr:col>32</xdr:col>
      <xdr:colOff>14618</xdr:colOff>
      <xdr:row>24</xdr:row>
      <xdr:rowOff>177554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523A23D9-65CE-8CDD-6C23-3CB2172453F9}"/>
            </a:ext>
          </a:extLst>
        </xdr:cNvPr>
        <xdr:cNvCxnSpPr/>
      </xdr:nvCxnSpPr>
      <xdr:spPr>
        <a:xfrm>
          <a:off x="732753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129174</xdr:colOff>
      <xdr:row>24</xdr:row>
      <xdr:rowOff>36029</xdr:rowOff>
    </xdr:from>
    <xdr:to>
      <xdr:col>31</xdr:col>
      <xdr:colOff>131458</xdr:colOff>
      <xdr:row>24</xdr:row>
      <xdr:rowOff>177554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CC5AD5A2-16B2-B3C9-4EF6-A40C305F2573}"/>
            </a:ext>
          </a:extLst>
        </xdr:cNvPr>
        <xdr:cNvCxnSpPr/>
      </xdr:nvCxnSpPr>
      <xdr:spPr>
        <a:xfrm>
          <a:off x="721577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27574</xdr:colOff>
      <xdr:row>24</xdr:row>
      <xdr:rowOff>36029</xdr:rowOff>
    </xdr:from>
    <xdr:to>
      <xdr:col>31</xdr:col>
      <xdr:colOff>29858</xdr:colOff>
      <xdr:row>24</xdr:row>
      <xdr:rowOff>177554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C4D823F-DAA5-6572-562A-5FC4622C0C07}"/>
            </a:ext>
          </a:extLst>
        </xdr:cNvPr>
        <xdr:cNvCxnSpPr/>
      </xdr:nvCxnSpPr>
      <xdr:spPr>
        <a:xfrm>
          <a:off x="711417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149494</xdr:colOff>
      <xdr:row>24</xdr:row>
      <xdr:rowOff>36029</xdr:rowOff>
    </xdr:from>
    <xdr:to>
      <xdr:col>30</xdr:col>
      <xdr:colOff>151778</xdr:colOff>
      <xdr:row>24</xdr:row>
      <xdr:rowOff>177554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49BFF955-CB16-E7FC-4655-1CC83912ECA6}"/>
            </a:ext>
          </a:extLst>
        </xdr:cNvPr>
        <xdr:cNvCxnSpPr/>
      </xdr:nvCxnSpPr>
      <xdr:spPr>
        <a:xfrm>
          <a:off x="700749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47894</xdr:colOff>
      <xdr:row>24</xdr:row>
      <xdr:rowOff>36029</xdr:rowOff>
    </xdr:from>
    <xdr:to>
      <xdr:col>30</xdr:col>
      <xdr:colOff>50178</xdr:colOff>
      <xdr:row>24</xdr:row>
      <xdr:rowOff>177554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5C91B2B5-88DC-63D1-1D5E-398F341900EC}"/>
            </a:ext>
          </a:extLst>
        </xdr:cNvPr>
        <xdr:cNvCxnSpPr/>
      </xdr:nvCxnSpPr>
      <xdr:spPr>
        <a:xfrm>
          <a:off x="690589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169814</xdr:colOff>
      <xdr:row>24</xdr:row>
      <xdr:rowOff>36029</xdr:rowOff>
    </xdr:from>
    <xdr:to>
      <xdr:col>29</xdr:col>
      <xdr:colOff>172098</xdr:colOff>
      <xdr:row>24</xdr:row>
      <xdr:rowOff>177554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AB1921F-6C21-FE69-9AAC-9DD48A13C291}"/>
            </a:ext>
          </a:extLst>
        </xdr:cNvPr>
        <xdr:cNvCxnSpPr/>
      </xdr:nvCxnSpPr>
      <xdr:spPr>
        <a:xfrm>
          <a:off x="679921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63134</xdr:colOff>
      <xdr:row>24</xdr:row>
      <xdr:rowOff>36029</xdr:rowOff>
    </xdr:from>
    <xdr:to>
      <xdr:col>29</xdr:col>
      <xdr:colOff>65418</xdr:colOff>
      <xdr:row>24</xdr:row>
      <xdr:rowOff>177554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988C8241-3A2C-78D5-70AA-A4C6BBF9CDFB}"/>
            </a:ext>
          </a:extLst>
        </xdr:cNvPr>
        <xdr:cNvCxnSpPr/>
      </xdr:nvCxnSpPr>
      <xdr:spPr>
        <a:xfrm>
          <a:off x="6692534" y="5537669"/>
          <a:ext cx="2284" cy="141525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71575</xdr:colOff>
      <xdr:row>22</xdr:row>
      <xdr:rowOff>205890</xdr:rowOff>
    </xdr:from>
    <xdr:to>
      <xdr:col>67</xdr:col>
      <xdr:colOff>73859</xdr:colOff>
      <xdr:row>23</xdr:row>
      <xdr:rowOff>114333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7033589-E715-488C-88A9-3218D6E8A9C3}"/>
            </a:ext>
          </a:extLst>
        </xdr:cNvPr>
        <xdr:cNvCxnSpPr/>
      </xdr:nvCxnSpPr>
      <xdr:spPr>
        <a:xfrm>
          <a:off x="15387775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197977</xdr:colOff>
      <xdr:row>22</xdr:row>
      <xdr:rowOff>205890</xdr:rowOff>
    </xdr:from>
    <xdr:to>
      <xdr:col>66</xdr:col>
      <xdr:colOff>200261</xdr:colOff>
      <xdr:row>23</xdr:row>
      <xdr:rowOff>114333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E995947C-1912-4FC2-A6A1-D3428BE83F06}"/>
            </a:ext>
          </a:extLst>
        </xdr:cNvPr>
        <xdr:cNvCxnSpPr/>
      </xdr:nvCxnSpPr>
      <xdr:spPr>
        <a:xfrm>
          <a:off x="15285577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96377</xdr:colOff>
      <xdr:row>22</xdr:row>
      <xdr:rowOff>205890</xdr:rowOff>
    </xdr:from>
    <xdr:to>
      <xdr:col>66</xdr:col>
      <xdr:colOff>98661</xdr:colOff>
      <xdr:row>23</xdr:row>
      <xdr:rowOff>114333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E9883246-2154-4E0F-8341-79B50896B5BB}"/>
            </a:ext>
          </a:extLst>
        </xdr:cNvPr>
        <xdr:cNvCxnSpPr/>
      </xdr:nvCxnSpPr>
      <xdr:spPr>
        <a:xfrm>
          <a:off x="15183977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213217</xdr:colOff>
      <xdr:row>22</xdr:row>
      <xdr:rowOff>205890</xdr:rowOff>
    </xdr:from>
    <xdr:to>
      <xdr:col>65</xdr:col>
      <xdr:colOff>213217</xdr:colOff>
      <xdr:row>23</xdr:row>
      <xdr:rowOff>114333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4671A7E7-1E98-4675-BE31-4D6F671EDA20}"/>
            </a:ext>
          </a:extLst>
        </xdr:cNvPr>
        <xdr:cNvCxnSpPr/>
      </xdr:nvCxnSpPr>
      <xdr:spPr>
        <a:xfrm>
          <a:off x="15072217" y="5249378"/>
          <a:ext cx="0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111617</xdr:colOff>
      <xdr:row>22</xdr:row>
      <xdr:rowOff>205890</xdr:rowOff>
    </xdr:from>
    <xdr:to>
      <xdr:col>65</xdr:col>
      <xdr:colOff>113901</xdr:colOff>
      <xdr:row>23</xdr:row>
      <xdr:rowOff>114333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4E99C1F1-69A5-419D-9931-28A5370B50A8}"/>
            </a:ext>
          </a:extLst>
        </xdr:cNvPr>
        <xdr:cNvCxnSpPr/>
      </xdr:nvCxnSpPr>
      <xdr:spPr>
        <a:xfrm>
          <a:off x="14970617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455</xdr:colOff>
      <xdr:row>22</xdr:row>
      <xdr:rowOff>205890</xdr:rowOff>
    </xdr:from>
    <xdr:to>
      <xdr:col>65</xdr:col>
      <xdr:colOff>2739</xdr:colOff>
      <xdr:row>23</xdr:row>
      <xdr:rowOff>114333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A563ED04-E89A-494C-A03C-8956D9EA70AE}"/>
            </a:ext>
          </a:extLst>
        </xdr:cNvPr>
        <xdr:cNvCxnSpPr/>
      </xdr:nvCxnSpPr>
      <xdr:spPr>
        <a:xfrm>
          <a:off x="14859455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131938</xdr:colOff>
      <xdr:row>22</xdr:row>
      <xdr:rowOff>205890</xdr:rowOff>
    </xdr:from>
    <xdr:to>
      <xdr:col>64</xdr:col>
      <xdr:colOff>134222</xdr:colOff>
      <xdr:row>23</xdr:row>
      <xdr:rowOff>114333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3DD1AC1F-E8A1-4DD0-8CAC-F224032DB1F3}"/>
            </a:ext>
          </a:extLst>
        </xdr:cNvPr>
        <xdr:cNvCxnSpPr/>
      </xdr:nvCxnSpPr>
      <xdr:spPr>
        <a:xfrm>
          <a:off x="14762338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20775</xdr:colOff>
      <xdr:row>22</xdr:row>
      <xdr:rowOff>205890</xdr:rowOff>
    </xdr:from>
    <xdr:to>
      <xdr:col>64</xdr:col>
      <xdr:colOff>23059</xdr:colOff>
      <xdr:row>23</xdr:row>
      <xdr:rowOff>114333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BC8BD746-9D72-4CB8-9BD6-5A5586CB210E}"/>
            </a:ext>
          </a:extLst>
        </xdr:cNvPr>
        <xdr:cNvCxnSpPr/>
      </xdr:nvCxnSpPr>
      <xdr:spPr>
        <a:xfrm>
          <a:off x="14651175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147177</xdr:colOff>
      <xdr:row>22</xdr:row>
      <xdr:rowOff>205890</xdr:rowOff>
    </xdr:from>
    <xdr:to>
      <xdr:col>63</xdr:col>
      <xdr:colOff>149461</xdr:colOff>
      <xdr:row>23</xdr:row>
      <xdr:rowOff>114333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0798FC8F-88CF-4D9D-857B-9A9C5EEC4013}"/>
            </a:ext>
          </a:extLst>
        </xdr:cNvPr>
        <xdr:cNvCxnSpPr/>
      </xdr:nvCxnSpPr>
      <xdr:spPr>
        <a:xfrm>
          <a:off x="14548977" y="5249378"/>
          <a:ext cx="2284" cy="137043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65</xdr:col>
      <xdr:colOff>99455</xdr:colOff>
      <xdr:row>21</xdr:row>
      <xdr:rowOff>225883</xdr:rowOff>
    </xdr:from>
    <xdr:ext cx="336311" cy="233205"/>
    <xdr:sp macro="" textlink="'1条'!R8">
      <xdr:nvSpPr>
        <xdr:cNvPr id="232" name="テキスト ボックス 231">
          <a:extLst>
            <a:ext uri="{FF2B5EF4-FFF2-40B4-BE49-F238E27FC236}">
              <a16:creationId xmlns:a16="http://schemas.microsoft.com/office/drawing/2014/main" id="{F019C137-8991-3572-BD96-D463EEE64F4F}"/>
            </a:ext>
          </a:extLst>
        </xdr:cNvPr>
        <xdr:cNvSpPr txBox="1"/>
      </xdr:nvSpPr>
      <xdr:spPr>
        <a:xfrm>
          <a:off x="14958455" y="5040771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66</xdr:col>
      <xdr:colOff>73655</xdr:colOff>
      <xdr:row>22</xdr:row>
      <xdr:rowOff>4828</xdr:rowOff>
    </xdr:from>
    <xdr:ext cx="300082" cy="233205"/>
    <xdr:sp macro="" textlink="'1条'!R36">
      <xdr:nvSpPr>
        <xdr:cNvPr id="239" name="テキスト ボックス 238">
          <a:extLst>
            <a:ext uri="{FF2B5EF4-FFF2-40B4-BE49-F238E27FC236}">
              <a16:creationId xmlns:a16="http://schemas.microsoft.com/office/drawing/2014/main" id="{6E297E92-E1FF-B48B-B0CE-65B401CB95AD}"/>
            </a:ext>
          </a:extLst>
        </xdr:cNvPr>
        <xdr:cNvSpPr txBox="1"/>
      </xdr:nvSpPr>
      <xdr:spPr>
        <a:xfrm>
          <a:off x="15161255" y="5048316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18747</xdr:colOff>
      <xdr:row>25</xdr:row>
      <xdr:rowOff>75468</xdr:rowOff>
    </xdr:from>
    <xdr:to>
      <xdr:col>32</xdr:col>
      <xdr:colOff>87147</xdr:colOff>
      <xdr:row>25</xdr:row>
      <xdr:rowOff>75468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F8F3E07-7411-4A7D-86FD-D09CE6947785}"/>
            </a:ext>
          </a:extLst>
        </xdr:cNvPr>
        <xdr:cNvCxnSpPr/>
      </xdr:nvCxnSpPr>
      <xdr:spPr>
        <a:xfrm>
          <a:off x="5962347" y="5790468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18625</xdr:colOff>
      <xdr:row>24</xdr:row>
      <xdr:rowOff>88436</xdr:rowOff>
    </xdr:from>
    <xdr:to>
      <xdr:col>27</xdr:col>
      <xdr:colOff>78025</xdr:colOff>
      <xdr:row>24</xdr:row>
      <xdr:rowOff>88436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333F3DB1-A648-4222-9E0E-A2705F8DA6F1}"/>
            </a:ext>
          </a:extLst>
        </xdr:cNvPr>
        <xdr:cNvCxnSpPr/>
      </xdr:nvCxnSpPr>
      <xdr:spPr>
        <a:xfrm>
          <a:off x="5962225" y="5574836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22152</xdr:colOff>
      <xdr:row>24</xdr:row>
      <xdr:rowOff>90093</xdr:rowOff>
    </xdr:from>
    <xdr:to>
      <xdr:col>26</xdr:col>
      <xdr:colOff>22152</xdr:colOff>
      <xdr:row>25</xdr:row>
      <xdr:rowOff>77493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49277B60-A9D2-4221-BD9A-BCEACDE377FB}"/>
            </a:ext>
          </a:extLst>
        </xdr:cNvPr>
        <xdr:cNvCxnSpPr/>
      </xdr:nvCxnSpPr>
      <xdr:spPr>
        <a:xfrm>
          <a:off x="5965752" y="5576493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74998</xdr:colOff>
      <xdr:row>14</xdr:row>
      <xdr:rowOff>74745</xdr:rowOff>
    </xdr:from>
    <xdr:to>
      <xdr:col>28</xdr:col>
      <xdr:colOff>62398</xdr:colOff>
      <xdr:row>14</xdr:row>
      <xdr:rowOff>74745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933DBD6-DE2E-4766-90C1-0FD899510908}"/>
            </a:ext>
          </a:extLst>
        </xdr:cNvPr>
        <xdr:cNvCxnSpPr/>
      </xdr:nvCxnSpPr>
      <xdr:spPr>
        <a:xfrm>
          <a:off x="6247198" y="3275145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59348</xdr:colOff>
      <xdr:row>14</xdr:row>
      <xdr:rowOff>72633</xdr:rowOff>
    </xdr:from>
    <xdr:to>
      <xdr:col>28</xdr:col>
      <xdr:colOff>59745</xdr:colOff>
      <xdr:row>24</xdr:row>
      <xdr:rowOff>90633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3A36A50E-949E-4FB5-BAAB-A9512EB1B82E}"/>
            </a:ext>
          </a:extLst>
        </xdr:cNvPr>
        <xdr:cNvCxnSpPr/>
      </xdr:nvCxnSpPr>
      <xdr:spPr>
        <a:xfrm>
          <a:off x="6460148" y="3273033"/>
          <a:ext cx="397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62572</xdr:colOff>
      <xdr:row>24</xdr:row>
      <xdr:rowOff>90557</xdr:rowOff>
    </xdr:from>
    <xdr:to>
      <xdr:col>32</xdr:col>
      <xdr:colOff>84172</xdr:colOff>
      <xdr:row>24</xdr:row>
      <xdr:rowOff>90557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95F1FA0-0099-4DAF-B0CB-BA20DC292C5C}"/>
            </a:ext>
          </a:extLst>
        </xdr:cNvPr>
        <xdr:cNvCxnSpPr/>
      </xdr:nvCxnSpPr>
      <xdr:spPr>
        <a:xfrm>
          <a:off x="6463372" y="5576957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84555</xdr:colOff>
      <xdr:row>24</xdr:row>
      <xdr:rowOff>89576</xdr:rowOff>
    </xdr:from>
    <xdr:to>
      <xdr:col>32</xdr:col>
      <xdr:colOff>84555</xdr:colOff>
      <xdr:row>25</xdr:row>
      <xdr:rowOff>76976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1F0F4377-72BD-433C-88E6-710B4272F3E4}"/>
            </a:ext>
          </a:extLst>
        </xdr:cNvPr>
        <xdr:cNvCxnSpPr/>
      </xdr:nvCxnSpPr>
      <xdr:spPr>
        <a:xfrm>
          <a:off x="7399755" y="557597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18482</xdr:colOff>
      <xdr:row>14</xdr:row>
      <xdr:rowOff>80532</xdr:rowOff>
    </xdr:from>
    <xdr:to>
      <xdr:col>26</xdr:col>
      <xdr:colOff>203200</xdr:colOff>
      <xdr:row>14</xdr:row>
      <xdr:rowOff>80532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512BAE62-102C-4002-A36E-38532368D15E}"/>
            </a:ext>
          </a:extLst>
        </xdr:cNvPr>
        <xdr:cNvCxnSpPr/>
      </xdr:nvCxnSpPr>
      <xdr:spPr>
        <a:xfrm>
          <a:off x="5504882" y="3280932"/>
          <a:ext cx="64191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10160</xdr:colOff>
      <xdr:row>24</xdr:row>
      <xdr:rowOff>37718</xdr:rowOff>
    </xdr:from>
    <xdr:to>
      <xdr:col>25</xdr:col>
      <xdr:colOff>157859</xdr:colOff>
      <xdr:row>24</xdr:row>
      <xdr:rowOff>37718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2363849E-5D0A-47FB-A06B-76252FEC9AD2}"/>
            </a:ext>
          </a:extLst>
        </xdr:cNvPr>
        <xdr:cNvCxnSpPr/>
      </xdr:nvCxnSpPr>
      <xdr:spPr>
        <a:xfrm>
          <a:off x="5725160" y="5524118"/>
          <a:ext cx="14769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61853</xdr:colOff>
      <xdr:row>14</xdr:row>
      <xdr:rowOff>73204</xdr:rowOff>
    </xdr:from>
    <xdr:to>
      <xdr:col>25</xdr:col>
      <xdr:colOff>61853</xdr:colOff>
      <xdr:row>24</xdr:row>
      <xdr:rowOff>37483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D7FA964F-8739-41BB-AE6F-DC6B65A5511A}"/>
            </a:ext>
          </a:extLst>
        </xdr:cNvPr>
        <xdr:cNvCxnSpPr/>
      </xdr:nvCxnSpPr>
      <xdr:spPr>
        <a:xfrm>
          <a:off x="5776853" y="3273604"/>
          <a:ext cx="0" cy="2250279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109065</xdr:colOff>
      <xdr:row>17</xdr:row>
      <xdr:rowOff>192303</xdr:rowOff>
    </xdr:from>
    <xdr:ext cx="233205" cy="444352"/>
    <xdr:sp macro="" textlink="'1条'!$R$7">
      <xdr:nvSpPr>
        <xdr:cNvPr id="68" name="テキスト ボックス 67">
          <a:extLst>
            <a:ext uri="{FF2B5EF4-FFF2-40B4-BE49-F238E27FC236}">
              <a16:creationId xmlns:a16="http://schemas.microsoft.com/office/drawing/2014/main" id="{E870032F-3679-401A-91E5-DEE0E86E30BF}"/>
            </a:ext>
          </a:extLst>
        </xdr:cNvPr>
        <xdr:cNvSpPr txBox="1"/>
      </xdr:nvSpPr>
      <xdr:spPr>
        <a:xfrm rot="16200000">
          <a:off x="5489892" y="418407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10672</xdr:colOff>
      <xdr:row>25</xdr:row>
      <xdr:rowOff>58093</xdr:rowOff>
    </xdr:from>
    <xdr:to>
      <xdr:col>25</xdr:col>
      <xdr:colOff>157859</xdr:colOff>
      <xdr:row>25</xdr:row>
      <xdr:rowOff>58093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BC62C0C5-0B4D-476D-A9DB-BFC7CAFAC528}"/>
            </a:ext>
          </a:extLst>
        </xdr:cNvPr>
        <xdr:cNvCxnSpPr/>
      </xdr:nvCxnSpPr>
      <xdr:spPr>
        <a:xfrm>
          <a:off x="5497072" y="5773093"/>
          <a:ext cx="37578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94557</xdr:colOff>
      <xdr:row>18</xdr:row>
      <xdr:rowOff>129847</xdr:rowOff>
    </xdr:from>
    <xdr:ext cx="233205" cy="444352"/>
    <xdr:sp macro="" textlink="'1条'!R6">
      <xdr:nvSpPr>
        <xdr:cNvPr id="70" name="テキスト ボックス 69">
          <a:extLst>
            <a:ext uri="{FF2B5EF4-FFF2-40B4-BE49-F238E27FC236}">
              <a16:creationId xmlns:a16="http://schemas.microsoft.com/office/drawing/2014/main" id="{A77301DE-A4A8-4E7C-A065-77C6EDEC50BF}"/>
            </a:ext>
          </a:extLst>
        </xdr:cNvPr>
        <xdr:cNvSpPr txBox="1"/>
      </xdr:nvSpPr>
      <xdr:spPr>
        <a:xfrm rot="16200000">
          <a:off x="5246784" y="435022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56914</xdr:colOff>
      <xdr:row>14</xdr:row>
      <xdr:rowOff>73204</xdr:rowOff>
    </xdr:from>
    <xdr:to>
      <xdr:col>24</xdr:col>
      <xdr:colOff>56914</xdr:colOff>
      <xdr:row>25</xdr:row>
      <xdr:rowOff>59111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2D435F5B-CBAF-4A77-8523-02D7932E8F9D}"/>
            </a:ext>
          </a:extLst>
        </xdr:cNvPr>
        <xdr:cNvCxnSpPr/>
      </xdr:nvCxnSpPr>
      <xdr:spPr>
        <a:xfrm>
          <a:off x="5543314" y="3273604"/>
          <a:ext cx="0" cy="250050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60974</xdr:colOff>
      <xdr:row>24</xdr:row>
      <xdr:rowOff>40401</xdr:rowOff>
    </xdr:from>
    <xdr:to>
      <xdr:col>25</xdr:col>
      <xdr:colOff>60974</xdr:colOff>
      <xdr:row>25</xdr:row>
      <xdr:rowOff>62029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3B77BA5-002A-4580-8219-46C060581B77}"/>
            </a:ext>
          </a:extLst>
        </xdr:cNvPr>
        <xdr:cNvCxnSpPr/>
      </xdr:nvCxnSpPr>
      <xdr:spPr>
        <a:xfrm>
          <a:off x="5775974" y="5526801"/>
          <a:ext cx="0" cy="25022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105289</xdr:colOff>
      <xdr:row>19</xdr:row>
      <xdr:rowOff>207752</xdr:rowOff>
    </xdr:from>
    <xdr:ext cx="224998" cy="345929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E3E345B-6D63-4821-A78E-6C26A2903C34}"/>
            </a:ext>
          </a:extLst>
        </xdr:cNvPr>
        <xdr:cNvSpPr txBox="1"/>
      </xdr:nvSpPr>
      <xdr:spPr>
        <a:xfrm rot="16200000">
          <a:off x="5302623" y="4611618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84992</xdr:colOff>
      <xdr:row>23</xdr:row>
      <xdr:rowOff>157830</xdr:rowOff>
    </xdr:from>
    <xdr:ext cx="233205" cy="444352"/>
    <xdr:sp macro="" textlink="'1条'!$R$10">
      <xdr:nvSpPr>
        <xdr:cNvPr id="74" name="テキスト ボックス 73">
          <a:extLst>
            <a:ext uri="{FF2B5EF4-FFF2-40B4-BE49-F238E27FC236}">
              <a16:creationId xmlns:a16="http://schemas.microsoft.com/office/drawing/2014/main" id="{654DFF1E-1373-4FDB-A37F-5A14383F2B51}"/>
            </a:ext>
          </a:extLst>
        </xdr:cNvPr>
        <xdr:cNvSpPr txBox="1"/>
      </xdr:nvSpPr>
      <xdr:spPr>
        <a:xfrm rot="16200000">
          <a:off x="5465819" y="552120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76839</xdr:colOff>
      <xdr:row>12</xdr:row>
      <xdr:rowOff>145041</xdr:rowOff>
    </xdr:from>
    <xdr:to>
      <xdr:col>27</xdr:col>
      <xdr:colOff>76839</xdr:colOff>
      <xdr:row>14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A4AD7EB5-1B36-48AD-B4C6-59B5E67F4E21}"/>
            </a:ext>
          </a:extLst>
        </xdr:cNvPr>
        <xdr:cNvCxnSpPr/>
      </xdr:nvCxnSpPr>
      <xdr:spPr>
        <a:xfrm>
          <a:off x="6249039" y="2888241"/>
          <a:ext cx="0" cy="31215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62189</xdr:colOff>
      <xdr:row>12</xdr:row>
      <xdr:rowOff>148065</xdr:rowOff>
    </xdr:from>
    <xdr:to>
      <xdr:col>28</xdr:col>
      <xdr:colOff>62189</xdr:colOff>
      <xdr:row>13</xdr:row>
      <xdr:rowOff>51965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C285A29F-9D32-4F93-AB3C-72A40BB29C4D}"/>
            </a:ext>
          </a:extLst>
        </xdr:cNvPr>
        <xdr:cNvCxnSpPr/>
      </xdr:nvCxnSpPr>
      <xdr:spPr>
        <a:xfrm>
          <a:off x="6462989" y="2891265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74329</xdr:colOff>
      <xdr:row>12</xdr:row>
      <xdr:rowOff>181322</xdr:rowOff>
    </xdr:from>
    <xdr:to>
      <xdr:col>28</xdr:col>
      <xdr:colOff>59957</xdr:colOff>
      <xdr:row>12</xdr:row>
      <xdr:rowOff>181322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31BBC715-9615-4100-B0A7-D95ED087F6E2}"/>
            </a:ext>
          </a:extLst>
        </xdr:cNvPr>
        <xdr:cNvCxnSpPr/>
      </xdr:nvCxnSpPr>
      <xdr:spPr>
        <a:xfrm>
          <a:off x="6246529" y="2924522"/>
          <a:ext cx="21422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190244</xdr:colOff>
      <xdr:row>11</xdr:row>
      <xdr:rowOff>201005</xdr:rowOff>
    </xdr:from>
    <xdr:ext cx="444352" cy="233205"/>
    <xdr:sp macro="" textlink="'1条'!R8">
      <xdr:nvSpPr>
        <xdr:cNvPr id="78" name="テキスト ボックス 77">
          <a:extLst>
            <a:ext uri="{FF2B5EF4-FFF2-40B4-BE49-F238E27FC236}">
              <a16:creationId xmlns:a16="http://schemas.microsoft.com/office/drawing/2014/main" id="{300ACBCB-C2AF-49F3-8394-1923ACB5D515}"/>
            </a:ext>
          </a:extLst>
        </xdr:cNvPr>
        <xdr:cNvSpPr txBox="1"/>
      </xdr:nvSpPr>
      <xdr:spPr>
        <a:xfrm>
          <a:off x="6133844" y="271560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22008</xdr:colOff>
      <xdr:row>25</xdr:row>
      <xdr:rowOff>140756</xdr:rowOff>
    </xdr:from>
    <xdr:to>
      <xdr:col>26</xdr:col>
      <xdr:colOff>22008</xdr:colOff>
      <xdr:row>26</xdr:row>
      <xdr:rowOff>92156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228636A-5F8C-4C4B-9D3B-53BA552437FB}"/>
            </a:ext>
          </a:extLst>
        </xdr:cNvPr>
        <xdr:cNvCxnSpPr/>
      </xdr:nvCxnSpPr>
      <xdr:spPr>
        <a:xfrm>
          <a:off x="5965608" y="5855756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85114</xdr:colOff>
      <xdr:row>25</xdr:row>
      <xdr:rowOff>140756</xdr:rowOff>
    </xdr:from>
    <xdr:to>
      <xdr:col>32</xdr:col>
      <xdr:colOff>85114</xdr:colOff>
      <xdr:row>26</xdr:row>
      <xdr:rowOff>92156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8523C6C-632E-4106-9F49-DB15EB26552F}"/>
            </a:ext>
          </a:extLst>
        </xdr:cNvPr>
        <xdr:cNvCxnSpPr/>
      </xdr:nvCxnSpPr>
      <xdr:spPr>
        <a:xfrm>
          <a:off x="7400314" y="5855756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72017</xdr:colOff>
      <xdr:row>13</xdr:row>
      <xdr:rowOff>138476</xdr:rowOff>
    </xdr:from>
    <xdr:to>
      <xdr:col>28</xdr:col>
      <xdr:colOff>16217</xdr:colOff>
      <xdr:row>13</xdr:row>
      <xdr:rowOff>138476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2C6F9E15-EA32-4B60-B216-962D90DC6504}"/>
            </a:ext>
          </a:extLst>
        </xdr:cNvPr>
        <xdr:cNvCxnSpPr/>
      </xdr:nvCxnSpPr>
      <xdr:spPr>
        <a:xfrm>
          <a:off x="6244217" y="3110276"/>
          <a:ext cx="172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14852</xdr:colOff>
      <xdr:row>23</xdr:row>
      <xdr:rowOff>12929</xdr:rowOff>
    </xdr:from>
    <xdr:to>
      <xdr:col>26</xdr:col>
      <xdr:colOff>14852</xdr:colOff>
      <xdr:row>23</xdr:row>
      <xdr:rowOff>198267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FC01925F-AD62-4798-89E5-D8330E9E2477}"/>
            </a:ext>
          </a:extLst>
        </xdr:cNvPr>
        <xdr:cNvCxnSpPr/>
      </xdr:nvCxnSpPr>
      <xdr:spPr>
        <a:xfrm>
          <a:off x="5958452" y="5270729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17769</xdr:colOff>
      <xdr:row>23</xdr:row>
      <xdr:rowOff>65295</xdr:rowOff>
    </xdr:from>
    <xdr:to>
      <xdr:col>27</xdr:col>
      <xdr:colOff>75397</xdr:colOff>
      <xdr:row>23</xdr:row>
      <xdr:rowOff>65295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BB98D6F5-4782-4273-A816-B5FC4720A9EB}"/>
            </a:ext>
          </a:extLst>
        </xdr:cNvPr>
        <xdr:cNvCxnSpPr/>
      </xdr:nvCxnSpPr>
      <xdr:spPr>
        <a:xfrm>
          <a:off x="5961369" y="5323095"/>
          <a:ext cx="28622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165905</xdr:colOff>
      <xdr:row>22</xdr:row>
      <xdr:rowOff>84100</xdr:rowOff>
    </xdr:from>
    <xdr:ext cx="444352" cy="233205"/>
    <xdr:sp macro="" textlink="'1条'!R11">
      <xdr:nvSpPr>
        <xdr:cNvPr id="85" name="テキスト ボックス 84">
          <a:extLst>
            <a:ext uri="{FF2B5EF4-FFF2-40B4-BE49-F238E27FC236}">
              <a16:creationId xmlns:a16="http://schemas.microsoft.com/office/drawing/2014/main" id="{FAA340C0-1B35-4215-9105-B65A223A90AA}"/>
            </a:ext>
          </a:extLst>
        </xdr:cNvPr>
        <xdr:cNvSpPr txBox="1"/>
      </xdr:nvSpPr>
      <xdr:spPr>
        <a:xfrm>
          <a:off x="5880905" y="511330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118356</xdr:colOff>
      <xdr:row>22</xdr:row>
      <xdr:rowOff>79591</xdr:rowOff>
    </xdr:from>
    <xdr:ext cx="444352" cy="233205"/>
    <xdr:sp macro="" textlink="'1条'!R12">
      <xdr:nvSpPr>
        <xdr:cNvPr id="86" name="テキスト ボックス 85">
          <a:extLst>
            <a:ext uri="{FF2B5EF4-FFF2-40B4-BE49-F238E27FC236}">
              <a16:creationId xmlns:a16="http://schemas.microsoft.com/office/drawing/2014/main" id="{4CDA3DF2-C377-4111-86A9-7DD5E6823E96}"/>
            </a:ext>
          </a:extLst>
        </xdr:cNvPr>
        <xdr:cNvSpPr txBox="1"/>
      </xdr:nvSpPr>
      <xdr:spPr>
        <a:xfrm>
          <a:off x="6747756" y="510879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64420</xdr:colOff>
      <xdr:row>23</xdr:row>
      <xdr:rowOff>65295</xdr:rowOff>
    </xdr:from>
    <xdr:to>
      <xdr:col>32</xdr:col>
      <xdr:colOff>86020</xdr:colOff>
      <xdr:row>23</xdr:row>
      <xdr:rowOff>65295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9859F513-01F5-48A5-8B5E-DBCD14AEBFC3}"/>
            </a:ext>
          </a:extLst>
        </xdr:cNvPr>
        <xdr:cNvCxnSpPr/>
      </xdr:nvCxnSpPr>
      <xdr:spPr>
        <a:xfrm>
          <a:off x="6465220" y="5323095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85816</xdr:colOff>
      <xdr:row>23</xdr:row>
      <xdr:rowOff>12929</xdr:rowOff>
    </xdr:from>
    <xdr:to>
      <xdr:col>32</xdr:col>
      <xdr:colOff>85816</xdr:colOff>
      <xdr:row>23</xdr:row>
      <xdr:rowOff>198267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DBD65359-E59D-4D90-9BE2-2F0E58430248}"/>
            </a:ext>
          </a:extLst>
        </xdr:cNvPr>
        <xdr:cNvCxnSpPr/>
      </xdr:nvCxnSpPr>
      <xdr:spPr>
        <a:xfrm>
          <a:off x="7401016" y="5270729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16030</xdr:colOff>
      <xdr:row>14</xdr:row>
      <xdr:rowOff>111887</xdr:rowOff>
    </xdr:from>
    <xdr:to>
      <xdr:col>28</xdr:col>
      <xdr:colOff>16030</xdr:colOff>
      <xdr:row>25</xdr:row>
      <xdr:rowOff>9287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374868C-2A73-483B-83C1-520FFDEB63E6}"/>
            </a:ext>
          </a:extLst>
        </xdr:cNvPr>
        <xdr:cNvCxnSpPr/>
      </xdr:nvCxnSpPr>
      <xdr:spPr>
        <a:xfrm>
          <a:off x="6416830" y="3312287"/>
          <a:ext cx="0" cy="241200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22859</xdr:colOff>
      <xdr:row>26</xdr:row>
      <xdr:rowOff>62389</xdr:rowOff>
    </xdr:from>
    <xdr:to>
      <xdr:col>32</xdr:col>
      <xdr:colOff>91259</xdr:colOff>
      <xdr:row>26</xdr:row>
      <xdr:rowOff>62389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8C0D2778-FC12-4E41-B983-6EF60D878087}"/>
            </a:ext>
          </a:extLst>
        </xdr:cNvPr>
        <xdr:cNvCxnSpPr/>
      </xdr:nvCxnSpPr>
      <xdr:spPr>
        <a:xfrm>
          <a:off x="5966459" y="6005989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124856</xdr:colOff>
      <xdr:row>26</xdr:row>
      <xdr:rowOff>14719</xdr:rowOff>
    </xdr:from>
    <xdr:ext cx="444352" cy="233205"/>
    <xdr:sp macro="" textlink="'1条'!R9">
      <xdr:nvSpPr>
        <xdr:cNvPr id="109" name="テキスト ボックス 108">
          <a:extLst>
            <a:ext uri="{FF2B5EF4-FFF2-40B4-BE49-F238E27FC236}">
              <a16:creationId xmlns:a16="http://schemas.microsoft.com/office/drawing/2014/main" id="{443F0E4B-D768-4D27-88C6-C462AABD627D}"/>
            </a:ext>
          </a:extLst>
        </xdr:cNvPr>
        <xdr:cNvSpPr txBox="1"/>
      </xdr:nvSpPr>
      <xdr:spPr>
        <a:xfrm>
          <a:off x="6525656" y="595831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14985</xdr:colOff>
      <xdr:row>13</xdr:row>
      <xdr:rowOff>94294</xdr:rowOff>
    </xdr:from>
    <xdr:to>
      <xdr:col>28</xdr:col>
      <xdr:colOff>14985</xdr:colOff>
      <xdr:row>13</xdr:row>
      <xdr:rowOff>216773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35E55522-84EF-45CD-9F46-425B16034C96}"/>
            </a:ext>
          </a:extLst>
        </xdr:cNvPr>
        <xdr:cNvCxnSpPr/>
      </xdr:nvCxnSpPr>
      <xdr:spPr>
        <a:xfrm>
          <a:off x="6415785" y="3066094"/>
          <a:ext cx="0" cy="12247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136562</xdr:colOff>
      <xdr:row>26</xdr:row>
      <xdr:rowOff>15931</xdr:rowOff>
    </xdr:from>
    <xdr:ext cx="361959" cy="224998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378EF9D4-BEFD-42B2-B0FF-80CEBF3F2EBD}"/>
            </a:ext>
          </a:extLst>
        </xdr:cNvPr>
        <xdr:cNvSpPr txBox="1"/>
      </xdr:nvSpPr>
      <xdr:spPr>
        <a:xfrm>
          <a:off x="6308762" y="5959531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28</xdr:col>
      <xdr:colOff>63064</xdr:colOff>
      <xdr:row>13</xdr:row>
      <xdr:rowOff>40640</xdr:rowOff>
    </xdr:from>
    <xdr:to>
      <xdr:col>28</xdr:col>
      <xdr:colOff>63064</xdr:colOff>
      <xdr:row>13</xdr:row>
      <xdr:rowOff>218678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BF8E91F-9884-FAAA-B842-25A3FC44A969}"/>
            </a:ext>
          </a:extLst>
        </xdr:cNvPr>
        <xdr:cNvCxnSpPr/>
      </xdr:nvCxnSpPr>
      <xdr:spPr>
        <a:xfrm>
          <a:off x="6463864" y="3012440"/>
          <a:ext cx="0" cy="1780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62049</xdr:colOff>
      <xdr:row>13</xdr:row>
      <xdr:rowOff>138476</xdr:rowOff>
    </xdr:from>
    <xdr:to>
      <xdr:col>28</xdr:col>
      <xdr:colOff>134049</xdr:colOff>
      <xdr:row>13</xdr:row>
      <xdr:rowOff>138476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A387CFF7-0877-2D24-B890-347407434334}"/>
            </a:ext>
          </a:extLst>
        </xdr:cNvPr>
        <xdr:cNvCxnSpPr/>
      </xdr:nvCxnSpPr>
      <xdr:spPr>
        <a:xfrm>
          <a:off x="6462849" y="3110276"/>
          <a:ext cx="7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70498</xdr:colOff>
      <xdr:row>13</xdr:row>
      <xdr:rowOff>21746</xdr:rowOff>
    </xdr:from>
    <xdr:ext cx="444352" cy="224998"/>
    <xdr:sp macro="" textlink="$W$23">
      <xdr:nvSpPr>
        <xdr:cNvPr id="193" name="テキスト ボックス 192">
          <a:extLst>
            <a:ext uri="{FF2B5EF4-FFF2-40B4-BE49-F238E27FC236}">
              <a16:creationId xmlns:a16="http://schemas.microsoft.com/office/drawing/2014/main" id="{75E96770-BE1A-85CD-7086-107A2761DA57}"/>
            </a:ext>
          </a:extLst>
        </xdr:cNvPr>
        <xdr:cNvSpPr txBox="1"/>
      </xdr:nvSpPr>
      <xdr:spPr>
        <a:xfrm>
          <a:off x="6471298" y="299354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A31F966-C8CA-42AC-8C59-B8946AAE2A88}" type="TxLink">
            <a:rPr kumimoji="1" lang="en-US" altLang="en-US" sz="900" b="0" i="0" u="none" strike="noStrike">
              <a:solidFill>
                <a:srgbClr val="FF0000"/>
              </a:solidFill>
              <a:latin typeface="Times New Roman" panose="02020603050405020304" pitchFamily="18" charset="0"/>
              <a:ea typeface="Yu Gothic"/>
              <a:cs typeface="Times New Roman" panose="02020603050405020304" pitchFamily="18" charset="0"/>
            </a:rPr>
            <a:pPr/>
            <a:t>0.120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23</xdr:col>
      <xdr:colOff>108858</xdr:colOff>
      <xdr:row>30</xdr:row>
      <xdr:rowOff>37494</xdr:rowOff>
    </xdr:from>
    <xdr:to>
      <xdr:col>28</xdr:col>
      <xdr:colOff>45858</xdr:colOff>
      <xdr:row>33</xdr:row>
      <xdr:rowOff>6181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AE25E9-7A83-F214-6799-C9DDDC3548AD}"/>
            </a:ext>
          </a:extLst>
        </xdr:cNvPr>
        <xdr:cNvSpPr/>
      </xdr:nvSpPr>
      <xdr:spPr>
        <a:xfrm>
          <a:off x="5433212" y="7213798"/>
          <a:ext cx="1094469" cy="663168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29086</xdr:colOff>
      <xdr:row>32</xdr:row>
      <xdr:rowOff>112672</xdr:rowOff>
    </xdr:from>
    <xdr:to>
      <xdr:col>24</xdr:col>
      <xdr:colOff>74805</xdr:colOff>
      <xdr:row>32</xdr:row>
      <xdr:rowOff>158391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F4614AB-D2B5-DA78-F69B-F07576F8EBBF}"/>
            </a:ext>
          </a:extLst>
        </xdr:cNvPr>
        <xdr:cNvSpPr/>
      </xdr:nvSpPr>
      <xdr:spPr>
        <a:xfrm>
          <a:off x="5541990" y="7463211"/>
          <a:ext cx="45719" cy="4571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51779</xdr:colOff>
      <xdr:row>32</xdr:row>
      <xdr:rowOff>112672</xdr:rowOff>
    </xdr:from>
    <xdr:to>
      <xdr:col>25</xdr:col>
      <xdr:colOff>97498</xdr:colOff>
      <xdr:row>32</xdr:row>
      <xdr:rowOff>158391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614184A-7B81-2966-F5D8-08334AE83D59}"/>
            </a:ext>
          </a:extLst>
        </xdr:cNvPr>
        <xdr:cNvSpPr/>
      </xdr:nvSpPr>
      <xdr:spPr>
        <a:xfrm>
          <a:off x="5794388" y="7463211"/>
          <a:ext cx="45719" cy="4571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74482</xdr:colOff>
      <xdr:row>32</xdr:row>
      <xdr:rowOff>112672</xdr:rowOff>
    </xdr:from>
    <xdr:to>
      <xdr:col>26</xdr:col>
      <xdr:colOff>120201</xdr:colOff>
      <xdr:row>32</xdr:row>
      <xdr:rowOff>158391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493328D-7DD6-F403-F9BC-0644A19AF752}"/>
            </a:ext>
          </a:extLst>
        </xdr:cNvPr>
        <xdr:cNvSpPr/>
      </xdr:nvSpPr>
      <xdr:spPr>
        <a:xfrm>
          <a:off x="6046795" y="7463211"/>
          <a:ext cx="45719" cy="4571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97175</xdr:colOff>
      <xdr:row>32</xdr:row>
      <xdr:rowOff>112672</xdr:rowOff>
    </xdr:from>
    <xdr:to>
      <xdr:col>27</xdr:col>
      <xdr:colOff>142894</xdr:colOff>
      <xdr:row>32</xdr:row>
      <xdr:rowOff>158391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177886F-8EA5-7515-90B7-5B8E372532BF}"/>
            </a:ext>
          </a:extLst>
        </xdr:cNvPr>
        <xdr:cNvSpPr/>
      </xdr:nvSpPr>
      <xdr:spPr>
        <a:xfrm>
          <a:off x="6299192" y="7463211"/>
          <a:ext cx="45719" cy="4571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144517</xdr:colOff>
      <xdr:row>31</xdr:row>
      <xdr:rowOff>14346</xdr:rowOff>
    </xdr:from>
    <xdr:to>
      <xdr:col>32</xdr:col>
      <xdr:colOff>4380</xdr:colOff>
      <xdr:row>31</xdr:row>
      <xdr:rowOff>14346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1292133-F6B5-59A2-6B66-ADF4FA8D4F51}"/>
            </a:ext>
          </a:extLst>
        </xdr:cNvPr>
        <xdr:cNvCxnSpPr/>
      </xdr:nvCxnSpPr>
      <xdr:spPr>
        <a:xfrm flipH="1">
          <a:off x="6163352" y="7422143"/>
          <a:ext cx="1248825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18765</xdr:colOff>
      <xdr:row>30</xdr:row>
      <xdr:rowOff>37063</xdr:rowOff>
    </xdr:from>
    <xdr:to>
      <xdr:col>31</xdr:col>
      <xdr:colOff>18765</xdr:colOff>
      <xdr:row>32</xdr:row>
      <xdr:rowOff>140275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17866BF-E085-ABF3-2836-30516D8C6924}"/>
            </a:ext>
          </a:extLst>
        </xdr:cNvPr>
        <xdr:cNvCxnSpPr/>
      </xdr:nvCxnSpPr>
      <xdr:spPr>
        <a:xfrm>
          <a:off x="7195069" y="7213367"/>
          <a:ext cx="0" cy="5661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64770</xdr:colOff>
      <xdr:row>30</xdr:row>
      <xdr:rowOff>37957</xdr:rowOff>
    </xdr:from>
    <xdr:to>
      <xdr:col>31</xdr:col>
      <xdr:colOff>5715</xdr:colOff>
      <xdr:row>30</xdr:row>
      <xdr:rowOff>37957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97D644D-AB7A-32FF-2B48-2514A5DD1FA0}"/>
            </a:ext>
          </a:extLst>
        </xdr:cNvPr>
        <xdr:cNvCxnSpPr/>
      </xdr:nvCxnSpPr>
      <xdr:spPr>
        <a:xfrm flipH="1">
          <a:off x="6546593" y="7214261"/>
          <a:ext cx="635426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53340</xdr:colOff>
      <xdr:row>32</xdr:row>
      <xdr:rowOff>136101</xdr:rowOff>
    </xdr:from>
    <xdr:to>
      <xdr:col>31</xdr:col>
      <xdr:colOff>5715</xdr:colOff>
      <xdr:row>32</xdr:row>
      <xdr:rowOff>136101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009983F-15C4-3DF2-C891-EA8EB9AA29AC}"/>
            </a:ext>
          </a:extLst>
        </xdr:cNvPr>
        <xdr:cNvCxnSpPr/>
      </xdr:nvCxnSpPr>
      <xdr:spPr>
        <a:xfrm flipH="1">
          <a:off x="5336540" y="7486640"/>
          <a:ext cx="1790010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101424</xdr:colOff>
      <xdr:row>29</xdr:row>
      <xdr:rowOff>114006</xdr:rowOff>
    </xdr:from>
    <xdr:to>
      <xdr:col>28</xdr:col>
      <xdr:colOff>52350</xdr:colOff>
      <xdr:row>29</xdr:row>
      <xdr:rowOff>114006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470BD51-76D2-756E-1FBC-DF0F7C2DB7DF}"/>
            </a:ext>
          </a:extLst>
        </xdr:cNvPr>
        <xdr:cNvCxnSpPr/>
      </xdr:nvCxnSpPr>
      <xdr:spPr>
        <a:xfrm>
          <a:off x="5425778" y="7058816"/>
          <a:ext cx="110839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103481</xdr:colOff>
      <xdr:row>29</xdr:row>
      <xdr:rowOff>74371</xdr:rowOff>
    </xdr:from>
    <xdr:to>
      <xdr:col>23</xdr:col>
      <xdr:colOff>103481</xdr:colOff>
      <xdr:row>29</xdr:row>
      <xdr:rowOff>213202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653274B-87BD-78E2-5AD0-BADB95116340}"/>
            </a:ext>
          </a:extLst>
        </xdr:cNvPr>
        <xdr:cNvCxnSpPr/>
      </xdr:nvCxnSpPr>
      <xdr:spPr>
        <a:xfrm>
          <a:off x="5427835" y="7019181"/>
          <a:ext cx="0" cy="13883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42405</xdr:colOff>
      <xdr:row>29</xdr:row>
      <xdr:rowOff>74371</xdr:rowOff>
    </xdr:from>
    <xdr:to>
      <xdr:col>28</xdr:col>
      <xdr:colOff>42405</xdr:colOff>
      <xdr:row>29</xdr:row>
      <xdr:rowOff>213202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C2780A5-282A-113A-A29F-2E1064D1C737}"/>
            </a:ext>
          </a:extLst>
        </xdr:cNvPr>
        <xdr:cNvCxnSpPr/>
      </xdr:nvCxnSpPr>
      <xdr:spPr>
        <a:xfrm>
          <a:off x="6524228" y="7019181"/>
          <a:ext cx="0" cy="13883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96832</xdr:colOff>
      <xdr:row>28</xdr:row>
      <xdr:rowOff>138087</xdr:rowOff>
    </xdr:from>
    <xdr:ext cx="383759" cy="2249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386C6BC-F4A3-7874-728E-B2FB620E9CA6}"/>
            </a:ext>
          </a:extLst>
        </xdr:cNvPr>
        <xdr:cNvSpPr txBox="1"/>
      </xdr:nvSpPr>
      <xdr:spPr>
        <a:xfrm>
          <a:off x="5354632" y="6767487"/>
          <a:ext cx="3837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</a:t>
          </a:r>
          <a:r>
            <a:rPr kumimoji="1" lang="ja-JP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₀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=</a:t>
          </a:r>
        </a:p>
      </xdr:txBody>
    </xdr:sp>
    <xdr:clientData/>
  </xdr:oneCellAnchor>
  <xdr:oneCellAnchor>
    <xdr:from>
      <xdr:col>25</xdr:col>
      <xdr:colOff>64919</xdr:colOff>
      <xdr:row>28</xdr:row>
      <xdr:rowOff>131059</xdr:rowOff>
    </xdr:from>
    <xdr:ext cx="415498" cy="233205"/>
    <xdr:sp macro="" textlink="$R$26">
      <xdr:nvSpPr>
        <xdr:cNvPr id="33" name="テキスト ボックス 32">
          <a:extLst>
            <a:ext uri="{FF2B5EF4-FFF2-40B4-BE49-F238E27FC236}">
              <a16:creationId xmlns:a16="http://schemas.microsoft.com/office/drawing/2014/main" id="{D399E288-3ED4-B7BB-5400-DC239605C674}"/>
            </a:ext>
          </a:extLst>
        </xdr:cNvPr>
        <xdr:cNvSpPr txBox="1"/>
      </xdr:nvSpPr>
      <xdr:spPr>
        <a:xfrm>
          <a:off x="5852261" y="6844375"/>
          <a:ext cx="41549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5967958-5027-4996-846C-79B64692F5B5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1000</a:t>
          </a:fld>
          <a:endParaRPr kumimoji="1" lang="ja-JP" altLang="en-US" sz="900"/>
        </a:p>
      </xdr:txBody>
    </xdr:sp>
    <xdr:clientData/>
  </xdr:oneCellAnchor>
  <xdr:twoCellAnchor editAs="oneCell">
    <xdr:from>
      <xdr:col>22</xdr:col>
      <xdr:colOff>94085</xdr:colOff>
      <xdr:row>30</xdr:row>
      <xdr:rowOff>32236</xdr:rowOff>
    </xdr:from>
    <xdr:to>
      <xdr:col>22</xdr:col>
      <xdr:colOff>94085</xdr:colOff>
      <xdr:row>32</xdr:row>
      <xdr:rowOff>143826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9D17C28-BD3B-C78E-4006-F58EB1123041}"/>
            </a:ext>
          </a:extLst>
        </xdr:cNvPr>
        <xdr:cNvCxnSpPr/>
      </xdr:nvCxnSpPr>
      <xdr:spPr>
        <a:xfrm>
          <a:off x="5186946" y="7208540"/>
          <a:ext cx="0" cy="57457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41817</xdr:colOff>
      <xdr:row>32</xdr:row>
      <xdr:rowOff>143851</xdr:rowOff>
    </xdr:from>
    <xdr:to>
      <xdr:col>23</xdr:col>
      <xdr:colOff>50993</xdr:colOff>
      <xdr:row>32</xdr:row>
      <xdr:rowOff>143851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DCBD01-EE54-C22E-7BF7-ED7CE18E0718}"/>
            </a:ext>
          </a:extLst>
        </xdr:cNvPr>
        <xdr:cNvCxnSpPr/>
      </xdr:nvCxnSpPr>
      <xdr:spPr>
        <a:xfrm>
          <a:off x="5134678" y="7783142"/>
          <a:ext cx="24066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105824</xdr:colOff>
      <xdr:row>30</xdr:row>
      <xdr:rowOff>79103</xdr:rowOff>
    </xdr:from>
    <xdr:ext cx="233205" cy="357790"/>
    <xdr:sp macro="" textlink="$R$25">
      <xdr:nvSpPr>
        <xdr:cNvPr id="39" name="テキスト ボックス 38">
          <a:extLst>
            <a:ext uri="{FF2B5EF4-FFF2-40B4-BE49-F238E27FC236}">
              <a16:creationId xmlns:a16="http://schemas.microsoft.com/office/drawing/2014/main" id="{3CDD8F8E-C36C-667D-891D-7F557E73FD09}"/>
            </a:ext>
          </a:extLst>
        </xdr:cNvPr>
        <xdr:cNvSpPr txBox="1"/>
      </xdr:nvSpPr>
      <xdr:spPr>
        <a:xfrm rot="16200000">
          <a:off x="4844132" y="7227995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527BA22-B99F-4A4A-AEA9-89A7301C8DD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480</a:t>
          </a:fld>
          <a:endParaRPr kumimoji="1" lang="ja-JP" altLang="en-US" sz="900"/>
        </a:p>
      </xdr:txBody>
    </xdr:sp>
    <xdr:clientData/>
  </xdr:oneCellAnchor>
  <xdr:oneCellAnchor>
    <xdr:from>
      <xdr:col>21</xdr:col>
      <xdr:colOff>109934</xdr:colOff>
      <xdr:row>31</xdr:row>
      <xdr:rowOff>66230</xdr:rowOff>
    </xdr:from>
    <xdr:ext cx="224998" cy="32028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457EEF4-29E4-8B04-E323-9D01D85C709D}"/>
            </a:ext>
          </a:extLst>
        </xdr:cNvPr>
        <xdr:cNvSpPr txBox="1"/>
      </xdr:nvSpPr>
      <xdr:spPr>
        <a:xfrm rot="16200000">
          <a:off x="4923660" y="7521668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29</xdr:col>
      <xdr:colOff>154899</xdr:colOff>
      <xdr:row>30</xdr:row>
      <xdr:rowOff>50820</xdr:rowOff>
    </xdr:from>
    <xdr:to>
      <xdr:col>31</xdr:col>
      <xdr:colOff>195146</xdr:colOff>
      <xdr:row>32</xdr:row>
      <xdr:rowOff>143929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9AFBBBEE-4D34-9553-0A31-173D4FC09E66}"/>
            </a:ext>
          </a:extLst>
        </xdr:cNvPr>
        <xdr:cNvCxnSpPr/>
      </xdr:nvCxnSpPr>
      <xdr:spPr>
        <a:xfrm flipH="1">
          <a:off x="6868215" y="7227124"/>
          <a:ext cx="503235" cy="5560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22437</xdr:colOff>
      <xdr:row>30</xdr:row>
      <xdr:rowOff>40488</xdr:rowOff>
    </xdr:from>
    <xdr:to>
      <xdr:col>31</xdr:col>
      <xdr:colOff>195147</xdr:colOff>
      <xdr:row>30</xdr:row>
      <xdr:rowOff>40488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5DD737A2-5A65-6179-5308-083028AAD075}"/>
            </a:ext>
          </a:extLst>
        </xdr:cNvPr>
        <xdr:cNvCxnSpPr/>
      </xdr:nvCxnSpPr>
      <xdr:spPr>
        <a:xfrm>
          <a:off x="7198741" y="7216792"/>
          <a:ext cx="172710" cy="0"/>
        </a:xfrm>
        <a:prstGeom prst="line">
          <a:avLst/>
        </a:prstGeom>
        <a:ln w="25400">
          <a:solidFill>
            <a:schemeClr val="tx1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172387</xdr:colOff>
      <xdr:row>32</xdr:row>
      <xdr:rowOff>134572</xdr:rowOff>
    </xdr:from>
    <xdr:to>
      <xdr:col>31</xdr:col>
      <xdr:colOff>23231</xdr:colOff>
      <xdr:row>32</xdr:row>
      <xdr:rowOff>134572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9D67BCEA-F27B-AD68-D82A-3C761D1358BE}"/>
            </a:ext>
          </a:extLst>
        </xdr:cNvPr>
        <xdr:cNvCxnSpPr/>
      </xdr:nvCxnSpPr>
      <xdr:spPr>
        <a:xfrm>
          <a:off x="6833813" y="7485111"/>
          <a:ext cx="310253" cy="0"/>
        </a:xfrm>
        <a:prstGeom prst="line">
          <a:avLst/>
        </a:prstGeom>
        <a:ln w="254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127324</xdr:colOff>
      <xdr:row>30</xdr:row>
      <xdr:rowOff>145524</xdr:rowOff>
    </xdr:from>
    <xdr:ext cx="530915" cy="285527"/>
    <xdr:sp macro="" textlink="'1条'!R12">
      <xdr:nvSpPr>
        <xdr:cNvPr id="47" name="テキスト ボックス 46">
          <a:extLst>
            <a:ext uri="{FF2B5EF4-FFF2-40B4-BE49-F238E27FC236}">
              <a16:creationId xmlns:a16="http://schemas.microsoft.com/office/drawing/2014/main" id="{27316437-63DB-0A73-845F-DCBE852FF530}"/>
            </a:ext>
          </a:extLst>
        </xdr:cNvPr>
        <xdr:cNvSpPr txBox="1"/>
      </xdr:nvSpPr>
      <xdr:spPr>
        <a:xfrm>
          <a:off x="5683172" y="7321828"/>
          <a:ext cx="530915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中立軸</a:t>
          </a:r>
        </a:p>
      </xdr:txBody>
    </xdr:sp>
    <xdr:clientData/>
  </xdr:oneCellAnchor>
  <xdr:oneCellAnchor>
    <xdr:from>
      <xdr:col>28</xdr:col>
      <xdr:colOff>142944</xdr:colOff>
      <xdr:row>29</xdr:row>
      <xdr:rowOff>78463</xdr:rowOff>
    </xdr:from>
    <xdr:ext cx="224998" cy="467933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8FDB280-C884-1CD0-8A95-3958B9DAC1F9}"/>
            </a:ext>
          </a:extLst>
        </xdr:cNvPr>
        <xdr:cNvSpPr txBox="1"/>
      </xdr:nvSpPr>
      <xdr:spPr>
        <a:xfrm rot="16200000">
          <a:off x="6503299" y="7144741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x=kd</a:t>
          </a:r>
        </a:p>
      </xdr:txBody>
    </xdr:sp>
    <xdr:clientData/>
  </xdr:oneCellAnchor>
  <xdr:twoCellAnchor editAs="oneCell">
    <xdr:from>
      <xdr:col>28</xdr:col>
      <xdr:colOff>157963</xdr:colOff>
      <xdr:row>30</xdr:row>
      <xdr:rowOff>37122</xdr:rowOff>
    </xdr:from>
    <xdr:to>
      <xdr:col>28</xdr:col>
      <xdr:colOff>157963</xdr:colOff>
      <xdr:row>31</xdr:row>
      <xdr:rowOff>14544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F3040AC-C9C7-F557-5D4C-2972448FBBA9}"/>
            </a:ext>
          </a:extLst>
        </xdr:cNvPr>
        <xdr:cNvCxnSpPr/>
      </xdr:nvCxnSpPr>
      <xdr:spPr>
        <a:xfrm>
          <a:off x="6639786" y="7213426"/>
          <a:ext cx="0" cy="20891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41817</xdr:colOff>
      <xdr:row>30</xdr:row>
      <xdr:rowOff>33161</xdr:rowOff>
    </xdr:from>
    <xdr:to>
      <xdr:col>23</xdr:col>
      <xdr:colOff>50993</xdr:colOff>
      <xdr:row>30</xdr:row>
      <xdr:rowOff>33161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282FB90-4C0D-2A5A-921B-10ACC6D9B2BE}"/>
            </a:ext>
          </a:extLst>
        </xdr:cNvPr>
        <xdr:cNvCxnSpPr/>
      </xdr:nvCxnSpPr>
      <xdr:spPr>
        <a:xfrm>
          <a:off x="5134678" y="7209465"/>
          <a:ext cx="24066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72458</xdr:colOff>
      <xdr:row>30</xdr:row>
      <xdr:rowOff>144904</xdr:rowOff>
    </xdr:from>
    <xdr:to>
      <xdr:col>32</xdr:col>
      <xdr:colOff>72458</xdr:colOff>
      <xdr:row>32</xdr:row>
      <xdr:rowOff>121673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B738625B-95E4-5980-9915-E4F8B0DE05FA}"/>
            </a:ext>
          </a:extLst>
        </xdr:cNvPr>
        <xdr:cNvCxnSpPr/>
      </xdr:nvCxnSpPr>
      <xdr:spPr>
        <a:xfrm>
          <a:off x="7422997" y="7036034"/>
          <a:ext cx="0" cy="43617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147888</xdr:colOff>
      <xdr:row>30</xdr:row>
      <xdr:rowOff>132591</xdr:rowOff>
    </xdr:from>
    <xdr:to>
      <xdr:col>32</xdr:col>
      <xdr:colOff>199793</xdr:colOff>
      <xdr:row>30</xdr:row>
      <xdr:rowOff>132591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9D6B96FA-8BE6-B265-10B7-52D82A09B767}"/>
            </a:ext>
          </a:extLst>
        </xdr:cNvPr>
        <xdr:cNvCxnSpPr/>
      </xdr:nvCxnSpPr>
      <xdr:spPr>
        <a:xfrm>
          <a:off x="7324192" y="7308895"/>
          <a:ext cx="283398" cy="0"/>
        </a:xfrm>
        <a:prstGeom prst="line">
          <a:avLst/>
        </a:prstGeom>
        <a:ln w="254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147888</xdr:colOff>
      <xdr:row>32</xdr:row>
      <xdr:rowOff>134344</xdr:rowOff>
    </xdr:from>
    <xdr:to>
      <xdr:col>32</xdr:col>
      <xdr:colOff>199793</xdr:colOff>
      <xdr:row>32</xdr:row>
      <xdr:rowOff>134344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A84115C6-ACAC-055C-55AF-8C4A139FBFA2}"/>
            </a:ext>
          </a:extLst>
        </xdr:cNvPr>
        <xdr:cNvCxnSpPr/>
      </xdr:nvCxnSpPr>
      <xdr:spPr>
        <a:xfrm>
          <a:off x="7268723" y="7484883"/>
          <a:ext cx="281609" cy="0"/>
        </a:xfrm>
        <a:prstGeom prst="line">
          <a:avLst/>
        </a:prstGeom>
        <a:ln w="254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74530</xdr:colOff>
      <xdr:row>30</xdr:row>
      <xdr:rowOff>162149</xdr:rowOff>
    </xdr:from>
    <xdr:ext cx="224998" cy="318142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B6BB58D-13D2-AE43-D956-C0E16C0CA35F}"/>
            </a:ext>
          </a:extLst>
        </xdr:cNvPr>
        <xdr:cNvSpPr txBox="1"/>
      </xdr:nvSpPr>
      <xdr:spPr>
        <a:xfrm rot="16200000">
          <a:off x="7435755" y="7385025"/>
          <a:ext cx="31814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jd</a:t>
          </a:r>
        </a:p>
      </xdr:txBody>
    </xdr:sp>
    <xdr:clientData/>
  </xdr:oneCellAnchor>
  <xdr:twoCellAnchor editAs="oneCell">
    <xdr:from>
      <xdr:col>22</xdr:col>
      <xdr:colOff>192690</xdr:colOff>
      <xdr:row>31</xdr:row>
      <xdr:rowOff>14346</xdr:rowOff>
    </xdr:from>
    <xdr:to>
      <xdr:col>24</xdr:col>
      <xdr:colOff>179552</xdr:colOff>
      <xdr:row>31</xdr:row>
      <xdr:rowOff>14346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2C9743C5-5DBB-5593-4782-5DF2FB57A9C1}"/>
            </a:ext>
          </a:extLst>
        </xdr:cNvPr>
        <xdr:cNvCxnSpPr/>
      </xdr:nvCxnSpPr>
      <xdr:spPr>
        <a:xfrm flipH="1">
          <a:off x="5285551" y="7422143"/>
          <a:ext cx="449849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48661</xdr:colOff>
      <xdr:row>33</xdr:row>
      <xdr:rowOff>151224</xdr:rowOff>
    </xdr:from>
    <xdr:ext cx="285143" cy="224998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FC71E39-61F9-8DA8-90A5-E5BE32E044EF}"/>
            </a:ext>
          </a:extLst>
        </xdr:cNvPr>
        <xdr:cNvSpPr txBox="1"/>
      </xdr:nvSpPr>
      <xdr:spPr>
        <a:xfrm>
          <a:off x="5836003" y="8022009"/>
          <a:ext cx="28514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</a:p>
      </xdr:txBody>
    </xdr:sp>
    <xdr:clientData/>
  </xdr:oneCellAnchor>
  <xdr:twoCellAnchor>
    <xdr:from>
      <xdr:col>23</xdr:col>
      <xdr:colOff>197069</xdr:colOff>
      <xdr:row>33</xdr:row>
      <xdr:rowOff>35762</xdr:rowOff>
    </xdr:from>
    <xdr:to>
      <xdr:col>27</xdr:col>
      <xdr:colOff>188311</xdr:colOff>
      <xdr:row>33</xdr:row>
      <xdr:rowOff>166532</xdr:rowOff>
    </xdr:to>
    <xdr:sp macro="" textlink="">
      <xdr:nvSpPr>
        <xdr:cNvPr id="99" name="右中かっこ 98">
          <a:extLst>
            <a:ext uri="{FF2B5EF4-FFF2-40B4-BE49-F238E27FC236}">
              <a16:creationId xmlns:a16="http://schemas.microsoft.com/office/drawing/2014/main" id="{1E5E81DC-7428-3427-2956-733B0CD28A88}"/>
            </a:ext>
          </a:extLst>
        </xdr:cNvPr>
        <xdr:cNvSpPr/>
      </xdr:nvSpPr>
      <xdr:spPr>
        <a:xfrm rot="5400000">
          <a:off x="5914647" y="7513323"/>
          <a:ext cx="130770" cy="917217"/>
        </a:xfrm>
        <a:prstGeom prst="rightBrace">
          <a:avLst>
            <a:gd name="adj1" fmla="val 37809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48489</xdr:colOff>
      <xdr:row>29</xdr:row>
      <xdr:rowOff>47418</xdr:rowOff>
    </xdr:from>
    <xdr:ext cx="224998" cy="467933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14F548CE-7C7D-4098-C068-07B6ADE74A19}"/>
            </a:ext>
          </a:extLst>
        </xdr:cNvPr>
        <xdr:cNvSpPr txBox="1"/>
      </xdr:nvSpPr>
      <xdr:spPr>
        <a:xfrm rot="16200000">
          <a:off x="6640337" y="7113696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29</xdr:col>
      <xdr:colOff>48667</xdr:colOff>
      <xdr:row>29</xdr:row>
      <xdr:rowOff>82462</xdr:rowOff>
    </xdr:from>
    <xdr:ext cx="233205" cy="357790"/>
    <xdr:sp macro="" textlink="$T$38">
      <xdr:nvSpPr>
        <xdr:cNvPr id="101" name="テキスト ボックス 100">
          <a:extLst>
            <a:ext uri="{FF2B5EF4-FFF2-40B4-BE49-F238E27FC236}">
              <a16:creationId xmlns:a16="http://schemas.microsoft.com/office/drawing/2014/main" id="{2EF134ED-64AD-F39F-E734-EE2B835BFE15}"/>
            </a:ext>
          </a:extLst>
        </xdr:cNvPr>
        <xdr:cNvSpPr txBox="1"/>
      </xdr:nvSpPr>
      <xdr:spPr>
        <a:xfrm rot="16200000">
          <a:off x="6615775" y="7002754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088A422-789A-4104-BBE8-A345078F2CC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171</a:t>
          </a:fld>
          <a:endParaRPr kumimoji="1" lang="ja-JP" altLang="en-US" sz="900"/>
        </a:p>
      </xdr:txBody>
    </xdr:sp>
    <xdr:clientData/>
  </xdr:oneCellAnchor>
  <xdr:oneCellAnchor>
    <xdr:from>
      <xdr:col>30</xdr:col>
      <xdr:colOff>210978</xdr:colOff>
      <xdr:row>29</xdr:row>
      <xdr:rowOff>45419</xdr:rowOff>
    </xdr:from>
    <xdr:ext cx="275781" cy="224998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6ED4108-E299-CFB8-AE82-DE05A01E6EAD}"/>
            </a:ext>
          </a:extLst>
        </xdr:cNvPr>
        <xdr:cNvSpPr txBox="1"/>
      </xdr:nvSpPr>
      <xdr:spPr>
        <a:xfrm>
          <a:off x="7155788" y="6990229"/>
          <a:ext cx="2757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c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29</xdr:col>
      <xdr:colOff>177043</xdr:colOff>
      <xdr:row>32</xdr:row>
      <xdr:rowOff>104151</xdr:rowOff>
    </xdr:from>
    <xdr:ext cx="271549" cy="224998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BE03B4EA-949B-615E-EE26-7FAA3EC2676A}"/>
            </a:ext>
          </a:extLst>
        </xdr:cNvPr>
        <xdr:cNvSpPr txBox="1"/>
      </xdr:nvSpPr>
      <xdr:spPr>
        <a:xfrm>
          <a:off x="6890359" y="7743442"/>
          <a:ext cx="2715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22</xdr:col>
      <xdr:colOff>41817</xdr:colOff>
      <xdr:row>33</xdr:row>
      <xdr:rowOff>10501</xdr:rowOff>
    </xdr:from>
    <xdr:to>
      <xdr:col>23</xdr:col>
      <xdr:colOff>50993</xdr:colOff>
      <xdr:row>33</xdr:row>
      <xdr:rowOff>10501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5724C4-EE7C-193C-0175-8174B49559D4}"/>
            </a:ext>
          </a:extLst>
        </xdr:cNvPr>
        <xdr:cNvCxnSpPr/>
      </xdr:nvCxnSpPr>
      <xdr:spPr>
        <a:xfrm>
          <a:off x="5071017" y="7782901"/>
          <a:ext cx="23777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94085</xdr:colOff>
      <xdr:row>32</xdr:row>
      <xdr:rowOff>138916</xdr:rowOff>
    </xdr:from>
    <xdr:to>
      <xdr:col>22</xdr:col>
      <xdr:colOff>94085</xdr:colOff>
      <xdr:row>33</xdr:row>
      <xdr:rowOff>17145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752F7AE-5EA8-1562-A8F6-43F253AE9F73}"/>
            </a:ext>
          </a:extLst>
        </xdr:cNvPr>
        <xdr:cNvCxnSpPr/>
      </xdr:nvCxnSpPr>
      <xdr:spPr>
        <a:xfrm>
          <a:off x="5123285" y="7682716"/>
          <a:ext cx="0" cy="106829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200537</xdr:colOff>
      <xdr:row>32</xdr:row>
      <xdr:rowOff>178119</xdr:rowOff>
    </xdr:from>
    <xdr:ext cx="233205" cy="357790"/>
    <xdr:sp macro="" textlink="$R$23">
      <xdr:nvSpPr>
        <xdr:cNvPr id="16" name="テキスト ボックス 15">
          <a:extLst>
            <a:ext uri="{FF2B5EF4-FFF2-40B4-BE49-F238E27FC236}">
              <a16:creationId xmlns:a16="http://schemas.microsoft.com/office/drawing/2014/main" id="{4137E91E-E2CE-C340-A250-A5D8D92992A8}"/>
            </a:ext>
          </a:extLst>
        </xdr:cNvPr>
        <xdr:cNvSpPr txBox="1"/>
      </xdr:nvSpPr>
      <xdr:spPr>
        <a:xfrm rot="16200000">
          <a:off x="4929804" y="7770004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03ED707-C302-455F-8087-1AB3490B4A1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120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74588</xdr:colOff>
      <xdr:row>14</xdr:row>
      <xdr:rowOff>72633</xdr:rowOff>
    </xdr:from>
    <xdr:to>
      <xdr:col>27</xdr:col>
      <xdr:colOff>74985</xdr:colOff>
      <xdr:row>24</xdr:row>
      <xdr:rowOff>90633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E56A795-4F2D-83B7-64EF-16CAF4B2C989}"/>
            </a:ext>
          </a:extLst>
        </xdr:cNvPr>
        <xdr:cNvCxnSpPr/>
      </xdr:nvCxnSpPr>
      <xdr:spPr>
        <a:xfrm>
          <a:off x="6246788" y="3273033"/>
          <a:ext cx="397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121298</xdr:colOff>
      <xdr:row>12</xdr:row>
      <xdr:rowOff>174146</xdr:rowOff>
    </xdr:from>
    <xdr:ext cx="444352" cy="224998"/>
    <xdr:sp macro="" textlink="$W$25">
      <xdr:nvSpPr>
        <xdr:cNvPr id="13" name="テキスト ボックス 12">
          <a:extLst>
            <a:ext uri="{FF2B5EF4-FFF2-40B4-BE49-F238E27FC236}">
              <a16:creationId xmlns:a16="http://schemas.microsoft.com/office/drawing/2014/main" id="{5AFA96C6-054A-C150-4296-1AD082BD50D1}"/>
            </a:ext>
          </a:extLst>
        </xdr:cNvPr>
        <xdr:cNvSpPr txBox="1"/>
      </xdr:nvSpPr>
      <xdr:spPr>
        <a:xfrm>
          <a:off x="6064898" y="2917346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814E177-D063-462A-A0BD-B951AAD20631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0.480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25</xdr:col>
      <xdr:colOff>182258</xdr:colOff>
      <xdr:row>12</xdr:row>
      <xdr:rowOff>174146</xdr:rowOff>
    </xdr:from>
    <xdr:ext cx="320280" cy="2249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2DB6E81-BF66-F1C5-5AED-0ED33CCCCF69}"/>
            </a:ext>
          </a:extLst>
        </xdr:cNvPr>
        <xdr:cNvSpPr txBox="1"/>
      </xdr:nvSpPr>
      <xdr:spPr>
        <a:xfrm>
          <a:off x="5897258" y="2917346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40963</xdr:colOff>
      <xdr:row>4</xdr:row>
      <xdr:rowOff>149501</xdr:rowOff>
    </xdr:from>
    <xdr:to>
      <xdr:col>27</xdr:col>
      <xdr:colOff>40963</xdr:colOff>
      <xdr:row>14</xdr:row>
      <xdr:rowOff>152261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5DBE95F-3D70-4D06-BEE0-5698C0498695}"/>
            </a:ext>
          </a:extLst>
        </xdr:cNvPr>
        <xdr:cNvCxnSpPr/>
      </xdr:nvCxnSpPr>
      <xdr:spPr>
        <a:xfrm>
          <a:off x="6213163" y="106390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207385</xdr:colOff>
      <xdr:row>15</xdr:row>
      <xdr:rowOff>139362</xdr:rowOff>
    </xdr:from>
    <xdr:to>
      <xdr:col>32</xdr:col>
      <xdr:colOff>47185</xdr:colOff>
      <xdr:row>15</xdr:row>
      <xdr:rowOff>139362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F25D211-6FB4-4356-B250-3EA7C8A401CC}"/>
            </a:ext>
          </a:extLst>
        </xdr:cNvPr>
        <xdr:cNvCxnSpPr/>
      </xdr:nvCxnSpPr>
      <xdr:spPr>
        <a:xfrm>
          <a:off x="5922385" y="358360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208747</xdr:colOff>
      <xdr:row>14</xdr:row>
      <xdr:rowOff>154596</xdr:rowOff>
    </xdr:from>
    <xdr:to>
      <xdr:col>27</xdr:col>
      <xdr:colOff>39547</xdr:colOff>
      <xdr:row>14</xdr:row>
      <xdr:rowOff>154596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F94E3B-91B4-49B5-B80D-924E3EC940BE}"/>
            </a:ext>
          </a:extLst>
        </xdr:cNvPr>
        <xdr:cNvCxnSpPr/>
      </xdr:nvCxnSpPr>
      <xdr:spPr>
        <a:xfrm>
          <a:off x="5923747" y="3370236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210790</xdr:colOff>
      <xdr:row>14</xdr:row>
      <xdr:rowOff>151576</xdr:rowOff>
    </xdr:from>
    <xdr:to>
      <xdr:col>25</xdr:col>
      <xdr:colOff>210790</xdr:colOff>
      <xdr:row>15</xdr:row>
      <xdr:rowOff>138976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9C1FB74-F058-4F76-8C1E-017DBD859E27}"/>
            </a:ext>
          </a:extLst>
        </xdr:cNvPr>
        <xdr:cNvCxnSpPr/>
      </xdr:nvCxnSpPr>
      <xdr:spPr>
        <a:xfrm>
          <a:off x="5925790" y="336721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38201</xdr:colOff>
      <xdr:row>4</xdr:row>
      <xdr:rowOff>146935</xdr:rowOff>
    </xdr:from>
    <xdr:to>
      <xdr:col>28</xdr:col>
      <xdr:colOff>23956</xdr:colOff>
      <xdr:row>4</xdr:row>
      <xdr:rowOff>146935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7E5E7DB-4878-4A45-ACE0-401923E535F8}"/>
            </a:ext>
          </a:extLst>
        </xdr:cNvPr>
        <xdr:cNvCxnSpPr/>
      </xdr:nvCxnSpPr>
      <xdr:spPr>
        <a:xfrm>
          <a:off x="6254805" y="1067913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25584</xdr:colOff>
      <xdr:row>4</xdr:row>
      <xdr:rowOff>149501</xdr:rowOff>
    </xdr:from>
    <xdr:to>
      <xdr:col>28</xdr:col>
      <xdr:colOff>25584</xdr:colOff>
      <xdr:row>14</xdr:row>
      <xdr:rowOff>152261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83023B7-C791-4ABA-91E6-B48B3F1BC061}"/>
            </a:ext>
          </a:extLst>
        </xdr:cNvPr>
        <xdr:cNvCxnSpPr/>
      </xdr:nvCxnSpPr>
      <xdr:spPr>
        <a:xfrm>
          <a:off x="6426384" y="106390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23748</xdr:colOff>
      <xdr:row>14</xdr:row>
      <xdr:rowOff>152039</xdr:rowOff>
    </xdr:from>
    <xdr:to>
      <xdr:col>32</xdr:col>
      <xdr:colOff>45348</xdr:colOff>
      <xdr:row>14</xdr:row>
      <xdr:rowOff>152039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8D5C673-AE35-4F36-A965-0D667E21791D}"/>
            </a:ext>
          </a:extLst>
        </xdr:cNvPr>
        <xdr:cNvCxnSpPr/>
      </xdr:nvCxnSpPr>
      <xdr:spPr>
        <a:xfrm>
          <a:off x="6424548" y="336767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45570</xdr:colOff>
      <xdr:row>14</xdr:row>
      <xdr:rowOff>151059</xdr:rowOff>
    </xdr:from>
    <xdr:to>
      <xdr:col>32</xdr:col>
      <xdr:colOff>45570</xdr:colOff>
      <xdr:row>15</xdr:row>
      <xdr:rowOff>138459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32D15C9-4EAC-4FC7-92FD-A94E272D987C}"/>
            </a:ext>
          </a:extLst>
        </xdr:cNvPr>
        <xdr:cNvCxnSpPr/>
      </xdr:nvCxnSpPr>
      <xdr:spPr>
        <a:xfrm>
          <a:off x="7360770" y="3366699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199814</xdr:colOff>
      <xdr:row>4</xdr:row>
      <xdr:rowOff>147240</xdr:rowOff>
    </xdr:from>
    <xdr:to>
      <xdr:col>26</xdr:col>
      <xdr:colOff>134125</xdr:colOff>
      <xdr:row>4</xdr:row>
      <xdr:rowOff>147240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16D94EA-5D26-4A12-99EF-15416A1D4C86}"/>
            </a:ext>
          </a:extLst>
        </xdr:cNvPr>
        <xdr:cNvCxnSpPr/>
      </xdr:nvCxnSpPr>
      <xdr:spPr>
        <a:xfrm>
          <a:off x="5524168" y="1073215"/>
          <a:ext cx="62879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207110</xdr:colOff>
      <xdr:row>14</xdr:row>
      <xdr:rowOff>150000</xdr:rowOff>
    </xdr:from>
    <xdr:to>
      <xdr:col>25</xdr:col>
      <xdr:colOff>120064</xdr:colOff>
      <xdr:row>14</xdr:row>
      <xdr:rowOff>150000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51BEFB4-83E7-499B-AED1-E1AB8898EF97}"/>
            </a:ext>
          </a:extLst>
        </xdr:cNvPr>
        <xdr:cNvCxnSpPr/>
      </xdr:nvCxnSpPr>
      <xdr:spPr>
        <a:xfrm>
          <a:off x="5693510" y="3365640"/>
          <a:ext cx="14155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13789</xdr:colOff>
      <xdr:row>4</xdr:row>
      <xdr:rowOff>150072</xdr:rowOff>
    </xdr:from>
    <xdr:to>
      <xdr:col>25</xdr:col>
      <xdr:colOff>13789</xdr:colOff>
      <xdr:row>14</xdr:row>
      <xdr:rowOff>152832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EDBB346-BB58-4BEC-A687-B07F611E5411}"/>
            </a:ext>
          </a:extLst>
        </xdr:cNvPr>
        <xdr:cNvCxnSpPr/>
      </xdr:nvCxnSpPr>
      <xdr:spPr>
        <a:xfrm>
          <a:off x="5728789" y="106447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73021</xdr:colOff>
      <xdr:row>8</xdr:row>
      <xdr:rowOff>119029</xdr:rowOff>
    </xdr:from>
    <xdr:ext cx="233205" cy="444352"/>
    <xdr:sp macro="" textlink="'1条'!$R$7">
      <xdr:nvSpPr>
        <xdr:cNvPr id="14" name="テキスト ボックス 13">
          <a:extLst>
            <a:ext uri="{FF2B5EF4-FFF2-40B4-BE49-F238E27FC236}">
              <a16:creationId xmlns:a16="http://schemas.microsoft.com/office/drawing/2014/main" id="{AC85C58B-8D14-42BF-B92E-4BCEA6D035C4}"/>
            </a:ext>
          </a:extLst>
        </xdr:cNvPr>
        <xdr:cNvSpPr txBox="1"/>
      </xdr:nvSpPr>
      <xdr:spPr>
        <a:xfrm rot="16200000">
          <a:off x="5453848" y="206864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215405</xdr:colOff>
      <xdr:row>15</xdr:row>
      <xdr:rowOff>137227</xdr:rowOff>
    </xdr:from>
    <xdr:to>
      <xdr:col>25</xdr:col>
      <xdr:colOff>127364</xdr:colOff>
      <xdr:row>15</xdr:row>
      <xdr:rowOff>137227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D2AE339-8FFD-4EA5-9C81-353B7302B592}"/>
            </a:ext>
          </a:extLst>
        </xdr:cNvPr>
        <xdr:cNvCxnSpPr/>
      </xdr:nvCxnSpPr>
      <xdr:spPr>
        <a:xfrm>
          <a:off x="5473205" y="3581467"/>
          <a:ext cx="36915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83812</xdr:colOff>
      <xdr:row>8</xdr:row>
      <xdr:rowOff>196555</xdr:rowOff>
    </xdr:from>
    <xdr:ext cx="233205" cy="444352"/>
    <xdr:sp macro="" textlink="'1条'!R6">
      <xdr:nvSpPr>
        <xdr:cNvPr id="16" name="テキスト ボックス 15">
          <a:extLst>
            <a:ext uri="{FF2B5EF4-FFF2-40B4-BE49-F238E27FC236}">
              <a16:creationId xmlns:a16="http://schemas.microsoft.com/office/drawing/2014/main" id="{70D93A50-3D97-4CDC-9DDD-66F1B4A0D603}"/>
            </a:ext>
          </a:extLst>
        </xdr:cNvPr>
        <xdr:cNvSpPr txBox="1"/>
      </xdr:nvSpPr>
      <xdr:spPr>
        <a:xfrm rot="16200000">
          <a:off x="5302593" y="216372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46171</xdr:colOff>
      <xdr:row>4</xdr:row>
      <xdr:rowOff>144991</xdr:rowOff>
    </xdr:from>
    <xdr:to>
      <xdr:col>24</xdr:col>
      <xdr:colOff>46171</xdr:colOff>
      <xdr:row>15</xdr:row>
      <xdr:rowOff>135151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8008B4D-6E50-4AFD-9341-ABF9960B9C51}"/>
            </a:ext>
          </a:extLst>
        </xdr:cNvPr>
        <xdr:cNvCxnSpPr/>
      </xdr:nvCxnSpPr>
      <xdr:spPr>
        <a:xfrm>
          <a:off x="5532571" y="1059391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16349</xdr:colOff>
      <xdr:row>14</xdr:row>
      <xdr:rowOff>152282</xdr:rowOff>
    </xdr:from>
    <xdr:to>
      <xdr:col>25</xdr:col>
      <xdr:colOff>16349</xdr:colOff>
      <xdr:row>15</xdr:row>
      <xdr:rowOff>139682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CB9A914-98A3-4772-869E-118C3C7A1416}"/>
            </a:ext>
          </a:extLst>
        </xdr:cNvPr>
        <xdr:cNvCxnSpPr/>
      </xdr:nvCxnSpPr>
      <xdr:spPr>
        <a:xfrm>
          <a:off x="5731349" y="3367922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94544</xdr:colOff>
      <xdr:row>10</xdr:row>
      <xdr:rowOff>45860</xdr:rowOff>
    </xdr:from>
    <xdr:ext cx="224998" cy="34592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C75AA7-DC97-4F5F-B207-02B4BCF4F352}"/>
            </a:ext>
          </a:extLst>
        </xdr:cNvPr>
        <xdr:cNvSpPr txBox="1"/>
      </xdr:nvSpPr>
      <xdr:spPr>
        <a:xfrm rot="16200000">
          <a:off x="5358432" y="2430908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52313</xdr:colOff>
      <xdr:row>14</xdr:row>
      <xdr:rowOff>16538</xdr:rowOff>
    </xdr:from>
    <xdr:ext cx="233205" cy="444352"/>
    <xdr:sp macro="" textlink="'1条'!$R$10">
      <xdr:nvSpPr>
        <xdr:cNvPr id="20" name="テキスト ボックス 19">
          <a:extLst>
            <a:ext uri="{FF2B5EF4-FFF2-40B4-BE49-F238E27FC236}">
              <a16:creationId xmlns:a16="http://schemas.microsoft.com/office/drawing/2014/main" id="{7D561E79-8402-4716-B3B7-5062B5603E1A}"/>
            </a:ext>
          </a:extLst>
        </xdr:cNvPr>
        <xdr:cNvSpPr txBox="1"/>
      </xdr:nvSpPr>
      <xdr:spPr>
        <a:xfrm rot="16200000">
          <a:off x="5433140" y="333775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45524</xdr:colOff>
      <xdr:row>3</xdr:row>
      <xdr:rowOff>186357</xdr:rowOff>
    </xdr:from>
    <xdr:to>
      <xdr:col>27</xdr:col>
      <xdr:colOff>45524</xdr:colOff>
      <xdr:row>4</xdr:row>
      <xdr:rowOff>93280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D5BED5B-1D68-4373-9312-96A4EEA24A61}"/>
            </a:ext>
          </a:extLst>
        </xdr:cNvPr>
        <xdr:cNvCxnSpPr/>
      </xdr:nvCxnSpPr>
      <xdr:spPr>
        <a:xfrm>
          <a:off x="6262128" y="877091"/>
          <a:ext cx="0" cy="13716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28373</xdr:colOff>
      <xdr:row>3</xdr:row>
      <xdr:rowOff>189381</xdr:rowOff>
    </xdr:from>
    <xdr:to>
      <xdr:col>28</xdr:col>
      <xdr:colOff>28373</xdr:colOff>
      <xdr:row>4</xdr:row>
      <xdr:rowOff>93280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D4F9BE-4D00-4D2C-B9D3-5B4D4EA2175D}"/>
            </a:ext>
          </a:extLst>
        </xdr:cNvPr>
        <xdr:cNvCxnSpPr/>
      </xdr:nvCxnSpPr>
      <xdr:spPr>
        <a:xfrm>
          <a:off x="6475222" y="880115"/>
          <a:ext cx="0" cy="13414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42612</xdr:colOff>
      <xdr:row>3</xdr:row>
      <xdr:rowOff>219816</xdr:rowOff>
    </xdr:from>
    <xdr:to>
      <xdr:col>28</xdr:col>
      <xdr:colOff>28367</xdr:colOff>
      <xdr:row>3</xdr:row>
      <xdr:rowOff>219816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22C7164-7417-4B7F-8777-7D08E98CA591}"/>
            </a:ext>
          </a:extLst>
        </xdr:cNvPr>
        <xdr:cNvCxnSpPr/>
      </xdr:nvCxnSpPr>
      <xdr:spPr>
        <a:xfrm>
          <a:off x="6259216" y="910550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172366</xdr:colOff>
      <xdr:row>3</xdr:row>
      <xdr:rowOff>10899</xdr:rowOff>
    </xdr:from>
    <xdr:ext cx="444352" cy="233205"/>
    <xdr:sp macro="" textlink="'1条'!R8">
      <xdr:nvSpPr>
        <xdr:cNvPr id="24" name="テキスト ボックス 23">
          <a:extLst>
            <a:ext uri="{FF2B5EF4-FFF2-40B4-BE49-F238E27FC236}">
              <a16:creationId xmlns:a16="http://schemas.microsoft.com/office/drawing/2014/main" id="{31887696-7297-4699-A874-80D7243B2FA8}"/>
            </a:ext>
          </a:extLst>
        </xdr:cNvPr>
        <xdr:cNvSpPr txBox="1"/>
      </xdr:nvSpPr>
      <xdr:spPr>
        <a:xfrm>
          <a:off x="6158726" y="70163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210498</xdr:colOff>
      <xdr:row>15</xdr:row>
      <xdr:rowOff>202533</xdr:rowOff>
    </xdr:from>
    <xdr:to>
      <xdr:col>25</xdr:col>
      <xdr:colOff>210498</xdr:colOff>
      <xdr:row>17</xdr:row>
      <xdr:rowOff>30898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BAF2D7A-3E2E-4978-8ED9-8DC8688BED5B}"/>
            </a:ext>
          </a:extLst>
        </xdr:cNvPr>
        <xdr:cNvCxnSpPr/>
      </xdr:nvCxnSpPr>
      <xdr:spPr>
        <a:xfrm>
          <a:off x="5925498" y="3646773"/>
          <a:ext cx="0" cy="28556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206268</xdr:colOff>
      <xdr:row>16</xdr:row>
      <xdr:rowOff>201400</xdr:rowOff>
    </xdr:from>
    <xdr:to>
      <xdr:col>32</xdr:col>
      <xdr:colOff>46068</xdr:colOff>
      <xdr:row>16</xdr:row>
      <xdr:rowOff>201400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91A1E003-4E4A-45B9-B0CB-FBD476090F06}"/>
            </a:ext>
          </a:extLst>
        </xdr:cNvPr>
        <xdr:cNvCxnSpPr/>
      </xdr:nvCxnSpPr>
      <xdr:spPr>
        <a:xfrm>
          <a:off x="5921268" y="3874240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8593</xdr:colOff>
      <xdr:row>16</xdr:row>
      <xdr:rowOff>163781</xdr:rowOff>
    </xdr:from>
    <xdr:ext cx="444352" cy="233205"/>
    <xdr:sp macro="" textlink="'1条'!R9">
      <xdr:nvSpPr>
        <xdr:cNvPr id="28" name="テキスト ボックス 27">
          <a:extLst>
            <a:ext uri="{FF2B5EF4-FFF2-40B4-BE49-F238E27FC236}">
              <a16:creationId xmlns:a16="http://schemas.microsoft.com/office/drawing/2014/main" id="{E1A8EAAE-C479-4465-A82A-CFD3D6ACC152}"/>
            </a:ext>
          </a:extLst>
        </xdr:cNvPr>
        <xdr:cNvSpPr txBox="1"/>
      </xdr:nvSpPr>
      <xdr:spPr>
        <a:xfrm>
          <a:off x="6409393" y="383662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208570</xdr:colOff>
      <xdr:row>11</xdr:row>
      <xdr:rowOff>130291</xdr:rowOff>
    </xdr:from>
    <xdr:to>
      <xdr:col>25</xdr:col>
      <xdr:colOff>208570</xdr:colOff>
      <xdr:row>12</xdr:row>
      <xdr:rowOff>87030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93133EC-CE15-4934-8DE6-079B5EE069F8}"/>
            </a:ext>
          </a:extLst>
        </xdr:cNvPr>
        <xdr:cNvCxnSpPr/>
      </xdr:nvCxnSpPr>
      <xdr:spPr>
        <a:xfrm>
          <a:off x="5923570" y="2660131"/>
          <a:ext cx="0" cy="18533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211487</xdr:colOff>
      <xdr:row>11</xdr:row>
      <xdr:rowOff>182657</xdr:rowOff>
    </xdr:from>
    <xdr:to>
      <xdr:col>27</xdr:col>
      <xdr:colOff>38998</xdr:colOff>
      <xdr:row>11</xdr:row>
      <xdr:rowOff>182657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9077AAC-9A88-4A6E-921E-16A2874598BF}"/>
            </a:ext>
          </a:extLst>
        </xdr:cNvPr>
        <xdr:cNvCxnSpPr/>
      </xdr:nvCxnSpPr>
      <xdr:spPr>
        <a:xfrm>
          <a:off x="5926487" y="2712497"/>
          <a:ext cx="28471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130397</xdr:colOff>
      <xdr:row>10</xdr:row>
      <xdr:rowOff>199882</xdr:rowOff>
    </xdr:from>
    <xdr:ext cx="444352" cy="233205"/>
    <xdr:sp macro="" textlink="'1条'!R11">
      <xdr:nvSpPr>
        <xdr:cNvPr id="31" name="テキスト ボックス 30">
          <a:extLst>
            <a:ext uri="{FF2B5EF4-FFF2-40B4-BE49-F238E27FC236}">
              <a16:creationId xmlns:a16="http://schemas.microsoft.com/office/drawing/2014/main" id="{052B90FB-5AAF-4306-957E-043F13AEDF07}"/>
            </a:ext>
          </a:extLst>
        </xdr:cNvPr>
        <xdr:cNvSpPr txBox="1"/>
      </xdr:nvSpPr>
      <xdr:spPr>
        <a:xfrm>
          <a:off x="5845397" y="250112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58870</xdr:colOff>
      <xdr:row>12</xdr:row>
      <xdr:rowOff>160216</xdr:rowOff>
    </xdr:from>
    <xdr:ext cx="444352" cy="233205"/>
    <xdr:sp macro="" textlink="'1条'!R12">
      <xdr:nvSpPr>
        <xdr:cNvPr id="32" name="テキスト ボックス 31">
          <a:extLst>
            <a:ext uri="{FF2B5EF4-FFF2-40B4-BE49-F238E27FC236}">
              <a16:creationId xmlns:a16="http://schemas.microsoft.com/office/drawing/2014/main" id="{94593A36-EFAD-431C-B030-65B6C51986EE}"/>
            </a:ext>
          </a:extLst>
        </xdr:cNvPr>
        <xdr:cNvSpPr txBox="1"/>
      </xdr:nvSpPr>
      <xdr:spPr>
        <a:xfrm>
          <a:off x="6688270" y="291865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24765</xdr:colOff>
      <xdr:row>13</xdr:row>
      <xdr:rowOff>121697</xdr:rowOff>
    </xdr:from>
    <xdr:to>
      <xdr:col>32</xdr:col>
      <xdr:colOff>46365</xdr:colOff>
      <xdr:row>13</xdr:row>
      <xdr:rowOff>121697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6F8978C5-697C-4DD8-9F92-01D0EB350774}"/>
            </a:ext>
          </a:extLst>
        </xdr:cNvPr>
        <xdr:cNvCxnSpPr/>
      </xdr:nvCxnSpPr>
      <xdr:spPr>
        <a:xfrm>
          <a:off x="6425565" y="3108737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44669</xdr:colOff>
      <xdr:row>13</xdr:row>
      <xdr:rowOff>69331</xdr:rowOff>
    </xdr:from>
    <xdr:to>
      <xdr:col>32</xdr:col>
      <xdr:colOff>44669</xdr:colOff>
      <xdr:row>14</xdr:row>
      <xdr:rowOff>26070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2FABD587-2952-465F-96A1-73AFA086E519}"/>
            </a:ext>
          </a:extLst>
        </xdr:cNvPr>
        <xdr:cNvCxnSpPr/>
      </xdr:nvCxnSpPr>
      <xdr:spPr>
        <a:xfrm>
          <a:off x="7359869" y="3056371"/>
          <a:ext cx="0" cy="18533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126897</xdr:colOff>
      <xdr:row>14</xdr:row>
      <xdr:rowOff>84081</xdr:rowOff>
    </xdr:from>
    <xdr:ext cx="300082" cy="28552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60D9779-F0FA-489E-BEF9-71D935B4CE55}"/>
            </a:ext>
          </a:extLst>
        </xdr:cNvPr>
        <xdr:cNvSpPr txBox="1"/>
      </xdr:nvSpPr>
      <xdr:spPr>
        <a:xfrm>
          <a:off x="5841897" y="3299721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①</a:t>
          </a:r>
        </a:p>
      </xdr:txBody>
    </xdr:sp>
    <xdr:clientData/>
  </xdr:oneCellAnchor>
  <xdr:twoCellAnchor editAs="oneCell">
    <xdr:from>
      <xdr:col>27</xdr:col>
      <xdr:colOff>43046</xdr:colOff>
      <xdr:row>14</xdr:row>
      <xdr:rowOff>153824</xdr:rowOff>
    </xdr:from>
    <xdr:to>
      <xdr:col>27</xdr:col>
      <xdr:colOff>43046</xdr:colOff>
      <xdr:row>15</xdr:row>
      <xdr:rowOff>141224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0F588A8-DAE0-4526-8ADE-55E48A206235}"/>
            </a:ext>
          </a:extLst>
        </xdr:cNvPr>
        <xdr:cNvCxnSpPr/>
      </xdr:nvCxnSpPr>
      <xdr:spPr>
        <a:xfrm>
          <a:off x="6215246" y="3369464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106960</xdr:colOff>
      <xdr:row>15</xdr:row>
      <xdr:rowOff>3230</xdr:rowOff>
    </xdr:from>
    <xdr:to>
      <xdr:col>26</xdr:col>
      <xdr:colOff>150160</xdr:colOff>
      <xdr:row>15</xdr:row>
      <xdr:rowOff>47535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B1DB2791-4792-4579-B410-FCE01E266017}"/>
            </a:ext>
          </a:extLst>
        </xdr:cNvPr>
        <xdr:cNvSpPr/>
      </xdr:nvSpPr>
      <xdr:spPr>
        <a:xfrm>
          <a:off x="6050560" y="3447470"/>
          <a:ext cx="43200" cy="443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139888</xdr:colOff>
      <xdr:row>12</xdr:row>
      <xdr:rowOff>127672</xdr:rowOff>
    </xdr:from>
    <xdr:ext cx="444352" cy="233205"/>
    <xdr:sp macro="" textlink="$P$6">
      <xdr:nvSpPr>
        <xdr:cNvPr id="41" name="テキスト ボックス 40">
          <a:extLst>
            <a:ext uri="{FF2B5EF4-FFF2-40B4-BE49-F238E27FC236}">
              <a16:creationId xmlns:a16="http://schemas.microsoft.com/office/drawing/2014/main" id="{04F84B0E-4850-4928-95C8-3ECD8FF69763}"/>
            </a:ext>
          </a:extLst>
        </xdr:cNvPr>
        <xdr:cNvSpPr txBox="1"/>
      </xdr:nvSpPr>
      <xdr:spPr>
        <a:xfrm>
          <a:off x="5854888" y="288611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0242E3-7BCF-431E-8FA3-CBFAD359ECC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127578</xdr:colOff>
      <xdr:row>13</xdr:row>
      <xdr:rowOff>116896</xdr:rowOff>
    </xdr:from>
    <xdr:to>
      <xdr:col>27</xdr:col>
      <xdr:colOff>41334</xdr:colOff>
      <xdr:row>13</xdr:row>
      <xdr:rowOff>116896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BA2C27C1-D8DF-422D-BFC8-1119F6513C91}"/>
            </a:ext>
          </a:extLst>
        </xdr:cNvPr>
        <xdr:cNvCxnSpPr/>
      </xdr:nvCxnSpPr>
      <xdr:spPr>
        <a:xfrm>
          <a:off x="6071178" y="3103936"/>
          <a:ext cx="1423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70514</xdr:colOff>
      <xdr:row>20</xdr:row>
      <xdr:rowOff>160826</xdr:rowOff>
    </xdr:from>
    <xdr:to>
      <xdr:col>27</xdr:col>
      <xdr:colOff>70514</xdr:colOff>
      <xdr:row>30</xdr:row>
      <xdr:rowOff>178826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9AA8EA1-DF30-4914-95E0-72B2F835C3CF}"/>
            </a:ext>
          </a:extLst>
        </xdr:cNvPr>
        <xdr:cNvCxnSpPr/>
      </xdr:nvCxnSpPr>
      <xdr:spPr>
        <a:xfrm>
          <a:off x="6242714" y="474806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13330</xdr:colOff>
      <xdr:row>31</xdr:row>
      <xdr:rowOff>164297</xdr:rowOff>
    </xdr:from>
    <xdr:to>
      <xdr:col>32</xdr:col>
      <xdr:colOff>81730</xdr:colOff>
      <xdr:row>31</xdr:row>
      <xdr:rowOff>164297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A714799D-8B50-4442-A576-094EB6A479EC}"/>
            </a:ext>
          </a:extLst>
        </xdr:cNvPr>
        <xdr:cNvCxnSpPr/>
      </xdr:nvCxnSpPr>
      <xdr:spPr>
        <a:xfrm>
          <a:off x="5956930" y="7266137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15179</xdr:colOff>
      <xdr:row>30</xdr:row>
      <xdr:rowOff>179933</xdr:rowOff>
    </xdr:from>
    <xdr:to>
      <xdr:col>27</xdr:col>
      <xdr:colOff>72935</xdr:colOff>
      <xdr:row>30</xdr:row>
      <xdr:rowOff>179933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344C2FD4-4DA0-488A-AA1F-CDE7AD1D3D51}"/>
            </a:ext>
          </a:extLst>
        </xdr:cNvPr>
        <xdr:cNvCxnSpPr/>
      </xdr:nvCxnSpPr>
      <xdr:spPr>
        <a:xfrm>
          <a:off x="5958779" y="7053173"/>
          <a:ext cx="2863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17138</xdr:colOff>
      <xdr:row>30</xdr:row>
      <xdr:rowOff>176108</xdr:rowOff>
    </xdr:from>
    <xdr:to>
      <xdr:col>26</xdr:col>
      <xdr:colOff>17138</xdr:colOff>
      <xdr:row>31</xdr:row>
      <xdr:rowOff>163508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24F9FAD-DF4D-45F1-A1DF-98305A2D9D20}"/>
            </a:ext>
          </a:extLst>
        </xdr:cNvPr>
        <xdr:cNvCxnSpPr/>
      </xdr:nvCxnSpPr>
      <xdr:spPr>
        <a:xfrm>
          <a:off x="5960738" y="7049348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72861</xdr:colOff>
      <xdr:row>20</xdr:row>
      <xdr:rowOff>162938</xdr:rowOff>
    </xdr:from>
    <xdr:to>
      <xdr:col>28</xdr:col>
      <xdr:colOff>60261</xdr:colOff>
      <xdr:row>20</xdr:row>
      <xdr:rowOff>162938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5C4B91F-007D-4C7A-9562-4E0250C1B73A}"/>
            </a:ext>
          </a:extLst>
        </xdr:cNvPr>
        <xdr:cNvCxnSpPr/>
      </xdr:nvCxnSpPr>
      <xdr:spPr>
        <a:xfrm>
          <a:off x="6245061" y="4750178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58441</xdr:colOff>
      <xdr:row>30</xdr:row>
      <xdr:rowOff>176974</xdr:rowOff>
    </xdr:from>
    <xdr:to>
      <xdr:col>32</xdr:col>
      <xdr:colOff>80041</xdr:colOff>
      <xdr:row>30</xdr:row>
      <xdr:rowOff>176974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3649D305-5527-43AF-9DE9-CDCA2A9E7A2A}"/>
            </a:ext>
          </a:extLst>
        </xdr:cNvPr>
        <xdr:cNvCxnSpPr/>
      </xdr:nvCxnSpPr>
      <xdr:spPr>
        <a:xfrm>
          <a:off x="6459241" y="7050214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82023</xdr:colOff>
      <xdr:row>30</xdr:row>
      <xdr:rowOff>175993</xdr:rowOff>
    </xdr:from>
    <xdr:to>
      <xdr:col>32</xdr:col>
      <xdr:colOff>82023</xdr:colOff>
      <xdr:row>31</xdr:row>
      <xdr:rowOff>163393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CD0ECD1-74B1-4D35-B680-0ED9779C936E}"/>
            </a:ext>
          </a:extLst>
        </xdr:cNvPr>
        <xdr:cNvCxnSpPr/>
      </xdr:nvCxnSpPr>
      <xdr:spPr>
        <a:xfrm>
          <a:off x="7397223" y="7049233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18549</xdr:colOff>
      <xdr:row>20</xdr:row>
      <xdr:rowOff>161805</xdr:rowOff>
    </xdr:from>
    <xdr:to>
      <xdr:col>26</xdr:col>
      <xdr:colOff>209550</xdr:colOff>
      <xdr:row>20</xdr:row>
      <xdr:rowOff>161805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E448936-371E-4E52-9401-5CB03F803CE0}"/>
            </a:ext>
          </a:extLst>
        </xdr:cNvPr>
        <xdr:cNvCxnSpPr/>
      </xdr:nvCxnSpPr>
      <xdr:spPr>
        <a:xfrm>
          <a:off x="5584462" y="4813318"/>
          <a:ext cx="65482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10964</xdr:colOff>
      <xdr:row>30</xdr:row>
      <xdr:rowOff>180015</xdr:rowOff>
    </xdr:from>
    <xdr:to>
      <xdr:col>25</xdr:col>
      <xdr:colOff>160974</xdr:colOff>
      <xdr:row>30</xdr:row>
      <xdr:rowOff>180015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5E1ECB2-2821-4CDF-A6EE-DD3D6FE41776}"/>
            </a:ext>
          </a:extLst>
        </xdr:cNvPr>
        <xdr:cNvCxnSpPr/>
      </xdr:nvCxnSpPr>
      <xdr:spPr>
        <a:xfrm>
          <a:off x="5725964" y="7053255"/>
          <a:ext cx="15001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61920</xdr:colOff>
      <xdr:row>20</xdr:row>
      <xdr:rowOff>161397</xdr:rowOff>
    </xdr:from>
    <xdr:to>
      <xdr:col>25</xdr:col>
      <xdr:colOff>61920</xdr:colOff>
      <xdr:row>30</xdr:row>
      <xdr:rowOff>179397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F99B6880-EE69-41F1-93F0-D32E8E87B1FA}"/>
            </a:ext>
          </a:extLst>
        </xdr:cNvPr>
        <xdr:cNvCxnSpPr/>
      </xdr:nvCxnSpPr>
      <xdr:spPr>
        <a:xfrm>
          <a:off x="5776920" y="4748637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109132</xdr:colOff>
      <xdr:row>24</xdr:row>
      <xdr:rowOff>72703</xdr:rowOff>
    </xdr:from>
    <xdr:ext cx="233205" cy="444352"/>
    <xdr:sp macro="" textlink="'1条'!$R$7">
      <xdr:nvSpPr>
        <xdr:cNvPr id="52" name="テキスト ボックス 51">
          <a:extLst>
            <a:ext uri="{FF2B5EF4-FFF2-40B4-BE49-F238E27FC236}">
              <a16:creationId xmlns:a16="http://schemas.microsoft.com/office/drawing/2014/main" id="{F7EEFF2B-562B-401A-9F2B-ECAE9B6A622E}"/>
            </a:ext>
          </a:extLst>
        </xdr:cNvPr>
        <xdr:cNvSpPr txBox="1"/>
      </xdr:nvSpPr>
      <xdr:spPr>
        <a:xfrm rot="16200000">
          <a:off x="5489959" y="567991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15819</xdr:colOff>
      <xdr:row>31</xdr:row>
      <xdr:rowOff>164194</xdr:rowOff>
    </xdr:from>
    <xdr:to>
      <xdr:col>25</xdr:col>
      <xdr:colOff>166054</xdr:colOff>
      <xdr:row>31</xdr:row>
      <xdr:rowOff>164194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CD02B85D-BCBA-4940-B2C9-795F8005BD76}"/>
            </a:ext>
          </a:extLst>
        </xdr:cNvPr>
        <xdr:cNvCxnSpPr/>
      </xdr:nvCxnSpPr>
      <xdr:spPr>
        <a:xfrm>
          <a:off x="5502219" y="7266034"/>
          <a:ext cx="37883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94623</xdr:colOff>
      <xdr:row>24</xdr:row>
      <xdr:rowOff>219316</xdr:rowOff>
    </xdr:from>
    <xdr:ext cx="233205" cy="444352"/>
    <xdr:sp macro="" textlink="'1条'!R6">
      <xdr:nvSpPr>
        <xdr:cNvPr id="54" name="テキスト ボックス 53">
          <a:extLst>
            <a:ext uri="{FF2B5EF4-FFF2-40B4-BE49-F238E27FC236}">
              <a16:creationId xmlns:a16="http://schemas.microsoft.com/office/drawing/2014/main" id="{5A0B3889-BCDA-4544-9095-92FF4911B51F}"/>
            </a:ext>
          </a:extLst>
        </xdr:cNvPr>
        <xdr:cNvSpPr txBox="1"/>
      </xdr:nvSpPr>
      <xdr:spPr>
        <a:xfrm rot="16200000">
          <a:off x="5323050" y="590405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56981</xdr:colOff>
      <xdr:row>20</xdr:row>
      <xdr:rowOff>161396</xdr:rowOff>
    </xdr:from>
    <xdr:to>
      <xdr:col>24</xdr:col>
      <xdr:colOff>56981</xdr:colOff>
      <xdr:row>31</xdr:row>
      <xdr:rowOff>166796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F977D9A5-09CB-4B29-8579-235AB80A21DF}"/>
            </a:ext>
          </a:extLst>
        </xdr:cNvPr>
        <xdr:cNvCxnSpPr/>
      </xdr:nvCxnSpPr>
      <xdr:spPr>
        <a:xfrm>
          <a:off x="5543381" y="4748636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61041</xdr:colOff>
      <xdr:row>30</xdr:row>
      <xdr:rowOff>177618</xdr:rowOff>
    </xdr:from>
    <xdr:to>
      <xdr:col>25</xdr:col>
      <xdr:colOff>61041</xdr:colOff>
      <xdr:row>31</xdr:row>
      <xdr:rowOff>165018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211A8533-9CF0-44A2-B919-60D12593C459}"/>
            </a:ext>
          </a:extLst>
        </xdr:cNvPr>
        <xdr:cNvCxnSpPr/>
      </xdr:nvCxnSpPr>
      <xdr:spPr>
        <a:xfrm>
          <a:off x="5776041" y="7050858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105355</xdr:colOff>
      <xdr:row>26</xdr:row>
      <xdr:rowOff>65573</xdr:rowOff>
    </xdr:from>
    <xdr:ext cx="224998" cy="345929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27EB27F-783D-4F2C-859E-D319D8EDDD70}"/>
            </a:ext>
          </a:extLst>
        </xdr:cNvPr>
        <xdr:cNvSpPr txBox="1"/>
      </xdr:nvSpPr>
      <xdr:spPr>
        <a:xfrm rot="16200000">
          <a:off x="5378889" y="6169030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74640</xdr:colOff>
      <xdr:row>30</xdr:row>
      <xdr:rowOff>22953</xdr:rowOff>
    </xdr:from>
    <xdr:ext cx="233205" cy="444352"/>
    <xdr:sp macro="" textlink="'1条'!$R$10">
      <xdr:nvSpPr>
        <xdr:cNvPr id="58" name="テキスト ボックス 57">
          <a:extLst>
            <a:ext uri="{FF2B5EF4-FFF2-40B4-BE49-F238E27FC236}">
              <a16:creationId xmlns:a16="http://schemas.microsoft.com/office/drawing/2014/main" id="{761DC875-3024-4020-8772-A063D53A52CF}"/>
            </a:ext>
          </a:extLst>
        </xdr:cNvPr>
        <xdr:cNvSpPr txBox="1"/>
      </xdr:nvSpPr>
      <xdr:spPr>
        <a:xfrm rot="16200000">
          <a:off x="5455467" y="700176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69622</xdr:colOff>
      <xdr:row>19</xdr:row>
      <xdr:rowOff>175964</xdr:rowOff>
    </xdr:from>
    <xdr:to>
      <xdr:col>27</xdr:col>
      <xdr:colOff>69622</xdr:colOff>
      <xdr:row>20</xdr:row>
      <xdr:rowOff>78067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2487F5FD-47C4-4AE9-9CFE-FA280BF97E55}"/>
            </a:ext>
          </a:extLst>
        </xdr:cNvPr>
        <xdr:cNvCxnSpPr/>
      </xdr:nvCxnSpPr>
      <xdr:spPr>
        <a:xfrm>
          <a:off x="6241822" y="4534604"/>
          <a:ext cx="0" cy="1307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58463</xdr:colOff>
      <xdr:row>19</xdr:row>
      <xdr:rowOff>178988</xdr:rowOff>
    </xdr:from>
    <xdr:to>
      <xdr:col>28</xdr:col>
      <xdr:colOff>58463</xdr:colOff>
      <xdr:row>20</xdr:row>
      <xdr:rowOff>78067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21A1161D-2F1C-4363-B0A9-E9435A875D39}"/>
            </a:ext>
          </a:extLst>
        </xdr:cNvPr>
        <xdr:cNvCxnSpPr/>
      </xdr:nvCxnSpPr>
      <xdr:spPr>
        <a:xfrm>
          <a:off x="6459263" y="4537628"/>
          <a:ext cx="0" cy="12767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72192</xdr:colOff>
      <xdr:row>19</xdr:row>
      <xdr:rowOff>214498</xdr:rowOff>
    </xdr:from>
    <xdr:to>
      <xdr:col>28</xdr:col>
      <xdr:colOff>57947</xdr:colOff>
      <xdr:row>19</xdr:row>
      <xdr:rowOff>214498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2953207E-948F-470C-B6E3-703FDFF1539E}"/>
            </a:ext>
          </a:extLst>
        </xdr:cNvPr>
        <xdr:cNvCxnSpPr/>
      </xdr:nvCxnSpPr>
      <xdr:spPr>
        <a:xfrm>
          <a:off x="6244392" y="4573138"/>
          <a:ext cx="21435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176451</xdr:colOff>
      <xdr:row>19</xdr:row>
      <xdr:rowOff>6532</xdr:rowOff>
    </xdr:from>
    <xdr:ext cx="444352" cy="233205"/>
    <xdr:sp macro="" textlink="'1条'!R8">
      <xdr:nvSpPr>
        <xdr:cNvPr id="62" name="テキスト ボックス 61">
          <a:extLst>
            <a:ext uri="{FF2B5EF4-FFF2-40B4-BE49-F238E27FC236}">
              <a16:creationId xmlns:a16="http://schemas.microsoft.com/office/drawing/2014/main" id="{9A596BE7-7094-49AD-AEA1-58B2B890F71B}"/>
            </a:ext>
          </a:extLst>
        </xdr:cNvPr>
        <xdr:cNvSpPr txBox="1"/>
      </xdr:nvSpPr>
      <xdr:spPr>
        <a:xfrm>
          <a:off x="6120051" y="436517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14902</xdr:colOff>
      <xdr:row>34</xdr:row>
      <xdr:rowOff>116840</xdr:rowOff>
    </xdr:from>
    <xdr:to>
      <xdr:col>26</xdr:col>
      <xdr:colOff>14902</xdr:colOff>
      <xdr:row>36</xdr:row>
      <xdr:rowOff>163657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4F721909-10A7-4CCE-B2B6-9E54F75C178E}"/>
            </a:ext>
          </a:extLst>
        </xdr:cNvPr>
        <xdr:cNvCxnSpPr/>
      </xdr:nvCxnSpPr>
      <xdr:spPr>
        <a:xfrm>
          <a:off x="5958502" y="7904480"/>
          <a:ext cx="0" cy="50401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14918</xdr:colOff>
      <xdr:row>29</xdr:row>
      <xdr:rowOff>161616</xdr:rowOff>
    </xdr:from>
    <xdr:to>
      <xdr:col>26</xdr:col>
      <xdr:colOff>14918</xdr:colOff>
      <xdr:row>30</xdr:row>
      <xdr:rowOff>118872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4FB0AE49-D971-45B4-831A-D109CDF79E42}"/>
            </a:ext>
          </a:extLst>
        </xdr:cNvPr>
        <xdr:cNvCxnSpPr/>
      </xdr:nvCxnSpPr>
      <xdr:spPr>
        <a:xfrm>
          <a:off x="5958518" y="6806256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12755</xdr:colOff>
      <xdr:row>29</xdr:row>
      <xdr:rowOff>208711</xdr:rowOff>
    </xdr:from>
    <xdr:to>
      <xdr:col>27</xdr:col>
      <xdr:colOff>70511</xdr:colOff>
      <xdr:row>29</xdr:row>
      <xdr:rowOff>208711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CAC5559-95CD-4CD5-9A06-7F104A81FBA2}"/>
            </a:ext>
          </a:extLst>
        </xdr:cNvPr>
        <xdr:cNvCxnSpPr/>
      </xdr:nvCxnSpPr>
      <xdr:spPr>
        <a:xfrm>
          <a:off x="5956355" y="6853351"/>
          <a:ext cx="2863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164212</xdr:colOff>
      <xdr:row>28</xdr:row>
      <xdr:rowOff>199704</xdr:rowOff>
    </xdr:from>
    <xdr:ext cx="444352" cy="233205"/>
    <xdr:sp macro="" textlink="'1条'!R11">
      <xdr:nvSpPr>
        <xdr:cNvPr id="66" name="テキスト ボックス 65">
          <a:extLst>
            <a:ext uri="{FF2B5EF4-FFF2-40B4-BE49-F238E27FC236}">
              <a16:creationId xmlns:a16="http://schemas.microsoft.com/office/drawing/2014/main" id="{D624E5C3-2F97-4064-86F6-1726E3EFF85A}"/>
            </a:ext>
          </a:extLst>
        </xdr:cNvPr>
        <xdr:cNvSpPr txBox="1"/>
      </xdr:nvSpPr>
      <xdr:spPr>
        <a:xfrm>
          <a:off x="5879212" y="66157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29</xdr:col>
      <xdr:colOff>100545</xdr:colOff>
      <xdr:row>29</xdr:row>
      <xdr:rowOff>12112</xdr:rowOff>
    </xdr:from>
    <xdr:ext cx="444352" cy="233205"/>
    <xdr:sp macro="" textlink="'1条'!R12">
      <xdr:nvSpPr>
        <xdr:cNvPr id="67" name="テキスト ボックス 66">
          <a:extLst>
            <a:ext uri="{FF2B5EF4-FFF2-40B4-BE49-F238E27FC236}">
              <a16:creationId xmlns:a16="http://schemas.microsoft.com/office/drawing/2014/main" id="{010FAFB5-F1DE-41BB-8375-EDC3820CF902}"/>
            </a:ext>
          </a:extLst>
        </xdr:cNvPr>
        <xdr:cNvSpPr txBox="1"/>
      </xdr:nvSpPr>
      <xdr:spPr>
        <a:xfrm>
          <a:off x="6826023" y="675084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66419</xdr:colOff>
      <xdr:row>29</xdr:row>
      <xdr:rowOff>206250</xdr:rowOff>
    </xdr:from>
    <xdr:to>
      <xdr:col>32</xdr:col>
      <xdr:colOff>88019</xdr:colOff>
      <xdr:row>29</xdr:row>
      <xdr:rowOff>206250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4BC4282D-941F-4240-B913-FC58B7D644DF}"/>
            </a:ext>
          </a:extLst>
        </xdr:cNvPr>
        <xdr:cNvCxnSpPr/>
      </xdr:nvCxnSpPr>
      <xdr:spPr>
        <a:xfrm>
          <a:off x="6467219" y="6850890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81123</xdr:colOff>
      <xdr:row>29</xdr:row>
      <xdr:rowOff>153510</xdr:rowOff>
    </xdr:from>
    <xdr:to>
      <xdr:col>32</xdr:col>
      <xdr:colOff>81123</xdr:colOff>
      <xdr:row>30</xdr:row>
      <xdr:rowOff>110766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44924ED8-8A2A-441D-A4FD-2DB9550A576F}"/>
            </a:ext>
          </a:extLst>
        </xdr:cNvPr>
        <xdr:cNvCxnSpPr/>
      </xdr:nvCxnSpPr>
      <xdr:spPr>
        <a:xfrm>
          <a:off x="7396323" y="6798150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33209</xdr:colOff>
      <xdr:row>19</xdr:row>
      <xdr:rowOff>193647</xdr:rowOff>
    </xdr:from>
    <xdr:ext cx="233205" cy="444352"/>
    <xdr:sp macro="" textlink="'1条'!R17">
      <xdr:nvSpPr>
        <xdr:cNvPr id="70" name="テキスト ボックス 69">
          <a:extLst>
            <a:ext uri="{FF2B5EF4-FFF2-40B4-BE49-F238E27FC236}">
              <a16:creationId xmlns:a16="http://schemas.microsoft.com/office/drawing/2014/main" id="{57C661F2-8AF8-4C62-B47E-B747D79C0053}"/>
            </a:ext>
          </a:extLst>
        </xdr:cNvPr>
        <xdr:cNvSpPr txBox="1"/>
      </xdr:nvSpPr>
      <xdr:spPr>
        <a:xfrm rot="16200000">
          <a:off x="7348853" y="471882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32</xdr:col>
      <xdr:colOff>22036</xdr:colOff>
      <xdr:row>20</xdr:row>
      <xdr:rowOff>86320</xdr:rowOff>
    </xdr:from>
    <xdr:to>
      <xdr:col>32</xdr:col>
      <xdr:colOff>22036</xdr:colOff>
      <xdr:row>20</xdr:row>
      <xdr:rowOff>169358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125585F0-B48C-4C0C-9E90-06207D9DA88C}"/>
            </a:ext>
          </a:extLst>
        </xdr:cNvPr>
        <xdr:cNvCxnSpPr/>
      </xdr:nvCxnSpPr>
      <xdr:spPr>
        <a:xfrm>
          <a:off x="7443253" y="4737833"/>
          <a:ext cx="0" cy="83038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63381</xdr:colOff>
      <xdr:row>20</xdr:row>
      <xdr:rowOff>205555</xdr:rowOff>
    </xdr:from>
    <xdr:to>
      <xdr:col>31</xdr:col>
      <xdr:colOff>22735</xdr:colOff>
      <xdr:row>20</xdr:row>
      <xdr:rowOff>205555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A9EF3FD6-4F25-4EB3-BCC3-C1B407762C2A}"/>
            </a:ext>
          </a:extLst>
        </xdr:cNvPr>
        <xdr:cNvCxnSpPr/>
      </xdr:nvCxnSpPr>
      <xdr:spPr>
        <a:xfrm>
          <a:off x="6556946" y="4857068"/>
          <a:ext cx="65509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122001</xdr:colOff>
      <xdr:row>20</xdr:row>
      <xdr:rowOff>169786</xdr:rowOff>
    </xdr:from>
    <xdr:to>
      <xdr:col>32</xdr:col>
      <xdr:colOff>69470</xdr:colOff>
      <xdr:row>20</xdr:row>
      <xdr:rowOff>169786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2521D813-D8A2-49D8-B9EE-7A9A58185E54}"/>
            </a:ext>
          </a:extLst>
        </xdr:cNvPr>
        <xdr:cNvCxnSpPr/>
      </xdr:nvCxnSpPr>
      <xdr:spPr>
        <a:xfrm>
          <a:off x="7311305" y="4821299"/>
          <a:ext cx="17938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213178</xdr:colOff>
      <xdr:row>20</xdr:row>
      <xdr:rowOff>188803</xdr:rowOff>
    </xdr:from>
    <xdr:to>
      <xdr:col>29</xdr:col>
      <xdr:colOff>218610</xdr:colOff>
      <xdr:row>21</xdr:row>
      <xdr:rowOff>105159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3590F381-2FDB-4F2F-9CD9-FFD9A512D565}"/>
            </a:ext>
          </a:extLst>
        </xdr:cNvPr>
        <xdr:cNvCxnSpPr/>
      </xdr:nvCxnSpPr>
      <xdr:spPr>
        <a:xfrm rot="2700000">
          <a:off x="6867237" y="4911735"/>
          <a:ext cx="148269" cy="543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6316</xdr:colOff>
      <xdr:row>20</xdr:row>
      <xdr:rowOff>208119</xdr:rowOff>
    </xdr:from>
    <xdr:to>
      <xdr:col>30</xdr:col>
      <xdr:colOff>71739</xdr:colOff>
      <xdr:row>21</xdr:row>
      <xdr:rowOff>44057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FE3A0365-CEF4-4CEC-80BB-E7A8438D2840}"/>
            </a:ext>
          </a:extLst>
        </xdr:cNvPr>
        <xdr:cNvCxnSpPr/>
      </xdr:nvCxnSpPr>
      <xdr:spPr>
        <a:xfrm>
          <a:off x="6963707" y="4859632"/>
          <a:ext cx="65423" cy="6785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84094</xdr:colOff>
      <xdr:row>20</xdr:row>
      <xdr:rowOff>208119</xdr:rowOff>
    </xdr:from>
    <xdr:to>
      <xdr:col>30</xdr:col>
      <xdr:colOff>111850</xdr:colOff>
      <xdr:row>21</xdr:row>
      <xdr:rowOff>998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832D2F59-CB4B-406C-A28E-AB4B2E09F454}"/>
            </a:ext>
          </a:extLst>
        </xdr:cNvPr>
        <xdr:cNvCxnSpPr/>
      </xdr:nvCxnSpPr>
      <xdr:spPr>
        <a:xfrm>
          <a:off x="7041485" y="4859632"/>
          <a:ext cx="27756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9841</xdr:colOff>
      <xdr:row>21</xdr:row>
      <xdr:rowOff>25050</xdr:rowOff>
    </xdr:from>
    <xdr:to>
      <xdr:col>30</xdr:col>
      <xdr:colOff>152277</xdr:colOff>
      <xdr:row>21</xdr:row>
      <xdr:rowOff>25050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650FB8D3-5D43-4749-A786-F767D1857AD5}"/>
            </a:ext>
          </a:extLst>
        </xdr:cNvPr>
        <xdr:cNvCxnSpPr/>
      </xdr:nvCxnSpPr>
      <xdr:spPr>
        <a:xfrm rot="18900000">
          <a:off x="6967232" y="4908476"/>
          <a:ext cx="14243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31082</xdr:colOff>
      <xdr:row>20</xdr:row>
      <xdr:rowOff>208119</xdr:rowOff>
    </xdr:from>
    <xdr:to>
      <xdr:col>29</xdr:col>
      <xdr:colOff>94812</xdr:colOff>
      <xdr:row>21</xdr:row>
      <xdr:rowOff>44057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3694B1DE-F961-452D-95BF-444AFFD6BFFE}"/>
            </a:ext>
          </a:extLst>
        </xdr:cNvPr>
        <xdr:cNvCxnSpPr/>
      </xdr:nvCxnSpPr>
      <xdr:spPr>
        <a:xfrm>
          <a:off x="6756560" y="4859632"/>
          <a:ext cx="63730" cy="6785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107167</xdr:colOff>
      <xdr:row>20</xdr:row>
      <xdr:rowOff>208119</xdr:rowOff>
    </xdr:from>
    <xdr:to>
      <xdr:col>29</xdr:col>
      <xdr:colOff>128603</xdr:colOff>
      <xdr:row>21</xdr:row>
      <xdr:rowOff>998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4154CF60-6C98-40F1-A1CB-4C7D8B2BD43E}"/>
            </a:ext>
          </a:extLst>
        </xdr:cNvPr>
        <xdr:cNvCxnSpPr/>
      </xdr:nvCxnSpPr>
      <xdr:spPr>
        <a:xfrm>
          <a:off x="6832645" y="4859632"/>
          <a:ext cx="21436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25082</xdr:colOff>
      <xdr:row>21</xdr:row>
      <xdr:rowOff>25051</xdr:rowOff>
    </xdr:from>
    <xdr:to>
      <xdr:col>29</xdr:col>
      <xdr:colOff>167412</xdr:colOff>
      <xdr:row>21</xdr:row>
      <xdr:rowOff>25051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15F240D7-2F14-45A9-91B0-EF563009B092}"/>
            </a:ext>
          </a:extLst>
        </xdr:cNvPr>
        <xdr:cNvCxnSpPr/>
      </xdr:nvCxnSpPr>
      <xdr:spPr>
        <a:xfrm rot="18900000">
          <a:off x="6750560" y="4908477"/>
          <a:ext cx="14233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126520</xdr:colOff>
      <xdr:row>21</xdr:row>
      <xdr:rowOff>12557</xdr:rowOff>
    </xdr:from>
    <xdr:to>
      <xdr:col>29</xdr:col>
      <xdr:colOff>196182</xdr:colOff>
      <xdr:row>21</xdr:row>
      <xdr:rowOff>80898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4E6A75E-277A-4214-839F-EAC2AC66644C}"/>
            </a:ext>
          </a:extLst>
        </xdr:cNvPr>
        <xdr:cNvCxnSpPr/>
      </xdr:nvCxnSpPr>
      <xdr:spPr>
        <a:xfrm flipV="1">
          <a:off x="6851998" y="4895983"/>
          <a:ext cx="69662" cy="6834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209738</xdr:colOff>
      <xdr:row>21</xdr:row>
      <xdr:rowOff>57440</xdr:rowOff>
    </xdr:from>
    <xdr:to>
      <xdr:col>30</xdr:col>
      <xdr:colOff>2951</xdr:colOff>
      <xdr:row>21</xdr:row>
      <xdr:rowOff>80897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C208780C-5EF2-4095-8007-41EA0B804AD1}"/>
            </a:ext>
          </a:extLst>
        </xdr:cNvPr>
        <xdr:cNvCxnSpPr/>
      </xdr:nvCxnSpPr>
      <xdr:spPr>
        <a:xfrm flipV="1">
          <a:off x="6935216" y="4940866"/>
          <a:ext cx="25126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22036</xdr:colOff>
      <xdr:row>20</xdr:row>
      <xdr:rowOff>205571</xdr:rowOff>
    </xdr:from>
    <xdr:to>
      <xdr:col>32</xdr:col>
      <xdr:colOff>22036</xdr:colOff>
      <xdr:row>21</xdr:row>
      <xdr:rowOff>82616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5D07ECB2-9F70-4634-9885-C2EC79E07FEB}"/>
            </a:ext>
          </a:extLst>
        </xdr:cNvPr>
        <xdr:cNvCxnSpPr/>
      </xdr:nvCxnSpPr>
      <xdr:spPr>
        <a:xfrm>
          <a:off x="7443253" y="4857084"/>
          <a:ext cx="0" cy="10895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15751</xdr:colOff>
      <xdr:row>36</xdr:row>
      <xdr:rowOff>62620</xdr:rowOff>
    </xdr:from>
    <xdr:to>
      <xdr:col>32</xdr:col>
      <xdr:colOff>84151</xdr:colOff>
      <xdr:row>36</xdr:row>
      <xdr:rowOff>62620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ED1C03AC-C16A-40B9-BD70-530D098563C5}"/>
            </a:ext>
          </a:extLst>
        </xdr:cNvPr>
        <xdr:cNvCxnSpPr/>
      </xdr:nvCxnSpPr>
      <xdr:spPr>
        <a:xfrm>
          <a:off x="5959351" y="8307460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135441</xdr:colOff>
      <xdr:row>36</xdr:row>
      <xdr:rowOff>42741</xdr:rowOff>
    </xdr:from>
    <xdr:ext cx="444352" cy="233205"/>
    <xdr:sp macro="" textlink="'1条'!R9">
      <xdr:nvSpPr>
        <xdr:cNvPr id="85" name="テキスト ボックス 84">
          <a:extLst>
            <a:ext uri="{FF2B5EF4-FFF2-40B4-BE49-F238E27FC236}">
              <a16:creationId xmlns:a16="http://schemas.microsoft.com/office/drawing/2014/main" id="{6C330CDB-5F60-44AF-932A-FF1F63B6E252}"/>
            </a:ext>
          </a:extLst>
        </xdr:cNvPr>
        <xdr:cNvSpPr txBox="1"/>
      </xdr:nvSpPr>
      <xdr:spPr>
        <a:xfrm>
          <a:off x="6536241" y="828758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23</xdr:col>
      <xdr:colOff>136350</xdr:colOff>
      <xdr:row>32</xdr:row>
      <xdr:rowOff>139207</xdr:rowOff>
    </xdr:from>
    <xdr:ext cx="354905" cy="2249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5455C296-789A-4C9B-952A-A7BFE14A6788}"/>
            </a:ext>
          </a:extLst>
        </xdr:cNvPr>
        <xdr:cNvSpPr txBox="1"/>
      </xdr:nvSpPr>
      <xdr:spPr>
        <a:xfrm>
          <a:off x="5394150" y="7469647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₁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27</xdr:col>
      <xdr:colOff>146809</xdr:colOff>
      <xdr:row>36</xdr:row>
      <xdr:rowOff>43953</xdr:rowOff>
    </xdr:from>
    <xdr:ext cx="361959" cy="224998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BCCAB8C-B472-4B99-AAAC-B9DC795FA161}"/>
            </a:ext>
          </a:extLst>
        </xdr:cNvPr>
        <xdr:cNvSpPr txBox="1"/>
      </xdr:nvSpPr>
      <xdr:spPr>
        <a:xfrm>
          <a:off x="6319009" y="8288793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oneCellAnchor>
    <xdr:from>
      <xdr:col>26</xdr:col>
      <xdr:colOff>160506</xdr:colOff>
      <xdr:row>32</xdr:row>
      <xdr:rowOff>115446</xdr:rowOff>
    </xdr:from>
    <xdr:ext cx="354905" cy="224998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619755D-CB5D-45AA-9B19-7EBAC1A80BBA}"/>
            </a:ext>
          </a:extLst>
        </xdr:cNvPr>
        <xdr:cNvSpPr txBox="1"/>
      </xdr:nvSpPr>
      <xdr:spPr>
        <a:xfrm>
          <a:off x="6190245" y="7549916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₂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24</xdr:col>
      <xdr:colOff>85888</xdr:colOff>
      <xdr:row>32</xdr:row>
      <xdr:rowOff>138300</xdr:rowOff>
    </xdr:from>
    <xdr:ext cx="559769" cy="233205"/>
    <xdr:sp macro="" textlink="$S$27">
      <xdr:nvSpPr>
        <xdr:cNvPr id="92" name="テキスト ボックス 91">
          <a:extLst>
            <a:ext uri="{FF2B5EF4-FFF2-40B4-BE49-F238E27FC236}">
              <a16:creationId xmlns:a16="http://schemas.microsoft.com/office/drawing/2014/main" id="{CE15796F-BC4A-4329-9226-B770888831CA}"/>
            </a:ext>
          </a:extLst>
        </xdr:cNvPr>
        <xdr:cNvSpPr txBox="1"/>
      </xdr:nvSpPr>
      <xdr:spPr>
        <a:xfrm>
          <a:off x="5572288" y="7468740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2B82253-C191-421A-8BE4-F020ED490F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213.629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32</xdr:col>
      <xdr:colOff>79201</xdr:colOff>
      <xdr:row>34</xdr:row>
      <xdr:rowOff>114068</xdr:rowOff>
    </xdr:from>
    <xdr:to>
      <xdr:col>32</xdr:col>
      <xdr:colOff>79201</xdr:colOff>
      <xdr:row>36</xdr:row>
      <xdr:rowOff>160868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6E803913-9073-4400-9CB5-87F3B97441F2}"/>
            </a:ext>
          </a:extLst>
        </xdr:cNvPr>
        <xdr:cNvCxnSpPr/>
      </xdr:nvCxnSpPr>
      <xdr:spPr>
        <a:xfrm>
          <a:off x="7394401" y="7900323"/>
          <a:ext cx="0" cy="504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16565</xdr:colOff>
      <xdr:row>32</xdr:row>
      <xdr:rowOff>146934</xdr:rowOff>
    </xdr:from>
    <xdr:to>
      <xdr:col>27</xdr:col>
      <xdr:colOff>90488</xdr:colOff>
      <xdr:row>32</xdr:row>
      <xdr:rowOff>162990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F5C9453-9DD8-49AD-A591-D67BD3D0A731}"/>
            </a:ext>
          </a:extLst>
        </xdr:cNvPr>
        <xdr:cNvCxnSpPr/>
      </xdr:nvCxnSpPr>
      <xdr:spPr>
        <a:xfrm flipH="1">
          <a:off x="6046304" y="7581404"/>
          <a:ext cx="305836" cy="16056"/>
        </a:xfrm>
        <a:prstGeom prst="line">
          <a:avLst/>
        </a:prstGeom>
        <a:ln w="15875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118100</xdr:colOff>
      <xdr:row>32</xdr:row>
      <xdr:rowOff>101725</xdr:rowOff>
    </xdr:from>
    <xdr:ext cx="502061" cy="233205"/>
    <xdr:sp macro="" textlink="'3安'!BB26">
      <xdr:nvSpPr>
        <xdr:cNvPr id="106" name="テキスト ボックス 105">
          <a:extLst>
            <a:ext uri="{FF2B5EF4-FFF2-40B4-BE49-F238E27FC236}">
              <a16:creationId xmlns:a16="http://schemas.microsoft.com/office/drawing/2014/main" id="{2AB8A802-8831-2872-0F17-C3462E01B58B}"/>
            </a:ext>
          </a:extLst>
        </xdr:cNvPr>
        <xdr:cNvSpPr txBox="1"/>
      </xdr:nvSpPr>
      <xdr:spPr>
        <a:xfrm>
          <a:off x="7169443" y="7397591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43C0E97-E25C-477E-B555-B6F0E47D980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21.421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27</xdr:col>
      <xdr:colOff>80963</xdr:colOff>
      <xdr:row>32</xdr:row>
      <xdr:rowOff>101668</xdr:rowOff>
    </xdr:from>
    <xdr:to>
      <xdr:col>32</xdr:col>
      <xdr:colOff>88352</xdr:colOff>
      <xdr:row>32</xdr:row>
      <xdr:rowOff>153664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9F61823-D561-B171-CDDD-70B7112DF799}"/>
            </a:ext>
          </a:extLst>
        </xdr:cNvPr>
        <xdr:cNvCxnSpPr/>
      </xdr:nvCxnSpPr>
      <xdr:spPr>
        <a:xfrm flipH="1">
          <a:off x="6342615" y="7536138"/>
          <a:ext cx="1166954" cy="51996"/>
        </a:xfrm>
        <a:prstGeom prst="line">
          <a:avLst/>
        </a:prstGeom>
        <a:ln w="158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117285</xdr:colOff>
      <xdr:row>32</xdr:row>
      <xdr:rowOff>126534</xdr:rowOff>
    </xdr:from>
    <xdr:ext cx="559769" cy="233205"/>
    <xdr:sp macro="" textlink="$S$28">
      <xdr:nvSpPr>
        <xdr:cNvPr id="113" name="テキスト ボックス 112">
          <a:extLst>
            <a:ext uri="{FF2B5EF4-FFF2-40B4-BE49-F238E27FC236}">
              <a16:creationId xmlns:a16="http://schemas.microsoft.com/office/drawing/2014/main" id="{CFFA08C0-2E50-31FD-E823-A91EFC29CAB0}"/>
            </a:ext>
          </a:extLst>
        </xdr:cNvPr>
        <xdr:cNvSpPr txBox="1"/>
      </xdr:nvSpPr>
      <xdr:spPr>
        <a:xfrm>
          <a:off x="6378937" y="7561004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3B7D4FB-C4BB-41DA-9455-3FAED0BA08F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175.187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128037</xdr:colOff>
      <xdr:row>28</xdr:row>
      <xdr:rowOff>55267</xdr:rowOff>
    </xdr:from>
    <xdr:ext cx="365165" cy="2249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B64F5B10-1ED4-2E50-64E8-3FB66A7C27E9}"/>
            </a:ext>
          </a:extLst>
        </xdr:cNvPr>
        <xdr:cNvSpPr txBox="1"/>
      </xdr:nvSpPr>
      <xdr:spPr>
        <a:xfrm>
          <a:off x="5843037" y="6471307"/>
          <a:ext cx="36516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t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27</xdr:col>
      <xdr:colOff>71033</xdr:colOff>
      <xdr:row>30</xdr:row>
      <xdr:rowOff>175520</xdr:rowOff>
    </xdr:from>
    <xdr:to>
      <xdr:col>27</xdr:col>
      <xdr:colOff>71033</xdr:colOff>
      <xdr:row>31</xdr:row>
      <xdr:rowOff>162920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AF7B5583-D708-4453-B8BC-5B7CB717B9C0}"/>
            </a:ext>
          </a:extLst>
        </xdr:cNvPr>
        <xdr:cNvCxnSpPr/>
      </xdr:nvCxnSpPr>
      <xdr:spPr>
        <a:xfrm>
          <a:off x="6243233" y="7048760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36270</xdr:colOff>
      <xdr:row>4</xdr:row>
      <xdr:rowOff>9368</xdr:rowOff>
    </xdr:from>
    <xdr:to>
      <xdr:col>63</xdr:col>
      <xdr:colOff>36270</xdr:colOff>
      <xdr:row>14</xdr:row>
      <xdr:rowOff>12128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8E518701-7479-40D2-9C16-470E4DF1BB7A}"/>
            </a:ext>
          </a:extLst>
        </xdr:cNvPr>
        <xdr:cNvCxnSpPr/>
      </xdr:nvCxnSpPr>
      <xdr:spPr>
        <a:xfrm>
          <a:off x="14438070" y="923768"/>
          <a:ext cx="0" cy="230634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206529</xdr:colOff>
      <xdr:row>14</xdr:row>
      <xdr:rowOff>226484</xdr:rowOff>
    </xdr:from>
    <xdr:to>
      <xdr:col>68</xdr:col>
      <xdr:colOff>46329</xdr:colOff>
      <xdr:row>14</xdr:row>
      <xdr:rowOff>226484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527928FA-3C78-4770-94BE-F83466118890}"/>
            </a:ext>
          </a:extLst>
        </xdr:cNvPr>
        <xdr:cNvCxnSpPr/>
      </xdr:nvCxnSpPr>
      <xdr:spPr>
        <a:xfrm>
          <a:off x="14151129" y="3444469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206406</xdr:colOff>
      <xdr:row>14</xdr:row>
      <xdr:rowOff>10156</xdr:rowOff>
    </xdr:from>
    <xdr:to>
      <xdr:col>63</xdr:col>
      <xdr:colOff>37206</xdr:colOff>
      <xdr:row>14</xdr:row>
      <xdr:rowOff>10156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862A8F26-DF27-4F63-AB6E-6905B98DABBB}"/>
            </a:ext>
          </a:extLst>
        </xdr:cNvPr>
        <xdr:cNvCxnSpPr/>
      </xdr:nvCxnSpPr>
      <xdr:spPr>
        <a:xfrm>
          <a:off x="14151006" y="3228141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202456</xdr:colOff>
      <xdr:row>14</xdr:row>
      <xdr:rowOff>10197</xdr:rowOff>
    </xdr:from>
    <xdr:to>
      <xdr:col>61</xdr:col>
      <xdr:colOff>202456</xdr:colOff>
      <xdr:row>14</xdr:row>
      <xdr:rowOff>226197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4D403BB8-BEB9-421F-9E27-CA4E52045C9D}"/>
            </a:ext>
          </a:extLst>
        </xdr:cNvPr>
        <xdr:cNvCxnSpPr/>
      </xdr:nvCxnSpPr>
      <xdr:spPr>
        <a:xfrm>
          <a:off x="14147056" y="3228182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37875</xdr:colOff>
      <xdr:row>4</xdr:row>
      <xdr:rowOff>10755</xdr:rowOff>
    </xdr:from>
    <xdr:to>
      <xdr:col>64</xdr:col>
      <xdr:colOff>25275</xdr:colOff>
      <xdr:row>4</xdr:row>
      <xdr:rowOff>10755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C888EA95-BFB8-4CD5-B9D3-01564E91F61A}"/>
            </a:ext>
          </a:extLst>
        </xdr:cNvPr>
        <xdr:cNvCxnSpPr/>
      </xdr:nvCxnSpPr>
      <xdr:spPr>
        <a:xfrm>
          <a:off x="14439675" y="925155"/>
          <a:ext cx="21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24845</xdr:colOff>
      <xdr:row>14</xdr:row>
      <xdr:rowOff>12277</xdr:rowOff>
    </xdr:from>
    <xdr:to>
      <xdr:col>68</xdr:col>
      <xdr:colOff>46445</xdr:colOff>
      <xdr:row>14</xdr:row>
      <xdr:rowOff>12277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B1B0753D-F1F5-4D2C-8C60-657E08F13184}"/>
            </a:ext>
          </a:extLst>
        </xdr:cNvPr>
        <xdr:cNvCxnSpPr/>
      </xdr:nvCxnSpPr>
      <xdr:spPr>
        <a:xfrm>
          <a:off x="14655245" y="3230262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45063</xdr:colOff>
      <xdr:row>14</xdr:row>
      <xdr:rowOff>11296</xdr:rowOff>
    </xdr:from>
    <xdr:to>
      <xdr:col>68</xdr:col>
      <xdr:colOff>45063</xdr:colOff>
      <xdr:row>14</xdr:row>
      <xdr:rowOff>227296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860EBD98-03D4-4A02-BD02-B66F5BDDC1C3}"/>
            </a:ext>
          </a:extLst>
        </xdr:cNvPr>
        <xdr:cNvCxnSpPr/>
      </xdr:nvCxnSpPr>
      <xdr:spPr>
        <a:xfrm>
          <a:off x="15589863" y="3229281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161335</xdr:colOff>
      <xdr:row>4</xdr:row>
      <xdr:rowOff>13696</xdr:rowOff>
    </xdr:from>
    <xdr:to>
      <xdr:col>62</xdr:col>
      <xdr:colOff>52082</xdr:colOff>
      <xdr:row>4</xdr:row>
      <xdr:rowOff>13696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D9A4BF81-07DF-4275-BD4C-09D5B7DD03F0}"/>
            </a:ext>
          </a:extLst>
        </xdr:cNvPr>
        <xdr:cNvCxnSpPr/>
      </xdr:nvCxnSpPr>
      <xdr:spPr>
        <a:xfrm>
          <a:off x="13420135" y="928096"/>
          <a:ext cx="80514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190500</xdr:colOff>
      <xdr:row>14</xdr:row>
      <xdr:rowOff>10238</xdr:rowOff>
    </xdr:from>
    <xdr:to>
      <xdr:col>61</xdr:col>
      <xdr:colOff>136500</xdr:colOff>
      <xdr:row>14</xdr:row>
      <xdr:rowOff>10238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8F73972C-6964-4E5F-8642-F6D38F33098F}"/>
            </a:ext>
          </a:extLst>
        </xdr:cNvPr>
        <xdr:cNvCxnSpPr/>
      </xdr:nvCxnSpPr>
      <xdr:spPr>
        <a:xfrm>
          <a:off x="13677900" y="3228223"/>
          <a:ext cx="4032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222290</xdr:colOff>
      <xdr:row>4</xdr:row>
      <xdr:rowOff>9938</xdr:rowOff>
    </xdr:from>
    <xdr:to>
      <xdr:col>59</xdr:col>
      <xdr:colOff>222290</xdr:colOff>
      <xdr:row>14</xdr:row>
      <xdr:rowOff>12698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5BA77E0F-5933-4746-B42F-99176619054A}"/>
            </a:ext>
          </a:extLst>
        </xdr:cNvPr>
        <xdr:cNvCxnSpPr/>
      </xdr:nvCxnSpPr>
      <xdr:spPr>
        <a:xfrm>
          <a:off x="13709690" y="924338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23318</xdr:colOff>
      <xdr:row>7</xdr:row>
      <xdr:rowOff>121137</xdr:rowOff>
    </xdr:from>
    <xdr:ext cx="233205" cy="444352"/>
    <xdr:sp macro="" textlink="'1条'!$R$7">
      <xdr:nvSpPr>
        <xdr:cNvPr id="122" name="テキスト ボックス 121">
          <a:extLst>
            <a:ext uri="{FF2B5EF4-FFF2-40B4-BE49-F238E27FC236}">
              <a16:creationId xmlns:a16="http://schemas.microsoft.com/office/drawing/2014/main" id="{A8E83556-ABCA-49AC-B797-64B3941A8906}"/>
            </a:ext>
          </a:extLst>
        </xdr:cNvPr>
        <xdr:cNvSpPr txBox="1"/>
      </xdr:nvSpPr>
      <xdr:spPr>
        <a:xfrm rot="16200000">
          <a:off x="13405145" y="182691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141742</xdr:colOff>
      <xdr:row>15</xdr:row>
      <xdr:rowOff>829</xdr:rowOff>
    </xdr:from>
    <xdr:to>
      <xdr:col>61</xdr:col>
      <xdr:colOff>139942</xdr:colOff>
      <xdr:row>15</xdr:row>
      <xdr:rowOff>829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FECC5E00-469D-4104-8F8F-8A28F18F133E}"/>
            </a:ext>
          </a:extLst>
        </xdr:cNvPr>
        <xdr:cNvCxnSpPr/>
      </xdr:nvCxnSpPr>
      <xdr:spPr>
        <a:xfrm>
          <a:off x="13400542" y="3447414"/>
          <a:ext cx="68400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28392</xdr:colOff>
      <xdr:row>8</xdr:row>
      <xdr:rowOff>61503</xdr:rowOff>
    </xdr:from>
    <xdr:ext cx="233205" cy="444352"/>
    <xdr:sp macro="" textlink="'1条'!R6">
      <xdr:nvSpPr>
        <xdr:cNvPr id="124" name="テキスト ボックス 123">
          <a:extLst>
            <a:ext uri="{FF2B5EF4-FFF2-40B4-BE49-F238E27FC236}">
              <a16:creationId xmlns:a16="http://schemas.microsoft.com/office/drawing/2014/main" id="{148DCD8B-7290-49AF-8BC6-CCDBE7A67202}"/>
            </a:ext>
          </a:extLst>
        </xdr:cNvPr>
        <xdr:cNvSpPr txBox="1"/>
      </xdr:nvSpPr>
      <xdr:spPr>
        <a:xfrm rot="16200000">
          <a:off x="13181619" y="201346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219351</xdr:colOff>
      <xdr:row>4</xdr:row>
      <xdr:rowOff>9940</xdr:rowOff>
    </xdr:from>
    <xdr:to>
      <xdr:col>58</xdr:col>
      <xdr:colOff>219351</xdr:colOff>
      <xdr:row>15</xdr:row>
      <xdr:rowOff>100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F65FB8C6-A38E-4A74-A338-E3E8203EF4FD}"/>
            </a:ext>
          </a:extLst>
        </xdr:cNvPr>
        <xdr:cNvCxnSpPr/>
      </xdr:nvCxnSpPr>
      <xdr:spPr>
        <a:xfrm>
          <a:off x="13478151" y="924340"/>
          <a:ext cx="0" cy="252234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225368</xdr:colOff>
      <xdr:row>14</xdr:row>
      <xdr:rowOff>9457</xdr:rowOff>
    </xdr:from>
    <xdr:to>
      <xdr:col>59</xdr:col>
      <xdr:colOff>225368</xdr:colOff>
      <xdr:row>14</xdr:row>
      <xdr:rowOff>225457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5475148-AB3F-4512-9022-F2472627A60A}"/>
            </a:ext>
          </a:extLst>
        </xdr:cNvPr>
        <xdr:cNvCxnSpPr/>
      </xdr:nvCxnSpPr>
      <xdr:spPr>
        <a:xfrm>
          <a:off x="13712768" y="3225097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39124</xdr:colOff>
      <xdr:row>9</xdr:row>
      <xdr:rowOff>139408</xdr:rowOff>
    </xdr:from>
    <xdr:ext cx="224998" cy="345929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16853634-6446-473F-BF46-A2A02688578F}"/>
            </a:ext>
          </a:extLst>
        </xdr:cNvPr>
        <xdr:cNvSpPr txBox="1"/>
      </xdr:nvSpPr>
      <xdr:spPr>
        <a:xfrm rot="16200000">
          <a:off x="13237458" y="2274859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59</xdr:col>
      <xdr:colOff>11206</xdr:colOff>
      <xdr:row>13</xdr:row>
      <xdr:rowOff>98941</xdr:rowOff>
    </xdr:from>
    <xdr:ext cx="233205" cy="444352"/>
    <xdr:sp macro="" textlink="'1条'!$R$10">
      <xdr:nvSpPr>
        <xdr:cNvPr id="128" name="テキスト ボックス 127">
          <a:extLst>
            <a:ext uri="{FF2B5EF4-FFF2-40B4-BE49-F238E27FC236}">
              <a16:creationId xmlns:a16="http://schemas.microsoft.com/office/drawing/2014/main" id="{5BE826BA-244C-4DAE-899B-9BAB1ADA1237}"/>
            </a:ext>
          </a:extLst>
        </xdr:cNvPr>
        <xdr:cNvSpPr txBox="1"/>
      </xdr:nvSpPr>
      <xdr:spPr>
        <a:xfrm rot="16200000">
          <a:off x="13393033" y="319389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39717</xdr:colOff>
      <xdr:row>3</xdr:row>
      <xdr:rowOff>51305</xdr:rowOff>
    </xdr:from>
    <xdr:to>
      <xdr:col>63</xdr:col>
      <xdr:colOff>39717</xdr:colOff>
      <xdr:row>3</xdr:row>
      <xdr:rowOff>186829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7B75542A-BCC3-4B3E-B671-4482C90968BA}"/>
            </a:ext>
          </a:extLst>
        </xdr:cNvPr>
        <xdr:cNvCxnSpPr/>
      </xdr:nvCxnSpPr>
      <xdr:spPr>
        <a:xfrm>
          <a:off x="14441517" y="737105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26518</xdr:colOff>
      <xdr:row>3</xdr:row>
      <xdr:rowOff>54329</xdr:rowOff>
    </xdr:from>
    <xdr:to>
      <xdr:col>64</xdr:col>
      <xdr:colOff>26518</xdr:colOff>
      <xdr:row>3</xdr:row>
      <xdr:rowOff>186829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82998E52-F634-4126-8AE8-77264780092D}"/>
            </a:ext>
          </a:extLst>
        </xdr:cNvPr>
        <xdr:cNvCxnSpPr/>
      </xdr:nvCxnSpPr>
      <xdr:spPr>
        <a:xfrm>
          <a:off x="14656918" y="740129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37932</xdr:colOff>
      <xdr:row>3</xdr:row>
      <xdr:rowOff>84764</xdr:rowOff>
    </xdr:from>
    <xdr:to>
      <xdr:col>64</xdr:col>
      <xdr:colOff>25332</xdr:colOff>
      <xdr:row>3</xdr:row>
      <xdr:rowOff>84764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702145A4-5DB7-4912-BFF7-0DF8F8B7D7C5}"/>
            </a:ext>
          </a:extLst>
        </xdr:cNvPr>
        <xdr:cNvCxnSpPr/>
      </xdr:nvCxnSpPr>
      <xdr:spPr>
        <a:xfrm>
          <a:off x="14439732" y="770564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162523</xdr:colOff>
      <xdr:row>2</xdr:row>
      <xdr:rowOff>104447</xdr:rowOff>
    </xdr:from>
    <xdr:ext cx="444352" cy="233205"/>
    <xdr:sp macro="" textlink="'1条'!R8">
      <xdr:nvSpPr>
        <xdr:cNvPr id="132" name="テキスト ボックス 131">
          <a:extLst>
            <a:ext uri="{FF2B5EF4-FFF2-40B4-BE49-F238E27FC236}">
              <a16:creationId xmlns:a16="http://schemas.microsoft.com/office/drawing/2014/main" id="{B80794F4-7933-4BB4-96AF-1CF3669895EF}"/>
            </a:ext>
          </a:extLst>
        </xdr:cNvPr>
        <xdr:cNvSpPr txBox="1"/>
      </xdr:nvSpPr>
      <xdr:spPr>
        <a:xfrm>
          <a:off x="14335723" y="56164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68</xdr:col>
      <xdr:colOff>45854</xdr:colOff>
      <xdr:row>15</xdr:row>
      <xdr:rowOff>70510</xdr:rowOff>
    </xdr:from>
    <xdr:to>
      <xdr:col>68</xdr:col>
      <xdr:colOff>45854</xdr:colOff>
      <xdr:row>16</xdr:row>
      <xdr:rowOff>21910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BF81FC1A-0062-422F-8D8D-46173497408D}"/>
            </a:ext>
          </a:extLst>
        </xdr:cNvPr>
        <xdr:cNvCxnSpPr/>
      </xdr:nvCxnSpPr>
      <xdr:spPr>
        <a:xfrm>
          <a:off x="15590654" y="3517095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209330</xdr:colOff>
      <xdr:row>13</xdr:row>
      <xdr:rowOff>5545</xdr:rowOff>
    </xdr:from>
    <xdr:to>
      <xdr:col>61</xdr:col>
      <xdr:colOff>209330</xdr:colOff>
      <xdr:row>13</xdr:row>
      <xdr:rowOff>190883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9711B382-E14D-4710-8784-8F3408A9FEF8}"/>
            </a:ext>
          </a:extLst>
        </xdr:cNvPr>
        <xdr:cNvCxnSpPr/>
      </xdr:nvCxnSpPr>
      <xdr:spPr>
        <a:xfrm>
          <a:off x="14153930" y="2994930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208782</xdr:colOff>
      <xdr:row>13</xdr:row>
      <xdr:rowOff>57911</xdr:rowOff>
    </xdr:from>
    <xdr:to>
      <xdr:col>63</xdr:col>
      <xdr:colOff>39582</xdr:colOff>
      <xdr:row>13</xdr:row>
      <xdr:rowOff>57911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C2CB5E8F-A008-4233-B7EE-5B0869320D69}"/>
            </a:ext>
          </a:extLst>
        </xdr:cNvPr>
        <xdr:cNvCxnSpPr/>
      </xdr:nvCxnSpPr>
      <xdr:spPr>
        <a:xfrm>
          <a:off x="14153382" y="3047296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124208</xdr:colOff>
      <xdr:row>12</xdr:row>
      <xdr:rowOff>73893</xdr:rowOff>
    </xdr:from>
    <xdr:ext cx="444352" cy="233205"/>
    <xdr:sp macro="" textlink="'1条'!R11">
      <xdr:nvSpPr>
        <xdr:cNvPr id="138" name="テキスト ボックス 137">
          <a:extLst>
            <a:ext uri="{FF2B5EF4-FFF2-40B4-BE49-F238E27FC236}">
              <a16:creationId xmlns:a16="http://schemas.microsoft.com/office/drawing/2014/main" id="{ABD5BD8E-7452-4D43-81E0-047BA3D97771}"/>
            </a:ext>
          </a:extLst>
        </xdr:cNvPr>
        <xdr:cNvSpPr txBox="1"/>
      </xdr:nvSpPr>
      <xdr:spPr>
        <a:xfrm>
          <a:off x="14068808" y="283467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65</xdr:col>
      <xdr:colOff>36339</xdr:colOff>
      <xdr:row>12</xdr:row>
      <xdr:rowOff>94785</xdr:rowOff>
    </xdr:from>
    <xdr:ext cx="444352" cy="233205"/>
    <xdr:sp macro="" textlink="'1条'!R12">
      <xdr:nvSpPr>
        <xdr:cNvPr id="139" name="テキスト ボックス 138">
          <a:extLst>
            <a:ext uri="{FF2B5EF4-FFF2-40B4-BE49-F238E27FC236}">
              <a16:creationId xmlns:a16="http://schemas.microsoft.com/office/drawing/2014/main" id="{09295DB8-5948-4574-8B1A-66DC44E88AD6}"/>
            </a:ext>
          </a:extLst>
        </xdr:cNvPr>
        <xdr:cNvSpPr txBox="1"/>
      </xdr:nvSpPr>
      <xdr:spPr>
        <a:xfrm>
          <a:off x="14895339" y="285557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64</xdr:col>
      <xdr:colOff>26695</xdr:colOff>
      <xdr:row>13</xdr:row>
      <xdr:rowOff>57911</xdr:rowOff>
    </xdr:from>
    <xdr:to>
      <xdr:col>68</xdr:col>
      <xdr:colOff>48295</xdr:colOff>
      <xdr:row>13</xdr:row>
      <xdr:rowOff>57911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CFAAD853-148F-451D-86F4-79AAC155511B}"/>
            </a:ext>
          </a:extLst>
        </xdr:cNvPr>
        <xdr:cNvCxnSpPr/>
      </xdr:nvCxnSpPr>
      <xdr:spPr>
        <a:xfrm>
          <a:off x="14657095" y="3047296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47224</xdr:colOff>
      <xdr:row>13</xdr:row>
      <xdr:rowOff>5545</xdr:rowOff>
    </xdr:from>
    <xdr:to>
      <xdr:col>68</xdr:col>
      <xdr:colOff>47224</xdr:colOff>
      <xdr:row>13</xdr:row>
      <xdr:rowOff>190883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52E38510-A338-4C0C-9915-B83B5192A301}"/>
            </a:ext>
          </a:extLst>
        </xdr:cNvPr>
        <xdr:cNvCxnSpPr/>
      </xdr:nvCxnSpPr>
      <xdr:spPr>
        <a:xfrm>
          <a:off x="15592024" y="2994930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206213</xdr:colOff>
      <xdr:row>15</xdr:row>
      <xdr:rowOff>183564</xdr:rowOff>
    </xdr:from>
    <xdr:to>
      <xdr:col>68</xdr:col>
      <xdr:colOff>46013</xdr:colOff>
      <xdr:row>15</xdr:row>
      <xdr:rowOff>183564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57E7E206-87FB-444F-844D-C67ADAE926F1}"/>
            </a:ext>
          </a:extLst>
        </xdr:cNvPr>
        <xdr:cNvCxnSpPr/>
      </xdr:nvCxnSpPr>
      <xdr:spPr>
        <a:xfrm>
          <a:off x="14150813" y="3630149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126200</xdr:colOff>
      <xdr:row>15</xdr:row>
      <xdr:rowOff>169902</xdr:rowOff>
    </xdr:from>
    <xdr:ext cx="444352" cy="233205"/>
    <xdr:sp macro="" textlink="'1条'!R9">
      <xdr:nvSpPr>
        <xdr:cNvPr id="144" name="テキスト ボックス 143">
          <a:extLst>
            <a:ext uri="{FF2B5EF4-FFF2-40B4-BE49-F238E27FC236}">
              <a16:creationId xmlns:a16="http://schemas.microsoft.com/office/drawing/2014/main" id="{C72808AA-8D5D-4167-9FA4-EC98378263E9}"/>
            </a:ext>
          </a:extLst>
        </xdr:cNvPr>
        <xdr:cNvSpPr txBox="1"/>
      </xdr:nvSpPr>
      <xdr:spPr>
        <a:xfrm>
          <a:off x="14756600" y="361648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63</xdr:col>
      <xdr:colOff>146746</xdr:colOff>
      <xdr:row>15</xdr:row>
      <xdr:rowOff>171114</xdr:rowOff>
    </xdr:from>
    <xdr:ext cx="361959" cy="224998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A85DB3C0-92B7-4B4B-A3FC-CEED9128F478}"/>
            </a:ext>
          </a:extLst>
        </xdr:cNvPr>
        <xdr:cNvSpPr txBox="1"/>
      </xdr:nvSpPr>
      <xdr:spPr>
        <a:xfrm>
          <a:off x="14548546" y="3617699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61</xdr:col>
      <xdr:colOff>24957</xdr:colOff>
      <xdr:row>14</xdr:row>
      <xdr:rowOff>225526</xdr:rowOff>
    </xdr:from>
    <xdr:to>
      <xdr:col>61</xdr:col>
      <xdr:colOff>24957</xdr:colOff>
      <xdr:row>15</xdr:row>
      <xdr:rowOff>94149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32E4292A-7980-4D6B-840C-06488C639412}"/>
            </a:ext>
          </a:extLst>
        </xdr:cNvPr>
        <xdr:cNvCxnSpPr/>
      </xdr:nvCxnSpPr>
      <xdr:spPr>
        <a:xfrm>
          <a:off x="13969557" y="3443511"/>
          <a:ext cx="0" cy="97223"/>
        </a:xfrm>
        <a:prstGeom prst="line">
          <a:avLst/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215729</xdr:colOff>
      <xdr:row>14</xdr:row>
      <xdr:rowOff>188093</xdr:rowOff>
    </xdr:from>
    <xdr:to>
      <xdr:col>61</xdr:col>
      <xdr:colOff>130769</xdr:colOff>
      <xdr:row>14</xdr:row>
      <xdr:rowOff>188093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E9281038-1427-4C0F-9D4D-BAB22EBA3E64}"/>
            </a:ext>
          </a:extLst>
        </xdr:cNvPr>
        <xdr:cNvCxnSpPr/>
      </xdr:nvCxnSpPr>
      <xdr:spPr>
        <a:xfrm>
          <a:off x="13931729" y="3406078"/>
          <a:ext cx="143640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129613</xdr:colOff>
      <xdr:row>15</xdr:row>
      <xdr:rowOff>11310</xdr:rowOff>
    </xdr:from>
    <xdr:ext cx="224998" cy="444352"/>
    <xdr:sp macro="" textlink="$BF$11">
      <xdr:nvSpPr>
        <xdr:cNvPr id="150" name="テキスト ボックス 149">
          <a:extLst>
            <a:ext uri="{FF2B5EF4-FFF2-40B4-BE49-F238E27FC236}">
              <a16:creationId xmlns:a16="http://schemas.microsoft.com/office/drawing/2014/main" id="{4E158903-4886-4B12-8C1F-F50054048F62}"/>
            </a:ext>
          </a:extLst>
        </xdr:cNvPr>
        <xdr:cNvSpPr txBox="1"/>
      </xdr:nvSpPr>
      <xdr:spPr>
        <a:xfrm rot="16200000">
          <a:off x="13735936" y="356757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9D9BF3B-8FE9-4F4A-B45C-E6030BE8A33F}" type="TxLink">
            <a:rPr kumimoji="1" lang="en-US" altLang="en-US" sz="900" b="0" i="0" u="none" strike="noStrike">
              <a:solidFill>
                <a:srgbClr val="FF0000"/>
              </a:solidFill>
              <a:latin typeface="Times New Roman" panose="02020603050405020304" pitchFamily="18" charset="0"/>
              <a:ea typeface="Yu Gothic"/>
              <a:cs typeface="Times New Roman" panose="02020603050405020304" pitchFamily="18" charset="0"/>
            </a:rPr>
            <a:pPr/>
            <a:t>0.100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21564</xdr:colOff>
      <xdr:row>14</xdr:row>
      <xdr:rowOff>189605</xdr:rowOff>
    </xdr:from>
    <xdr:to>
      <xdr:col>63</xdr:col>
      <xdr:colOff>224964</xdr:colOff>
      <xdr:row>14</xdr:row>
      <xdr:rowOff>189605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C326ECB2-1C07-912B-90DC-8CD3809F33F5}"/>
            </a:ext>
          </a:extLst>
        </xdr:cNvPr>
        <xdr:cNvCxnSpPr/>
      </xdr:nvCxnSpPr>
      <xdr:spPr>
        <a:xfrm>
          <a:off x="14194764" y="3407590"/>
          <a:ext cx="432000" cy="0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132522</xdr:colOff>
      <xdr:row>13</xdr:row>
      <xdr:rowOff>63529</xdr:rowOff>
    </xdr:from>
    <xdr:to>
      <xdr:col>26</xdr:col>
      <xdr:colOff>132522</xdr:colOff>
      <xdr:row>14</xdr:row>
      <xdr:rowOff>22129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25A9269D-0039-9B25-74F4-898082AF4F78}"/>
            </a:ext>
          </a:extLst>
        </xdr:cNvPr>
        <xdr:cNvCxnSpPr/>
      </xdr:nvCxnSpPr>
      <xdr:spPr>
        <a:xfrm>
          <a:off x="6076122" y="3050569"/>
          <a:ext cx="0" cy="18720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23647</xdr:colOff>
      <xdr:row>31</xdr:row>
      <xdr:rowOff>170177</xdr:rowOff>
    </xdr:from>
    <xdr:to>
      <xdr:col>26</xdr:col>
      <xdr:colOff>23647</xdr:colOff>
      <xdr:row>32</xdr:row>
      <xdr:rowOff>173394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581EE853-2E65-48DB-B0F0-A04CC5871704}"/>
            </a:ext>
          </a:extLst>
        </xdr:cNvPr>
        <xdr:cNvCxnSpPr/>
      </xdr:nvCxnSpPr>
      <xdr:spPr>
        <a:xfrm>
          <a:off x="6053386" y="7372734"/>
          <a:ext cx="0" cy="235130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160836</xdr:colOff>
      <xdr:row>31</xdr:row>
      <xdr:rowOff>170177</xdr:rowOff>
    </xdr:from>
    <xdr:to>
      <xdr:col>26</xdr:col>
      <xdr:colOff>160836</xdr:colOff>
      <xdr:row>32</xdr:row>
      <xdr:rowOff>153208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8570A6A5-A103-48B6-8D8C-B0CFEAC87C88}"/>
            </a:ext>
          </a:extLst>
        </xdr:cNvPr>
        <xdr:cNvCxnSpPr/>
      </xdr:nvCxnSpPr>
      <xdr:spPr>
        <a:xfrm>
          <a:off x="6104436" y="7272017"/>
          <a:ext cx="0" cy="211631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69428</xdr:colOff>
      <xdr:row>31</xdr:row>
      <xdr:rowOff>170177</xdr:rowOff>
    </xdr:from>
    <xdr:to>
      <xdr:col>27</xdr:col>
      <xdr:colOff>69428</xdr:colOff>
      <xdr:row>32</xdr:row>
      <xdr:rowOff>158254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33CE1380-61CF-4E58-99EF-D6BC7378EF8C}"/>
            </a:ext>
          </a:extLst>
        </xdr:cNvPr>
        <xdr:cNvCxnSpPr/>
      </xdr:nvCxnSpPr>
      <xdr:spPr>
        <a:xfrm>
          <a:off x="6241628" y="7272017"/>
          <a:ext cx="0" cy="216677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103</xdr:colOff>
      <xdr:row>31</xdr:row>
      <xdr:rowOff>170177</xdr:rowOff>
    </xdr:from>
    <xdr:to>
      <xdr:col>28</xdr:col>
      <xdr:colOff>103</xdr:colOff>
      <xdr:row>32</xdr:row>
      <xdr:rowOff>140592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78A12C98-8BC2-4980-AFBD-402EA4882CBF}"/>
            </a:ext>
          </a:extLst>
        </xdr:cNvPr>
        <xdr:cNvCxnSpPr/>
      </xdr:nvCxnSpPr>
      <xdr:spPr>
        <a:xfrm>
          <a:off x="6493668" y="7372734"/>
          <a:ext cx="0" cy="202328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170917</xdr:colOff>
      <xdr:row>31</xdr:row>
      <xdr:rowOff>165414</xdr:rowOff>
    </xdr:from>
    <xdr:to>
      <xdr:col>28</xdr:col>
      <xdr:colOff>170917</xdr:colOff>
      <xdr:row>32</xdr:row>
      <xdr:rowOff>134433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575DCBA8-F399-4E6E-9527-63B91A10D25A}"/>
            </a:ext>
          </a:extLst>
        </xdr:cNvPr>
        <xdr:cNvCxnSpPr/>
      </xdr:nvCxnSpPr>
      <xdr:spPr>
        <a:xfrm>
          <a:off x="6664482" y="7367971"/>
          <a:ext cx="0" cy="200932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97089</xdr:colOff>
      <xdr:row>31</xdr:row>
      <xdr:rowOff>162831</xdr:rowOff>
    </xdr:from>
    <xdr:to>
      <xdr:col>29</xdr:col>
      <xdr:colOff>97089</xdr:colOff>
      <xdr:row>32</xdr:row>
      <xdr:rowOff>131850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4DB97CAB-822B-4D8D-A931-73C238BD4A0E}"/>
            </a:ext>
          </a:extLst>
        </xdr:cNvPr>
        <xdr:cNvCxnSpPr/>
      </xdr:nvCxnSpPr>
      <xdr:spPr>
        <a:xfrm>
          <a:off x="6822567" y="7365388"/>
          <a:ext cx="0" cy="200932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36497</xdr:colOff>
      <xdr:row>31</xdr:row>
      <xdr:rowOff>160248</xdr:rowOff>
    </xdr:from>
    <xdr:to>
      <xdr:col>30</xdr:col>
      <xdr:colOff>36497</xdr:colOff>
      <xdr:row>32</xdr:row>
      <xdr:rowOff>125737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B1FD0AA6-7A26-4D39-BD6C-FA08C6396092}"/>
            </a:ext>
          </a:extLst>
        </xdr:cNvPr>
        <xdr:cNvCxnSpPr/>
      </xdr:nvCxnSpPr>
      <xdr:spPr>
        <a:xfrm>
          <a:off x="6993888" y="7362805"/>
          <a:ext cx="0" cy="197402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200700</xdr:colOff>
      <xdr:row>31</xdr:row>
      <xdr:rowOff>165414</xdr:rowOff>
    </xdr:from>
    <xdr:to>
      <xdr:col>30</xdr:col>
      <xdr:colOff>200700</xdr:colOff>
      <xdr:row>32</xdr:row>
      <xdr:rowOff>118167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B746628C-5734-4C41-86E2-8FF1BAFBBB3D}"/>
            </a:ext>
          </a:extLst>
        </xdr:cNvPr>
        <xdr:cNvCxnSpPr/>
      </xdr:nvCxnSpPr>
      <xdr:spPr>
        <a:xfrm>
          <a:off x="7158091" y="7367971"/>
          <a:ext cx="0" cy="184666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144516</xdr:colOff>
      <xdr:row>31</xdr:row>
      <xdr:rowOff>172025</xdr:rowOff>
    </xdr:from>
    <xdr:to>
      <xdr:col>31</xdr:col>
      <xdr:colOff>144516</xdr:colOff>
      <xdr:row>32</xdr:row>
      <xdr:rowOff>109639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77FE6392-B628-4FAE-9A1D-C55370135221}"/>
            </a:ext>
          </a:extLst>
        </xdr:cNvPr>
        <xdr:cNvCxnSpPr/>
      </xdr:nvCxnSpPr>
      <xdr:spPr>
        <a:xfrm>
          <a:off x="7195859" y="7240428"/>
          <a:ext cx="0" cy="165077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71135</xdr:colOff>
      <xdr:row>31</xdr:row>
      <xdr:rowOff>170177</xdr:rowOff>
    </xdr:from>
    <xdr:to>
      <xdr:col>32</xdr:col>
      <xdr:colOff>71135</xdr:colOff>
      <xdr:row>32</xdr:row>
      <xdr:rowOff>106431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B6283A-A429-42B8-9960-77FEDBFD79E8}"/>
            </a:ext>
          </a:extLst>
        </xdr:cNvPr>
        <xdr:cNvCxnSpPr/>
      </xdr:nvCxnSpPr>
      <xdr:spPr>
        <a:xfrm>
          <a:off x="7492352" y="7372734"/>
          <a:ext cx="0" cy="168167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57463</xdr:colOff>
      <xdr:row>32</xdr:row>
      <xdr:rowOff>182604</xdr:rowOff>
    </xdr:from>
    <xdr:to>
      <xdr:col>63</xdr:col>
      <xdr:colOff>223063</xdr:colOff>
      <xdr:row>35</xdr:row>
      <xdr:rowOff>151290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2530125-E7D0-42C7-BFEA-596B55A981A8}"/>
            </a:ext>
          </a:extLst>
        </xdr:cNvPr>
        <xdr:cNvSpPr/>
      </xdr:nvSpPr>
      <xdr:spPr>
        <a:xfrm>
          <a:off x="13544863" y="7508690"/>
          <a:ext cx="1080000" cy="654486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59</xdr:col>
      <xdr:colOff>201602</xdr:colOff>
      <xdr:row>35</xdr:row>
      <xdr:rowOff>29181</xdr:rowOff>
    </xdr:from>
    <xdr:to>
      <xdr:col>60</xdr:col>
      <xdr:colOff>16425</xdr:colOff>
      <xdr:row>35</xdr:row>
      <xdr:rowOff>71587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6F88C528-764B-4492-B416-E02450BF638F}"/>
            </a:ext>
          </a:extLst>
        </xdr:cNvPr>
        <xdr:cNvSpPr/>
      </xdr:nvSpPr>
      <xdr:spPr>
        <a:xfrm>
          <a:off x="13689002" y="8041067"/>
          <a:ext cx="43423" cy="42406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60</xdr:col>
      <xdr:colOff>214565</xdr:colOff>
      <xdr:row>35</xdr:row>
      <xdr:rowOff>29181</xdr:rowOff>
    </xdr:from>
    <xdr:to>
      <xdr:col>61</xdr:col>
      <xdr:colOff>29388</xdr:colOff>
      <xdr:row>35</xdr:row>
      <xdr:rowOff>71587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4DEB37EA-C099-40DA-9E1A-2AE191A3AA21}"/>
            </a:ext>
          </a:extLst>
        </xdr:cNvPr>
        <xdr:cNvSpPr/>
      </xdr:nvSpPr>
      <xdr:spPr>
        <a:xfrm>
          <a:off x="13930565" y="8041067"/>
          <a:ext cx="43423" cy="42406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16102</xdr:colOff>
      <xdr:row>35</xdr:row>
      <xdr:rowOff>29181</xdr:rowOff>
    </xdr:from>
    <xdr:to>
      <xdr:col>62</xdr:col>
      <xdr:colOff>62495</xdr:colOff>
      <xdr:row>35</xdr:row>
      <xdr:rowOff>71587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771F5C9E-2BDB-4F64-AD4D-3434DAED8F16}"/>
            </a:ext>
          </a:extLst>
        </xdr:cNvPr>
        <xdr:cNvSpPr/>
      </xdr:nvSpPr>
      <xdr:spPr>
        <a:xfrm>
          <a:off x="14189302" y="8041067"/>
          <a:ext cx="46393" cy="42406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29066</xdr:colOff>
      <xdr:row>35</xdr:row>
      <xdr:rowOff>29181</xdr:rowOff>
    </xdr:from>
    <xdr:to>
      <xdr:col>63</xdr:col>
      <xdr:colOff>75459</xdr:colOff>
      <xdr:row>35</xdr:row>
      <xdr:rowOff>71587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CAF5B2CF-A3BC-471E-B183-C6CD8D129463}"/>
            </a:ext>
          </a:extLst>
        </xdr:cNvPr>
        <xdr:cNvSpPr/>
      </xdr:nvSpPr>
      <xdr:spPr>
        <a:xfrm>
          <a:off x="14430866" y="8041067"/>
          <a:ext cx="46393" cy="42406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62</xdr:col>
      <xdr:colOff>93122</xdr:colOff>
      <xdr:row>33</xdr:row>
      <xdr:rowOff>159455</xdr:rowOff>
    </xdr:from>
    <xdr:to>
      <xdr:col>67</xdr:col>
      <xdr:colOff>181585</xdr:colOff>
      <xdr:row>33</xdr:row>
      <xdr:rowOff>159455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E533677D-47AD-4661-96B3-B65EC5D5DA0D}"/>
            </a:ext>
          </a:extLst>
        </xdr:cNvPr>
        <xdr:cNvCxnSpPr/>
      </xdr:nvCxnSpPr>
      <xdr:spPr>
        <a:xfrm flipH="1">
          <a:off x="14266322" y="7714141"/>
          <a:ext cx="1231463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195970</xdr:colOff>
      <xdr:row>32</xdr:row>
      <xdr:rowOff>182173</xdr:rowOff>
    </xdr:from>
    <xdr:to>
      <xdr:col>66</xdr:col>
      <xdr:colOff>195970</xdr:colOff>
      <xdr:row>35</xdr:row>
      <xdr:rowOff>59895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234C8B8A-E6B4-4E90-9F92-C328A77A70A4}"/>
            </a:ext>
          </a:extLst>
        </xdr:cNvPr>
        <xdr:cNvCxnSpPr/>
      </xdr:nvCxnSpPr>
      <xdr:spPr>
        <a:xfrm>
          <a:off x="15283570" y="7508259"/>
          <a:ext cx="0" cy="56352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13375</xdr:colOff>
      <xdr:row>32</xdr:row>
      <xdr:rowOff>183067</xdr:rowOff>
    </xdr:from>
    <xdr:to>
      <xdr:col>66</xdr:col>
      <xdr:colOff>182920</xdr:colOff>
      <xdr:row>32</xdr:row>
      <xdr:rowOff>183067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E0BA5A55-4878-4E57-8CBE-DF73C74C3FC8}"/>
            </a:ext>
          </a:extLst>
        </xdr:cNvPr>
        <xdr:cNvCxnSpPr/>
      </xdr:nvCxnSpPr>
      <xdr:spPr>
        <a:xfrm flipH="1">
          <a:off x="14643775" y="7509153"/>
          <a:ext cx="626745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1945</xdr:colOff>
      <xdr:row>35</xdr:row>
      <xdr:rowOff>52610</xdr:rowOff>
    </xdr:from>
    <xdr:to>
      <xdr:col>66</xdr:col>
      <xdr:colOff>182920</xdr:colOff>
      <xdr:row>35</xdr:row>
      <xdr:rowOff>60009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76250004-DAFE-4A96-9FE9-F10D60D5996C}"/>
            </a:ext>
          </a:extLst>
        </xdr:cNvPr>
        <xdr:cNvCxnSpPr/>
      </xdr:nvCxnSpPr>
      <xdr:spPr>
        <a:xfrm flipH="1">
          <a:off x="13489345" y="8064496"/>
          <a:ext cx="1781175" cy="7399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50029</xdr:colOff>
      <xdr:row>32</xdr:row>
      <xdr:rowOff>30515</xdr:rowOff>
    </xdr:from>
    <xdr:to>
      <xdr:col>64</xdr:col>
      <xdr:colOff>955</xdr:colOff>
      <xdr:row>32</xdr:row>
      <xdr:rowOff>30515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443E9894-750D-4838-853C-C0B996F72A11}"/>
            </a:ext>
          </a:extLst>
        </xdr:cNvPr>
        <xdr:cNvCxnSpPr/>
      </xdr:nvCxnSpPr>
      <xdr:spPr>
        <a:xfrm>
          <a:off x="13537429" y="7356601"/>
          <a:ext cx="109392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52086</xdr:colOff>
      <xdr:row>31</xdr:row>
      <xdr:rowOff>219480</xdr:rowOff>
    </xdr:from>
    <xdr:to>
      <xdr:col>59</xdr:col>
      <xdr:colOff>52086</xdr:colOff>
      <xdr:row>32</xdr:row>
      <xdr:rowOff>126398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5AFCADBC-38A8-473F-A373-22C24932A679}"/>
            </a:ext>
          </a:extLst>
        </xdr:cNvPr>
        <xdr:cNvCxnSpPr/>
      </xdr:nvCxnSpPr>
      <xdr:spPr>
        <a:xfrm>
          <a:off x="13539486" y="7316966"/>
          <a:ext cx="0" cy="13551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219610</xdr:colOff>
      <xdr:row>31</xdr:row>
      <xdr:rowOff>219480</xdr:rowOff>
    </xdr:from>
    <xdr:to>
      <xdr:col>63</xdr:col>
      <xdr:colOff>219610</xdr:colOff>
      <xdr:row>32</xdr:row>
      <xdr:rowOff>126398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53E3EE16-DDD6-48AD-963C-06E64B84C1F4}"/>
            </a:ext>
          </a:extLst>
        </xdr:cNvPr>
        <xdr:cNvCxnSpPr/>
      </xdr:nvCxnSpPr>
      <xdr:spPr>
        <a:xfrm>
          <a:off x="14621410" y="7316966"/>
          <a:ext cx="0" cy="13551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45437</xdr:colOff>
      <xdr:row>31</xdr:row>
      <xdr:rowOff>54596</xdr:rowOff>
    </xdr:from>
    <xdr:ext cx="383759" cy="224998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A77DEC35-09CF-4F9D-8AA8-FD62225DBB1D}"/>
            </a:ext>
          </a:extLst>
        </xdr:cNvPr>
        <xdr:cNvSpPr txBox="1"/>
      </xdr:nvSpPr>
      <xdr:spPr>
        <a:xfrm>
          <a:off x="13761437" y="7152082"/>
          <a:ext cx="3837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b₀ =</a:t>
          </a:r>
        </a:p>
      </xdr:txBody>
    </xdr:sp>
    <xdr:clientData/>
  </xdr:oneCellAnchor>
  <xdr:oneCellAnchor>
    <xdr:from>
      <xdr:col>61</xdr:col>
      <xdr:colOff>2644</xdr:colOff>
      <xdr:row>31</xdr:row>
      <xdr:rowOff>47568</xdr:rowOff>
    </xdr:from>
    <xdr:ext cx="415498" cy="233205"/>
    <xdr:sp macro="" textlink="$BA$14">
      <xdr:nvSpPr>
        <xdr:cNvPr id="152" name="テキスト ボックス 151">
          <a:extLst>
            <a:ext uri="{FF2B5EF4-FFF2-40B4-BE49-F238E27FC236}">
              <a16:creationId xmlns:a16="http://schemas.microsoft.com/office/drawing/2014/main" id="{2E29FEAF-D8F2-4AF2-8ED7-47F43F58E264}"/>
            </a:ext>
          </a:extLst>
        </xdr:cNvPr>
        <xdr:cNvSpPr txBox="1"/>
      </xdr:nvSpPr>
      <xdr:spPr>
        <a:xfrm>
          <a:off x="13947244" y="7145054"/>
          <a:ext cx="41549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07016B2-1238-4CBD-8417-CF8C89489CA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42690</xdr:colOff>
      <xdr:row>32</xdr:row>
      <xdr:rowOff>177346</xdr:rowOff>
    </xdr:from>
    <xdr:to>
      <xdr:col>58</xdr:col>
      <xdr:colOff>42690</xdr:colOff>
      <xdr:row>35</xdr:row>
      <xdr:rowOff>57022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49481E41-8B31-4E8B-A088-1B2FD6508CE8}"/>
            </a:ext>
          </a:extLst>
        </xdr:cNvPr>
        <xdr:cNvCxnSpPr/>
      </xdr:nvCxnSpPr>
      <xdr:spPr>
        <a:xfrm>
          <a:off x="13301490" y="7503432"/>
          <a:ext cx="0" cy="565476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219022</xdr:colOff>
      <xdr:row>35</xdr:row>
      <xdr:rowOff>57047</xdr:rowOff>
    </xdr:from>
    <xdr:to>
      <xdr:col>59</xdr:col>
      <xdr:colOff>2708</xdr:colOff>
      <xdr:row>35</xdr:row>
      <xdr:rowOff>57047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4732129D-C1A5-465F-BF8A-724DBFDAAD90}"/>
            </a:ext>
          </a:extLst>
        </xdr:cNvPr>
        <xdr:cNvCxnSpPr/>
      </xdr:nvCxnSpPr>
      <xdr:spPr>
        <a:xfrm>
          <a:off x="13249222" y="8068933"/>
          <a:ext cx="2408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54429</xdr:colOff>
      <xdr:row>32</xdr:row>
      <xdr:rowOff>224213</xdr:rowOff>
    </xdr:from>
    <xdr:ext cx="233205" cy="357790"/>
    <xdr:sp macro="" textlink="$BA$13">
      <xdr:nvSpPr>
        <xdr:cNvPr id="169" name="テキスト ボックス 168">
          <a:extLst>
            <a:ext uri="{FF2B5EF4-FFF2-40B4-BE49-F238E27FC236}">
              <a16:creationId xmlns:a16="http://schemas.microsoft.com/office/drawing/2014/main" id="{A17BA3A5-DF4B-4679-A803-95E9784B43F7}"/>
            </a:ext>
          </a:extLst>
        </xdr:cNvPr>
        <xdr:cNvSpPr txBox="1"/>
      </xdr:nvSpPr>
      <xdr:spPr>
        <a:xfrm rot="16200000">
          <a:off x="13022337" y="7612591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E29279-B37E-421C-B36B-EC76450AD9A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500</a:t>
          </a:fld>
          <a:endParaRPr kumimoji="1" lang="ja-JP" altLang="en-US" sz="900"/>
        </a:p>
      </xdr:txBody>
    </xdr:sp>
    <xdr:clientData/>
  </xdr:oneCellAnchor>
  <xdr:oneCellAnchor>
    <xdr:from>
      <xdr:col>57</xdr:col>
      <xdr:colOff>58539</xdr:colOff>
      <xdr:row>33</xdr:row>
      <xdr:rowOff>211339</xdr:rowOff>
    </xdr:from>
    <xdr:ext cx="224998" cy="32028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E48C2A05-8AD2-4211-A498-0C56D98B4072}"/>
            </a:ext>
          </a:extLst>
        </xdr:cNvPr>
        <xdr:cNvSpPr txBox="1"/>
      </xdr:nvSpPr>
      <xdr:spPr>
        <a:xfrm rot="16200000">
          <a:off x="13041098" y="7813666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65</xdr:col>
      <xdr:colOff>103504</xdr:colOff>
      <xdr:row>32</xdr:row>
      <xdr:rowOff>195930</xdr:rowOff>
    </xdr:from>
    <xdr:to>
      <xdr:col>67</xdr:col>
      <xdr:colOff>143751</xdr:colOff>
      <xdr:row>35</xdr:row>
      <xdr:rowOff>57125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72DD93F0-7544-43E9-92F3-19413BCCCC8E}"/>
            </a:ext>
          </a:extLst>
        </xdr:cNvPr>
        <xdr:cNvCxnSpPr/>
      </xdr:nvCxnSpPr>
      <xdr:spPr>
        <a:xfrm flipH="1">
          <a:off x="14962504" y="7522016"/>
          <a:ext cx="497447" cy="54699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199642</xdr:colOff>
      <xdr:row>32</xdr:row>
      <xdr:rowOff>185598</xdr:rowOff>
    </xdr:from>
    <xdr:to>
      <xdr:col>67</xdr:col>
      <xdr:colOff>143752</xdr:colOff>
      <xdr:row>32</xdr:row>
      <xdr:rowOff>185598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2948FC6C-0DCF-457D-8F05-18FC91783263}"/>
            </a:ext>
          </a:extLst>
        </xdr:cNvPr>
        <xdr:cNvCxnSpPr/>
      </xdr:nvCxnSpPr>
      <xdr:spPr>
        <a:xfrm>
          <a:off x="15287242" y="7511684"/>
          <a:ext cx="172710" cy="0"/>
        </a:xfrm>
        <a:prstGeom prst="line">
          <a:avLst/>
        </a:prstGeom>
        <a:ln w="25400">
          <a:solidFill>
            <a:schemeClr val="tx1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120992</xdr:colOff>
      <xdr:row>35</xdr:row>
      <xdr:rowOff>44454</xdr:rowOff>
    </xdr:from>
    <xdr:to>
      <xdr:col>66</xdr:col>
      <xdr:colOff>200436</xdr:colOff>
      <xdr:row>35</xdr:row>
      <xdr:rowOff>44454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FB276A0-0799-4212-BB2C-7D95847D54A9}"/>
            </a:ext>
          </a:extLst>
        </xdr:cNvPr>
        <xdr:cNvCxnSpPr/>
      </xdr:nvCxnSpPr>
      <xdr:spPr>
        <a:xfrm>
          <a:off x="14979992" y="8056340"/>
          <a:ext cx="308044" cy="0"/>
        </a:xfrm>
        <a:prstGeom prst="line">
          <a:avLst/>
        </a:prstGeom>
        <a:ln w="254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75929</xdr:colOff>
      <xdr:row>33</xdr:row>
      <xdr:rowOff>58720</xdr:rowOff>
    </xdr:from>
    <xdr:ext cx="530915" cy="285527"/>
    <xdr:sp macro="" textlink="'1条'!R12">
      <xdr:nvSpPr>
        <xdr:cNvPr id="174" name="テキスト ボックス 173">
          <a:extLst>
            <a:ext uri="{FF2B5EF4-FFF2-40B4-BE49-F238E27FC236}">
              <a16:creationId xmlns:a16="http://schemas.microsoft.com/office/drawing/2014/main" id="{81FF0A05-3BF9-4A74-B105-C41890E9B17A}"/>
            </a:ext>
          </a:extLst>
        </xdr:cNvPr>
        <xdr:cNvSpPr txBox="1"/>
      </xdr:nvSpPr>
      <xdr:spPr>
        <a:xfrm>
          <a:off x="13791929" y="7613406"/>
          <a:ext cx="530915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中立軸</a:t>
          </a:r>
        </a:p>
      </xdr:txBody>
    </xdr:sp>
    <xdr:clientData/>
  </xdr:oneCellAnchor>
  <xdr:oneCellAnchor>
    <xdr:from>
      <xdr:col>64</xdr:col>
      <xdr:colOff>91549</xdr:colOff>
      <xdr:row>31</xdr:row>
      <xdr:rowOff>223572</xdr:rowOff>
    </xdr:from>
    <xdr:ext cx="224998" cy="467933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EF11FB4A-773D-4BA6-B2ED-0324BE4CC4D6}"/>
            </a:ext>
          </a:extLst>
        </xdr:cNvPr>
        <xdr:cNvSpPr txBox="1"/>
      </xdr:nvSpPr>
      <xdr:spPr>
        <a:xfrm rot="16200000">
          <a:off x="14600481" y="7442526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x=kd</a:t>
          </a:r>
        </a:p>
      </xdr:txBody>
    </xdr:sp>
    <xdr:clientData/>
  </xdr:oneCellAnchor>
  <xdr:twoCellAnchor editAs="oneCell">
    <xdr:from>
      <xdr:col>64</xdr:col>
      <xdr:colOff>106568</xdr:colOff>
      <xdr:row>32</xdr:row>
      <xdr:rowOff>182232</xdr:rowOff>
    </xdr:from>
    <xdr:to>
      <xdr:col>64</xdr:col>
      <xdr:colOff>106568</xdr:colOff>
      <xdr:row>33</xdr:row>
      <xdr:rowOff>159653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60BA6F05-8035-411A-B3D8-FF9FBB4A92BA}"/>
            </a:ext>
          </a:extLst>
        </xdr:cNvPr>
        <xdr:cNvCxnSpPr/>
      </xdr:nvCxnSpPr>
      <xdr:spPr>
        <a:xfrm>
          <a:off x="14736968" y="7508318"/>
          <a:ext cx="0" cy="206021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219022</xdr:colOff>
      <xdr:row>32</xdr:row>
      <xdr:rowOff>178271</xdr:rowOff>
    </xdr:from>
    <xdr:to>
      <xdr:col>59</xdr:col>
      <xdr:colOff>2708</xdr:colOff>
      <xdr:row>32</xdr:row>
      <xdr:rowOff>178271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C60E9186-2C85-4EA6-A78C-F720A9119822}"/>
            </a:ext>
          </a:extLst>
        </xdr:cNvPr>
        <xdr:cNvCxnSpPr/>
      </xdr:nvCxnSpPr>
      <xdr:spPr>
        <a:xfrm>
          <a:off x="13249222" y="7504357"/>
          <a:ext cx="2408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21063</xdr:colOff>
      <xdr:row>33</xdr:row>
      <xdr:rowOff>54787</xdr:rowOff>
    </xdr:from>
    <xdr:to>
      <xdr:col>68</xdr:col>
      <xdr:colOff>21063</xdr:colOff>
      <xdr:row>35</xdr:row>
      <xdr:rowOff>31555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829AB4BD-3684-472D-8D2C-AFC53956E320}"/>
            </a:ext>
          </a:extLst>
        </xdr:cNvPr>
        <xdr:cNvCxnSpPr/>
      </xdr:nvCxnSpPr>
      <xdr:spPr>
        <a:xfrm>
          <a:off x="15565863" y="7609473"/>
          <a:ext cx="0" cy="43396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96493</xdr:colOff>
      <xdr:row>33</xdr:row>
      <xdr:rowOff>49101</xdr:rowOff>
    </xdr:from>
    <xdr:to>
      <xdr:col>68</xdr:col>
      <xdr:colOff>148398</xdr:colOff>
      <xdr:row>33</xdr:row>
      <xdr:rowOff>49101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A2192D92-4CA0-4E3F-8771-70476F15D663}"/>
            </a:ext>
          </a:extLst>
        </xdr:cNvPr>
        <xdr:cNvCxnSpPr/>
      </xdr:nvCxnSpPr>
      <xdr:spPr>
        <a:xfrm>
          <a:off x="15412693" y="7603787"/>
          <a:ext cx="280505" cy="0"/>
        </a:xfrm>
        <a:prstGeom prst="line">
          <a:avLst/>
        </a:prstGeom>
        <a:ln w="254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96493</xdr:colOff>
      <xdr:row>35</xdr:row>
      <xdr:rowOff>39808</xdr:rowOff>
    </xdr:from>
    <xdr:to>
      <xdr:col>68</xdr:col>
      <xdr:colOff>148398</xdr:colOff>
      <xdr:row>35</xdr:row>
      <xdr:rowOff>39808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8670741C-ADF1-47DA-914F-1E3264AF0A52}"/>
            </a:ext>
          </a:extLst>
        </xdr:cNvPr>
        <xdr:cNvCxnSpPr/>
      </xdr:nvCxnSpPr>
      <xdr:spPr>
        <a:xfrm>
          <a:off x="15412693" y="8051694"/>
          <a:ext cx="280505" cy="0"/>
        </a:xfrm>
        <a:prstGeom prst="line">
          <a:avLst/>
        </a:prstGeom>
        <a:ln w="254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23135</xdr:colOff>
      <xdr:row>33</xdr:row>
      <xdr:rowOff>75345</xdr:rowOff>
    </xdr:from>
    <xdr:ext cx="224998" cy="318142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A8DCEEE-2C2A-46DA-B30C-0E4082497FCD}"/>
            </a:ext>
          </a:extLst>
        </xdr:cNvPr>
        <xdr:cNvSpPr txBox="1"/>
      </xdr:nvSpPr>
      <xdr:spPr>
        <a:xfrm rot="16200000">
          <a:off x="15521363" y="7676603"/>
          <a:ext cx="31814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jd</a:t>
          </a:r>
        </a:p>
      </xdr:txBody>
    </xdr:sp>
    <xdr:clientData/>
  </xdr:oneCellAnchor>
  <xdr:twoCellAnchor editAs="oneCell">
    <xdr:from>
      <xdr:col>58</xdr:col>
      <xdr:colOff>141295</xdr:colOff>
      <xdr:row>33</xdr:row>
      <xdr:rowOff>159455</xdr:rowOff>
    </xdr:from>
    <xdr:to>
      <xdr:col>60</xdr:col>
      <xdr:colOff>128157</xdr:colOff>
      <xdr:row>33</xdr:row>
      <xdr:rowOff>159455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EDC62812-C6B6-41EB-83B6-472FDDE3A923}"/>
            </a:ext>
          </a:extLst>
        </xdr:cNvPr>
        <xdr:cNvCxnSpPr/>
      </xdr:nvCxnSpPr>
      <xdr:spPr>
        <a:xfrm flipH="1">
          <a:off x="13400095" y="7714141"/>
          <a:ext cx="444062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225866</xdr:colOff>
      <xdr:row>36</xdr:row>
      <xdr:rowOff>64420</xdr:rowOff>
    </xdr:from>
    <xdr:ext cx="285143" cy="224998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5C389B23-D091-4198-B649-1BAD951CB93B}"/>
            </a:ext>
          </a:extLst>
        </xdr:cNvPr>
        <xdr:cNvSpPr txBox="1"/>
      </xdr:nvSpPr>
      <xdr:spPr>
        <a:xfrm>
          <a:off x="13941866" y="8304906"/>
          <a:ext cx="28514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</a:p>
      </xdr:txBody>
    </xdr:sp>
    <xdr:clientData/>
  </xdr:oneCellAnchor>
  <xdr:twoCellAnchor>
    <xdr:from>
      <xdr:col>59</xdr:col>
      <xdr:colOff>145674</xdr:colOff>
      <xdr:row>35</xdr:row>
      <xdr:rowOff>180871</xdr:rowOff>
    </xdr:from>
    <xdr:to>
      <xdr:col>63</xdr:col>
      <xdr:colOff>136916</xdr:colOff>
      <xdr:row>36</xdr:row>
      <xdr:rowOff>79728</xdr:rowOff>
    </xdr:to>
    <xdr:sp macro="" textlink="">
      <xdr:nvSpPr>
        <xdr:cNvPr id="184" name="右中かっこ 183">
          <a:extLst>
            <a:ext uri="{FF2B5EF4-FFF2-40B4-BE49-F238E27FC236}">
              <a16:creationId xmlns:a16="http://schemas.microsoft.com/office/drawing/2014/main" id="{1C7D0E63-F5F8-4EB7-B023-2ABF331C3CB9}"/>
            </a:ext>
          </a:extLst>
        </xdr:cNvPr>
        <xdr:cNvSpPr/>
      </xdr:nvSpPr>
      <xdr:spPr>
        <a:xfrm rot="5400000">
          <a:off x="14022166" y="7803665"/>
          <a:ext cx="127457" cy="905642"/>
        </a:xfrm>
        <a:prstGeom prst="rightBrace">
          <a:avLst>
            <a:gd name="adj1" fmla="val 37809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64</xdr:col>
      <xdr:colOff>225694</xdr:colOff>
      <xdr:row>31</xdr:row>
      <xdr:rowOff>192527</xdr:rowOff>
    </xdr:from>
    <xdr:ext cx="224998" cy="467933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63D8CA88-2CE8-4881-9697-938EDC3F4327}"/>
            </a:ext>
          </a:extLst>
        </xdr:cNvPr>
        <xdr:cNvSpPr txBox="1"/>
      </xdr:nvSpPr>
      <xdr:spPr>
        <a:xfrm rot="16200000">
          <a:off x="14734626" y="7411481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64</xdr:col>
      <xdr:colOff>225872</xdr:colOff>
      <xdr:row>32</xdr:row>
      <xdr:rowOff>27825</xdr:rowOff>
    </xdr:from>
    <xdr:ext cx="233205" cy="300082"/>
    <xdr:sp macro="" textlink="$BB$24">
      <xdr:nvSpPr>
        <xdr:cNvPr id="186" name="テキスト ボックス 185">
          <a:extLst>
            <a:ext uri="{FF2B5EF4-FFF2-40B4-BE49-F238E27FC236}">
              <a16:creationId xmlns:a16="http://schemas.microsoft.com/office/drawing/2014/main" id="{A163CDB5-D644-4AB6-A2DE-6CBF4A333297}"/>
            </a:ext>
          </a:extLst>
        </xdr:cNvPr>
        <xdr:cNvSpPr txBox="1"/>
      </xdr:nvSpPr>
      <xdr:spPr>
        <a:xfrm rot="16200000">
          <a:off x="14822834" y="7391703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FD9D91C-22A6-4ED4-A64F-05261653FCD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98</a:t>
          </a:fld>
          <a:endParaRPr kumimoji="1" lang="ja-JP" altLang="en-US" sz="900"/>
        </a:p>
      </xdr:txBody>
    </xdr:sp>
    <xdr:clientData/>
  </xdr:oneCellAnchor>
  <xdr:oneCellAnchor>
    <xdr:from>
      <xdr:col>66</xdr:col>
      <xdr:colOff>159583</xdr:colOff>
      <xdr:row>31</xdr:row>
      <xdr:rowOff>190528</xdr:rowOff>
    </xdr:from>
    <xdr:ext cx="275781" cy="224998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9BB067E7-41BA-4B9F-BD75-F7974514CDF9}"/>
            </a:ext>
          </a:extLst>
        </xdr:cNvPr>
        <xdr:cNvSpPr txBox="1"/>
      </xdr:nvSpPr>
      <xdr:spPr>
        <a:xfrm>
          <a:off x="15247183" y="7288014"/>
          <a:ext cx="2757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c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65</xdr:col>
      <xdr:colOff>125648</xdr:colOff>
      <xdr:row>35</xdr:row>
      <xdr:rowOff>20660</xdr:rowOff>
    </xdr:from>
    <xdr:ext cx="271549" cy="224998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787405CC-F957-4F0F-A9B8-5E0864881F8B}"/>
            </a:ext>
          </a:extLst>
        </xdr:cNvPr>
        <xdr:cNvSpPr txBox="1"/>
      </xdr:nvSpPr>
      <xdr:spPr>
        <a:xfrm>
          <a:off x="14984648" y="8032546"/>
          <a:ext cx="2715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57</xdr:col>
      <xdr:colOff>151308</xdr:colOff>
      <xdr:row>35</xdr:row>
      <xdr:rowOff>81604</xdr:rowOff>
    </xdr:from>
    <xdr:ext cx="233205" cy="357790"/>
    <xdr:sp macro="" textlink="$BA$11">
      <xdr:nvSpPr>
        <xdr:cNvPr id="189" name="テキスト ボックス 188">
          <a:extLst>
            <a:ext uri="{FF2B5EF4-FFF2-40B4-BE49-F238E27FC236}">
              <a16:creationId xmlns:a16="http://schemas.microsoft.com/office/drawing/2014/main" id="{B9D77AF2-36CF-AFB1-DDE9-04A8CFCF4E4C}"/>
            </a:ext>
          </a:extLst>
        </xdr:cNvPr>
        <xdr:cNvSpPr txBox="1"/>
      </xdr:nvSpPr>
      <xdr:spPr>
        <a:xfrm rot="16200000">
          <a:off x="13119216" y="8155782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6B2C097-4894-457B-9E8A-585E628D61A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100</a:t>
          </a:fld>
          <a:endParaRPr kumimoji="1" lang="ja-JP" altLang="en-US" sz="900"/>
        </a:p>
      </xdr:txBody>
    </xdr:sp>
    <xdr:clientData/>
  </xdr:oneCellAnchor>
  <xdr:twoCellAnchor editAs="oneCell">
    <xdr:from>
      <xdr:col>57</xdr:col>
      <xdr:colOff>219022</xdr:colOff>
      <xdr:row>35</xdr:row>
      <xdr:rowOff>153948</xdr:rowOff>
    </xdr:from>
    <xdr:to>
      <xdr:col>59</xdr:col>
      <xdr:colOff>2708</xdr:colOff>
      <xdr:row>35</xdr:row>
      <xdr:rowOff>153948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CE015920-9385-E8B5-2BFA-923499AA2D31}"/>
            </a:ext>
          </a:extLst>
        </xdr:cNvPr>
        <xdr:cNvCxnSpPr/>
      </xdr:nvCxnSpPr>
      <xdr:spPr>
        <a:xfrm>
          <a:off x="13249222" y="8165834"/>
          <a:ext cx="2408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42690</xdr:colOff>
      <xdr:row>35</xdr:row>
      <xdr:rowOff>49842</xdr:rowOff>
    </xdr:from>
    <xdr:to>
      <xdr:col>58</xdr:col>
      <xdr:colOff>42690</xdr:colOff>
      <xdr:row>35</xdr:row>
      <xdr:rowOff>156579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EE2E55F6-1C84-DE98-D8E1-C6C2417ED485}"/>
            </a:ext>
          </a:extLst>
        </xdr:cNvPr>
        <xdr:cNvCxnSpPr/>
      </xdr:nvCxnSpPr>
      <xdr:spPr>
        <a:xfrm>
          <a:off x="13301490" y="8061728"/>
          <a:ext cx="0" cy="10673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18159</xdr:colOff>
      <xdr:row>14</xdr:row>
      <xdr:rowOff>120540</xdr:rowOff>
    </xdr:from>
    <xdr:to>
      <xdr:col>62</xdr:col>
      <xdr:colOff>18159</xdr:colOff>
      <xdr:row>14</xdr:row>
      <xdr:rowOff>184184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C8A576D6-45D0-BAC2-6AC1-28DDD567A6F2}"/>
            </a:ext>
          </a:extLst>
        </xdr:cNvPr>
        <xdr:cNvCxnSpPr/>
      </xdr:nvCxnSpPr>
      <xdr:spPr>
        <a:xfrm>
          <a:off x="14191359" y="3338525"/>
          <a:ext cx="0" cy="63644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44871</xdr:colOff>
      <xdr:row>15</xdr:row>
      <xdr:rowOff>202533</xdr:rowOff>
    </xdr:from>
    <xdr:to>
      <xdr:col>32</xdr:col>
      <xdr:colOff>44871</xdr:colOff>
      <xdr:row>17</xdr:row>
      <xdr:rowOff>30898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325F914-C739-0A35-132C-0B147406B27C}"/>
            </a:ext>
          </a:extLst>
        </xdr:cNvPr>
        <xdr:cNvCxnSpPr/>
      </xdr:nvCxnSpPr>
      <xdr:spPr>
        <a:xfrm>
          <a:off x="7360071" y="3646773"/>
          <a:ext cx="0" cy="28556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59549</xdr:colOff>
      <xdr:row>20</xdr:row>
      <xdr:rowOff>160826</xdr:rowOff>
    </xdr:from>
    <xdr:to>
      <xdr:col>28</xdr:col>
      <xdr:colOff>59549</xdr:colOff>
      <xdr:row>30</xdr:row>
      <xdr:rowOff>178826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E217CA87-E7E0-4D45-3382-E9CB2FCB1CD2}"/>
            </a:ext>
          </a:extLst>
        </xdr:cNvPr>
        <xdr:cNvCxnSpPr/>
      </xdr:nvCxnSpPr>
      <xdr:spPr>
        <a:xfrm>
          <a:off x="6460349" y="4748066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122001</xdr:colOff>
      <xdr:row>20</xdr:row>
      <xdr:rowOff>207886</xdr:rowOff>
    </xdr:from>
    <xdr:to>
      <xdr:col>32</xdr:col>
      <xdr:colOff>69470</xdr:colOff>
      <xdr:row>20</xdr:row>
      <xdr:rowOff>207886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A20D1690-BA2E-458D-5C7C-49A98C95D342}"/>
            </a:ext>
          </a:extLst>
        </xdr:cNvPr>
        <xdr:cNvCxnSpPr/>
      </xdr:nvCxnSpPr>
      <xdr:spPr>
        <a:xfrm>
          <a:off x="7311305" y="4859399"/>
          <a:ext cx="17938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20568</xdr:colOff>
      <xdr:row>4</xdr:row>
      <xdr:rowOff>9368</xdr:rowOff>
    </xdr:from>
    <xdr:to>
      <xdr:col>64</xdr:col>
      <xdr:colOff>20568</xdr:colOff>
      <xdr:row>14</xdr:row>
      <xdr:rowOff>12128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C04896DE-403A-F1C2-9D34-FABF3C054515}"/>
            </a:ext>
          </a:extLst>
        </xdr:cNvPr>
        <xdr:cNvCxnSpPr/>
      </xdr:nvCxnSpPr>
      <xdr:spPr>
        <a:xfrm>
          <a:off x="14650968" y="923768"/>
          <a:ext cx="0" cy="230634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205410</xdr:colOff>
      <xdr:row>15</xdr:row>
      <xdr:rowOff>70510</xdr:rowOff>
    </xdr:from>
    <xdr:to>
      <xdr:col>61</xdr:col>
      <xdr:colOff>205410</xdr:colOff>
      <xdr:row>16</xdr:row>
      <xdr:rowOff>21910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2FCB1192-19D1-882B-35BE-476F3C27E81B}"/>
            </a:ext>
          </a:extLst>
        </xdr:cNvPr>
        <xdr:cNvCxnSpPr/>
      </xdr:nvCxnSpPr>
      <xdr:spPr>
        <a:xfrm>
          <a:off x="14150010" y="3517095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132766</xdr:colOff>
      <xdr:row>15</xdr:row>
      <xdr:rowOff>50570</xdr:rowOff>
    </xdr:from>
    <xdr:to>
      <xdr:col>26</xdr:col>
      <xdr:colOff>132766</xdr:colOff>
      <xdr:row>16</xdr:row>
      <xdr:rowOff>91747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8EA02F55-234C-4254-A9DC-67F1150A6438}"/>
            </a:ext>
          </a:extLst>
        </xdr:cNvPr>
        <xdr:cNvCxnSpPr/>
      </xdr:nvCxnSpPr>
      <xdr:spPr>
        <a:xfrm flipV="1">
          <a:off x="6076366" y="3494810"/>
          <a:ext cx="0" cy="269777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122494</xdr:colOff>
      <xdr:row>15</xdr:row>
      <xdr:rowOff>94004</xdr:rowOff>
    </xdr:from>
    <xdr:ext cx="408894" cy="2249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65A7A78-8F28-47D2-9A0D-152EF4B710F2}"/>
            </a:ext>
          </a:extLst>
        </xdr:cNvPr>
        <xdr:cNvSpPr txBox="1"/>
      </xdr:nvSpPr>
      <xdr:spPr>
        <a:xfrm>
          <a:off x="6066094" y="3538244"/>
          <a:ext cx="40889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136357</xdr:colOff>
      <xdr:row>15</xdr:row>
      <xdr:rowOff>90111</xdr:rowOff>
    </xdr:from>
    <xdr:ext cx="502061" cy="233205"/>
    <xdr:sp macro="" textlink="$Q$10">
      <xdr:nvSpPr>
        <xdr:cNvPr id="86" name="テキスト ボックス 85">
          <a:extLst>
            <a:ext uri="{FF2B5EF4-FFF2-40B4-BE49-F238E27FC236}">
              <a16:creationId xmlns:a16="http://schemas.microsoft.com/office/drawing/2014/main" id="{C8CDA243-E865-4C76-97AF-C3A16BE8BDCB}"/>
            </a:ext>
          </a:extLst>
        </xdr:cNvPr>
        <xdr:cNvSpPr txBox="1"/>
      </xdr:nvSpPr>
      <xdr:spPr>
        <a:xfrm>
          <a:off x="6308557" y="3531811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827C878-3CA3-4E09-A22B-C133E92523A0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11.760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152497</xdr:colOff>
      <xdr:row>32</xdr:row>
      <xdr:rowOff>164490</xdr:rowOff>
    </xdr:from>
    <xdr:to>
      <xdr:col>26</xdr:col>
      <xdr:colOff>152497</xdr:colOff>
      <xdr:row>34</xdr:row>
      <xdr:rowOff>51179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7B6C85A2-27EB-19C4-F7ED-3FE1160FD413}"/>
            </a:ext>
          </a:extLst>
        </xdr:cNvPr>
        <xdr:cNvCxnSpPr/>
      </xdr:nvCxnSpPr>
      <xdr:spPr>
        <a:xfrm>
          <a:off x="6096097" y="7494930"/>
          <a:ext cx="0" cy="343889"/>
        </a:xfrm>
        <a:prstGeom prst="line">
          <a:avLst/>
        </a:prstGeom>
        <a:ln w="381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101196</xdr:colOff>
      <xdr:row>33</xdr:row>
      <xdr:rowOff>115106</xdr:rowOff>
    </xdr:from>
    <xdr:ext cx="339580" cy="224998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F05C6E55-50D5-D3D5-6584-451FCEAC6B09}"/>
            </a:ext>
          </a:extLst>
        </xdr:cNvPr>
        <xdr:cNvSpPr txBox="1"/>
      </xdr:nvSpPr>
      <xdr:spPr>
        <a:xfrm>
          <a:off x="6044796" y="7674146"/>
          <a:ext cx="3395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N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27</xdr:col>
      <xdr:colOff>62826</xdr:colOff>
      <xdr:row>33</xdr:row>
      <xdr:rowOff>113478</xdr:rowOff>
    </xdr:from>
    <xdr:ext cx="559769" cy="233205"/>
    <xdr:sp macro="" textlink="$H$19">
      <xdr:nvSpPr>
        <xdr:cNvPr id="145" name="テキスト ボックス 144">
          <a:extLst>
            <a:ext uri="{FF2B5EF4-FFF2-40B4-BE49-F238E27FC236}">
              <a16:creationId xmlns:a16="http://schemas.microsoft.com/office/drawing/2014/main" id="{7664C62E-759F-26BD-0826-F2ADB1131E03}"/>
            </a:ext>
          </a:extLst>
        </xdr:cNvPr>
        <xdr:cNvSpPr txBox="1"/>
      </xdr:nvSpPr>
      <xdr:spPr>
        <a:xfrm>
          <a:off x="6235026" y="7672518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F6121032-19D0-4585-9193-310804E5A95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155.527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153302</xdr:colOff>
      <xdr:row>35</xdr:row>
      <xdr:rowOff>20548</xdr:rowOff>
    </xdr:from>
    <xdr:to>
      <xdr:col>27</xdr:col>
      <xdr:colOff>72302</xdr:colOff>
      <xdr:row>35</xdr:row>
      <xdr:rowOff>20548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73F48358-DD5F-50DE-AEEE-65DC3BE260F5}"/>
            </a:ext>
          </a:extLst>
        </xdr:cNvPr>
        <xdr:cNvCxnSpPr/>
      </xdr:nvCxnSpPr>
      <xdr:spPr>
        <a:xfrm>
          <a:off x="6096902" y="8036788"/>
          <a:ext cx="147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153207</xdr:colOff>
      <xdr:row>34</xdr:row>
      <xdr:rowOff>121337</xdr:rowOff>
    </xdr:from>
    <xdr:to>
      <xdr:col>26</xdr:col>
      <xdr:colOff>153207</xdr:colOff>
      <xdr:row>35</xdr:row>
      <xdr:rowOff>78593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5C96C0D8-6490-1CF6-8648-4C8593368EE4}"/>
            </a:ext>
          </a:extLst>
        </xdr:cNvPr>
        <xdr:cNvCxnSpPr/>
      </xdr:nvCxnSpPr>
      <xdr:spPr>
        <a:xfrm>
          <a:off x="6096807" y="7908977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25924</xdr:colOff>
      <xdr:row>34</xdr:row>
      <xdr:rowOff>227157</xdr:rowOff>
    </xdr:from>
    <xdr:ext cx="444352" cy="233205"/>
    <xdr:sp macro="" textlink="$H$25">
      <xdr:nvSpPr>
        <xdr:cNvPr id="192" name="テキスト ボックス 191">
          <a:extLst>
            <a:ext uri="{FF2B5EF4-FFF2-40B4-BE49-F238E27FC236}">
              <a16:creationId xmlns:a16="http://schemas.microsoft.com/office/drawing/2014/main" id="{2CDB917D-DB45-0A2F-07EC-A046E4B67337}"/>
            </a:ext>
          </a:extLst>
        </xdr:cNvPr>
        <xdr:cNvSpPr txBox="1"/>
      </xdr:nvSpPr>
      <xdr:spPr>
        <a:xfrm>
          <a:off x="6198124" y="801479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DBE07AA-E7D8-4AA0-AC6A-5F4F7FBEEFE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0.413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26</xdr:col>
      <xdr:colOff>98685</xdr:colOff>
      <xdr:row>35</xdr:row>
      <xdr:rowOff>2007</xdr:rowOff>
    </xdr:from>
    <xdr:ext cx="313804" cy="224998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33BC32F-2656-2D64-D5A0-DF0F75EFF3E7}"/>
            </a:ext>
          </a:extLst>
        </xdr:cNvPr>
        <xdr:cNvSpPr txBox="1"/>
      </xdr:nvSpPr>
      <xdr:spPr>
        <a:xfrm>
          <a:off x="6042285" y="8018247"/>
          <a:ext cx="313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60</xdr:col>
      <xdr:colOff>68032</xdr:colOff>
      <xdr:row>12</xdr:row>
      <xdr:rowOff>100643</xdr:rowOff>
    </xdr:from>
    <xdr:ext cx="224998" cy="444352"/>
    <xdr:sp macro="" textlink="$BF$13">
      <xdr:nvSpPr>
        <xdr:cNvPr id="116" name="テキスト ボックス 115">
          <a:extLst>
            <a:ext uri="{FF2B5EF4-FFF2-40B4-BE49-F238E27FC236}">
              <a16:creationId xmlns:a16="http://schemas.microsoft.com/office/drawing/2014/main" id="{CBB093B2-2EDB-445D-84D9-AC9458285A8B}"/>
            </a:ext>
          </a:extLst>
        </xdr:cNvPr>
        <xdr:cNvSpPr txBox="1"/>
      </xdr:nvSpPr>
      <xdr:spPr>
        <a:xfrm rot="16200000">
          <a:off x="13674355" y="2971105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B5976AC-3834-46EC-BAA6-A247D35E6989}" type="TxLink">
            <a:rPr kumimoji="1" lang="en-US" altLang="en-US" sz="900" b="0" i="0" u="none" strike="noStrike">
              <a:solidFill>
                <a:srgbClr val="FF0000"/>
              </a:solidFill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pPr/>
            <a:t>0.500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60</xdr:col>
      <xdr:colOff>71987</xdr:colOff>
      <xdr:row>13</xdr:row>
      <xdr:rowOff>162673</xdr:rowOff>
    </xdr:from>
    <xdr:ext cx="224998" cy="32028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52D8C3E3-CE1F-4C58-B478-C9A7302E7592}"/>
            </a:ext>
          </a:extLst>
        </xdr:cNvPr>
        <xdr:cNvSpPr txBox="1"/>
      </xdr:nvSpPr>
      <xdr:spPr>
        <a:xfrm rot="16200000">
          <a:off x="13740346" y="3199699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61</xdr:col>
      <xdr:colOff>21672</xdr:colOff>
      <xdr:row>14</xdr:row>
      <xdr:rowOff>12054</xdr:rowOff>
    </xdr:from>
    <xdr:to>
      <xdr:col>61</xdr:col>
      <xdr:colOff>21672</xdr:colOff>
      <xdr:row>14</xdr:row>
      <xdr:rowOff>188454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E38B0CEE-B2EC-799F-8E35-80C1F6CAE3A4}"/>
            </a:ext>
          </a:extLst>
        </xdr:cNvPr>
        <xdr:cNvCxnSpPr/>
      </xdr:nvCxnSpPr>
      <xdr:spPr>
        <a:xfrm>
          <a:off x="13966272" y="3230039"/>
          <a:ext cx="0" cy="1764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71927</xdr:colOff>
      <xdr:row>34</xdr:row>
      <xdr:rowOff>121337</xdr:rowOff>
    </xdr:from>
    <xdr:to>
      <xdr:col>27</xdr:col>
      <xdr:colOff>71927</xdr:colOff>
      <xdr:row>35</xdr:row>
      <xdr:rowOff>78593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C6A96745-2208-FC93-6CA9-6A2542B5A51F}"/>
            </a:ext>
          </a:extLst>
        </xdr:cNvPr>
        <xdr:cNvCxnSpPr/>
      </xdr:nvCxnSpPr>
      <xdr:spPr>
        <a:xfrm>
          <a:off x="6244127" y="7908977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39213</xdr:colOff>
      <xdr:row>29</xdr:row>
      <xdr:rowOff>35117</xdr:rowOff>
    </xdr:from>
    <xdr:to>
      <xdr:col>62</xdr:col>
      <xdr:colOff>39213</xdr:colOff>
      <xdr:row>29</xdr:row>
      <xdr:rowOff>220455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BCFAECEE-F3C5-92A0-BFC7-788CEB71FEEE}"/>
            </a:ext>
          </a:extLst>
        </xdr:cNvPr>
        <xdr:cNvCxnSpPr/>
      </xdr:nvCxnSpPr>
      <xdr:spPr>
        <a:xfrm>
          <a:off x="14212413" y="6679757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44033</xdr:colOff>
      <xdr:row>4</xdr:row>
      <xdr:rowOff>149501</xdr:rowOff>
    </xdr:from>
    <xdr:to>
      <xdr:col>27</xdr:col>
      <xdr:colOff>44033</xdr:colOff>
      <xdr:row>14</xdr:row>
      <xdr:rowOff>152261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5E3BAD-F980-49E6-8BC3-7E10DE1065FB}"/>
            </a:ext>
          </a:extLst>
        </xdr:cNvPr>
        <xdr:cNvCxnSpPr/>
      </xdr:nvCxnSpPr>
      <xdr:spPr>
        <a:xfrm>
          <a:off x="6216233" y="129250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213574</xdr:colOff>
      <xdr:row>15</xdr:row>
      <xdr:rowOff>140568</xdr:rowOff>
    </xdr:from>
    <xdr:to>
      <xdr:col>32</xdr:col>
      <xdr:colOff>53374</xdr:colOff>
      <xdr:row>15</xdr:row>
      <xdr:rowOff>140568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FB01C4C-4D5B-4B40-B147-5F8809483CCF}"/>
            </a:ext>
          </a:extLst>
        </xdr:cNvPr>
        <xdr:cNvCxnSpPr/>
      </xdr:nvCxnSpPr>
      <xdr:spPr>
        <a:xfrm>
          <a:off x="5928574" y="3813408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211010</xdr:colOff>
      <xdr:row>14</xdr:row>
      <xdr:rowOff>151928</xdr:rowOff>
    </xdr:from>
    <xdr:to>
      <xdr:col>27</xdr:col>
      <xdr:colOff>41810</xdr:colOff>
      <xdr:row>14</xdr:row>
      <xdr:rowOff>151928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2669D6-15F4-466D-9414-C9D3D4E2361F}"/>
            </a:ext>
          </a:extLst>
        </xdr:cNvPr>
        <xdr:cNvCxnSpPr/>
      </xdr:nvCxnSpPr>
      <xdr:spPr>
        <a:xfrm>
          <a:off x="5926010" y="3596168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211899</xdr:colOff>
      <xdr:row>14</xdr:row>
      <xdr:rowOff>153585</xdr:rowOff>
    </xdr:from>
    <xdr:to>
      <xdr:col>25</xdr:col>
      <xdr:colOff>211899</xdr:colOff>
      <xdr:row>15</xdr:row>
      <xdr:rowOff>140985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DBFA7A1-A484-42C6-A38E-564FF9E541BC}"/>
            </a:ext>
          </a:extLst>
        </xdr:cNvPr>
        <xdr:cNvCxnSpPr/>
      </xdr:nvCxnSpPr>
      <xdr:spPr>
        <a:xfrm>
          <a:off x="5926899" y="359782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43241</xdr:colOff>
      <xdr:row>4</xdr:row>
      <xdr:rowOff>145464</xdr:rowOff>
    </xdr:from>
    <xdr:to>
      <xdr:col>28</xdr:col>
      <xdr:colOff>31632</xdr:colOff>
      <xdr:row>4</xdr:row>
      <xdr:rowOff>145464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35ACD9F-FE8D-4BF1-B403-AC0FA6F74695}"/>
            </a:ext>
          </a:extLst>
        </xdr:cNvPr>
        <xdr:cNvCxnSpPr/>
      </xdr:nvCxnSpPr>
      <xdr:spPr>
        <a:xfrm>
          <a:off x="6215441" y="1288464"/>
          <a:ext cx="2169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35206</xdr:colOff>
      <xdr:row>4</xdr:row>
      <xdr:rowOff>149501</xdr:rowOff>
    </xdr:from>
    <xdr:to>
      <xdr:col>28</xdr:col>
      <xdr:colOff>35206</xdr:colOff>
      <xdr:row>14</xdr:row>
      <xdr:rowOff>152261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23AFEA3-08C3-442E-86A8-F48EC7CE236B}"/>
            </a:ext>
          </a:extLst>
        </xdr:cNvPr>
        <xdr:cNvCxnSpPr/>
      </xdr:nvCxnSpPr>
      <xdr:spPr>
        <a:xfrm>
          <a:off x="6436006" y="129250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33909</xdr:colOff>
      <xdr:row>14</xdr:row>
      <xdr:rowOff>154049</xdr:rowOff>
    </xdr:from>
    <xdr:to>
      <xdr:col>32</xdr:col>
      <xdr:colOff>55509</xdr:colOff>
      <xdr:row>14</xdr:row>
      <xdr:rowOff>154049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C884B02-8A47-4E76-8B20-475D217F1F10}"/>
            </a:ext>
          </a:extLst>
        </xdr:cNvPr>
        <xdr:cNvCxnSpPr/>
      </xdr:nvCxnSpPr>
      <xdr:spPr>
        <a:xfrm>
          <a:off x="6434709" y="359828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56052</xdr:colOff>
      <xdr:row>14</xdr:row>
      <xdr:rowOff>153068</xdr:rowOff>
    </xdr:from>
    <xdr:to>
      <xdr:col>32</xdr:col>
      <xdr:colOff>56052</xdr:colOff>
      <xdr:row>15</xdr:row>
      <xdr:rowOff>140468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9B8E65B-9F50-455A-8372-0F8671882C88}"/>
            </a:ext>
          </a:extLst>
        </xdr:cNvPr>
        <xdr:cNvCxnSpPr/>
      </xdr:nvCxnSpPr>
      <xdr:spPr>
        <a:xfrm>
          <a:off x="7371252" y="3597308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216162</xdr:colOff>
      <xdr:row>4</xdr:row>
      <xdr:rowOff>147240</xdr:rowOff>
    </xdr:from>
    <xdr:to>
      <xdr:col>26</xdr:col>
      <xdr:colOff>8912</xdr:colOff>
      <xdr:row>4</xdr:row>
      <xdr:rowOff>147240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0A94EFD-AE18-4D0B-9621-919E5BF11349}"/>
            </a:ext>
          </a:extLst>
        </xdr:cNvPr>
        <xdr:cNvCxnSpPr/>
      </xdr:nvCxnSpPr>
      <xdr:spPr>
        <a:xfrm>
          <a:off x="5473962" y="1290240"/>
          <a:ext cx="47855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216568</xdr:colOff>
      <xdr:row>14</xdr:row>
      <xdr:rowOff>152010</xdr:rowOff>
    </xdr:from>
    <xdr:to>
      <xdr:col>25</xdr:col>
      <xdr:colOff>118987</xdr:colOff>
      <xdr:row>14</xdr:row>
      <xdr:rowOff>152010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7D86605-DF2F-4F46-A698-0A2C156C9CF6}"/>
            </a:ext>
          </a:extLst>
        </xdr:cNvPr>
        <xdr:cNvCxnSpPr/>
      </xdr:nvCxnSpPr>
      <xdr:spPr>
        <a:xfrm>
          <a:off x="5702968" y="3596250"/>
          <a:ext cx="13101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27952</xdr:colOff>
      <xdr:row>4</xdr:row>
      <xdr:rowOff>150072</xdr:rowOff>
    </xdr:from>
    <xdr:to>
      <xdr:col>25</xdr:col>
      <xdr:colOff>27952</xdr:colOff>
      <xdr:row>14</xdr:row>
      <xdr:rowOff>152832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6292A1D-C655-4F4F-B391-CA73B491E13A}"/>
            </a:ext>
          </a:extLst>
        </xdr:cNvPr>
        <xdr:cNvCxnSpPr/>
      </xdr:nvCxnSpPr>
      <xdr:spPr>
        <a:xfrm>
          <a:off x="5742952" y="129307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87182</xdr:colOff>
      <xdr:row>8</xdr:row>
      <xdr:rowOff>27589</xdr:rowOff>
    </xdr:from>
    <xdr:ext cx="233205" cy="444352"/>
    <xdr:sp macro="" textlink="'1条'!$R$7">
      <xdr:nvSpPr>
        <xdr:cNvPr id="13" name="テキスト ボックス 12">
          <a:extLst>
            <a:ext uri="{FF2B5EF4-FFF2-40B4-BE49-F238E27FC236}">
              <a16:creationId xmlns:a16="http://schemas.microsoft.com/office/drawing/2014/main" id="{76FBAA05-25C7-4CC8-AB65-7AF8A99CBD8E}"/>
            </a:ext>
          </a:extLst>
        </xdr:cNvPr>
        <xdr:cNvSpPr txBox="1"/>
      </xdr:nvSpPr>
      <xdr:spPr>
        <a:xfrm rot="16200000">
          <a:off x="5468009" y="219056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226673</xdr:colOff>
      <xdr:row>15</xdr:row>
      <xdr:rowOff>143513</xdr:rowOff>
    </xdr:from>
    <xdr:to>
      <xdr:col>25</xdr:col>
      <xdr:colOff>138633</xdr:colOff>
      <xdr:row>15</xdr:row>
      <xdr:rowOff>143513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E7CC670-5EC8-4A6E-A006-DAF5584CF79F}"/>
            </a:ext>
          </a:extLst>
        </xdr:cNvPr>
        <xdr:cNvCxnSpPr/>
      </xdr:nvCxnSpPr>
      <xdr:spPr>
        <a:xfrm>
          <a:off x="5484473" y="3816353"/>
          <a:ext cx="36916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97974</xdr:colOff>
      <xdr:row>8</xdr:row>
      <xdr:rowOff>196555</xdr:rowOff>
    </xdr:from>
    <xdr:ext cx="233205" cy="444352"/>
    <xdr:sp macro="" textlink="'1条'!R6">
      <xdr:nvSpPr>
        <xdr:cNvPr id="15" name="テキスト ボックス 14">
          <a:extLst>
            <a:ext uri="{FF2B5EF4-FFF2-40B4-BE49-F238E27FC236}">
              <a16:creationId xmlns:a16="http://schemas.microsoft.com/office/drawing/2014/main" id="{D96464B1-5CC6-498C-9238-A52FC93E7C2F}"/>
            </a:ext>
          </a:extLst>
        </xdr:cNvPr>
        <xdr:cNvSpPr txBox="1"/>
      </xdr:nvSpPr>
      <xdr:spPr>
        <a:xfrm rot="16200000">
          <a:off x="5367041" y="218172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52713</xdr:colOff>
      <xdr:row>4</xdr:row>
      <xdr:rowOff>150072</xdr:rowOff>
    </xdr:from>
    <xdr:to>
      <xdr:col>24</xdr:col>
      <xdr:colOff>52713</xdr:colOff>
      <xdr:row>15</xdr:row>
      <xdr:rowOff>139430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38DFEA8-3DA0-402E-A92F-FF640CD9A0CB}"/>
            </a:ext>
          </a:extLst>
        </xdr:cNvPr>
        <xdr:cNvCxnSpPr/>
      </xdr:nvCxnSpPr>
      <xdr:spPr>
        <a:xfrm>
          <a:off x="5539113" y="1293072"/>
          <a:ext cx="0" cy="251919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31581</xdr:colOff>
      <xdr:row>14</xdr:row>
      <xdr:rowOff>154693</xdr:rowOff>
    </xdr:from>
    <xdr:to>
      <xdr:col>25</xdr:col>
      <xdr:colOff>31581</xdr:colOff>
      <xdr:row>15</xdr:row>
      <xdr:rowOff>142093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69F064D-CA28-45E6-A1EB-A679C109C39B}"/>
            </a:ext>
          </a:extLst>
        </xdr:cNvPr>
        <xdr:cNvCxnSpPr/>
      </xdr:nvCxnSpPr>
      <xdr:spPr>
        <a:xfrm>
          <a:off x="5746581" y="3598933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108706</xdr:colOff>
      <xdr:row>10</xdr:row>
      <xdr:rowOff>45860</xdr:rowOff>
    </xdr:from>
    <xdr:ext cx="224998" cy="3459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5186DB-209C-4FCD-A1C8-773478652ADF}"/>
            </a:ext>
          </a:extLst>
        </xdr:cNvPr>
        <xdr:cNvSpPr txBox="1"/>
      </xdr:nvSpPr>
      <xdr:spPr>
        <a:xfrm rot="16200000">
          <a:off x="5422880" y="2453286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46425</xdr:colOff>
      <xdr:row>14</xdr:row>
      <xdr:rowOff>1043</xdr:rowOff>
    </xdr:from>
    <xdr:ext cx="233205" cy="444352"/>
    <xdr:sp macro="" textlink="'1条'!$R$10">
      <xdr:nvSpPr>
        <xdr:cNvPr id="19" name="テキスト ボックス 18">
          <a:extLst>
            <a:ext uri="{FF2B5EF4-FFF2-40B4-BE49-F238E27FC236}">
              <a16:creationId xmlns:a16="http://schemas.microsoft.com/office/drawing/2014/main" id="{114D9934-72E7-4930-A295-4A63957BB0FF}"/>
            </a:ext>
          </a:extLst>
        </xdr:cNvPr>
        <xdr:cNvSpPr txBox="1"/>
      </xdr:nvSpPr>
      <xdr:spPr>
        <a:xfrm rot="16200000">
          <a:off x="5427252" y="355085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44013</xdr:colOff>
      <xdr:row>3</xdr:row>
      <xdr:rowOff>186357</xdr:rowOff>
    </xdr:from>
    <xdr:to>
      <xdr:col>27</xdr:col>
      <xdr:colOff>44013</xdr:colOff>
      <xdr:row>4</xdr:row>
      <xdr:rowOff>93280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CCC54F7-E381-4C8A-85A9-18B091DD89F7}"/>
            </a:ext>
          </a:extLst>
        </xdr:cNvPr>
        <xdr:cNvCxnSpPr/>
      </xdr:nvCxnSpPr>
      <xdr:spPr>
        <a:xfrm>
          <a:off x="6216213" y="1100757"/>
          <a:ext cx="0" cy="13552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35751</xdr:colOff>
      <xdr:row>3</xdr:row>
      <xdr:rowOff>189381</xdr:rowOff>
    </xdr:from>
    <xdr:to>
      <xdr:col>28</xdr:col>
      <xdr:colOff>35751</xdr:colOff>
      <xdr:row>4</xdr:row>
      <xdr:rowOff>93280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0C68478-D8B1-4B21-9A56-9CE395E8F351}"/>
            </a:ext>
          </a:extLst>
        </xdr:cNvPr>
        <xdr:cNvCxnSpPr/>
      </xdr:nvCxnSpPr>
      <xdr:spPr>
        <a:xfrm>
          <a:off x="6436551" y="1103781"/>
          <a:ext cx="0" cy="13249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48054</xdr:colOff>
      <xdr:row>3</xdr:row>
      <xdr:rowOff>219816</xdr:rowOff>
    </xdr:from>
    <xdr:to>
      <xdr:col>28</xdr:col>
      <xdr:colOff>36791</xdr:colOff>
      <xdr:row>3</xdr:row>
      <xdr:rowOff>219816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95F0E4-B41A-4907-B462-6FC76130A563}"/>
            </a:ext>
          </a:extLst>
        </xdr:cNvPr>
        <xdr:cNvCxnSpPr/>
      </xdr:nvCxnSpPr>
      <xdr:spPr>
        <a:xfrm>
          <a:off x="6220254" y="1134216"/>
          <a:ext cx="21733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173149</xdr:colOff>
      <xdr:row>3</xdr:row>
      <xdr:rowOff>10899</xdr:rowOff>
    </xdr:from>
    <xdr:ext cx="444352" cy="233205"/>
    <xdr:sp macro="" textlink="'1条'!R8">
      <xdr:nvSpPr>
        <xdr:cNvPr id="23" name="テキスト ボックス 22">
          <a:extLst>
            <a:ext uri="{FF2B5EF4-FFF2-40B4-BE49-F238E27FC236}">
              <a16:creationId xmlns:a16="http://schemas.microsoft.com/office/drawing/2014/main" id="{E5540B61-8460-4814-9888-2932E45E2BB5}"/>
            </a:ext>
          </a:extLst>
        </xdr:cNvPr>
        <xdr:cNvSpPr txBox="1"/>
      </xdr:nvSpPr>
      <xdr:spPr>
        <a:xfrm>
          <a:off x="6116749" y="92529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214743</xdr:colOff>
      <xdr:row>15</xdr:row>
      <xdr:rowOff>175086</xdr:rowOff>
    </xdr:from>
    <xdr:to>
      <xdr:col>25</xdr:col>
      <xdr:colOff>214743</xdr:colOff>
      <xdr:row>17</xdr:row>
      <xdr:rowOff>5096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537C1A4-B729-42BA-87BB-3506564939F8}"/>
            </a:ext>
          </a:extLst>
        </xdr:cNvPr>
        <xdr:cNvCxnSpPr/>
      </xdr:nvCxnSpPr>
      <xdr:spPr>
        <a:xfrm>
          <a:off x="5929743" y="3847926"/>
          <a:ext cx="0" cy="28721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56380</xdr:colOff>
      <xdr:row>15</xdr:row>
      <xdr:rowOff>199696</xdr:rowOff>
    </xdr:from>
    <xdr:to>
      <xdr:col>32</xdr:col>
      <xdr:colOff>56380</xdr:colOff>
      <xdr:row>17</xdr:row>
      <xdr:rowOff>30286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7996815-9350-4B7F-A52F-F42AD015C66D}"/>
            </a:ext>
          </a:extLst>
        </xdr:cNvPr>
        <xdr:cNvCxnSpPr/>
      </xdr:nvCxnSpPr>
      <xdr:spPr>
        <a:xfrm>
          <a:off x="7371580" y="3872536"/>
          <a:ext cx="0" cy="28779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215593</xdr:colOff>
      <xdr:row>16</xdr:row>
      <xdr:rowOff>190043</xdr:rowOff>
    </xdr:from>
    <xdr:to>
      <xdr:col>32</xdr:col>
      <xdr:colOff>55393</xdr:colOff>
      <xdr:row>16</xdr:row>
      <xdr:rowOff>190043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186B0F0F-5ED5-4FB3-8A34-9FFD39B9B9BB}"/>
            </a:ext>
          </a:extLst>
        </xdr:cNvPr>
        <xdr:cNvCxnSpPr/>
      </xdr:nvCxnSpPr>
      <xdr:spPr>
        <a:xfrm>
          <a:off x="5930593" y="4092285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43947</xdr:colOff>
      <xdr:row>16</xdr:row>
      <xdr:rowOff>146639</xdr:rowOff>
    </xdr:from>
    <xdr:ext cx="444352" cy="233205"/>
    <xdr:sp macro="" textlink="'1条'!R9">
      <xdr:nvSpPr>
        <xdr:cNvPr id="27" name="テキスト ボックス 26">
          <a:extLst>
            <a:ext uri="{FF2B5EF4-FFF2-40B4-BE49-F238E27FC236}">
              <a16:creationId xmlns:a16="http://schemas.microsoft.com/office/drawing/2014/main" id="{C984DB3B-3699-42F7-AC12-F7052E3DAC60}"/>
            </a:ext>
          </a:extLst>
        </xdr:cNvPr>
        <xdr:cNvSpPr txBox="1"/>
      </xdr:nvSpPr>
      <xdr:spPr>
        <a:xfrm>
          <a:off x="6444747" y="404807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214161</xdr:colOff>
      <xdr:row>10</xdr:row>
      <xdr:rowOff>162474</xdr:rowOff>
    </xdr:from>
    <xdr:to>
      <xdr:col>27</xdr:col>
      <xdr:colOff>44961</xdr:colOff>
      <xdr:row>10</xdr:row>
      <xdr:rowOff>162474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C3CB7C89-9B1C-4987-B62C-4E58C6F72D5F}"/>
            </a:ext>
          </a:extLst>
        </xdr:cNvPr>
        <xdr:cNvCxnSpPr/>
      </xdr:nvCxnSpPr>
      <xdr:spPr>
        <a:xfrm>
          <a:off x="5929161" y="2692314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132340</xdr:colOff>
      <xdr:row>9</xdr:row>
      <xdr:rowOff>190763</xdr:rowOff>
    </xdr:from>
    <xdr:ext cx="444352" cy="233205"/>
    <xdr:sp macro="" textlink="'1条'!R11">
      <xdr:nvSpPr>
        <xdr:cNvPr id="30" name="テキスト ボックス 29">
          <a:extLst>
            <a:ext uri="{FF2B5EF4-FFF2-40B4-BE49-F238E27FC236}">
              <a16:creationId xmlns:a16="http://schemas.microsoft.com/office/drawing/2014/main" id="{E281BBDF-E3F9-44BE-8B4E-1332D9F5382B}"/>
            </a:ext>
          </a:extLst>
        </xdr:cNvPr>
        <xdr:cNvSpPr txBox="1"/>
      </xdr:nvSpPr>
      <xdr:spPr>
        <a:xfrm>
          <a:off x="5847340" y="24767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72686</xdr:colOff>
      <xdr:row>12</xdr:row>
      <xdr:rowOff>226423</xdr:rowOff>
    </xdr:from>
    <xdr:ext cx="444352" cy="233205"/>
    <xdr:sp macro="" textlink="'1条'!R12">
      <xdr:nvSpPr>
        <xdr:cNvPr id="31" name="テキスト ボックス 30">
          <a:extLst>
            <a:ext uri="{FF2B5EF4-FFF2-40B4-BE49-F238E27FC236}">
              <a16:creationId xmlns:a16="http://schemas.microsoft.com/office/drawing/2014/main" id="{F8914302-278B-4269-8594-B4EF67B07748}"/>
            </a:ext>
          </a:extLst>
        </xdr:cNvPr>
        <xdr:cNvSpPr txBox="1"/>
      </xdr:nvSpPr>
      <xdr:spPr>
        <a:xfrm>
          <a:off x="6702086" y="32134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33845</xdr:colOff>
      <xdr:row>13</xdr:row>
      <xdr:rowOff>194023</xdr:rowOff>
    </xdr:from>
    <xdr:to>
      <xdr:col>32</xdr:col>
      <xdr:colOff>55445</xdr:colOff>
      <xdr:row>13</xdr:row>
      <xdr:rowOff>194023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178C3555-BAF6-446D-AE54-98CDB464533E}"/>
            </a:ext>
          </a:extLst>
        </xdr:cNvPr>
        <xdr:cNvCxnSpPr/>
      </xdr:nvCxnSpPr>
      <xdr:spPr>
        <a:xfrm>
          <a:off x="6434645" y="340966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54954</xdr:colOff>
      <xdr:row>13</xdr:row>
      <xdr:rowOff>141657</xdr:rowOff>
    </xdr:from>
    <xdr:to>
      <xdr:col>32</xdr:col>
      <xdr:colOff>54954</xdr:colOff>
      <xdr:row>14</xdr:row>
      <xdr:rowOff>98396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36F78955-A5C6-48DC-B429-E68B0E4004D6}"/>
            </a:ext>
          </a:extLst>
        </xdr:cNvPr>
        <xdr:cNvCxnSpPr/>
      </xdr:nvCxnSpPr>
      <xdr:spPr>
        <a:xfrm>
          <a:off x="7370154" y="3357297"/>
          <a:ext cx="0" cy="18533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116786</xdr:colOff>
      <xdr:row>14</xdr:row>
      <xdr:rowOff>68560</xdr:rowOff>
    </xdr:from>
    <xdr:ext cx="300082" cy="285527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AAD68C4-A755-4B34-8418-DBCCA544A2BB}"/>
            </a:ext>
          </a:extLst>
        </xdr:cNvPr>
        <xdr:cNvSpPr txBox="1"/>
      </xdr:nvSpPr>
      <xdr:spPr>
        <a:xfrm>
          <a:off x="5831786" y="3512800"/>
          <a:ext cx="30008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①</a:t>
          </a:r>
        </a:p>
      </xdr:txBody>
    </xdr:sp>
    <xdr:clientData/>
  </xdr:oneCellAnchor>
  <xdr:twoCellAnchor editAs="oneCell">
    <xdr:from>
      <xdr:col>26</xdr:col>
      <xdr:colOff>160140</xdr:colOff>
      <xdr:row>14</xdr:row>
      <xdr:rowOff>156237</xdr:rowOff>
    </xdr:from>
    <xdr:to>
      <xdr:col>26</xdr:col>
      <xdr:colOff>160140</xdr:colOff>
      <xdr:row>15</xdr:row>
      <xdr:rowOff>143637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6C0AE1D-E9A8-433C-B591-7EC2BF26271C}"/>
            </a:ext>
          </a:extLst>
        </xdr:cNvPr>
        <xdr:cNvCxnSpPr/>
      </xdr:nvCxnSpPr>
      <xdr:spPr>
        <a:xfrm>
          <a:off x="6103740" y="3600477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46902</xdr:colOff>
      <xdr:row>15</xdr:row>
      <xdr:rowOff>12549</xdr:rowOff>
    </xdr:from>
    <xdr:to>
      <xdr:col>26</xdr:col>
      <xdr:colOff>92821</xdr:colOff>
      <xdr:row>15</xdr:row>
      <xdr:rowOff>59349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4E789388-7A0C-441D-8A80-D5F48515CEFB}"/>
            </a:ext>
          </a:extLst>
        </xdr:cNvPr>
        <xdr:cNvSpPr/>
      </xdr:nvSpPr>
      <xdr:spPr>
        <a:xfrm>
          <a:off x="5990502" y="3685389"/>
          <a:ext cx="45919" cy="46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26</xdr:col>
      <xdr:colOff>71425</xdr:colOff>
      <xdr:row>13</xdr:row>
      <xdr:rowOff>152948</xdr:rowOff>
    </xdr:from>
    <xdr:to>
      <xdr:col>26</xdr:col>
      <xdr:colOff>71425</xdr:colOff>
      <xdr:row>14</xdr:row>
      <xdr:rowOff>61043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4E78635-DB5F-426E-8204-4BABDF566743}"/>
            </a:ext>
          </a:extLst>
        </xdr:cNvPr>
        <xdr:cNvCxnSpPr/>
      </xdr:nvCxnSpPr>
      <xdr:spPr>
        <a:xfrm>
          <a:off x="6015025" y="3368588"/>
          <a:ext cx="0" cy="13669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9492</xdr:colOff>
      <xdr:row>12</xdr:row>
      <xdr:rowOff>209602</xdr:rowOff>
    </xdr:from>
    <xdr:ext cx="444352" cy="233205"/>
    <xdr:sp macro="" textlink="$P$8">
      <xdr:nvSpPr>
        <xdr:cNvPr id="38" name="テキスト ボックス 37">
          <a:extLst>
            <a:ext uri="{FF2B5EF4-FFF2-40B4-BE49-F238E27FC236}">
              <a16:creationId xmlns:a16="http://schemas.microsoft.com/office/drawing/2014/main" id="{49FF7434-1F8D-4F35-AE51-90DF48184430}"/>
            </a:ext>
          </a:extLst>
        </xdr:cNvPr>
        <xdr:cNvSpPr txBox="1"/>
      </xdr:nvSpPr>
      <xdr:spPr>
        <a:xfrm>
          <a:off x="5724492" y="319664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0242E3-7BCF-431E-8FA3-CBFAD359ECC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0.250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71252</xdr:colOff>
      <xdr:row>13</xdr:row>
      <xdr:rowOff>193027</xdr:rowOff>
    </xdr:from>
    <xdr:to>
      <xdr:col>26</xdr:col>
      <xdr:colOff>161252</xdr:colOff>
      <xdr:row>13</xdr:row>
      <xdr:rowOff>193027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2B7E556-A57A-4F04-8831-22769D834CBF}"/>
            </a:ext>
          </a:extLst>
        </xdr:cNvPr>
        <xdr:cNvCxnSpPr/>
      </xdr:nvCxnSpPr>
      <xdr:spPr>
        <a:xfrm>
          <a:off x="6014852" y="3408667"/>
          <a:ext cx="9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14952</xdr:colOff>
      <xdr:row>20</xdr:row>
      <xdr:rowOff>126149</xdr:rowOff>
    </xdr:from>
    <xdr:to>
      <xdr:col>27</xdr:col>
      <xdr:colOff>14952</xdr:colOff>
      <xdr:row>30</xdr:row>
      <xdr:rowOff>144149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BE1B4561-CBD8-4482-BB5D-622309524E63}"/>
            </a:ext>
          </a:extLst>
        </xdr:cNvPr>
        <xdr:cNvCxnSpPr/>
      </xdr:nvCxnSpPr>
      <xdr:spPr>
        <a:xfrm>
          <a:off x="6187152" y="4941989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187858</xdr:colOff>
      <xdr:row>31</xdr:row>
      <xdr:rowOff>133487</xdr:rowOff>
    </xdr:from>
    <xdr:to>
      <xdr:col>32</xdr:col>
      <xdr:colOff>27658</xdr:colOff>
      <xdr:row>31</xdr:row>
      <xdr:rowOff>133487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1839D529-CDAB-4ABD-883D-AB9493DB68BE}"/>
            </a:ext>
          </a:extLst>
        </xdr:cNvPr>
        <xdr:cNvCxnSpPr/>
      </xdr:nvCxnSpPr>
      <xdr:spPr>
        <a:xfrm>
          <a:off x="5902858" y="7463927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188462</xdr:colOff>
      <xdr:row>30</xdr:row>
      <xdr:rowOff>142103</xdr:rowOff>
    </xdr:from>
    <xdr:to>
      <xdr:col>27</xdr:col>
      <xdr:colOff>19262</xdr:colOff>
      <xdr:row>30</xdr:row>
      <xdr:rowOff>142103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A5C4BBB2-7CC1-460D-8D6C-240DCA1513F7}"/>
            </a:ext>
          </a:extLst>
        </xdr:cNvPr>
        <xdr:cNvCxnSpPr/>
      </xdr:nvCxnSpPr>
      <xdr:spPr>
        <a:xfrm>
          <a:off x="5903462" y="7243943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186909</xdr:colOff>
      <xdr:row>30</xdr:row>
      <xdr:rowOff>143760</xdr:rowOff>
    </xdr:from>
    <xdr:to>
      <xdr:col>25</xdr:col>
      <xdr:colOff>186909</xdr:colOff>
      <xdr:row>31</xdr:row>
      <xdr:rowOff>131160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6EE2F710-6954-4627-83C1-B0D935350074}"/>
            </a:ext>
          </a:extLst>
        </xdr:cNvPr>
        <xdr:cNvCxnSpPr/>
      </xdr:nvCxnSpPr>
      <xdr:spPr>
        <a:xfrm>
          <a:off x="5901909" y="724560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14160</xdr:colOff>
      <xdr:row>20</xdr:row>
      <xdr:rowOff>127536</xdr:rowOff>
    </xdr:from>
    <xdr:to>
      <xdr:col>28</xdr:col>
      <xdr:colOff>2552</xdr:colOff>
      <xdr:row>20</xdr:row>
      <xdr:rowOff>127536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AA00A507-0C14-4DBB-9157-EFD8EE12FB1A}"/>
            </a:ext>
          </a:extLst>
        </xdr:cNvPr>
        <xdr:cNvCxnSpPr/>
      </xdr:nvCxnSpPr>
      <xdr:spPr>
        <a:xfrm>
          <a:off x="6245143" y="4986919"/>
          <a:ext cx="21916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5057</xdr:colOff>
      <xdr:row>20</xdr:row>
      <xdr:rowOff>126149</xdr:rowOff>
    </xdr:from>
    <xdr:to>
      <xdr:col>28</xdr:col>
      <xdr:colOff>5057</xdr:colOff>
      <xdr:row>30</xdr:row>
      <xdr:rowOff>144149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7EE9B19-9D06-4691-9464-3A3A36C80786}"/>
            </a:ext>
          </a:extLst>
        </xdr:cNvPr>
        <xdr:cNvCxnSpPr/>
      </xdr:nvCxnSpPr>
      <xdr:spPr>
        <a:xfrm>
          <a:off x="6405857" y="4941989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5426</xdr:colOff>
      <xdr:row>30</xdr:row>
      <xdr:rowOff>143498</xdr:rowOff>
    </xdr:from>
    <xdr:to>
      <xdr:col>32</xdr:col>
      <xdr:colOff>27026</xdr:colOff>
      <xdr:row>30</xdr:row>
      <xdr:rowOff>143498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B24CFE14-6C2F-4248-B50F-0DB663D133F7}"/>
            </a:ext>
          </a:extLst>
        </xdr:cNvPr>
        <xdr:cNvCxnSpPr/>
      </xdr:nvCxnSpPr>
      <xdr:spPr>
        <a:xfrm>
          <a:off x="6406226" y="7245338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26927</xdr:colOff>
      <xdr:row>30</xdr:row>
      <xdr:rowOff>142517</xdr:rowOff>
    </xdr:from>
    <xdr:to>
      <xdr:col>32</xdr:col>
      <xdr:colOff>26927</xdr:colOff>
      <xdr:row>31</xdr:row>
      <xdr:rowOff>129917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30E4F2C3-E401-4616-9D71-6B13F650F6DA}"/>
            </a:ext>
          </a:extLst>
        </xdr:cNvPr>
        <xdr:cNvCxnSpPr/>
      </xdr:nvCxnSpPr>
      <xdr:spPr>
        <a:xfrm>
          <a:off x="7342127" y="724435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188319</xdr:colOff>
      <xdr:row>20</xdr:row>
      <xdr:rowOff>128969</xdr:rowOff>
    </xdr:from>
    <xdr:to>
      <xdr:col>26</xdr:col>
      <xdr:colOff>139700</xdr:colOff>
      <xdr:row>20</xdr:row>
      <xdr:rowOff>128969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1220AA7C-C72C-468E-8BAE-18A23E094449}"/>
            </a:ext>
          </a:extLst>
        </xdr:cNvPr>
        <xdr:cNvCxnSpPr/>
      </xdr:nvCxnSpPr>
      <xdr:spPr>
        <a:xfrm>
          <a:off x="5446119" y="4942269"/>
          <a:ext cx="63718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182880</xdr:colOff>
      <xdr:row>30</xdr:row>
      <xdr:rowOff>142185</xdr:rowOff>
    </xdr:from>
    <xdr:to>
      <xdr:col>25</xdr:col>
      <xdr:colOff>104656</xdr:colOff>
      <xdr:row>30</xdr:row>
      <xdr:rowOff>142185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D1993A4-E33C-4AD6-8A8C-09F20821D12D}"/>
            </a:ext>
          </a:extLst>
        </xdr:cNvPr>
        <xdr:cNvCxnSpPr/>
      </xdr:nvCxnSpPr>
      <xdr:spPr>
        <a:xfrm>
          <a:off x="5669280" y="7244025"/>
          <a:ext cx="15037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5602</xdr:colOff>
      <xdr:row>20</xdr:row>
      <xdr:rowOff>125994</xdr:rowOff>
    </xdr:from>
    <xdr:to>
      <xdr:col>25</xdr:col>
      <xdr:colOff>5602</xdr:colOff>
      <xdr:row>30</xdr:row>
      <xdr:rowOff>143994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112B2111-105E-4A41-9FFE-1F18D282B75C}"/>
            </a:ext>
          </a:extLst>
        </xdr:cNvPr>
        <xdr:cNvCxnSpPr/>
      </xdr:nvCxnSpPr>
      <xdr:spPr>
        <a:xfrm>
          <a:off x="5720602" y="4941834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52814</xdr:colOff>
      <xdr:row>24</xdr:row>
      <xdr:rowOff>7547</xdr:rowOff>
    </xdr:from>
    <xdr:ext cx="233205" cy="444352"/>
    <xdr:sp macro="" textlink="'1条'!$R$7">
      <xdr:nvSpPr>
        <xdr:cNvPr id="51" name="テキスト ボックス 50">
          <a:extLst>
            <a:ext uri="{FF2B5EF4-FFF2-40B4-BE49-F238E27FC236}">
              <a16:creationId xmlns:a16="http://schemas.microsoft.com/office/drawing/2014/main" id="{CD3054DB-49BC-4C91-9024-237CF0D90F59}"/>
            </a:ext>
          </a:extLst>
        </xdr:cNvPr>
        <xdr:cNvSpPr txBox="1"/>
      </xdr:nvSpPr>
      <xdr:spPr>
        <a:xfrm rot="16200000">
          <a:off x="5373351" y="555597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180509</xdr:colOff>
      <xdr:row>31</xdr:row>
      <xdr:rowOff>133384</xdr:rowOff>
    </xdr:from>
    <xdr:to>
      <xdr:col>25</xdr:col>
      <xdr:colOff>104656</xdr:colOff>
      <xdr:row>31</xdr:row>
      <xdr:rowOff>133384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CFFCF42-C8DA-48EB-A965-9F2694DF0F44}"/>
            </a:ext>
          </a:extLst>
        </xdr:cNvPr>
        <xdr:cNvCxnSpPr/>
      </xdr:nvCxnSpPr>
      <xdr:spPr>
        <a:xfrm>
          <a:off x="5438309" y="7463824"/>
          <a:ext cx="38134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38305</xdr:colOff>
      <xdr:row>24</xdr:row>
      <xdr:rowOff>179560</xdr:rowOff>
    </xdr:from>
    <xdr:ext cx="233205" cy="444352"/>
    <xdr:sp macro="" textlink="'1条'!R6">
      <xdr:nvSpPr>
        <xdr:cNvPr id="53" name="テキスト ボックス 52">
          <a:extLst>
            <a:ext uri="{FF2B5EF4-FFF2-40B4-BE49-F238E27FC236}">
              <a16:creationId xmlns:a16="http://schemas.microsoft.com/office/drawing/2014/main" id="{9B8A2B36-5209-4814-9336-AA933F8C0E41}"/>
            </a:ext>
          </a:extLst>
        </xdr:cNvPr>
        <xdr:cNvSpPr txBox="1"/>
      </xdr:nvSpPr>
      <xdr:spPr>
        <a:xfrm rot="16200000">
          <a:off x="5132754" y="572799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663</xdr:colOff>
      <xdr:row>20</xdr:row>
      <xdr:rowOff>125995</xdr:rowOff>
    </xdr:from>
    <xdr:to>
      <xdr:col>24</xdr:col>
      <xdr:colOff>663</xdr:colOff>
      <xdr:row>31</xdr:row>
      <xdr:rowOff>131395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BF822F2A-C374-4A66-B071-5FA27D480592}"/>
            </a:ext>
          </a:extLst>
        </xdr:cNvPr>
        <xdr:cNvCxnSpPr/>
      </xdr:nvCxnSpPr>
      <xdr:spPr>
        <a:xfrm>
          <a:off x="5487063" y="4941835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3997</xdr:colOff>
      <xdr:row>30</xdr:row>
      <xdr:rowOff>139788</xdr:rowOff>
    </xdr:from>
    <xdr:to>
      <xdr:col>25</xdr:col>
      <xdr:colOff>3997</xdr:colOff>
      <xdr:row>31</xdr:row>
      <xdr:rowOff>127188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EE544CB8-5971-4AC4-8922-8D77CA49BEA6}"/>
            </a:ext>
          </a:extLst>
        </xdr:cNvPr>
        <xdr:cNvCxnSpPr/>
      </xdr:nvCxnSpPr>
      <xdr:spPr>
        <a:xfrm>
          <a:off x="5718997" y="7241628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49037</xdr:colOff>
      <xdr:row>26</xdr:row>
      <xdr:rowOff>25817</xdr:rowOff>
    </xdr:from>
    <xdr:ext cx="224998" cy="345929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B626A68-93F5-46F6-AC82-D599F5ABEC64}"/>
            </a:ext>
          </a:extLst>
        </xdr:cNvPr>
        <xdr:cNvSpPr txBox="1"/>
      </xdr:nvSpPr>
      <xdr:spPr>
        <a:xfrm rot="16200000">
          <a:off x="5188593" y="5981316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30414</xdr:colOff>
      <xdr:row>30</xdr:row>
      <xdr:rowOff>166</xdr:rowOff>
    </xdr:from>
    <xdr:ext cx="233205" cy="444352"/>
    <xdr:sp macro="" textlink="'1条'!$R$10">
      <xdr:nvSpPr>
        <xdr:cNvPr id="57" name="テキスト ボックス 56">
          <a:extLst>
            <a:ext uri="{FF2B5EF4-FFF2-40B4-BE49-F238E27FC236}">
              <a16:creationId xmlns:a16="http://schemas.microsoft.com/office/drawing/2014/main" id="{2CF57032-ED37-4FD1-A420-D9DEF2161154}"/>
            </a:ext>
          </a:extLst>
        </xdr:cNvPr>
        <xdr:cNvSpPr txBox="1"/>
      </xdr:nvSpPr>
      <xdr:spPr>
        <a:xfrm rot="16200000">
          <a:off x="5411241" y="720757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13275</xdr:colOff>
      <xdr:row>19</xdr:row>
      <xdr:rowOff>171134</xdr:rowOff>
    </xdr:from>
    <xdr:to>
      <xdr:col>27</xdr:col>
      <xdr:colOff>13275</xdr:colOff>
      <xdr:row>20</xdr:row>
      <xdr:rowOff>73237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DC4F6462-A54D-4E03-9B7D-215E5E98C15A}"/>
            </a:ext>
          </a:extLst>
        </xdr:cNvPr>
        <xdr:cNvCxnSpPr/>
      </xdr:nvCxnSpPr>
      <xdr:spPr>
        <a:xfrm>
          <a:off x="6185475" y="4758374"/>
          <a:ext cx="0" cy="1307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5884</xdr:colOff>
      <xdr:row>19</xdr:row>
      <xdr:rowOff>174158</xdr:rowOff>
    </xdr:from>
    <xdr:to>
      <xdr:col>28</xdr:col>
      <xdr:colOff>5884</xdr:colOff>
      <xdr:row>20</xdr:row>
      <xdr:rowOff>73237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43B34284-F235-49C5-A6E4-6D0C1CB9A6D4}"/>
            </a:ext>
          </a:extLst>
        </xdr:cNvPr>
        <xdr:cNvCxnSpPr/>
      </xdr:nvCxnSpPr>
      <xdr:spPr>
        <a:xfrm>
          <a:off x="6406684" y="4761398"/>
          <a:ext cx="0" cy="12767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15846</xdr:colOff>
      <xdr:row>19</xdr:row>
      <xdr:rowOff>202821</xdr:rowOff>
    </xdr:from>
    <xdr:to>
      <xdr:col>28</xdr:col>
      <xdr:colOff>3246</xdr:colOff>
      <xdr:row>19</xdr:row>
      <xdr:rowOff>202821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9FB32147-E698-42BE-8BA7-D80631761D1B}"/>
            </a:ext>
          </a:extLst>
        </xdr:cNvPr>
        <xdr:cNvCxnSpPr/>
      </xdr:nvCxnSpPr>
      <xdr:spPr>
        <a:xfrm>
          <a:off x="6188046" y="4790061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122239</xdr:colOff>
      <xdr:row>18</xdr:row>
      <xdr:rowOff>222504</xdr:rowOff>
    </xdr:from>
    <xdr:ext cx="444352" cy="233205"/>
    <xdr:sp macro="" textlink="'1条'!R8">
      <xdr:nvSpPr>
        <xdr:cNvPr id="61" name="テキスト ボックス 60">
          <a:extLst>
            <a:ext uri="{FF2B5EF4-FFF2-40B4-BE49-F238E27FC236}">
              <a16:creationId xmlns:a16="http://schemas.microsoft.com/office/drawing/2014/main" id="{0AEF6865-2623-41BC-9F84-DB15322C672E}"/>
            </a:ext>
          </a:extLst>
        </xdr:cNvPr>
        <xdr:cNvSpPr txBox="1"/>
      </xdr:nvSpPr>
      <xdr:spPr>
        <a:xfrm>
          <a:off x="6065839" y="45811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188301</xdr:colOff>
      <xdr:row>35</xdr:row>
      <xdr:rowOff>157707</xdr:rowOff>
    </xdr:from>
    <xdr:to>
      <xdr:col>25</xdr:col>
      <xdr:colOff>188301</xdr:colOff>
      <xdr:row>36</xdr:row>
      <xdr:rowOff>107442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106FD106-E18F-4B5C-B577-383ED1E1B12F}"/>
            </a:ext>
          </a:extLst>
        </xdr:cNvPr>
        <xdr:cNvCxnSpPr/>
      </xdr:nvCxnSpPr>
      <xdr:spPr>
        <a:xfrm>
          <a:off x="5903301" y="8173947"/>
          <a:ext cx="0" cy="17833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48481</xdr:colOff>
      <xdr:row>34</xdr:row>
      <xdr:rowOff>82552</xdr:rowOff>
    </xdr:from>
    <xdr:to>
      <xdr:col>26</xdr:col>
      <xdr:colOff>48481</xdr:colOff>
      <xdr:row>35</xdr:row>
      <xdr:rowOff>39808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DFE3C57-3BEC-40EA-BAD4-CE67B4AD2C4D}"/>
            </a:ext>
          </a:extLst>
        </xdr:cNvPr>
        <xdr:cNvCxnSpPr/>
      </xdr:nvCxnSpPr>
      <xdr:spPr>
        <a:xfrm>
          <a:off x="5992081" y="7870192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44132</xdr:colOff>
      <xdr:row>34</xdr:row>
      <xdr:rowOff>223534</xdr:rowOff>
    </xdr:from>
    <xdr:to>
      <xdr:col>26</xdr:col>
      <xdr:colOff>137732</xdr:colOff>
      <xdr:row>34</xdr:row>
      <xdr:rowOff>223534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9063E6AF-DDAB-4D0A-A6CF-4D252805D8F4}"/>
            </a:ext>
          </a:extLst>
        </xdr:cNvPr>
        <xdr:cNvCxnSpPr/>
      </xdr:nvCxnSpPr>
      <xdr:spPr>
        <a:xfrm>
          <a:off x="5987732" y="8011976"/>
          <a:ext cx="93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116073</xdr:colOff>
      <xdr:row>28</xdr:row>
      <xdr:rowOff>168542</xdr:rowOff>
    </xdr:from>
    <xdr:ext cx="444352" cy="233205"/>
    <xdr:sp macro="" textlink="$G$8">
      <xdr:nvSpPr>
        <xdr:cNvPr id="65" name="テキスト ボックス 64">
          <a:extLst>
            <a:ext uri="{FF2B5EF4-FFF2-40B4-BE49-F238E27FC236}">
              <a16:creationId xmlns:a16="http://schemas.microsoft.com/office/drawing/2014/main" id="{77C069CB-34A4-4650-819F-E8E61AEBFA09}"/>
            </a:ext>
          </a:extLst>
        </xdr:cNvPr>
        <xdr:cNvSpPr txBox="1"/>
      </xdr:nvSpPr>
      <xdr:spPr>
        <a:xfrm>
          <a:off x="5831073" y="658538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8AF3E58-77DC-4689-B2DF-8E0FA6C7A65A}" type="TxLink">
            <a:rPr kumimoji="1" lang="en-US" altLang="en-US" sz="900" b="0" i="0" u="none" strike="noStrike">
              <a:solidFill>
                <a:schemeClr val="tx1"/>
              </a:solidFill>
              <a:latin typeface="Times New Roman"/>
              <a:ea typeface="Yu Gothic"/>
              <a:cs typeface="Times New Roman"/>
            </a:rPr>
            <a:pPr/>
            <a:t>0.500</a:t>
          </a:fld>
          <a:endParaRPr kumimoji="1" lang="ja-JP" altLang="en-US" sz="900">
            <a:solidFill>
              <a:schemeClr val="tx1"/>
            </a:solidFill>
          </a:endParaRPr>
        </a:p>
      </xdr:txBody>
    </xdr:sp>
    <xdr:clientData/>
  </xdr:oneCellAnchor>
  <xdr:oneCellAnchor>
    <xdr:from>
      <xdr:col>29</xdr:col>
      <xdr:colOff>16266</xdr:colOff>
      <xdr:row>28</xdr:row>
      <xdr:rowOff>222415</xdr:rowOff>
    </xdr:from>
    <xdr:ext cx="444352" cy="233205"/>
    <xdr:sp macro="" textlink="'1条'!R12">
      <xdr:nvSpPr>
        <xdr:cNvPr id="66" name="テキスト ボックス 65">
          <a:extLst>
            <a:ext uri="{FF2B5EF4-FFF2-40B4-BE49-F238E27FC236}">
              <a16:creationId xmlns:a16="http://schemas.microsoft.com/office/drawing/2014/main" id="{AD0FBD67-61F5-4A62-8B1B-AE079468EBCF}"/>
            </a:ext>
          </a:extLst>
        </xdr:cNvPr>
        <xdr:cNvSpPr txBox="1"/>
      </xdr:nvSpPr>
      <xdr:spPr>
        <a:xfrm>
          <a:off x="6645666" y="686705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10449</xdr:colOff>
      <xdr:row>29</xdr:row>
      <xdr:rowOff>175932</xdr:rowOff>
    </xdr:from>
    <xdr:to>
      <xdr:col>32</xdr:col>
      <xdr:colOff>32049</xdr:colOff>
      <xdr:row>29</xdr:row>
      <xdr:rowOff>175932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92C98B5-B6BF-4AC3-BE02-CB3CCEA3164F}"/>
            </a:ext>
          </a:extLst>
        </xdr:cNvPr>
        <xdr:cNvCxnSpPr/>
      </xdr:nvCxnSpPr>
      <xdr:spPr>
        <a:xfrm>
          <a:off x="6411249" y="7049172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26586</xdr:colOff>
      <xdr:row>29</xdr:row>
      <xdr:rowOff>123192</xdr:rowOff>
    </xdr:from>
    <xdr:to>
      <xdr:col>32</xdr:col>
      <xdr:colOff>26586</xdr:colOff>
      <xdr:row>30</xdr:row>
      <xdr:rowOff>80448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9301C12E-E421-4DCB-B96A-0733D84D1028}"/>
            </a:ext>
          </a:extLst>
        </xdr:cNvPr>
        <xdr:cNvCxnSpPr/>
      </xdr:nvCxnSpPr>
      <xdr:spPr>
        <a:xfrm>
          <a:off x="7341786" y="6996432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197063</xdr:colOff>
      <xdr:row>19</xdr:row>
      <xdr:rowOff>153891</xdr:rowOff>
    </xdr:from>
    <xdr:ext cx="233205" cy="444352"/>
    <xdr:sp macro="" textlink="'1条'!R17">
      <xdr:nvSpPr>
        <xdr:cNvPr id="69" name="テキスト ボックス 68">
          <a:extLst>
            <a:ext uri="{FF2B5EF4-FFF2-40B4-BE49-F238E27FC236}">
              <a16:creationId xmlns:a16="http://schemas.microsoft.com/office/drawing/2014/main" id="{133A0296-C65C-4447-963B-CD255DC68A82}"/>
            </a:ext>
          </a:extLst>
        </xdr:cNvPr>
        <xdr:cNvSpPr txBox="1"/>
      </xdr:nvSpPr>
      <xdr:spPr>
        <a:xfrm rot="16200000">
          <a:off x="7235705" y="488350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31</xdr:col>
      <xdr:colOff>167506</xdr:colOff>
      <xdr:row>20</xdr:row>
      <xdr:rowOff>46564</xdr:rowOff>
    </xdr:from>
    <xdr:to>
      <xdr:col>31</xdr:col>
      <xdr:colOff>167506</xdr:colOff>
      <xdr:row>20</xdr:row>
      <xdr:rowOff>129602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1FBE7EE0-9D3C-4FDE-BD02-938C87018099}"/>
            </a:ext>
          </a:extLst>
        </xdr:cNvPr>
        <xdr:cNvCxnSpPr/>
      </xdr:nvCxnSpPr>
      <xdr:spPr>
        <a:xfrm>
          <a:off x="7311721" y="4901062"/>
          <a:ext cx="0" cy="83038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6959</xdr:colOff>
      <xdr:row>20</xdr:row>
      <xdr:rowOff>162549</xdr:rowOff>
    </xdr:from>
    <xdr:to>
      <xdr:col>30</xdr:col>
      <xdr:colOff>201309</xdr:colOff>
      <xdr:row>20</xdr:row>
      <xdr:rowOff>162549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EFA0980D-A06B-47B3-AB25-2B9F7A479B14}"/>
            </a:ext>
          </a:extLst>
        </xdr:cNvPr>
        <xdr:cNvCxnSpPr/>
      </xdr:nvCxnSpPr>
      <xdr:spPr>
        <a:xfrm>
          <a:off x="6459798" y="5017047"/>
          <a:ext cx="65526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41456</xdr:colOff>
      <xdr:row>20</xdr:row>
      <xdr:rowOff>130030</xdr:rowOff>
    </xdr:from>
    <xdr:to>
      <xdr:col>31</xdr:col>
      <xdr:colOff>217960</xdr:colOff>
      <xdr:row>20</xdr:row>
      <xdr:rowOff>130030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CF5F592-19DE-4BB7-B999-B7A0B9152FE8}"/>
            </a:ext>
          </a:extLst>
        </xdr:cNvPr>
        <xdr:cNvCxnSpPr/>
      </xdr:nvCxnSpPr>
      <xdr:spPr>
        <a:xfrm>
          <a:off x="7185671" y="4984528"/>
          <a:ext cx="17650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160135</xdr:colOff>
      <xdr:row>20</xdr:row>
      <xdr:rowOff>145797</xdr:rowOff>
    </xdr:from>
    <xdr:to>
      <xdr:col>29</xdr:col>
      <xdr:colOff>165567</xdr:colOff>
      <xdr:row>21</xdr:row>
      <xdr:rowOff>62153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1F8FDBE4-30B1-4D35-B17E-E80C95315D13}"/>
            </a:ext>
          </a:extLst>
        </xdr:cNvPr>
        <xdr:cNvCxnSpPr/>
      </xdr:nvCxnSpPr>
      <xdr:spPr>
        <a:xfrm rot="2700000">
          <a:off x="6772742" y="5070986"/>
          <a:ext cx="146814" cy="543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184891</xdr:colOff>
      <xdr:row>20</xdr:row>
      <xdr:rowOff>165113</xdr:rowOff>
    </xdr:from>
    <xdr:to>
      <xdr:col>30</xdr:col>
      <xdr:colOff>21278</xdr:colOff>
      <xdr:row>21</xdr:row>
      <xdr:rowOff>1051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507345A-BF64-48D8-A5EB-A14B4BAA7609}"/>
            </a:ext>
          </a:extLst>
        </xdr:cNvPr>
        <xdr:cNvCxnSpPr/>
      </xdr:nvCxnSpPr>
      <xdr:spPr>
        <a:xfrm>
          <a:off x="6868189" y="5019611"/>
          <a:ext cx="66845" cy="6639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33633</xdr:colOff>
      <xdr:row>20</xdr:row>
      <xdr:rowOff>165113</xdr:rowOff>
    </xdr:from>
    <xdr:to>
      <xdr:col>30</xdr:col>
      <xdr:colOff>58832</xdr:colOff>
      <xdr:row>20</xdr:row>
      <xdr:rowOff>189905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8DB46CA2-1AA3-4B94-96E8-5E3D2A44A728}"/>
            </a:ext>
          </a:extLst>
        </xdr:cNvPr>
        <xdr:cNvCxnSpPr/>
      </xdr:nvCxnSpPr>
      <xdr:spPr>
        <a:xfrm>
          <a:off x="6947389" y="5019611"/>
          <a:ext cx="25199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188416</xdr:colOff>
      <xdr:row>20</xdr:row>
      <xdr:rowOff>215815</xdr:rowOff>
    </xdr:from>
    <xdr:to>
      <xdr:col>30</xdr:col>
      <xdr:colOff>99128</xdr:colOff>
      <xdr:row>20</xdr:row>
      <xdr:rowOff>215815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B8C97178-6E2C-48F6-B5AF-1D29CCB37451}"/>
            </a:ext>
          </a:extLst>
        </xdr:cNvPr>
        <xdr:cNvCxnSpPr/>
      </xdr:nvCxnSpPr>
      <xdr:spPr>
        <a:xfrm rot="18900000">
          <a:off x="6871714" y="5070313"/>
          <a:ext cx="14117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209656</xdr:colOff>
      <xdr:row>20</xdr:row>
      <xdr:rowOff>165113</xdr:rowOff>
    </xdr:from>
    <xdr:to>
      <xdr:col>29</xdr:col>
      <xdr:colOff>45489</xdr:colOff>
      <xdr:row>21</xdr:row>
      <xdr:rowOff>1051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A1AFBA4-3909-494E-9438-89DFF8B578DD}"/>
            </a:ext>
          </a:extLst>
        </xdr:cNvPr>
        <xdr:cNvCxnSpPr/>
      </xdr:nvCxnSpPr>
      <xdr:spPr>
        <a:xfrm>
          <a:off x="6662495" y="5019611"/>
          <a:ext cx="66292" cy="6639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57844</xdr:colOff>
      <xdr:row>20</xdr:row>
      <xdr:rowOff>165113</xdr:rowOff>
    </xdr:from>
    <xdr:to>
      <xdr:col>29</xdr:col>
      <xdr:colOff>75455</xdr:colOff>
      <xdr:row>20</xdr:row>
      <xdr:rowOff>189905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40B05B11-23F7-4B86-8725-9CAA337AB7B5}"/>
            </a:ext>
          </a:extLst>
        </xdr:cNvPr>
        <xdr:cNvCxnSpPr/>
      </xdr:nvCxnSpPr>
      <xdr:spPr>
        <a:xfrm>
          <a:off x="6741142" y="5019611"/>
          <a:ext cx="17611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203656</xdr:colOff>
      <xdr:row>20</xdr:row>
      <xdr:rowOff>215816</xdr:rowOff>
    </xdr:from>
    <xdr:to>
      <xdr:col>29</xdr:col>
      <xdr:colOff>114369</xdr:colOff>
      <xdr:row>20</xdr:row>
      <xdr:rowOff>215816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37B7DF89-8B2C-4E02-A1A2-60752C1AF334}"/>
            </a:ext>
          </a:extLst>
        </xdr:cNvPr>
        <xdr:cNvCxnSpPr/>
      </xdr:nvCxnSpPr>
      <xdr:spPr>
        <a:xfrm rot="18900000">
          <a:off x="6656495" y="5070314"/>
          <a:ext cx="14117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73372</xdr:colOff>
      <xdr:row>20</xdr:row>
      <xdr:rowOff>201464</xdr:rowOff>
    </xdr:from>
    <xdr:to>
      <xdr:col>29</xdr:col>
      <xdr:colOff>143139</xdr:colOff>
      <xdr:row>21</xdr:row>
      <xdr:rowOff>37892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7826C71-2E75-4A33-8606-3C85EED84A93}"/>
            </a:ext>
          </a:extLst>
        </xdr:cNvPr>
        <xdr:cNvCxnSpPr/>
      </xdr:nvCxnSpPr>
      <xdr:spPr>
        <a:xfrm flipV="1">
          <a:off x="6756670" y="5055962"/>
          <a:ext cx="69767" cy="6688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156695</xdr:colOff>
      <xdr:row>21</xdr:row>
      <xdr:rowOff>14434</xdr:rowOff>
    </xdr:from>
    <xdr:to>
      <xdr:col>29</xdr:col>
      <xdr:colOff>181526</xdr:colOff>
      <xdr:row>21</xdr:row>
      <xdr:rowOff>37891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5361C111-BB5C-45EB-84CF-978F870C3CD9}"/>
            </a:ext>
          </a:extLst>
        </xdr:cNvPr>
        <xdr:cNvCxnSpPr/>
      </xdr:nvCxnSpPr>
      <xdr:spPr>
        <a:xfrm flipV="1">
          <a:off x="6839993" y="5099390"/>
          <a:ext cx="24831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167506</xdr:colOff>
      <xdr:row>20</xdr:row>
      <xdr:rowOff>162565</xdr:rowOff>
    </xdr:from>
    <xdr:to>
      <xdr:col>31</xdr:col>
      <xdr:colOff>167506</xdr:colOff>
      <xdr:row>21</xdr:row>
      <xdr:rowOff>13805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3BC6C7BA-A603-4BF8-9DB3-1CB6BCEEAFC7}"/>
            </a:ext>
          </a:extLst>
        </xdr:cNvPr>
        <xdr:cNvCxnSpPr/>
      </xdr:nvCxnSpPr>
      <xdr:spPr>
        <a:xfrm>
          <a:off x="7311721" y="5017063"/>
          <a:ext cx="0" cy="8169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186518</xdr:colOff>
      <xdr:row>36</xdr:row>
      <xdr:rowOff>50612</xdr:rowOff>
    </xdr:from>
    <xdr:to>
      <xdr:col>32</xdr:col>
      <xdr:colOff>26318</xdr:colOff>
      <xdr:row>36</xdr:row>
      <xdr:rowOff>50612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E67C5348-3BF7-432E-BD3C-48E2C60ED1F6}"/>
            </a:ext>
          </a:extLst>
        </xdr:cNvPr>
        <xdr:cNvCxnSpPr/>
      </xdr:nvCxnSpPr>
      <xdr:spPr>
        <a:xfrm>
          <a:off x="5901518" y="8295452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138854</xdr:colOff>
      <xdr:row>36</xdr:row>
      <xdr:rowOff>21487</xdr:rowOff>
    </xdr:from>
    <xdr:ext cx="444352" cy="233205"/>
    <xdr:sp macro="" textlink="'1条'!R9">
      <xdr:nvSpPr>
        <xdr:cNvPr id="84" name="テキスト ボックス 83">
          <a:extLst>
            <a:ext uri="{FF2B5EF4-FFF2-40B4-BE49-F238E27FC236}">
              <a16:creationId xmlns:a16="http://schemas.microsoft.com/office/drawing/2014/main" id="{69E48B29-6148-421D-8990-0864E515A575}"/>
            </a:ext>
          </a:extLst>
        </xdr:cNvPr>
        <xdr:cNvSpPr txBox="1"/>
      </xdr:nvSpPr>
      <xdr:spPr>
        <a:xfrm>
          <a:off x="6539654" y="826632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23</xdr:col>
      <xdr:colOff>3009</xdr:colOff>
      <xdr:row>32</xdr:row>
      <xdr:rowOff>81704</xdr:rowOff>
    </xdr:from>
    <xdr:ext cx="354905" cy="224998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32BC225-64A2-4E92-BA22-B28326412BA6}"/>
            </a:ext>
          </a:extLst>
        </xdr:cNvPr>
        <xdr:cNvSpPr txBox="1"/>
      </xdr:nvSpPr>
      <xdr:spPr>
        <a:xfrm>
          <a:off x="5260809" y="7640744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₁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27</xdr:col>
      <xdr:colOff>150222</xdr:colOff>
      <xdr:row>36</xdr:row>
      <xdr:rowOff>30206</xdr:rowOff>
    </xdr:from>
    <xdr:ext cx="361959" cy="224998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F1CA660-974F-430E-A645-FA218629FCD6}"/>
            </a:ext>
          </a:extLst>
        </xdr:cNvPr>
        <xdr:cNvSpPr txBox="1"/>
      </xdr:nvSpPr>
      <xdr:spPr>
        <a:xfrm>
          <a:off x="6322422" y="8275046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oneCellAnchor>
    <xdr:from>
      <xdr:col>26</xdr:col>
      <xdr:colOff>52844</xdr:colOff>
      <xdr:row>32</xdr:row>
      <xdr:rowOff>62771</xdr:rowOff>
    </xdr:from>
    <xdr:ext cx="354905" cy="2249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82718669-682F-4557-8D14-F9B3131553EB}"/>
            </a:ext>
          </a:extLst>
        </xdr:cNvPr>
        <xdr:cNvSpPr txBox="1"/>
      </xdr:nvSpPr>
      <xdr:spPr>
        <a:xfrm>
          <a:off x="5996444" y="7621811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₂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23</xdr:col>
      <xdr:colOff>187150</xdr:colOff>
      <xdr:row>32</xdr:row>
      <xdr:rowOff>83135</xdr:rowOff>
    </xdr:from>
    <xdr:ext cx="559769" cy="233205"/>
    <xdr:sp macro="" textlink="$S$34">
      <xdr:nvSpPr>
        <xdr:cNvPr id="90" name="テキスト ボックス 89">
          <a:extLst>
            <a:ext uri="{FF2B5EF4-FFF2-40B4-BE49-F238E27FC236}">
              <a16:creationId xmlns:a16="http://schemas.microsoft.com/office/drawing/2014/main" id="{8DB559BF-BB84-4EB0-A42C-FA3DEA65ABCE}"/>
            </a:ext>
          </a:extLst>
        </xdr:cNvPr>
        <xdr:cNvSpPr txBox="1"/>
      </xdr:nvSpPr>
      <xdr:spPr>
        <a:xfrm>
          <a:off x="5444950" y="7642175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2B82253-C191-421A-8BE4-F020ED490F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213.629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32</xdr:col>
      <xdr:colOff>24595</xdr:colOff>
      <xdr:row>35</xdr:row>
      <xdr:rowOff>155530</xdr:rowOff>
    </xdr:from>
    <xdr:to>
      <xdr:col>32</xdr:col>
      <xdr:colOff>24595</xdr:colOff>
      <xdr:row>36</xdr:row>
      <xdr:rowOff>106930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20EA3944-DE58-45C5-A693-7A35B9CD431B}"/>
            </a:ext>
          </a:extLst>
        </xdr:cNvPr>
        <xdr:cNvCxnSpPr/>
      </xdr:nvCxnSpPr>
      <xdr:spPr>
        <a:xfrm>
          <a:off x="7339795" y="8171770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27626</xdr:colOff>
      <xdr:row>32</xdr:row>
      <xdr:rowOff>41443</xdr:rowOff>
    </xdr:from>
    <xdr:ext cx="502061" cy="233205"/>
    <xdr:sp macro="" textlink="'3安'!BB26">
      <xdr:nvSpPr>
        <xdr:cNvPr id="104" name="テキスト ボックス 103">
          <a:extLst>
            <a:ext uri="{FF2B5EF4-FFF2-40B4-BE49-F238E27FC236}">
              <a16:creationId xmlns:a16="http://schemas.microsoft.com/office/drawing/2014/main" id="{6A31FDAB-8D2E-4D7A-A1A5-D94CAED13BBF}"/>
            </a:ext>
          </a:extLst>
        </xdr:cNvPr>
        <xdr:cNvSpPr txBox="1"/>
      </xdr:nvSpPr>
      <xdr:spPr>
        <a:xfrm>
          <a:off x="7114226" y="7600483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43C0E97-E25C-477E-B555-B6F0E47D980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21.421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27</xdr:col>
      <xdr:colOff>3054</xdr:colOff>
      <xdr:row>32</xdr:row>
      <xdr:rowOff>61401</xdr:rowOff>
    </xdr:from>
    <xdr:ext cx="559769" cy="233205"/>
    <xdr:sp macro="" textlink="$S$35">
      <xdr:nvSpPr>
        <xdr:cNvPr id="107" name="テキスト ボックス 106">
          <a:extLst>
            <a:ext uri="{FF2B5EF4-FFF2-40B4-BE49-F238E27FC236}">
              <a16:creationId xmlns:a16="http://schemas.microsoft.com/office/drawing/2014/main" id="{7012BD95-EEFE-4E3C-B0D3-6948570CB121}"/>
            </a:ext>
          </a:extLst>
        </xdr:cNvPr>
        <xdr:cNvSpPr txBox="1"/>
      </xdr:nvSpPr>
      <xdr:spPr>
        <a:xfrm>
          <a:off x="6175254" y="7620441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43B7D4FB-C4BB-41DA-9455-3FAED0BA08F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189.603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132238</xdr:colOff>
      <xdr:row>28</xdr:row>
      <xdr:rowOff>35689</xdr:rowOff>
    </xdr:from>
    <xdr:ext cx="365165" cy="224998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720697C1-A1E5-4445-8964-F3F54FF912B3}"/>
            </a:ext>
          </a:extLst>
        </xdr:cNvPr>
        <xdr:cNvSpPr txBox="1"/>
      </xdr:nvSpPr>
      <xdr:spPr>
        <a:xfrm>
          <a:off x="5847238" y="6452531"/>
          <a:ext cx="36516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B</a:t>
          </a:r>
          <a:r>
            <a:rPr kumimoji="1" lang="en-US" altLang="ja-JP" sz="900" b="0" i="1" u="none" strike="noStrike" baseline="-25000">
              <a:solidFill>
                <a:schemeClr val="tx1"/>
              </a:solidFill>
              <a:latin typeface="Times New Roman"/>
              <a:cs typeface="Times New Roman"/>
            </a:rPr>
            <a:t>t</a:t>
          </a:r>
          <a:r>
            <a:rPr kumimoji="1" lang="en-US" altLang="en-US" sz="900" b="0" i="1" u="none" strike="noStrike">
              <a:solidFill>
                <a:schemeClr val="tx1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26</xdr:col>
      <xdr:colOff>135187</xdr:colOff>
      <xdr:row>30</xdr:row>
      <xdr:rowOff>147124</xdr:rowOff>
    </xdr:from>
    <xdr:to>
      <xdr:col>26</xdr:col>
      <xdr:colOff>135187</xdr:colOff>
      <xdr:row>31</xdr:row>
      <xdr:rowOff>134524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3425FB91-F866-4A44-AC9D-D0223E0683B4}"/>
            </a:ext>
          </a:extLst>
        </xdr:cNvPr>
        <xdr:cNvCxnSpPr/>
      </xdr:nvCxnSpPr>
      <xdr:spPr>
        <a:xfrm>
          <a:off x="6078787" y="7248964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186948</xdr:colOff>
      <xdr:row>17</xdr:row>
      <xdr:rowOff>205311</xdr:rowOff>
    </xdr:from>
    <xdr:to>
      <xdr:col>62</xdr:col>
      <xdr:colOff>186948</xdr:colOff>
      <xdr:row>27</xdr:row>
      <xdr:rowOff>223311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3380978D-300A-4E79-8725-B1289E886234}"/>
            </a:ext>
          </a:extLst>
        </xdr:cNvPr>
        <xdr:cNvCxnSpPr/>
      </xdr:nvCxnSpPr>
      <xdr:spPr>
        <a:xfrm>
          <a:off x="14360148" y="410675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136820</xdr:colOff>
      <xdr:row>28</xdr:row>
      <xdr:rowOff>208146</xdr:rowOff>
    </xdr:from>
    <xdr:to>
      <xdr:col>67</xdr:col>
      <xdr:colOff>205220</xdr:colOff>
      <xdr:row>28</xdr:row>
      <xdr:rowOff>208146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8A8B8EBE-179B-4E61-89C8-EFE02934C210}"/>
            </a:ext>
          </a:extLst>
        </xdr:cNvPr>
        <xdr:cNvCxnSpPr/>
      </xdr:nvCxnSpPr>
      <xdr:spPr>
        <a:xfrm>
          <a:off x="14081420" y="6624186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139066</xdr:colOff>
      <xdr:row>27</xdr:row>
      <xdr:rowOff>221114</xdr:rowOff>
    </xdr:from>
    <xdr:to>
      <xdr:col>62</xdr:col>
      <xdr:colOff>198466</xdr:colOff>
      <xdr:row>27</xdr:row>
      <xdr:rowOff>221114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D49C5C9E-9811-41BC-B6D5-B77374031D3A}"/>
            </a:ext>
          </a:extLst>
        </xdr:cNvPr>
        <xdr:cNvCxnSpPr/>
      </xdr:nvCxnSpPr>
      <xdr:spPr>
        <a:xfrm>
          <a:off x="14083666" y="6408554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135145</xdr:colOff>
      <xdr:row>27</xdr:row>
      <xdr:rowOff>222771</xdr:rowOff>
    </xdr:from>
    <xdr:to>
      <xdr:col>61</xdr:col>
      <xdr:colOff>135145</xdr:colOff>
      <xdr:row>28</xdr:row>
      <xdr:rowOff>210171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4A043ADB-F0C7-4C82-B574-83CA0EFD03E2}"/>
            </a:ext>
          </a:extLst>
        </xdr:cNvPr>
        <xdr:cNvCxnSpPr/>
      </xdr:nvCxnSpPr>
      <xdr:spPr>
        <a:xfrm>
          <a:off x="14079745" y="6410211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186156</xdr:colOff>
      <xdr:row>17</xdr:row>
      <xdr:rowOff>202343</xdr:rowOff>
    </xdr:from>
    <xdr:to>
      <xdr:col>63</xdr:col>
      <xdr:colOff>174546</xdr:colOff>
      <xdr:row>17</xdr:row>
      <xdr:rowOff>202343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F5D68C74-4774-4A64-B76B-BA3B64146017}"/>
            </a:ext>
          </a:extLst>
        </xdr:cNvPr>
        <xdr:cNvCxnSpPr/>
      </xdr:nvCxnSpPr>
      <xdr:spPr>
        <a:xfrm>
          <a:off x="14359356" y="4103783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177051</xdr:colOff>
      <xdr:row>17</xdr:row>
      <xdr:rowOff>205311</xdr:rowOff>
    </xdr:from>
    <xdr:to>
      <xdr:col>63</xdr:col>
      <xdr:colOff>177051</xdr:colOff>
      <xdr:row>27</xdr:row>
      <xdr:rowOff>223311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B6E0BFF5-A85B-4B37-A30A-B48EABCE77BF}"/>
            </a:ext>
          </a:extLst>
        </xdr:cNvPr>
        <xdr:cNvCxnSpPr/>
      </xdr:nvCxnSpPr>
      <xdr:spPr>
        <a:xfrm>
          <a:off x="14578851" y="410675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179063</xdr:colOff>
      <xdr:row>27</xdr:row>
      <xdr:rowOff>223235</xdr:rowOff>
    </xdr:from>
    <xdr:to>
      <xdr:col>67</xdr:col>
      <xdr:colOff>200663</xdr:colOff>
      <xdr:row>27</xdr:row>
      <xdr:rowOff>223235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4B876828-158B-4CDA-925A-2680F1A59CBB}"/>
            </a:ext>
          </a:extLst>
        </xdr:cNvPr>
        <xdr:cNvCxnSpPr/>
      </xdr:nvCxnSpPr>
      <xdr:spPr>
        <a:xfrm>
          <a:off x="14580863" y="6410675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205506</xdr:colOff>
      <xdr:row>27</xdr:row>
      <xdr:rowOff>222255</xdr:rowOff>
    </xdr:from>
    <xdr:to>
      <xdr:col>67</xdr:col>
      <xdr:colOff>205506</xdr:colOff>
      <xdr:row>28</xdr:row>
      <xdr:rowOff>209655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A5CDD47-C200-479F-ACDD-E979B0441F2F}"/>
            </a:ext>
          </a:extLst>
        </xdr:cNvPr>
        <xdr:cNvCxnSpPr/>
      </xdr:nvCxnSpPr>
      <xdr:spPr>
        <a:xfrm>
          <a:off x="15521706" y="640969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97054</xdr:colOff>
      <xdr:row>17</xdr:row>
      <xdr:rowOff>203050</xdr:rowOff>
    </xdr:from>
    <xdr:to>
      <xdr:col>61</xdr:col>
      <xdr:colOff>213360</xdr:colOff>
      <xdr:row>17</xdr:row>
      <xdr:rowOff>203050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E6E1CA2F-4EDC-442D-83F5-3673E42356E6}"/>
            </a:ext>
          </a:extLst>
        </xdr:cNvPr>
        <xdr:cNvCxnSpPr/>
      </xdr:nvCxnSpPr>
      <xdr:spPr>
        <a:xfrm>
          <a:off x="13355854" y="4104490"/>
          <a:ext cx="80210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97328</xdr:colOff>
      <xdr:row>27</xdr:row>
      <xdr:rowOff>221196</xdr:rowOff>
    </xdr:from>
    <xdr:to>
      <xdr:col>61</xdr:col>
      <xdr:colOff>60960</xdr:colOff>
      <xdr:row>27</xdr:row>
      <xdr:rowOff>221196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3778DB1B-A96D-4C79-9541-0F97C2107DC4}"/>
            </a:ext>
          </a:extLst>
        </xdr:cNvPr>
        <xdr:cNvCxnSpPr/>
      </xdr:nvCxnSpPr>
      <xdr:spPr>
        <a:xfrm>
          <a:off x="13584728" y="6408636"/>
          <a:ext cx="42083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135344</xdr:colOff>
      <xdr:row>17</xdr:row>
      <xdr:rowOff>205882</xdr:rowOff>
    </xdr:from>
    <xdr:to>
      <xdr:col>59</xdr:col>
      <xdr:colOff>135344</xdr:colOff>
      <xdr:row>27</xdr:row>
      <xdr:rowOff>223882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57BFC997-9D3A-405A-B4C6-662F45900A0A}"/>
            </a:ext>
          </a:extLst>
        </xdr:cNvPr>
        <xdr:cNvCxnSpPr/>
      </xdr:nvCxnSpPr>
      <xdr:spPr>
        <a:xfrm>
          <a:off x="13622744" y="4107322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177477</xdr:colOff>
      <xdr:row>21</xdr:row>
      <xdr:rowOff>88479</xdr:rowOff>
    </xdr:from>
    <xdr:ext cx="233205" cy="444352"/>
    <xdr:sp macro="" textlink="'1条'!$R$7">
      <xdr:nvSpPr>
        <xdr:cNvPr id="121" name="テキスト ボックス 120">
          <a:extLst>
            <a:ext uri="{FF2B5EF4-FFF2-40B4-BE49-F238E27FC236}">
              <a16:creationId xmlns:a16="http://schemas.microsoft.com/office/drawing/2014/main" id="{D92167BF-ABA6-4B09-A600-F91D84D2204E}"/>
            </a:ext>
          </a:extLst>
        </xdr:cNvPr>
        <xdr:cNvSpPr txBox="1"/>
      </xdr:nvSpPr>
      <xdr:spPr>
        <a:xfrm rot="16200000">
          <a:off x="13330704" y="500989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121920</xdr:colOff>
      <xdr:row>28</xdr:row>
      <xdr:rowOff>200931</xdr:rowOff>
    </xdr:from>
    <xdr:to>
      <xdr:col>61</xdr:col>
      <xdr:colOff>60960</xdr:colOff>
      <xdr:row>28</xdr:row>
      <xdr:rowOff>200931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D7FEED8C-D977-4274-B1D5-88776820C9C1}"/>
            </a:ext>
          </a:extLst>
        </xdr:cNvPr>
        <xdr:cNvCxnSpPr/>
      </xdr:nvCxnSpPr>
      <xdr:spPr>
        <a:xfrm>
          <a:off x="13380720" y="6616971"/>
          <a:ext cx="62484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210298</xdr:colOff>
      <xdr:row>22</xdr:row>
      <xdr:rowOff>39731</xdr:rowOff>
    </xdr:from>
    <xdr:ext cx="233205" cy="444352"/>
    <xdr:sp macro="" textlink="'1条'!R6">
      <xdr:nvSpPr>
        <xdr:cNvPr id="123" name="テキスト ボックス 122">
          <a:extLst>
            <a:ext uri="{FF2B5EF4-FFF2-40B4-BE49-F238E27FC236}">
              <a16:creationId xmlns:a16="http://schemas.microsoft.com/office/drawing/2014/main" id="{E81452B7-44A4-406F-BF5F-70032B3E4CEA}"/>
            </a:ext>
          </a:extLst>
        </xdr:cNvPr>
        <xdr:cNvSpPr txBox="1"/>
      </xdr:nvSpPr>
      <xdr:spPr>
        <a:xfrm rot="16200000">
          <a:off x="13134925" y="518974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172656</xdr:colOff>
      <xdr:row>17</xdr:row>
      <xdr:rowOff>200802</xdr:rowOff>
    </xdr:from>
    <xdr:to>
      <xdr:col>58</xdr:col>
      <xdr:colOff>172656</xdr:colOff>
      <xdr:row>28</xdr:row>
      <xdr:rowOff>206202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2A040D9D-9931-47FA-979B-5E5FC06D71CC}"/>
            </a:ext>
          </a:extLst>
        </xdr:cNvPr>
        <xdr:cNvCxnSpPr/>
      </xdr:nvCxnSpPr>
      <xdr:spPr>
        <a:xfrm>
          <a:off x="13431456" y="4102242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135190</xdr:colOff>
      <xdr:row>27</xdr:row>
      <xdr:rowOff>223879</xdr:rowOff>
    </xdr:from>
    <xdr:to>
      <xdr:col>59</xdr:col>
      <xdr:colOff>135190</xdr:colOff>
      <xdr:row>28</xdr:row>
      <xdr:rowOff>211279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2C873721-360A-492B-B357-B55F5E6A289B}"/>
            </a:ext>
          </a:extLst>
        </xdr:cNvPr>
        <xdr:cNvCxnSpPr/>
      </xdr:nvCxnSpPr>
      <xdr:spPr>
        <a:xfrm>
          <a:off x="13622590" y="6411319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221030</xdr:colOff>
      <xdr:row>23</xdr:row>
      <xdr:rowOff>106750</xdr:rowOff>
    </xdr:from>
    <xdr:ext cx="224998" cy="345929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6DC3B94E-5132-4536-8716-ABC168B3549B}"/>
            </a:ext>
          </a:extLst>
        </xdr:cNvPr>
        <xdr:cNvSpPr txBox="1"/>
      </xdr:nvSpPr>
      <xdr:spPr>
        <a:xfrm rot="16200000">
          <a:off x="13190764" y="5440256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58</xdr:col>
      <xdr:colOff>158306</xdr:colOff>
      <xdr:row>27</xdr:row>
      <xdr:rowOff>59011</xdr:rowOff>
    </xdr:from>
    <xdr:ext cx="233205" cy="444352"/>
    <xdr:sp macro="" textlink="'1条'!$R$10">
      <xdr:nvSpPr>
        <xdr:cNvPr id="127" name="テキスト ボックス 126">
          <a:extLst>
            <a:ext uri="{FF2B5EF4-FFF2-40B4-BE49-F238E27FC236}">
              <a16:creationId xmlns:a16="http://schemas.microsoft.com/office/drawing/2014/main" id="{B09B568A-842F-46EF-80C2-1C632FFBD270}"/>
            </a:ext>
          </a:extLst>
        </xdr:cNvPr>
        <xdr:cNvSpPr txBox="1"/>
      </xdr:nvSpPr>
      <xdr:spPr>
        <a:xfrm rot="16200000">
          <a:off x="13311533" y="635202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187997</xdr:colOff>
      <xdr:row>17</xdr:row>
      <xdr:rowOff>18647</xdr:rowOff>
    </xdr:from>
    <xdr:to>
      <xdr:col>62</xdr:col>
      <xdr:colOff>187997</xdr:colOff>
      <xdr:row>17</xdr:row>
      <xdr:rowOff>154171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160091EF-718C-493A-BD39-8B24D24DA6D2}"/>
            </a:ext>
          </a:extLst>
        </xdr:cNvPr>
        <xdr:cNvCxnSpPr/>
      </xdr:nvCxnSpPr>
      <xdr:spPr>
        <a:xfrm>
          <a:off x="14361197" y="3920087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175524</xdr:colOff>
      <xdr:row>17</xdr:row>
      <xdr:rowOff>21671</xdr:rowOff>
    </xdr:from>
    <xdr:to>
      <xdr:col>63</xdr:col>
      <xdr:colOff>175524</xdr:colOff>
      <xdr:row>17</xdr:row>
      <xdr:rowOff>154171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DDA68FF6-A9E9-43D5-9088-79FD22D1A1ED}"/>
            </a:ext>
          </a:extLst>
        </xdr:cNvPr>
        <xdr:cNvCxnSpPr/>
      </xdr:nvCxnSpPr>
      <xdr:spPr>
        <a:xfrm>
          <a:off x="14577324" y="3923111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185488</xdr:colOff>
      <xdr:row>17</xdr:row>
      <xdr:rowOff>52106</xdr:rowOff>
    </xdr:from>
    <xdr:to>
      <xdr:col>63</xdr:col>
      <xdr:colOff>172888</xdr:colOff>
      <xdr:row>17</xdr:row>
      <xdr:rowOff>52106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74862DBC-C838-46EB-90BC-B85C6CD78253}"/>
            </a:ext>
          </a:extLst>
        </xdr:cNvPr>
        <xdr:cNvCxnSpPr/>
      </xdr:nvCxnSpPr>
      <xdr:spPr>
        <a:xfrm>
          <a:off x="14358688" y="3953546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71467</xdr:colOff>
      <xdr:row>16</xdr:row>
      <xdr:rowOff>71789</xdr:rowOff>
    </xdr:from>
    <xdr:ext cx="444352" cy="233205"/>
    <xdr:sp macro="" textlink="'1条'!R8">
      <xdr:nvSpPr>
        <xdr:cNvPr id="131" name="テキスト ボックス 130">
          <a:extLst>
            <a:ext uri="{FF2B5EF4-FFF2-40B4-BE49-F238E27FC236}">
              <a16:creationId xmlns:a16="http://schemas.microsoft.com/office/drawing/2014/main" id="{52037ECA-918F-427E-A6AD-031951075706}"/>
            </a:ext>
          </a:extLst>
        </xdr:cNvPr>
        <xdr:cNvSpPr txBox="1"/>
      </xdr:nvSpPr>
      <xdr:spPr>
        <a:xfrm>
          <a:off x="14244667" y="374462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61</xdr:col>
      <xdr:colOff>136020</xdr:colOff>
      <xdr:row>29</xdr:row>
      <xdr:rowOff>52172</xdr:rowOff>
    </xdr:from>
    <xdr:to>
      <xdr:col>61</xdr:col>
      <xdr:colOff>136020</xdr:colOff>
      <xdr:row>31</xdr:row>
      <xdr:rowOff>106680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DA59362A-D97D-49C9-B9FB-72D68B30A5B0}"/>
            </a:ext>
          </a:extLst>
        </xdr:cNvPr>
        <xdr:cNvCxnSpPr/>
      </xdr:nvCxnSpPr>
      <xdr:spPr>
        <a:xfrm>
          <a:off x="14080620" y="6696812"/>
          <a:ext cx="0" cy="51170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203331</xdr:colOff>
      <xdr:row>29</xdr:row>
      <xdr:rowOff>52172</xdr:rowOff>
    </xdr:from>
    <xdr:to>
      <xdr:col>67</xdr:col>
      <xdr:colOff>203331</xdr:colOff>
      <xdr:row>31</xdr:row>
      <xdr:rowOff>81280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7D867158-4DA8-4970-9E26-A2588B369B89}"/>
            </a:ext>
          </a:extLst>
        </xdr:cNvPr>
        <xdr:cNvCxnSpPr/>
      </xdr:nvCxnSpPr>
      <xdr:spPr>
        <a:xfrm>
          <a:off x="15519531" y="6696812"/>
          <a:ext cx="0" cy="48630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138005</xdr:colOff>
      <xdr:row>26</xdr:row>
      <xdr:rowOff>201487</xdr:rowOff>
    </xdr:from>
    <xdr:to>
      <xdr:col>61</xdr:col>
      <xdr:colOff>138005</xdr:colOff>
      <xdr:row>27</xdr:row>
      <xdr:rowOff>158225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8E853B0A-5F79-45CF-AF76-158B6005C81A}"/>
            </a:ext>
          </a:extLst>
        </xdr:cNvPr>
        <xdr:cNvCxnSpPr/>
      </xdr:nvCxnSpPr>
      <xdr:spPr>
        <a:xfrm>
          <a:off x="14082605" y="6155973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135842</xdr:colOff>
      <xdr:row>27</xdr:row>
      <xdr:rowOff>25253</xdr:rowOff>
    </xdr:from>
    <xdr:to>
      <xdr:col>62</xdr:col>
      <xdr:colOff>195242</xdr:colOff>
      <xdr:row>27</xdr:row>
      <xdr:rowOff>25253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8ABD5B79-DBA3-4FEE-A012-127077051A8B}"/>
            </a:ext>
          </a:extLst>
        </xdr:cNvPr>
        <xdr:cNvCxnSpPr/>
      </xdr:nvCxnSpPr>
      <xdr:spPr>
        <a:xfrm>
          <a:off x="14080442" y="6212693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59954</xdr:colOff>
      <xdr:row>26</xdr:row>
      <xdr:rowOff>66635</xdr:rowOff>
    </xdr:from>
    <xdr:ext cx="444352" cy="233205"/>
    <xdr:sp macro="" textlink="'1条'!R11">
      <xdr:nvSpPr>
        <xdr:cNvPr id="137" name="テキスト ボックス 136">
          <a:extLst>
            <a:ext uri="{FF2B5EF4-FFF2-40B4-BE49-F238E27FC236}">
              <a16:creationId xmlns:a16="http://schemas.microsoft.com/office/drawing/2014/main" id="{4741632B-A21F-42CD-9F37-1697E5E23F90}"/>
            </a:ext>
          </a:extLst>
        </xdr:cNvPr>
        <xdr:cNvSpPr txBox="1"/>
      </xdr:nvSpPr>
      <xdr:spPr>
        <a:xfrm>
          <a:off x="14137360" y="607990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64</xdr:col>
      <xdr:colOff>211979</xdr:colOff>
      <xdr:row>26</xdr:row>
      <xdr:rowOff>75189</xdr:rowOff>
    </xdr:from>
    <xdr:ext cx="444352" cy="233205"/>
    <xdr:sp macro="" textlink="'1条'!R12">
      <xdr:nvSpPr>
        <xdr:cNvPr id="138" name="テキスト ボックス 137">
          <a:extLst>
            <a:ext uri="{FF2B5EF4-FFF2-40B4-BE49-F238E27FC236}">
              <a16:creationId xmlns:a16="http://schemas.microsoft.com/office/drawing/2014/main" id="{EC663E03-5D91-4412-B77C-180A0022E6E7}"/>
            </a:ext>
          </a:extLst>
        </xdr:cNvPr>
        <xdr:cNvSpPr txBox="1"/>
      </xdr:nvSpPr>
      <xdr:spPr>
        <a:xfrm>
          <a:off x="14981716" y="608845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183619</xdr:colOff>
      <xdr:row>27</xdr:row>
      <xdr:rowOff>25253</xdr:rowOff>
    </xdr:from>
    <xdr:to>
      <xdr:col>67</xdr:col>
      <xdr:colOff>205219</xdr:colOff>
      <xdr:row>27</xdr:row>
      <xdr:rowOff>25253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93268607-F6DA-4DF7-B8A7-2F3E0805C990}"/>
            </a:ext>
          </a:extLst>
        </xdr:cNvPr>
        <xdr:cNvCxnSpPr/>
      </xdr:nvCxnSpPr>
      <xdr:spPr>
        <a:xfrm>
          <a:off x="14585419" y="6212693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204203</xdr:colOff>
      <xdr:row>26</xdr:row>
      <xdr:rowOff>201487</xdr:rowOff>
    </xdr:from>
    <xdr:to>
      <xdr:col>67</xdr:col>
      <xdr:colOff>204203</xdr:colOff>
      <xdr:row>27</xdr:row>
      <xdr:rowOff>158225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1D950B7-433B-4C27-9D5C-528168D21F5E}"/>
            </a:ext>
          </a:extLst>
        </xdr:cNvPr>
        <xdr:cNvCxnSpPr/>
      </xdr:nvCxnSpPr>
      <xdr:spPr>
        <a:xfrm>
          <a:off x="15520403" y="6160327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136869</xdr:colOff>
      <xdr:row>31</xdr:row>
      <xdr:rowOff>19245</xdr:rowOff>
    </xdr:from>
    <xdr:to>
      <xdr:col>67</xdr:col>
      <xdr:colOff>205269</xdr:colOff>
      <xdr:row>31</xdr:row>
      <xdr:rowOff>19245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EF36D703-A132-4497-BA93-5175EA716369}"/>
            </a:ext>
          </a:extLst>
        </xdr:cNvPr>
        <xdr:cNvCxnSpPr/>
      </xdr:nvCxnSpPr>
      <xdr:spPr>
        <a:xfrm>
          <a:off x="14081469" y="7121085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72439</xdr:colOff>
      <xdr:row>30</xdr:row>
      <xdr:rowOff>211223</xdr:rowOff>
    </xdr:from>
    <xdr:ext cx="444352" cy="233205"/>
    <xdr:sp macro="" textlink="'1条'!R9">
      <xdr:nvSpPr>
        <xdr:cNvPr id="142" name="テキスト ボックス 141">
          <a:extLst>
            <a:ext uri="{FF2B5EF4-FFF2-40B4-BE49-F238E27FC236}">
              <a16:creationId xmlns:a16="http://schemas.microsoft.com/office/drawing/2014/main" id="{4C8FACC8-FD7F-4C87-A202-37551638FF30}"/>
            </a:ext>
          </a:extLst>
        </xdr:cNvPr>
        <xdr:cNvSpPr txBox="1"/>
      </xdr:nvSpPr>
      <xdr:spPr>
        <a:xfrm>
          <a:off x="14842176" y="714760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60</xdr:col>
      <xdr:colOff>205577</xdr:colOff>
      <xdr:row>27</xdr:row>
      <xdr:rowOff>223278</xdr:rowOff>
    </xdr:from>
    <xdr:to>
      <xdr:col>60</xdr:col>
      <xdr:colOff>205577</xdr:colOff>
      <xdr:row>28</xdr:row>
      <xdr:rowOff>171078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680C47EB-E8F4-487B-AD24-543D63AC8804}"/>
            </a:ext>
          </a:extLst>
        </xdr:cNvPr>
        <xdr:cNvCxnSpPr/>
      </xdr:nvCxnSpPr>
      <xdr:spPr>
        <a:xfrm>
          <a:off x="13921577" y="6410718"/>
          <a:ext cx="0" cy="1764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83808</xdr:colOff>
      <xdr:row>30</xdr:row>
      <xdr:rowOff>212435</xdr:rowOff>
    </xdr:from>
    <xdr:ext cx="361959" cy="224998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9B1BFA21-BD73-42C3-A17F-2BBD4558BA53}"/>
            </a:ext>
          </a:extLst>
        </xdr:cNvPr>
        <xdr:cNvSpPr txBox="1"/>
      </xdr:nvSpPr>
      <xdr:spPr>
        <a:xfrm>
          <a:off x="14622768" y="7148812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60</xdr:col>
      <xdr:colOff>207244</xdr:colOff>
      <xdr:row>28</xdr:row>
      <xdr:rowOff>207188</xdr:rowOff>
    </xdr:from>
    <xdr:to>
      <xdr:col>60</xdr:col>
      <xdr:colOff>207244</xdr:colOff>
      <xdr:row>29</xdr:row>
      <xdr:rowOff>75811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15939D2C-7FB4-488D-8D79-631013E6FD6B}"/>
            </a:ext>
          </a:extLst>
        </xdr:cNvPr>
        <xdr:cNvCxnSpPr/>
      </xdr:nvCxnSpPr>
      <xdr:spPr>
        <a:xfrm>
          <a:off x="13923244" y="6623228"/>
          <a:ext cx="0" cy="97223"/>
        </a:xfrm>
        <a:prstGeom prst="line">
          <a:avLst/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140148</xdr:colOff>
      <xdr:row>28</xdr:row>
      <xdr:rowOff>169755</xdr:rowOff>
    </xdr:from>
    <xdr:to>
      <xdr:col>61</xdr:col>
      <xdr:colOff>54801</xdr:colOff>
      <xdr:row>28</xdr:row>
      <xdr:rowOff>169755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256FC1D1-AE74-493D-A725-94F50BE3D09A}"/>
            </a:ext>
          </a:extLst>
        </xdr:cNvPr>
        <xdr:cNvCxnSpPr/>
      </xdr:nvCxnSpPr>
      <xdr:spPr>
        <a:xfrm>
          <a:off x="13856148" y="6585795"/>
          <a:ext cx="143253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93791</xdr:colOff>
      <xdr:row>29</xdr:row>
      <xdr:rowOff>8968</xdr:rowOff>
    </xdr:from>
    <xdr:ext cx="233205" cy="444352"/>
    <xdr:sp macro="" textlink="$AY$18">
      <xdr:nvSpPr>
        <xdr:cNvPr id="148" name="テキスト ボックス 147">
          <a:extLst>
            <a:ext uri="{FF2B5EF4-FFF2-40B4-BE49-F238E27FC236}">
              <a16:creationId xmlns:a16="http://schemas.microsoft.com/office/drawing/2014/main" id="{48115B71-F8F5-4774-8690-7C1F9B82F7B7}"/>
            </a:ext>
          </a:extLst>
        </xdr:cNvPr>
        <xdr:cNvSpPr txBox="1"/>
      </xdr:nvSpPr>
      <xdr:spPr>
        <a:xfrm rot="16200000">
          <a:off x="13704218" y="675918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8C960E-8B61-4EDD-B318-2975E567C898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0.100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61</xdr:col>
      <xdr:colOff>169156</xdr:colOff>
      <xdr:row>28</xdr:row>
      <xdr:rowOff>167088</xdr:rowOff>
    </xdr:from>
    <xdr:to>
      <xdr:col>63</xdr:col>
      <xdr:colOff>158412</xdr:colOff>
      <xdr:row>28</xdr:row>
      <xdr:rowOff>167088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6A57D18F-23FF-4B3B-82A8-ED46F4A10C62}"/>
            </a:ext>
          </a:extLst>
        </xdr:cNvPr>
        <xdr:cNvCxnSpPr/>
      </xdr:nvCxnSpPr>
      <xdr:spPr>
        <a:xfrm>
          <a:off x="14113756" y="6583128"/>
          <a:ext cx="446456" cy="0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215278</xdr:colOff>
      <xdr:row>12</xdr:row>
      <xdr:rowOff>22054</xdr:rowOff>
    </xdr:from>
    <xdr:to>
      <xdr:col>25</xdr:col>
      <xdr:colOff>215278</xdr:colOff>
      <xdr:row>12</xdr:row>
      <xdr:rowOff>155874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9BBE4A2D-7064-4CAA-88AF-072D588B9066}"/>
            </a:ext>
          </a:extLst>
        </xdr:cNvPr>
        <xdr:cNvCxnSpPr/>
      </xdr:nvCxnSpPr>
      <xdr:spPr>
        <a:xfrm>
          <a:off x="5930278" y="3009094"/>
          <a:ext cx="0" cy="13382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214931</xdr:colOff>
      <xdr:row>12</xdr:row>
      <xdr:rowOff>45261</xdr:rowOff>
    </xdr:from>
    <xdr:to>
      <xdr:col>26</xdr:col>
      <xdr:colOff>166331</xdr:colOff>
      <xdr:row>12</xdr:row>
      <xdr:rowOff>45261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7DB6C62C-2774-9896-57FA-9F2914A4F042}"/>
            </a:ext>
          </a:extLst>
        </xdr:cNvPr>
        <xdr:cNvCxnSpPr/>
      </xdr:nvCxnSpPr>
      <xdr:spPr>
        <a:xfrm>
          <a:off x="5929931" y="3032301"/>
          <a:ext cx="18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161039</xdr:colOff>
      <xdr:row>12</xdr:row>
      <xdr:rowOff>13761</xdr:rowOff>
    </xdr:from>
    <xdr:to>
      <xdr:col>26</xdr:col>
      <xdr:colOff>161039</xdr:colOff>
      <xdr:row>14</xdr:row>
      <xdr:rowOff>66040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003D5112-0B86-34D8-B524-78E066214DAA}"/>
            </a:ext>
          </a:extLst>
        </xdr:cNvPr>
        <xdr:cNvCxnSpPr/>
      </xdr:nvCxnSpPr>
      <xdr:spPr>
        <a:xfrm>
          <a:off x="6104639" y="3000801"/>
          <a:ext cx="0" cy="509479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58965</xdr:colOff>
      <xdr:row>11</xdr:row>
      <xdr:rowOff>46863</xdr:rowOff>
    </xdr:from>
    <xdr:ext cx="444352" cy="233205"/>
    <xdr:sp macro="" textlink="$G$8">
      <xdr:nvSpPr>
        <xdr:cNvPr id="154" name="テキスト ボックス 153">
          <a:extLst>
            <a:ext uri="{FF2B5EF4-FFF2-40B4-BE49-F238E27FC236}">
              <a16:creationId xmlns:a16="http://schemas.microsoft.com/office/drawing/2014/main" id="{40A5F9A7-9436-F0AD-AED7-C5B8B13DC0C1}"/>
            </a:ext>
          </a:extLst>
        </xdr:cNvPr>
        <xdr:cNvSpPr txBox="1"/>
      </xdr:nvSpPr>
      <xdr:spPr>
        <a:xfrm>
          <a:off x="5773965" y="280530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576A371-64F0-49EC-9CCF-0955621FDF0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0.500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138691</xdr:colOff>
      <xdr:row>29</xdr:row>
      <xdr:rowOff>126056</xdr:rowOff>
    </xdr:from>
    <xdr:to>
      <xdr:col>26</xdr:col>
      <xdr:colOff>138691</xdr:colOff>
      <xdr:row>30</xdr:row>
      <xdr:rowOff>84656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8C212696-1999-B208-91CB-7D339BBAB705}"/>
            </a:ext>
          </a:extLst>
        </xdr:cNvPr>
        <xdr:cNvCxnSpPr/>
      </xdr:nvCxnSpPr>
      <xdr:spPr>
        <a:xfrm>
          <a:off x="6082291" y="6771498"/>
          <a:ext cx="0" cy="18720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102680</xdr:colOff>
      <xdr:row>26</xdr:row>
      <xdr:rowOff>154599</xdr:rowOff>
    </xdr:from>
    <xdr:ext cx="444352" cy="233205"/>
    <xdr:sp macro="" textlink="'1条'!R11">
      <xdr:nvSpPr>
        <xdr:cNvPr id="156" name="テキスト ボックス 155">
          <a:extLst>
            <a:ext uri="{FF2B5EF4-FFF2-40B4-BE49-F238E27FC236}">
              <a16:creationId xmlns:a16="http://schemas.microsoft.com/office/drawing/2014/main" id="{B87137DB-081D-5DC3-B9ED-F4784800E48D}"/>
            </a:ext>
          </a:extLst>
        </xdr:cNvPr>
        <xdr:cNvSpPr txBox="1"/>
      </xdr:nvSpPr>
      <xdr:spPr>
        <a:xfrm>
          <a:off x="5817680" y="611424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8431F4F-A647-4F9F-9F56-656942E4652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25</xdr:col>
      <xdr:colOff>188421</xdr:colOff>
      <xdr:row>29</xdr:row>
      <xdr:rowOff>131245</xdr:rowOff>
    </xdr:from>
    <xdr:to>
      <xdr:col>25</xdr:col>
      <xdr:colOff>188421</xdr:colOff>
      <xdr:row>30</xdr:row>
      <xdr:rowOff>88232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33797D23-72B6-9494-E667-C886967D8CEC}"/>
            </a:ext>
          </a:extLst>
        </xdr:cNvPr>
        <xdr:cNvCxnSpPr/>
      </xdr:nvCxnSpPr>
      <xdr:spPr>
        <a:xfrm>
          <a:off x="5903421" y="6776687"/>
          <a:ext cx="0" cy="185587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186613</xdr:colOff>
      <xdr:row>29</xdr:row>
      <xdr:rowOff>165317</xdr:rowOff>
    </xdr:from>
    <xdr:to>
      <xdr:col>26</xdr:col>
      <xdr:colOff>138013</xdr:colOff>
      <xdr:row>29</xdr:row>
      <xdr:rowOff>165317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194FAF88-F924-5C9A-D26A-CBC95CF14AF9}"/>
            </a:ext>
          </a:extLst>
        </xdr:cNvPr>
        <xdr:cNvCxnSpPr/>
      </xdr:nvCxnSpPr>
      <xdr:spPr>
        <a:xfrm>
          <a:off x="5901613" y="6810759"/>
          <a:ext cx="18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177800</xdr:colOff>
      <xdr:row>32</xdr:row>
      <xdr:rowOff>114133</xdr:rowOff>
    </xdr:from>
    <xdr:to>
      <xdr:col>26</xdr:col>
      <xdr:colOff>165463</xdr:colOff>
      <xdr:row>32</xdr:row>
      <xdr:rowOff>120834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C0DDA064-BABC-421C-ACB6-5321D3F0B586}"/>
            </a:ext>
          </a:extLst>
        </xdr:cNvPr>
        <xdr:cNvCxnSpPr/>
      </xdr:nvCxnSpPr>
      <xdr:spPr>
        <a:xfrm flipH="1">
          <a:off x="5892800" y="7673173"/>
          <a:ext cx="216263" cy="6701"/>
        </a:xfrm>
        <a:prstGeom prst="line">
          <a:avLst/>
        </a:prstGeom>
        <a:ln w="15875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156754</xdr:colOff>
      <xdr:row>32</xdr:row>
      <xdr:rowOff>66432</xdr:rowOff>
    </xdr:from>
    <xdr:to>
      <xdr:col>32</xdr:col>
      <xdr:colOff>21771</xdr:colOff>
      <xdr:row>32</xdr:row>
      <xdr:rowOff>114767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E60A4F97-DE33-4301-AB71-76902A5BDA2B}"/>
            </a:ext>
          </a:extLst>
        </xdr:cNvPr>
        <xdr:cNvCxnSpPr/>
      </xdr:nvCxnSpPr>
      <xdr:spPr>
        <a:xfrm flipH="1">
          <a:off x="6100354" y="7625472"/>
          <a:ext cx="1236617" cy="48335"/>
        </a:xfrm>
        <a:prstGeom prst="line">
          <a:avLst/>
        </a:prstGeom>
        <a:ln w="158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190748</xdr:colOff>
      <xdr:row>31</xdr:row>
      <xdr:rowOff>133620</xdr:rowOff>
    </xdr:from>
    <xdr:to>
      <xdr:col>25</xdr:col>
      <xdr:colOff>190748</xdr:colOff>
      <xdr:row>32</xdr:row>
      <xdr:rowOff>123374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66C975A2-D2E6-4D31-AF89-B40663BA3551}"/>
            </a:ext>
          </a:extLst>
        </xdr:cNvPr>
        <xdr:cNvCxnSpPr/>
      </xdr:nvCxnSpPr>
      <xdr:spPr>
        <a:xfrm>
          <a:off x="5905748" y="7464060"/>
          <a:ext cx="0" cy="218354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148989</xdr:colOff>
      <xdr:row>31</xdr:row>
      <xdr:rowOff>133620</xdr:rowOff>
    </xdr:from>
    <xdr:to>
      <xdr:col>26</xdr:col>
      <xdr:colOff>148989</xdr:colOff>
      <xdr:row>32</xdr:row>
      <xdr:rowOff>110674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D27B0A57-39C8-40BF-A053-6663C1B276B4}"/>
            </a:ext>
          </a:extLst>
        </xdr:cNvPr>
        <xdr:cNvCxnSpPr/>
      </xdr:nvCxnSpPr>
      <xdr:spPr>
        <a:xfrm>
          <a:off x="6092589" y="7464060"/>
          <a:ext cx="0" cy="205654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85738</xdr:colOff>
      <xdr:row>31</xdr:row>
      <xdr:rowOff>133620</xdr:rowOff>
    </xdr:from>
    <xdr:to>
      <xdr:col>27</xdr:col>
      <xdr:colOff>85738</xdr:colOff>
      <xdr:row>32</xdr:row>
      <xdr:rowOff>108134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ACBC4C95-77F9-41C5-B4DE-9152DA9FFFDD}"/>
            </a:ext>
          </a:extLst>
        </xdr:cNvPr>
        <xdr:cNvCxnSpPr/>
      </xdr:nvCxnSpPr>
      <xdr:spPr>
        <a:xfrm>
          <a:off x="6257938" y="7464060"/>
          <a:ext cx="0" cy="203114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30037</xdr:colOff>
      <xdr:row>31</xdr:row>
      <xdr:rowOff>131037</xdr:rowOff>
    </xdr:from>
    <xdr:to>
      <xdr:col>28</xdr:col>
      <xdr:colOff>30037</xdr:colOff>
      <xdr:row>32</xdr:row>
      <xdr:rowOff>102233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745FCADF-4E9F-4315-AF8E-2CF002664F96}"/>
            </a:ext>
          </a:extLst>
        </xdr:cNvPr>
        <xdr:cNvCxnSpPr/>
      </xdr:nvCxnSpPr>
      <xdr:spPr>
        <a:xfrm>
          <a:off x="6430837" y="7461477"/>
          <a:ext cx="0" cy="199796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204384</xdr:colOff>
      <xdr:row>31</xdr:row>
      <xdr:rowOff>128454</xdr:rowOff>
    </xdr:from>
    <xdr:to>
      <xdr:col>28</xdr:col>
      <xdr:colOff>204384</xdr:colOff>
      <xdr:row>32</xdr:row>
      <xdr:rowOff>95434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49707AB0-338B-4754-B896-5856BF623352}"/>
            </a:ext>
          </a:extLst>
        </xdr:cNvPr>
        <xdr:cNvCxnSpPr/>
      </xdr:nvCxnSpPr>
      <xdr:spPr>
        <a:xfrm>
          <a:off x="6605184" y="7458894"/>
          <a:ext cx="0" cy="19558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166818</xdr:colOff>
      <xdr:row>31</xdr:row>
      <xdr:rowOff>133620</xdr:rowOff>
    </xdr:from>
    <xdr:to>
      <xdr:col>29</xdr:col>
      <xdr:colOff>166818</xdr:colOff>
      <xdr:row>32</xdr:row>
      <xdr:rowOff>80556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BE9EF7B1-6BCB-44E0-9E07-395D8091E31E}"/>
            </a:ext>
          </a:extLst>
        </xdr:cNvPr>
        <xdr:cNvCxnSpPr/>
      </xdr:nvCxnSpPr>
      <xdr:spPr>
        <a:xfrm>
          <a:off x="6796218" y="7464060"/>
          <a:ext cx="0" cy="175536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120029</xdr:colOff>
      <xdr:row>31</xdr:row>
      <xdr:rowOff>133620</xdr:rowOff>
    </xdr:from>
    <xdr:to>
      <xdr:col>30</xdr:col>
      <xdr:colOff>120029</xdr:colOff>
      <xdr:row>32</xdr:row>
      <xdr:rowOff>85274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8AF8DBC6-6D50-43F1-B07B-E2509E0447B4}"/>
            </a:ext>
          </a:extLst>
        </xdr:cNvPr>
        <xdr:cNvCxnSpPr/>
      </xdr:nvCxnSpPr>
      <xdr:spPr>
        <a:xfrm>
          <a:off x="6978029" y="7464060"/>
          <a:ext cx="0" cy="180254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70960</xdr:colOff>
      <xdr:row>31</xdr:row>
      <xdr:rowOff>133620</xdr:rowOff>
    </xdr:from>
    <xdr:to>
      <xdr:col>31</xdr:col>
      <xdr:colOff>70960</xdr:colOff>
      <xdr:row>32</xdr:row>
      <xdr:rowOff>72574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3EC03CAE-4ACF-4921-9110-DAA0C7E7673F}"/>
            </a:ext>
          </a:extLst>
        </xdr:cNvPr>
        <xdr:cNvCxnSpPr/>
      </xdr:nvCxnSpPr>
      <xdr:spPr>
        <a:xfrm>
          <a:off x="7157560" y="7464060"/>
          <a:ext cx="0" cy="167554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13529</xdr:colOff>
      <xdr:row>31</xdr:row>
      <xdr:rowOff>135736</xdr:rowOff>
    </xdr:from>
    <xdr:to>
      <xdr:col>32</xdr:col>
      <xdr:colOff>13529</xdr:colOff>
      <xdr:row>32</xdr:row>
      <xdr:rowOff>72574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DC7A0BED-00AD-456F-9F71-59EAB162B4EC}"/>
            </a:ext>
          </a:extLst>
        </xdr:cNvPr>
        <xdr:cNvCxnSpPr/>
      </xdr:nvCxnSpPr>
      <xdr:spPr>
        <a:xfrm>
          <a:off x="7328729" y="7466176"/>
          <a:ext cx="0" cy="165438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164158</xdr:colOff>
      <xdr:row>12</xdr:row>
      <xdr:rowOff>45261</xdr:rowOff>
    </xdr:from>
    <xdr:to>
      <xdr:col>27</xdr:col>
      <xdr:colOff>43558</xdr:colOff>
      <xdr:row>12</xdr:row>
      <xdr:rowOff>45261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A78E06C9-A57B-927A-14DF-500EC4BF8401}"/>
            </a:ext>
          </a:extLst>
        </xdr:cNvPr>
        <xdr:cNvCxnSpPr/>
      </xdr:nvCxnSpPr>
      <xdr:spPr>
        <a:xfrm>
          <a:off x="6107758" y="3032301"/>
          <a:ext cx="10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205222</xdr:colOff>
      <xdr:row>11</xdr:row>
      <xdr:rowOff>163037</xdr:rowOff>
    </xdr:from>
    <xdr:ext cx="444352" cy="233205"/>
    <xdr:sp macro="" textlink="$J$8">
      <xdr:nvSpPr>
        <xdr:cNvPr id="94" name="テキスト ボックス 93">
          <a:extLst>
            <a:ext uri="{FF2B5EF4-FFF2-40B4-BE49-F238E27FC236}">
              <a16:creationId xmlns:a16="http://schemas.microsoft.com/office/drawing/2014/main" id="{A764FE7C-5A40-934F-4C36-5F933012C5E8}"/>
            </a:ext>
          </a:extLst>
        </xdr:cNvPr>
        <xdr:cNvSpPr txBox="1"/>
      </xdr:nvSpPr>
      <xdr:spPr>
        <a:xfrm>
          <a:off x="6148822" y="292147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4871F49-9192-47E4-B2A0-539C9720AF5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28</xdr:col>
      <xdr:colOff>13790</xdr:colOff>
      <xdr:row>11</xdr:row>
      <xdr:rowOff>163235</xdr:rowOff>
    </xdr:from>
    <xdr:ext cx="274434" cy="224998"/>
    <xdr:sp macro="" textlink="$J$8">
      <xdr:nvSpPr>
        <xdr:cNvPr id="95" name="テキスト ボックス 94">
          <a:extLst>
            <a:ext uri="{FF2B5EF4-FFF2-40B4-BE49-F238E27FC236}">
              <a16:creationId xmlns:a16="http://schemas.microsoft.com/office/drawing/2014/main" id="{ED87123E-29A3-F858-F98E-DBF3B8B13844}"/>
            </a:ext>
          </a:extLst>
        </xdr:cNvPr>
        <xdr:cNvSpPr txBox="1"/>
      </xdr:nvSpPr>
      <xdr:spPr>
        <a:xfrm>
          <a:off x="6414590" y="2921675"/>
          <a:ext cx="2744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/2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62</xdr:col>
      <xdr:colOff>39335</xdr:colOff>
      <xdr:row>28</xdr:row>
      <xdr:rowOff>217531</xdr:rowOff>
    </xdr:from>
    <xdr:to>
      <xdr:col>62</xdr:col>
      <xdr:colOff>39335</xdr:colOff>
      <xdr:row>29</xdr:row>
      <xdr:rowOff>152860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624F8FC8-DE09-F114-4DC4-65D33C753714}"/>
            </a:ext>
          </a:extLst>
        </xdr:cNvPr>
        <xdr:cNvCxnSpPr/>
      </xdr:nvCxnSpPr>
      <xdr:spPr>
        <a:xfrm>
          <a:off x="14212535" y="6633571"/>
          <a:ext cx="0" cy="163929"/>
        </a:xfrm>
        <a:prstGeom prst="line">
          <a:avLst/>
        </a:prstGeom>
        <a:ln w="25400">
          <a:solidFill>
            <a:srgbClr val="FF0000"/>
          </a:solidFill>
          <a:head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40217</xdr:colOff>
      <xdr:row>29</xdr:row>
      <xdr:rowOff>195433</xdr:rowOff>
    </xdr:from>
    <xdr:to>
      <xdr:col>62</xdr:col>
      <xdr:colOff>191417</xdr:colOff>
      <xdr:row>29</xdr:row>
      <xdr:rowOff>195433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85B32150-735C-A44E-994A-DB1EAA1846B9}"/>
            </a:ext>
          </a:extLst>
        </xdr:cNvPr>
        <xdr:cNvCxnSpPr/>
      </xdr:nvCxnSpPr>
      <xdr:spPr>
        <a:xfrm>
          <a:off x="14213417" y="6840073"/>
          <a:ext cx="151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188972</xdr:colOff>
      <xdr:row>29</xdr:row>
      <xdr:rowOff>35117</xdr:rowOff>
    </xdr:from>
    <xdr:to>
      <xdr:col>62</xdr:col>
      <xdr:colOff>188972</xdr:colOff>
      <xdr:row>29</xdr:row>
      <xdr:rowOff>220455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A14047F7-A9A5-8EE7-15FF-44B108C751F1}"/>
            </a:ext>
          </a:extLst>
        </xdr:cNvPr>
        <xdr:cNvCxnSpPr/>
      </xdr:nvCxnSpPr>
      <xdr:spPr>
        <a:xfrm>
          <a:off x="14362172" y="6679757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181111</xdr:colOff>
      <xdr:row>29</xdr:row>
      <xdr:rowOff>175469</xdr:rowOff>
    </xdr:from>
    <xdr:ext cx="349135" cy="224998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F840D9F-CF70-53E6-EA86-B0867D3C2658}"/>
            </a:ext>
          </a:extLst>
        </xdr:cNvPr>
        <xdr:cNvSpPr txBox="1"/>
      </xdr:nvSpPr>
      <xdr:spPr>
        <a:xfrm>
          <a:off x="14125711" y="6820109"/>
          <a:ext cx="34913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a =</a:t>
          </a:r>
        </a:p>
      </xdr:txBody>
    </xdr:sp>
    <xdr:clientData/>
  </xdr:oneCellAnchor>
  <xdr:oneCellAnchor>
    <xdr:from>
      <xdr:col>62</xdr:col>
      <xdr:colOff>143219</xdr:colOff>
      <xdr:row>29</xdr:row>
      <xdr:rowOff>180607</xdr:rowOff>
    </xdr:from>
    <xdr:ext cx="444352" cy="233205"/>
    <xdr:sp macro="" textlink="$AW$25">
      <xdr:nvSpPr>
        <xdr:cNvPr id="101" name="テキスト ボックス 100">
          <a:extLst>
            <a:ext uri="{FF2B5EF4-FFF2-40B4-BE49-F238E27FC236}">
              <a16:creationId xmlns:a16="http://schemas.microsoft.com/office/drawing/2014/main" id="{78D5F51E-4002-0F29-3DA5-FBC77C473E89}"/>
            </a:ext>
          </a:extLst>
        </xdr:cNvPr>
        <xdr:cNvSpPr txBox="1"/>
      </xdr:nvSpPr>
      <xdr:spPr>
        <a:xfrm>
          <a:off x="14316419" y="682524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47C9BB6-E05C-4862-8448-AFB99C6D844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0.414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59</xdr:col>
      <xdr:colOff>225514</xdr:colOff>
      <xdr:row>26</xdr:row>
      <xdr:rowOff>88607</xdr:rowOff>
    </xdr:from>
    <xdr:ext cx="233205" cy="444352"/>
    <xdr:sp macro="" textlink="$AW$26">
      <xdr:nvSpPr>
        <xdr:cNvPr id="105" name="テキスト ボックス 104">
          <a:extLst>
            <a:ext uri="{FF2B5EF4-FFF2-40B4-BE49-F238E27FC236}">
              <a16:creationId xmlns:a16="http://schemas.microsoft.com/office/drawing/2014/main" id="{6D299D4D-5032-D6F6-902B-3E032CFE2DDE}"/>
            </a:ext>
          </a:extLst>
        </xdr:cNvPr>
        <xdr:cNvSpPr txBox="1"/>
      </xdr:nvSpPr>
      <xdr:spPr>
        <a:xfrm rot="16200000">
          <a:off x="13607341" y="615302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5408561-E489-4532-8955-841A3398302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0.500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60</xdr:col>
      <xdr:colOff>6859</xdr:colOff>
      <xdr:row>27</xdr:row>
      <xdr:rowOff>154000</xdr:rowOff>
    </xdr:from>
    <xdr:ext cx="224998" cy="32028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18896A4-8FEA-A6EA-28B2-F6E26B1BC681}"/>
            </a:ext>
          </a:extLst>
        </xdr:cNvPr>
        <xdr:cNvSpPr txBox="1"/>
      </xdr:nvSpPr>
      <xdr:spPr>
        <a:xfrm rot="16200000">
          <a:off x="13675218" y="6389081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61</xdr:col>
      <xdr:colOff>168950</xdr:colOff>
      <xdr:row>28</xdr:row>
      <xdr:rowOff>73956</xdr:rowOff>
    </xdr:from>
    <xdr:to>
      <xdr:col>61</xdr:col>
      <xdr:colOff>168950</xdr:colOff>
      <xdr:row>28</xdr:row>
      <xdr:rowOff>166424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4678F290-9D11-C5C4-8E09-892C4A5907B2}"/>
            </a:ext>
          </a:extLst>
        </xdr:cNvPr>
        <xdr:cNvCxnSpPr/>
      </xdr:nvCxnSpPr>
      <xdr:spPr>
        <a:xfrm>
          <a:off x="14113550" y="6489996"/>
          <a:ext cx="0" cy="92468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214743</xdr:colOff>
      <xdr:row>10</xdr:row>
      <xdr:rowOff>124318</xdr:rowOff>
    </xdr:from>
    <xdr:to>
      <xdr:col>25</xdr:col>
      <xdr:colOff>214743</xdr:colOff>
      <xdr:row>13</xdr:row>
      <xdr:rowOff>2540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94075752-520A-9461-6543-EE2296CF607D}"/>
            </a:ext>
          </a:extLst>
        </xdr:cNvPr>
        <xdr:cNvCxnSpPr/>
      </xdr:nvCxnSpPr>
      <xdr:spPr>
        <a:xfrm>
          <a:off x="5929743" y="2654158"/>
          <a:ext cx="0" cy="57672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41456</xdr:colOff>
      <xdr:row>20</xdr:row>
      <xdr:rowOff>163484</xdr:rowOff>
    </xdr:from>
    <xdr:to>
      <xdr:col>31</xdr:col>
      <xdr:colOff>217960</xdr:colOff>
      <xdr:row>20</xdr:row>
      <xdr:rowOff>163484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57540849-4ACA-E6FC-1577-7545D94034E5}"/>
            </a:ext>
          </a:extLst>
        </xdr:cNvPr>
        <xdr:cNvCxnSpPr/>
      </xdr:nvCxnSpPr>
      <xdr:spPr>
        <a:xfrm>
          <a:off x="7185671" y="5017982"/>
          <a:ext cx="17650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163342</xdr:colOff>
      <xdr:row>13</xdr:row>
      <xdr:rowOff>152948</xdr:rowOff>
    </xdr:from>
    <xdr:to>
      <xdr:col>26</xdr:col>
      <xdr:colOff>163342</xdr:colOff>
      <xdr:row>14</xdr:row>
      <xdr:rowOff>61043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AA65825F-95E0-87C1-1A5C-39288BCF4E53}"/>
            </a:ext>
          </a:extLst>
        </xdr:cNvPr>
        <xdr:cNvCxnSpPr/>
      </xdr:nvCxnSpPr>
      <xdr:spPr>
        <a:xfrm>
          <a:off x="6106942" y="3368588"/>
          <a:ext cx="0" cy="13669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68738</xdr:colOff>
      <xdr:row>15</xdr:row>
      <xdr:rowOff>54410</xdr:rowOff>
    </xdr:from>
    <xdr:to>
      <xdr:col>26</xdr:col>
      <xdr:colOff>68738</xdr:colOff>
      <xdr:row>16</xdr:row>
      <xdr:rowOff>94936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D02EFAA9-CCAF-4A59-AAD6-AEB81B29BE6B}"/>
            </a:ext>
          </a:extLst>
        </xdr:cNvPr>
        <xdr:cNvCxnSpPr/>
      </xdr:nvCxnSpPr>
      <xdr:spPr>
        <a:xfrm flipV="1">
          <a:off x="6012338" y="3727250"/>
          <a:ext cx="0" cy="269126"/>
        </a:xfrm>
        <a:prstGeom prst="line">
          <a:avLst/>
        </a:prstGeom>
        <a:ln w="25400">
          <a:solidFill>
            <a:srgbClr val="FF0000"/>
          </a:solidFill>
          <a:prstDash val="solid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31244</xdr:colOff>
      <xdr:row>15</xdr:row>
      <xdr:rowOff>115817</xdr:rowOff>
    </xdr:from>
    <xdr:ext cx="408894" cy="224998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2EC644B-17FA-4C1A-BC6D-63A0E384D29C}"/>
            </a:ext>
          </a:extLst>
        </xdr:cNvPr>
        <xdr:cNvSpPr txBox="1"/>
      </xdr:nvSpPr>
      <xdr:spPr>
        <a:xfrm>
          <a:off x="5974844" y="3788657"/>
          <a:ext cx="40889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27</xdr:col>
      <xdr:colOff>90175</xdr:colOff>
      <xdr:row>15</xdr:row>
      <xdr:rowOff>111924</xdr:rowOff>
    </xdr:from>
    <xdr:ext cx="444352" cy="233205"/>
    <xdr:sp macro="" textlink="$I$15">
      <xdr:nvSpPr>
        <xdr:cNvPr id="98" name="テキスト ボックス 97">
          <a:extLst>
            <a:ext uri="{FF2B5EF4-FFF2-40B4-BE49-F238E27FC236}">
              <a16:creationId xmlns:a16="http://schemas.microsoft.com/office/drawing/2014/main" id="{A7039DE4-C3F2-4491-8BC2-2468C9F11A4E}"/>
            </a:ext>
          </a:extLst>
        </xdr:cNvPr>
        <xdr:cNvSpPr txBox="1"/>
      </xdr:nvSpPr>
      <xdr:spPr>
        <a:xfrm>
          <a:off x="6262375" y="378476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260F005-A026-4433-87B0-156FF5673B2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7.350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26</xdr:col>
      <xdr:colOff>48399</xdr:colOff>
      <xdr:row>32</xdr:row>
      <xdr:rowOff>123371</xdr:rowOff>
    </xdr:from>
    <xdr:to>
      <xdr:col>26</xdr:col>
      <xdr:colOff>48399</xdr:colOff>
      <xdr:row>34</xdr:row>
      <xdr:rowOff>12688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C135B58C-630F-4579-983C-AD2A17BF64C1}"/>
            </a:ext>
          </a:extLst>
        </xdr:cNvPr>
        <xdr:cNvCxnSpPr/>
      </xdr:nvCxnSpPr>
      <xdr:spPr>
        <a:xfrm>
          <a:off x="5991999" y="7682411"/>
          <a:ext cx="0" cy="346517"/>
        </a:xfrm>
        <a:prstGeom prst="line">
          <a:avLst/>
        </a:prstGeom>
        <a:ln w="381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32658</xdr:colOff>
      <xdr:row>33</xdr:row>
      <xdr:rowOff>115941</xdr:rowOff>
    </xdr:from>
    <xdr:ext cx="339580" cy="224998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0BDC867-FE3D-4E1A-8173-64843F8BA4F9}"/>
            </a:ext>
          </a:extLst>
        </xdr:cNvPr>
        <xdr:cNvSpPr txBox="1"/>
      </xdr:nvSpPr>
      <xdr:spPr>
        <a:xfrm>
          <a:off x="5976258" y="7903581"/>
          <a:ext cx="3395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N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26</xdr:col>
      <xdr:colOff>224201</xdr:colOff>
      <xdr:row>33</xdr:row>
      <xdr:rowOff>114313</xdr:rowOff>
    </xdr:from>
    <xdr:ext cx="559769" cy="233205"/>
    <xdr:sp macro="" textlink="$H$26">
      <xdr:nvSpPr>
        <xdr:cNvPr id="143" name="テキスト ボックス 142">
          <a:extLst>
            <a:ext uri="{FF2B5EF4-FFF2-40B4-BE49-F238E27FC236}">
              <a16:creationId xmlns:a16="http://schemas.microsoft.com/office/drawing/2014/main" id="{952E1189-B8C8-4714-9655-5379D1354493}"/>
            </a:ext>
          </a:extLst>
        </xdr:cNvPr>
        <xdr:cNvSpPr txBox="1"/>
      </xdr:nvSpPr>
      <xdr:spPr>
        <a:xfrm>
          <a:off x="6167801" y="7670813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C5296AB-2E18-4E36-95F2-3A997B47B0E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100.808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25</xdr:col>
      <xdr:colOff>189769</xdr:colOff>
      <xdr:row>27</xdr:row>
      <xdr:rowOff>88986</xdr:rowOff>
    </xdr:from>
    <xdr:to>
      <xdr:col>25</xdr:col>
      <xdr:colOff>189769</xdr:colOff>
      <xdr:row>30</xdr:row>
      <xdr:rowOff>18181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72217C8B-A7D4-8ABF-B260-1D774F330C0D}"/>
            </a:ext>
          </a:extLst>
        </xdr:cNvPr>
        <xdr:cNvCxnSpPr/>
      </xdr:nvCxnSpPr>
      <xdr:spPr>
        <a:xfrm>
          <a:off x="5904769" y="6277228"/>
          <a:ext cx="0" cy="61499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181256</xdr:colOff>
      <xdr:row>27</xdr:row>
      <xdr:rowOff>141726</xdr:rowOff>
    </xdr:from>
    <xdr:to>
      <xdr:col>27</xdr:col>
      <xdr:colOff>12056</xdr:colOff>
      <xdr:row>27</xdr:row>
      <xdr:rowOff>141726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2F94A0EB-0332-E6AA-01C5-092F708575DB}"/>
            </a:ext>
          </a:extLst>
        </xdr:cNvPr>
        <xdr:cNvCxnSpPr/>
      </xdr:nvCxnSpPr>
      <xdr:spPr>
        <a:xfrm>
          <a:off x="5896256" y="6329968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139524</xdr:colOff>
      <xdr:row>34</xdr:row>
      <xdr:rowOff>82552</xdr:rowOff>
    </xdr:from>
    <xdr:to>
      <xdr:col>26</xdr:col>
      <xdr:colOff>139524</xdr:colOff>
      <xdr:row>35</xdr:row>
      <xdr:rowOff>39808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E5F79EF6-A952-BFA6-5526-D66FBE521B12}"/>
            </a:ext>
          </a:extLst>
        </xdr:cNvPr>
        <xdr:cNvCxnSpPr/>
      </xdr:nvCxnSpPr>
      <xdr:spPr>
        <a:xfrm>
          <a:off x="6083124" y="7870192"/>
          <a:ext cx="0" cy="185856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123000</xdr:colOff>
      <xdr:row>34</xdr:row>
      <xdr:rowOff>228573</xdr:rowOff>
    </xdr:from>
    <xdr:ext cx="444352" cy="233205"/>
    <xdr:sp macro="" textlink="$H$32">
      <xdr:nvSpPr>
        <xdr:cNvPr id="168" name="テキスト ボックス 167">
          <a:extLst>
            <a:ext uri="{FF2B5EF4-FFF2-40B4-BE49-F238E27FC236}">
              <a16:creationId xmlns:a16="http://schemas.microsoft.com/office/drawing/2014/main" id="{6E5FB976-F08C-8731-C92D-CB0EFCE98E50}"/>
            </a:ext>
          </a:extLst>
        </xdr:cNvPr>
        <xdr:cNvSpPr txBox="1"/>
      </xdr:nvSpPr>
      <xdr:spPr>
        <a:xfrm>
          <a:off x="5838000" y="801621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7A0622C-4ACE-4167-866A-3127D2ECCFD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0.255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24</xdr:col>
      <xdr:colOff>195853</xdr:colOff>
      <xdr:row>34</xdr:row>
      <xdr:rowOff>227701</xdr:rowOff>
    </xdr:from>
    <xdr:ext cx="313804" cy="224998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60E950A7-8563-09F4-20AE-D9C80191DC67}"/>
            </a:ext>
          </a:extLst>
        </xdr:cNvPr>
        <xdr:cNvSpPr txBox="1"/>
      </xdr:nvSpPr>
      <xdr:spPr>
        <a:xfrm>
          <a:off x="5682253" y="8015341"/>
          <a:ext cx="313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84482</xdr:colOff>
      <xdr:row>5</xdr:row>
      <xdr:rowOff>144405</xdr:rowOff>
    </xdr:from>
    <xdr:to>
      <xdr:col>27</xdr:col>
      <xdr:colOff>84482</xdr:colOff>
      <xdr:row>15</xdr:row>
      <xdr:rowOff>147165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2D29456-D7D4-43B8-A64B-C14E7A95CF42}"/>
            </a:ext>
          </a:extLst>
        </xdr:cNvPr>
        <xdr:cNvCxnSpPr/>
      </xdr:nvCxnSpPr>
      <xdr:spPr>
        <a:xfrm>
          <a:off x="6256682" y="1287405"/>
          <a:ext cx="0" cy="23014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31297</xdr:colOff>
      <xdr:row>16</xdr:row>
      <xdr:rowOff>131292</xdr:rowOff>
    </xdr:from>
    <xdr:to>
      <xdr:col>32</xdr:col>
      <xdr:colOff>99697</xdr:colOff>
      <xdr:row>16</xdr:row>
      <xdr:rowOff>131292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804283-80C4-495B-8898-96B51AC25A1E}"/>
            </a:ext>
          </a:extLst>
        </xdr:cNvPr>
        <xdr:cNvCxnSpPr/>
      </xdr:nvCxnSpPr>
      <xdr:spPr>
        <a:xfrm>
          <a:off x="5974897" y="3801592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31176</xdr:colOff>
      <xdr:row>15</xdr:row>
      <xdr:rowOff>149458</xdr:rowOff>
    </xdr:from>
    <xdr:to>
      <xdr:col>27</xdr:col>
      <xdr:colOff>88804</xdr:colOff>
      <xdr:row>15</xdr:row>
      <xdr:rowOff>149458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51198B1-11A2-4E18-83D0-38F878C277CD}"/>
            </a:ext>
          </a:extLst>
        </xdr:cNvPr>
        <xdr:cNvCxnSpPr/>
      </xdr:nvCxnSpPr>
      <xdr:spPr>
        <a:xfrm>
          <a:off x="5974776" y="3591158"/>
          <a:ext cx="2862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29623</xdr:colOff>
      <xdr:row>15</xdr:row>
      <xdr:rowOff>146035</xdr:rowOff>
    </xdr:from>
    <xdr:to>
      <xdr:col>26</xdr:col>
      <xdr:colOff>29623</xdr:colOff>
      <xdr:row>16</xdr:row>
      <xdr:rowOff>133435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D2662AE-DD6C-4084-81FA-5C5C96012CD8}"/>
            </a:ext>
          </a:extLst>
        </xdr:cNvPr>
        <xdr:cNvCxnSpPr/>
      </xdr:nvCxnSpPr>
      <xdr:spPr>
        <a:xfrm>
          <a:off x="5973223" y="358773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88770</xdr:colOff>
      <xdr:row>5</xdr:row>
      <xdr:rowOff>141438</xdr:rowOff>
    </xdr:from>
    <xdr:to>
      <xdr:col>28</xdr:col>
      <xdr:colOff>77158</xdr:colOff>
      <xdr:row>5</xdr:row>
      <xdr:rowOff>141438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7706F4B-3EE7-4B81-8E4A-640E3ADCF25F}"/>
            </a:ext>
          </a:extLst>
        </xdr:cNvPr>
        <xdr:cNvCxnSpPr/>
      </xdr:nvCxnSpPr>
      <xdr:spPr>
        <a:xfrm>
          <a:off x="6260970" y="1284438"/>
          <a:ext cx="21698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79663</xdr:colOff>
      <xdr:row>5</xdr:row>
      <xdr:rowOff>144406</xdr:rowOff>
    </xdr:from>
    <xdr:to>
      <xdr:col>28</xdr:col>
      <xdr:colOff>79663</xdr:colOff>
      <xdr:row>15</xdr:row>
      <xdr:rowOff>147166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4CE6ECA-8BE8-494A-A516-FA545D750893}"/>
            </a:ext>
          </a:extLst>
        </xdr:cNvPr>
        <xdr:cNvCxnSpPr/>
      </xdr:nvCxnSpPr>
      <xdr:spPr>
        <a:xfrm>
          <a:off x="6480463" y="1287406"/>
          <a:ext cx="0" cy="23014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81089</xdr:colOff>
      <xdr:row>15</xdr:row>
      <xdr:rowOff>146499</xdr:rowOff>
    </xdr:from>
    <xdr:to>
      <xdr:col>32</xdr:col>
      <xdr:colOff>102689</xdr:colOff>
      <xdr:row>15</xdr:row>
      <xdr:rowOff>146499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4136F76-BFB0-40C3-9F7D-61551A568E92}"/>
            </a:ext>
          </a:extLst>
        </xdr:cNvPr>
        <xdr:cNvCxnSpPr/>
      </xdr:nvCxnSpPr>
      <xdr:spPr>
        <a:xfrm>
          <a:off x="6481889" y="358819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104003</xdr:colOff>
      <xdr:row>15</xdr:row>
      <xdr:rowOff>145518</xdr:rowOff>
    </xdr:from>
    <xdr:to>
      <xdr:col>32</xdr:col>
      <xdr:colOff>104003</xdr:colOff>
      <xdr:row>16</xdr:row>
      <xdr:rowOff>132918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8DBEEC5-2533-46BE-970C-4B7D22E3EF88}"/>
            </a:ext>
          </a:extLst>
        </xdr:cNvPr>
        <xdr:cNvCxnSpPr/>
      </xdr:nvCxnSpPr>
      <xdr:spPr>
        <a:xfrm>
          <a:off x="7419203" y="3587218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23726</xdr:colOff>
      <xdr:row>5</xdr:row>
      <xdr:rowOff>147225</xdr:rowOff>
    </xdr:from>
    <xdr:to>
      <xdr:col>26</xdr:col>
      <xdr:colOff>186637</xdr:colOff>
      <xdr:row>5</xdr:row>
      <xdr:rowOff>147225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21AC0BF-C1DF-436D-8AD5-1FB54FEAD4BB}"/>
            </a:ext>
          </a:extLst>
        </xdr:cNvPr>
        <xdr:cNvCxnSpPr/>
      </xdr:nvCxnSpPr>
      <xdr:spPr>
        <a:xfrm>
          <a:off x="5510126" y="1290225"/>
          <a:ext cx="62011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16540</xdr:colOff>
      <xdr:row>15</xdr:row>
      <xdr:rowOff>145287</xdr:rowOff>
    </xdr:from>
    <xdr:to>
      <xdr:col>25</xdr:col>
      <xdr:colOff>161460</xdr:colOff>
      <xdr:row>15</xdr:row>
      <xdr:rowOff>145287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6E1B9C-5BAC-4925-8194-A82419D16C79}"/>
            </a:ext>
          </a:extLst>
        </xdr:cNvPr>
        <xdr:cNvCxnSpPr/>
      </xdr:nvCxnSpPr>
      <xdr:spPr>
        <a:xfrm>
          <a:off x="5731540" y="3586987"/>
          <a:ext cx="14492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71862</xdr:colOff>
      <xdr:row>5</xdr:row>
      <xdr:rowOff>145803</xdr:rowOff>
    </xdr:from>
    <xdr:to>
      <xdr:col>25</xdr:col>
      <xdr:colOff>71862</xdr:colOff>
      <xdr:row>15</xdr:row>
      <xdr:rowOff>148563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7EC6073-4BB6-4B9B-9F58-FA599425CACE}"/>
            </a:ext>
          </a:extLst>
        </xdr:cNvPr>
        <xdr:cNvCxnSpPr/>
      </xdr:nvCxnSpPr>
      <xdr:spPr>
        <a:xfrm>
          <a:off x="5786862" y="1288803"/>
          <a:ext cx="0" cy="230146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129655</xdr:colOff>
      <xdr:row>9</xdr:row>
      <xdr:rowOff>27574</xdr:rowOff>
    </xdr:from>
    <xdr:ext cx="233205" cy="444352"/>
    <xdr:sp macro="" textlink="'1条'!$R$7">
      <xdr:nvSpPr>
        <xdr:cNvPr id="13" name="テキスト ボックス 12">
          <a:extLst>
            <a:ext uri="{FF2B5EF4-FFF2-40B4-BE49-F238E27FC236}">
              <a16:creationId xmlns:a16="http://schemas.microsoft.com/office/drawing/2014/main" id="{199086F4-F87D-4C00-8CA7-C73241FD8D90}"/>
            </a:ext>
          </a:extLst>
        </xdr:cNvPr>
        <xdr:cNvSpPr txBox="1"/>
      </xdr:nvSpPr>
      <xdr:spPr>
        <a:xfrm rot="16200000">
          <a:off x="5510482" y="220324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34237</xdr:colOff>
      <xdr:row>16</xdr:row>
      <xdr:rowOff>129984</xdr:rowOff>
    </xdr:from>
    <xdr:to>
      <xdr:col>25</xdr:col>
      <xdr:colOff>174797</xdr:colOff>
      <xdr:row>16</xdr:row>
      <xdr:rowOff>129984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412941E-B454-458C-9CFD-74B20F7E7D72}"/>
            </a:ext>
          </a:extLst>
        </xdr:cNvPr>
        <xdr:cNvCxnSpPr/>
      </xdr:nvCxnSpPr>
      <xdr:spPr>
        <a:xfrm>
          <a:off x="5520637" y="3800284"/>
          <a:ext cx="36916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140447</xdr:colOff>
      <xdr:row>9</xdr:row>
      <xdr:rowOff>196540</xdr:rowOff>
    </xdr:from>
    <xdr:ext cx="233205" cy="444352"/>
    <xdr:sp macro="" textlink="'1条'!R6">
      <xdr:nvSpPr>
        <xdr:cNvPr id="15" name="テキスト ボックス 14">
          <a:extLst>
            <a:ext uri="{FF2B5EF4-FFF2-40B4-BE49-F238E27FC236}">
              <a16:creationId xmlns:a16="http://schemas.microsoft.com/office/drawing/2014/main" id="{C25C2947-1156-40F6-875F-6ACC145982EC}"/>
            </a:ext>
          </a:extLst>
        </xdr:cNvPr>
        <xdr:cNvSpPr txBox="1"/>
      </xdr:nvSpPr>
      <xdr:spPr>
        <a:xfrm rot="16200000">
          <a:off x="5292674" y="237221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24</xdr:col>
      <xdr:colOff>104244</xdr:colOff>
      <xdr:row>5</xdr:row>
      <xdr:rowOff>140723</xdr:rowOff>
    </xdr:from>
    <xdr:to>
      <xdr:col>24</xdr:col>
      <xdr:colOff>104244</xdr:colOff>
      <xdr:row>16</xdr:row>
      <xdr:rowOff>130883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943BCEF-2B82-4BB6-884B-BAC50D228CE3}"/>
            </a:ext>
          </a:extLst>
        </xdr:cNvPr>
        <xdr:cNvCxnSpPr/>
      </xdr:nvCxnSpPr>
      <xdr:spPr>
        <a:xfrm>
          <a:off x="5590644" y="1283723"/>
          <a:ext cx="0" cy="251746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73595</xdr:colOff>
      <xdr:row>15</xdr:row>
      <xdr:rowOff>147970</xdr:rowOff>
    </xdr:from>
    <xdr:to>
      <xdr:col>25</xdr:col>
      <xdr:colOff>73595</xdr:colOff>
      <xdr:row>16</xdr:row>
      <xdr:rowOff>135370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F5625EE-EC6D-42CC-97B7-8A9E3E8F4184}"/>
            </a:ext>
          </a:extLst>
        </xdr:cNvPr>
        <xdr:cNvCxnSpPr/>
      </xdr:nvCxnSpPr>
      <xdr:spPr>
        <a:xfrm>
          <a:off x="5788595" y="3589670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151179</xdr:colOff>
      <xdr:row>11</xdr:row>
      <xdr:rowOff>45845</xdr:rowOff>
    </xdr:from>
    <xdr:ext cx="224998" cy="3459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DDEAEC-9E1B-44DA-A8F6-A079DDC7A368}"/>
            </a:ext>
          </a:extLst>
        </xdr:cNvPr>
        <xdr:cNvSpPr txBox="1"/>
      </xdr:nvSpPr>
      <xdr:spPr>
        <a:xfrm rot="16200000">
          <a:off x="5348513" y="2633611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24</xdr:col>
      <xdr:colOff>111190</xdr:colOff>
      <xdr:row>15</xdr:row>
      <xdr:rowOff>9864</xdr:rowOff>
    </xdr:from>
    <xdr:ext cx="233205" cy="444352"/>
    <xdr:sp macro="" textlink="'1条'!$R$10">
      <xdr:nvSpPr>
        <xdr:cNvPr id="19" name="テキスト ボックス 18">
          <a:extLst>
            <a:ext uri="{FF2B5EF4-FFF2-40B4-BE49-F238E27FC236}">
              <a16:creationId xmlns:a16="http://schemas.microsoft.com/office/drawing/2014/main" id="{524A385E-3E86-4639-AC8E-39BA92E1BC7F}"/>
            </a:ext>
          </a:extLst>
        </xdr:cNvPr>
        <xdr:cNvSpPr txBox="1"/>
      </xdr:nvSpPr>
      <xdr:spPr>
        <a:xfrm rot="16200000">
          <a:off x="5492017" y="355713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85531</xdr:colOff>
      <xdr:row>4</xdr:row>
      <xdr:rowOff>186342</xdr:rowOff>
    </xdr:from>
    <xdr:to>
      <xdr:col>27</xdr:col>
      <xdr:colOff>85531</xdr:colOff>
      <xdr:row>5</xdr:row>
      <xdr:rowOff>93265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5924C7D-8925-408F-B7D5-4A96FFB4B3F2}"/>
            </a:ext>
          </a:extLst>
        </xdr:cNvPr>
        <xdr:cNvCxnSpPr/>
      </xdr:nvCxnSpPr>
      <xdr:spPr>
        <a:xfrm>
          <a:off x="6257731" y="1100742"/>
          <a:ext cx="0" cy="13552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83216</xdr:colOff>
      <xdr:row>4</xdr:row>
      <xdr:rowOff>189366</xdr:rowOff>
    </xdr:from>
    <xdr:to>
      <xdr:col>28</xdr:col>
      <xdr:colOff>83216</xdr:colOff>
      <xdr:row>5</xdr:row>
      <xdr:rowOff>93265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34A1649-64B2-4E51-A7D7-D1A57E6B2272}"/>
            </a:ext>
          </a:extLst>
        </xdr:cNvPr>
        <xdr:cNvCxnSpPr/>
      </xdr:nvCxnSpPr>
      <xdr:spPr>
        <a:xfrm>
          <a:off x="6484016" y="1103766"/>
          <a:ext cx="0" cy="13249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91944</xdr:colOff>
      <xdr:row>5</xdr:row>
      <xdr:rowOff>2087</xdr:rowOff>
    </xdr:from>
    <xdr:to>
      <xdr:col>28</xdr:col>
      <xdr:colOff>79344</xdr:colOff>
      <xdr:row>5</xdr:row>
      <xdr:rowOff>2087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EB23EA9-80C2-481C-9A31-C83F86495958}"/>
            </a:ext>
          </a:extLst>
        </xdr:cNvPr>
        <xdr:cNvCxnSpPr/>
      </xdr:nvCxnSpPr>
      <xdr:spPr>
        <a:xfrm>
          <a:off x="6264144" y="1145087"/>
          <a:ext cx="21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210192</xdr:colOff>
      <xdr:row>4</xdr:row>
      <xdr:rowOff>11387</xdr:rowOff>
    </xdr:from>
    <xdr:ext cx="444352" cy="233205"/>
    <xdr:sp macro="" textlink="'1条'!R8">
      <xdr:nvSpPr>
        <xdr:cNvPr id="23" name="テキスト ボックス 22">
          <a:extLst>
            <a:ext uri="{FF2B5EF4-FFF2-40B4-BE49-F238E27FC236}">
              <a16:creationId xmlns:a16="http://schemas.microsoft.com/office/drawing/2014/main" id="{76D8F33C-7A84-4091-93F8-C2F684275342}"/>
            </a:ext>
          </a:extLst>
        </xdr:cNvPr>
        <xdr:cNvSpPr txBox="1"/>
      </xdr:nvSpPr>
      <xdr:spPr>
        <a:xfrm>
          <a:off x="6153792" y="925787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32467</xdr:colOff>
      <xdr:row>17</xdr:row>
      <xdr:rowOff>40640</xdr:rowOff>
    </xdr:from>
    <xdr:to>
      <xdr:col>26</xdr:col>
      <xdr:colOff>32467</xdr:colOff>
      <xdr:row>18</xdr:row>
      <xdr:rowOff>130598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93E04D8-D7B4-4499-967C-D4E6967667F9}"/>
            </a:ext>
          </a:extLst>
        </xdr:cNvPr>
        <xdr:cNvCxnSpPr/>
      </xdr:nvCxnSpPr>
      <xdr:spPr>
        <a:xfrm>
          <a:off x="5976067" y="3939540"/>
          <a:ext cx="0" cy="33125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100309</xdr:colOff>
      <xdr:row>17</xdr:row>
      <xdr:rowOff>30480</xdr:rowOff>
    </xdr:from>
    <xdr:to>
      <xdr:col>32</xdr:col>
      <xdr:colOff>100309</xdr:colOff>
      <xdr:row>18</xdr:row>
      <xdr:rowOff>126253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F621982-DDC8-4E0F-9F38-54AE69E3F718}"/>
            </a:ext>
          </a:extLst>
        </xdr:cNvPr>
        <xdr:cNvCxnSpPr/>
      </xdr:nvCxnSpPr>
      <xdr:spPr>
        <a:xfrm>
          <a:off x="7415509" y="3929380"/>
          <a:ext cx="0" cy="33707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28237</xdr:colOff>
      <xdr:row>18</xdr:row>
      <xdr:rowOff>88570</xdr:rowOff>
    </xdr:from>
    <xdr:to>
      <xdr:col>32</xdr:col>
      <xdr:colOff>96637</xdr:colOff>
      <xdr:row>18</xdr:row>
      <xdr:rowOff>88570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E925C71-E038-4F6D-8D17-85EBF369C1BA}"/>
            </a:ext>
          </a:extLst>
        </xdr:cNvPr>
        <xdr:cNvCxnSpPr/>
      </xdr:nvCxnSpPr>
      <xdr:spPr>
        <a:xfrm>
          <a:off x="5971837" y="4228770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68224</xdr:colOff>
      <xdr:row>18</xdr:row>
      <xdr:rowOff>40113</xdr:rowOff>
    </xdr:from>
    <xdr:ext cx="444352" cy="233205"/>
    <xdr:sp macro="" textlink="'1条'!R9">
      <xdr:nvSpPr>
        <xdr:cNvPr id="27" name="テキスト ボックス 26">
          <a:extLst>
            <a:ext uri="{FF2B5EF4-FFF2-40B4-BE49-F238E27FC236}">
              <a16:creationId xmlns:a16="http://schemas.microsoft.com/office/drawing/2014/main" id="{66F7F44F-8F68-4291-AD5B-1DCBFE058E51}"/>
            </a:ext>
          </a:extLst>
        </xdr:cNvPr>
        <xdr:cNvSpPr txBox="1"/>
      </xdr:nvSpPr>
      <xdr:spPr>
        <a:xfrm>
          <a:off x="6469024" y="418031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32483</xdr:colOff>
      <xdr:row>14</xdr:row>
      <xdr:rowOff>93326</xdr:rowOff>
    </xdr:from>
    <xdr:to>
      <xdr:col>26</xdr:col>
      <xdr:colOff>32483</xdr:colOff>
      <xdr:row>15</xdr:row>
      <xdr:rowOff>50064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7207DB85-32A2-4995-8769-176D0BF60A9F}"/>
            </a:ext>
          </a:extLst>
        </xdr:cNvPr>
        <xdr:cNvCxnSpPr/>
      </xdr:nvCxnSpPr>
      <xdr:spPr>
        <a:xfrm>
          <a:off x="5976083" y="3306426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35400</xdr:colOff>
      <xdr:row>14</xdr:row>
      <xdr:rowOff>157506</xdr:rowOff>
    </xdr:from>
    <xdr:to>
      <xdr:col>27</xdr:col>
      <xdr:colOff>93028</xdr:colOff>
      <xdr:row>14</xdr:row>
      <xdr:rowOff>157506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C12BF2F2-D5DA-45DD-A17F-AA6053D4C277}"/>
            </a:ext>
          </a:extLst>
        </xdr:cNvPr>
        <xdr:cNvCxnSpPr/>
      </xdr:nvCxnSpPr>
      <xdr:spPr>
        <a:xfrm>
          <a:off x="5979000" y="3370606"/>
          <a:ext cx="28622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168846</xdr:colOff>
      <xdr:row>13</xdr:row>
      <xdr:rowOff>182939</xdr:rowOff>
    </xdr:from>
    <xdr:ext cx="444352" cy="233205"/>
    <xdr:sp macro="" textlink="'1条'!R11">
      <xdr:nvSpPr>
        <xdr:cNvPr id="30" name="テキスト ボックス 29">
          <a:extLst>
            <a:ext uri="{FF2B5EF4-FFF2-40B4-BE49-F238E27FC236}">
              <a16:creationId xmlns:a16="http://schemas.microsoft.com/office/drawing/2014/main" id="{881CFE04-799D-4B36-8B72-62CD7C1EF7F8}"/>
            </a:ext>
          </a:extLst>
        </xdr:cNvPr>
        <xdr:cNvSpPr txBox="1"/>
      </xdr:nvSpPr>
      <xdr:spPr>
        <a:xfrm>
          <a:off x="5883846" y="316743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96586</xdr:colOff>
      <xdr:row>13</xdr:row>
      <xdr:rowOff>196152</xdr:rowOff>
    </xdr:from>
    <xdr:ext cx="444352" cy="233205"/>
    <xdr:sp macro="" textlink="'1条'!R12">
      <xdr:nvSpPr>
        <xdr:cNvPr id="31" name="テキスト ボックス 30">
          <a:extLst>
            <a:ext uri="{FF2B5EF4-FFF2-40B4-BE49-F238E27FC236}">
              <a16:creationId xmlns:a16="http://schemas.microsoft.com/office/drawing/2014/main" id="{EC281601-C5AF-41E4-881A-5CEACAA51254}"/>
            </a:ext>
          </a:extLst>
        </xdr:cNvPr>
        <xdr:cNvSpPr txBox="1"/>
      </xdr:nvSpPr>
      <xdr:spPr>
        <a:xfrm>
          <a:off x="6725986" y="318065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83810</xdr:colOff>
      <xdr:row>14</xdr:row>
      <xdr:rowOff>157506</xdr:rowOff>
    </xdr:from>
    <xdr:to>
      <xdr:col>32</xdr:col>
      <xdr:colOff>105410</xdr:colOff>
      <xdr:row>14</xdr:row>
      <xdr:rowOff>157506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79B3973-BC5A-4A6C-917D-93161CB373C1}"/>
            </a:ext>
          </a:extLst>
        </xdr:cNvPr>
        <xdr:cNvCxnSpPr/>
      </xdr:nvCxnSpPr>
      <xdr:spPr>
        <a:xfrm>
          <a:off x="6484610" y="3370606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102700</xdr:colOff>
      <xdr:row>14</xdr:row>
      <xdr:rowOff>93326</xdr:rowOff>
    </xdr:from>
    <xdr:to>
      <xdr:col>32</xdr:col>
      <xdr:colOff>102700</xdr:colOff>
      <xdr:row>15</xdr:row>
      <xdr:rowOff>50064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F5358BEB-5369-40CC-8479-EA7EE55B890B}"/>
            </a:ext>
          </a:extLst>
        </xdr:cNvPr>
        <xdr:cNvCxnSpPr/>
      </xdr:nvCxnSpPr>
      <xdr:spPr>
        <a:xfrm>
          <a:off x="7417900" y="3306426"/>
          <a:ext cx="0" cy="1853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80467</xdr:colOff>
      <xdr:row>15</xdr:row>
      <xdr:rowOff>149089</xdr:rowOff>
    </xdr:from>
    <xdr:to>
      <xdr:col>28</xdr:col>
      <xdr:colOff>80467</xdr:colOff>
      <xdr:row>16</xdr:row>
      <xdr:rowOff>136489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DD7C7901-92F0-48C8-92C5-74A807A2E4D9}"/>
            </a:ext>
          </a:extLst>
        </xdr:cNvPr>
        <xdr:cNvCxnSpPr/>
      </xdr:nvCxnSpPr>
      <xdr:spPr>
        <a:xfrm>
          <a:off x="6481267" y="3590789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69406</xdr:colOff>
      <xdr:row>15</xdr:row>
      <xdr:rowOff>207372</xdr:rowOff>
    </xdr:from>
    <xdr:to>
      <xdr:col>30</xdr:col>
      <xdr:colOff>115613</xdr:colOff>
      <xdr:row>16</xdr:row>
      <xdr:rowOff>22950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FC8E5A5A-0D73-47F3-8993-C1C4313BB4E7}"/>
            </a:ext>
          </a:extLst>
        </xdr:cNvPr>
        <xdr:cNvSpPr/>
      </xdr:nvSpPr>
      <xdr:spPr>
        <a:xfrm>
          <a:off x="6927406" y="3649072"/>
          <a:ext cx="46207" cy="44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82123</xdr:colOff>
      <xdr:row>17</xdr:row>
      <xdr:rowOff>146783</xdr:rowOff>
    </xdr:from>
    <xdr:to>
      <xdr:col>30</xdr:col>
      <xdr:colOff>92923</xdr:colOff>
      <xdr:row>17</xdr:row>
      <xdr:rowOff>146783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42E2646F-20AE-4440-A10E-9417B2897BCC}"/>
            </a:ext>
          </a:extLst>
        </xdr:cNvPr>
        <xdr:cNvCxnSpPr/>
      </xdr:nvCxnSpPr>
      <xdr:spPr>
        <a:xfrm>
          <a:off x="6482923" y="4045683"/>
          <a:ext cx="46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97746</xdr:colOff>
      <xdr:row>17</xdr:row>
      <xdr:rowOff>102774</xdr:rowOff>
    </xdr:from>
    <xdr:ext cx="444352" cy="233205"/>
    <xdr:sp macro="" textlink="$P$16">
      <xdr:nvSpPr>
        <xdr:cNvPr id="92" name="テキスト ボックス 91">
          <a:extLst>
            <a:ext uri="{FF2B5EF4-FFF2-40B4-BE49-F238E27FC236}">
              <a16:creationId xmlns:a16="http://schemas.microsoft.com/office/drawing/2014/main" id="{9392AA3D-601C-4EFB-B294-EF11F8D53CA7}"/>
            </a:ext>
          </a:extLst>
        </xdr:cNvPr>
        <xdr:cNvSpPr txBox="1"/>
      </xdr:nvSpPr>
      <xdr:spPr>
        <a:xfrm>
          <a:off x="6498546" y="400167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458A38-8849-4285-AE67-581BA101F3A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30</xdr:col>
      <xdr:colOff>89527</xdr:colOff>
      <xdr:row>17</xdr:row>
      <xdr:rowOff>32910</xdr:rowOff>
    </xdr:from>
    <xdr:to>
      <xdr:col>30</xdr:col>
      <xdr:colOff>89527</xdr:colOff>
      <xdr:row>17</xdr:row>
      <xdr:rowOff>185179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929775E9-4208-4C09-88F3-A9CABF0095D0}"/>
            </a:ext>
          </a:extLst>
        </xdr:cNvPr>
        <xdr:cNvCxnSpPr/>
      </xdr:nvCxnSpPr>
      <xdr:spPr>
        <a:xfrm>
          <a:off x="6947527" y="3931810"/>
          <a:ext cx="0" cy="15226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78940</xdr:colOff>
      <xdr:row>17</xdr:row>
      <xdr:rowOff>32910</xdr:rowOff>
    </xdr:from>
    <xdr:to>
      <xdr:col>28</xdr:col>
      <xdr:colOff>78940</xdr:colOff>
      <xdr:row>17</xdr:row>
      <xdr:rowOff>185179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7A309EC3-AC97-1D1F-FCCC-7E997311EDFE}"/>
            </a:ext>
          </a:extLst>
        </xdr:cNvPr>
        <xdr:cNvCxnSpPr/>
      </xdr:nvCxnSpPr>
      <xdr:spPr>
        <a:xfrm>
          <a:off x="6479740" y="3931810"/>
          <a:ext cx="0" cy="15226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51775</xdr:colOff>
      <xdr:row>4</xdr:row>
      <xdr:rowOff>140297</xdr:rowOff>
    </xdr:from>
    <xdr:to>
      <xdr:col>62</xdr:col>
      <xdr:colOff>51775</xdr:colOff>
      <xdr:row>14</xdr:row>
      <xdr:rowOff>143057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11A093FF-386E-4D6B-9540-88CE6D5484A2}"/>
            </a:ext>
          </a:extLst>
        </xdr:cNvPr>
        <xdr:cNvCxnSpPr/>
      </xdr:nvCxnSpPr>
      <xdr:spPr>
        <a:xfrm>
          <a:off x="14224975" y="1054697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220351</xdr:colOff>
      <xdr:row>15</xdr:row>
      <xdr:rowOff>129617</xdr:rowOff>
    </xdr:from>
    <xdr:to>
      <xdr:col>67</xdr:col>
      <xdr:colOff>60151</xdr:colOff>
      <xdr:row>15</xdr:row>
      <xdr:rowOff>129617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DE33C37B-6C8E-4D02-BAB6-50FC79F0595B}"/>
            </a:ext>
          </a:extLst>
        </xdr:cNvPr>
        <xdr:cNvCxnSpPr/>
      </xdr:nvCxnSpPr>
      <xdr:spPr>
        <a:xfrm>
          <a:off x="13936351" y="3573857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220895</xdr:colOff>
      <xdr:row>14</xdr:row>
      <xdr:rowOff>143629</xdr:rowOff>
    </xdr:from>
    <xdr:to>
      <xdr:col>62</xdr:col>
      <xdr:colOff>51695</xdr:colOff>
      <xdr:row>14</xdr:row>
      <xdr:rowOff>143629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6747F6F3-0669-4FD7-AE1A-F7469F6FB235}"/>
            </a:ext>
          </a:extLst>
        </xdr:cNvPr>
        <xdr:cNvCxnSpPr/>
      </xdr:nvCxnSpPr>
      <xdr:spPr>
        <a:xfrm>
          <a:off x="13936895" y="3359269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220708</xdr:colOff>
      <xdr:row>14</xdr:row>
      <xdr:rowOff>140207</xdr:rowOff>
    </xdr:from>
    <xdr:to>
      <xdr:col>60</xdr:col>
      <xdr:colOff>220708</xdr:colOff>
      <xdr:row>15</xdr:row>
      <xdr:rowOff>127607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22170FF9-BD2C-4C43-B414-37B249862C8C}"/>
            </a:ext>
          </a:extLst>
        </xdr:cNvPr>
        <xdr:cNvCxnSpPr/>
      </xdr:nvCxnSpPr>
      <xdr:spPr>
        <a:xfrm>
          <a:off x="13936708" y="3355847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50983</xdr:colOff>
      <xdr:row>4</xdr:row>
      <xdr:rowOff>142891</xdr:rowOff>
    </xdr:from>
    <xdr:to>
      <xdr:col>63</xdr:col>
      <xdr:colOff>38885</xdr:colOff>
      <xdr:row>4</xdr:row>
      <xdr:rowOff>142891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667ECAB-0573-4B50-B741-E1AE9C1E8E3A}"/>
            </a:ext>
          </a:extLst>
        </xdr:cNvPr>
        <xdr:cNvCxnSpPr/>
      </xdr:nvCxnSpPr>
      <xdr:spPr>
        <a:xfrm>
          <a:off x="14189698" y="1055066"/>
          <a:ext cx="2159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38342</xdr:colOff>
      <xdr:row>4</xdr:row>
      <xdr:rowOff>140297</xdr:rowOff>
    </xdr:from>
    <xdr:to>
      <xdr:col>63</xdr:col>
      <xdr:colOff>38342</xdr:colOff>
      <xdr:row>14</xdr:row>
      <xdr:rowOff>143057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CA5E56F9-ECF6-42C8-9D48-8C5ED1A53791}"/>
            </a:ext>
          </a:extLst>
        </xdr:cNvPr>
        <xdr:cNvCxnSpPr/>
      </xdr:nvCxnSpPr>
      <xdr:spPr>
        <a:xfrm>
          <a:off x="14440142" y="1054697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39692</xdr:colOff>
      <xdr:row>14</xdr:row>
      <xdr:rowOff>140670</xdr:rowOff>
    </xdr:from>
    <xdr:to>
      <xdr:col>67</xdr:col>
      <xdr:colOff>61292</xdr:colOff>
      <xdr:row>14</xdr:row>
      <xdr:rowOff>140670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95221BD5-96D5-4519-8937-26EA00FFF759}"/>
            </a:ext>
          </a:extLst>
        </xdr:cNvPr>
        <xdr:cNvCxnSpPr/>
      </xdr:nvCxnSpPr>
      <xdr:spPr>
        <a:xfrm>
          <a:off x="14441492" y="3356310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59081</xdr:colOff>
      <xdr:row>14</xdr:row>
      <xdr:rowOff>144770</xdr:rowOff>
    </xdr:from>
    <xdr:to>
      <xdr:col>67</xdr:col>
      <xdr:colOff>59081</xdr:colOff>
      <xdr:row>15</xdr:row>
      <xdr:rowOff>132170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CC07075E-1D7B-42D7-B189-A748A458C367}"/>
            </a:ext>
          </a:extLst>
        </xdr:cNvPr>
        <xdr:cNvCxnSpPr/>
      </xdr:nvCxnSpPr>
      <xdr:spPr>
        <a:xfrm>
          <a:off x="15375281" y="3360410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180518</xdr:colOff>
      <xdr:row>4</xdr:row>
      <xdr:rowOff>143116</xdr:rowOff>
    </xdr:from>
    <xdr:to>
      <xdr:col>61</xdr:col>
      <xdr:colOff>111760</xdr:colOff>
      <xdr:row>4</xdr:row>
      <xdr:rowOff>143116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C28B2259-C4FA-47E6-8F27-C19BDE850263}"/>
            </a:ext>
          </a:extLst>
        </xdr:cNvPr>
        <xdr:cNvCxnSpPr/>
      </xdr:nvCxnSpPr>
      <xdr:spPr>
        <a:xfrm>
          <a:off x="13439318" y="1057516"/>
          <a:ext cx="61704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213360</xdr:colOff>
      <xdr:row>14</xdr:row>
      <xdr:rowOff>143711</xdr:rowOff>
    </xdr:from>
    <xdr:to>
      <xdr:col>60</xdr:col>
      <xdr:colOff>132895</xdr:colOff>
      <xdr:row>14</xdr:row>
      <xdr:rowOff>143711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B6643494-27E9-4EB9-AAA0-3868FF732832}"/>
            </a:ext>
          </a:extLst>
        </xdr:cNvPr>
        <xdr:cNvCxnSpPr/>
      </xdr:nvCxnSpPr>
      <xdr:spPr>
        <a:xfrm>
          <a:off x="13700760" y="3359351"/>
          <a:ext cx="14813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34885</xdr:colOff>
      <xdr:row>4</xdr:row>
      <xdr:rowOff>140868</xdr:rowOff>
    </xdr:from>
    <xdr:to>
      <xdr:col>60</xdr:col>
      <xdr:colOff>34885</xdr:colOff>
      <xdr:row>14</xdr:row>
      <xdr:rowOff>143628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7DE3069-B346-46AE-A96B-0343B859E339}"/>
            </a:ext>
          </a:extLst>
        </xdr:cNvPr>
        <xdr:cNvCxnSpPr/>
      </xdr:nvCxnSpPr>
      <xdr:spPr>
        <a:xfrm>
          <a:off x="13750885" y="1055268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83141</xdr:colOff>
      <xdr:row>8</xdr:row>
      <xdr:rowOff>6633</xdr:rowOff>
    </xdr:from>
    <xdr:ext cx="233205" cy="444352"/>
    <xdr:sp macro="" textlink="'1条'!$R$7">
      <xdr:nvSpPr>
        <xdr:cNvPr id="107" name="テキスト ボックス 106">
          <a:extLst>
            <a:ext uri="{FF2B5EF4-FFF2-40B4-BE49-F238E27FC236}">
              <a16:creationId xmlns:a16="http://schemas.microsoft.com/office/drawing/2014/main" id="{AE8FBD13-9D19-458B-B1A0-5DF8F84A2FF8}"/>
            </a:ext>
          </a:extLst>
        </xdr:cNvPr>
        <xdr:cNvSpPr txBox="1"/>
      </xdr:nvSpPr>
      <xdr:spPr>
        <a:xfrm rot="16200000">
          <a:off x="13464968" y="195189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58</xdr:col>
      <xdr:colOff>213348</xdr:colOff>
      <xdr:row>15</xdr:row>
      <xdr:rowOff>134594</xdr:rowOff>
    </xdr:from>
    <xdr:to>
      <xdr:col>60</xdr:col>
      <xdr:colOff>132895</xdr:colOff>
      <xdr:row>15</xdr:row>
      <xdr:rowOff>134594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54D166FA-29BE-44E7-AA70-85597F210804}"/>
            </a:ext>
          </a:extLst>
        </xdr:cNvPr>
        <xdr:cNvCxnSpPr/>
      </xdr:nvCxnSpPr>
      <xdr:spPr>
        <a:xfrm>
          <a:off x="13472148" y="3578834"/>
          <a:ext cx="376747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69676</xdr:colOff>
      <xdr:row>8</xdr:row>
      <xdr:rowOff>178646</xdr:rowOff>
    </xdr:from>
    <xdr:ext cx="233205" cy="444352"/>
    <xdr:sp macro="" textlink="'1条'!R6">
      <xdr:nvSpPr>
        <xdr:cNvPr id="109" name="テキスト ボックス 108">
          <a:extLst>
            <a:ext uri="{FF2B5EF4-FFF2-40B4-BE49-F238E27FC236}">
              <a16:creationId xmlns:a16="http://schemas.microsoft.com/office/drawing/2014/main" id="{B9AFC3D8-3714-4B7C-87EC-88376B00C0B9}"/>
            </a:ext>
          </a:extLst>
        </xdr:cNvPr>
        <xdr:cNvSpPr txBox="1"/>
      </xdr:nvSpPr>
      <xdr:spPr>
        <a:xfrm rot="16200000">
          <a:off x="13222903" y="212390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59</xdr:col>
      <xdr:colOff>30990</xdr:colOff>
      <xdr:row>4</xdr:row>
      <xdr:rowOff>140868</xdr:rowOff>
    </xdr:from>
    <xdr:to>
      <xdr:col>59</xdr:col>
      <xdr:colOff>30990</xdr:colOff>
      <xdr:row>15</xdr:row>
      <xdr:rowOff>131028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FE0C7710-632E-4D97-A2D4-CC26F4237E3C}"/>
            </a:ext>
          </a:extLst>
        </xdr:cNvPr>
        <xdr:cNvCxnSpPr/>
      </xdr:nvCxnSpPr>
      <xdr:spPr>
        <a:xfrm>
          <a:off x="13518390" y="1055268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34006</xdr:colOff>
      <xdr:row>14</xdr:row>
      <xdr:rowOff>146395</xdr:rowOff>
    </xdr:from>
    <xdr:to>
      <xdr:col>60</xdr:col>
      <xdr:colOff>34006</xdr:colOff>
      <xdr:row>15</xdr:row>
      <xdr:rowOff>133795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BBE40964-D89E-430B-A7D8-798C93CD36D3}"/>
            </a:ext>
          </a:extLst>
        </xdr:cNvPr>
        <xdr:cNvCxnSpPr/>
      </xdr:nvCxnSpPr>
      <xdr:spPr>
        <a:xfrm>
          <a:off x="13750006" y="3362035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80408</xdr:colOff>
      <xdr:row>10</xdr:row>
      <xdr:rowOff>22815</xdr:rowOff>
    </xdr:from>
    <xdr:ext cx="224998" cy="345929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96758ED-AC6C-48AA-B40C-3403F335F04F}"/>
            </a:ext>
          </a:extLst>
        </xdr:cNvPr>
        <xdr:cNvSpPr txBox="1"/>
      </xdr:nvSpPr>
      <xdr:spPr>
        <a:xfrm rot="16200000">
          <a:off x="13278742" y="2380167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59</xdr:col>
      <xdr:colOff>51793</xdr:colOff>
      <xdr:row>14</xdr:row>
      <xdr:rowOff>3387</xdr:rowOff>
    </xdr:from>
    <xdr:ext cx="233205" cy="444352"/>
    <xdr:sp macro="" textlink="'1条'!$R$10">
      <xdr:nvSpPr>
        <xdr:cNvPr id="113" name="テキスト ボックス 112">
          <a:extLst>
            <a:ext uri="{FF2B5EF4-FFF2-40B4-BE49-F238E27FC236}">
              <a16:creationId xmlns:a16="http://schemas.microsoft.com/office/drawing/2014/main" id="{ED7A3EB6-0CDC-4B14-ADD1-A411B16C2CC8}"/>
            </a:ext>
          </a:extLst>
        </xdr:cNvPr>
        <xdr:cNvSpPr txBox="1"/>
      </xdr:nvSpPr>
      <xdr:spPr>
        <a:xfrm rot="16200000">
          <a:off x="13433620" y="332460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62</xdr:col>
      <xdr:colOff>52824</xdr:colOff>
      <xdr:row>3</xdr:row>
      <xdr:rowOff>186325</xdr:rowOff>
    </xdr:from>
    <xdr:to>
      <xdr:col>62</xdr:col>
      <xdr:colOff>52824</xdr:colOff>
      <xdr:row>4</xdr:row>
      <xdr:rowOff>87384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23713E59-FE26-4F1C-844D-D85783917F45}"/>
            </a:ext>
          </a:extLst>
        </xdr:cNvPr>
        <xdr:cNvCxnSpPr/>
      </xdr:nvCxnSpPr>
      <xdr:spPr>
        <a:xfrm>
          <a:off x="14226024" y="872125"/>
          <a:ext cx="0" cy="12965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38847</xdr:colOff>
      <xdr:row>3</xdr:row>
      <xdr:rowOff>189349</xdr:rowOff>
    </xdr:from>
    <xdr:to>
      <xdr:col>63</xdr:col>
      <xdr:colOff>38847</xdr:colOff>
      <xdr:row>4</xdr:row>
      <xdr:rowOff>79248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EAB152D4-0CB7-47B7-8940-C35196A657E7}"/>
            </a:ext>
          </a:extLst>
        </xdr:cNvPr>
        <xdr:cNvCxnSpPr/>
      </xdr:nvCxnSpPr>
      <xdr:spPr>
        <a:xfrm>
          <a:off x="14440647" y="875149"/>
          <a:ext cx="0" cy="11849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52347</xdr:colOff>
      <xdr:row>3</xdr:row>
      <xdr:rowOff>216968</xdr:rowOff>
    </xdr:from>
    <xdr:to>
      <xdr:col>63</xdr:col>
      <xdr:colOff>40303</xdr:colOff>
      <xdr:row>3</xdr:row>
      <xdr:rowOff>216968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C99DBFEA-2B3F-43C2-A422-B47827E61C4C}"/>
            </a:ext>
          </a:extLst>
        </xdr:cNvPr>
        <xdr:cNvCxnSpPr/>
      </xdr:nvCxnSpPr>
      <xdr:spPr>
        <a:xfrm>
          <a:off x="14225547" y="902768"/>
          <a:ext cx="21655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168887</xdr:colOff>
      <xdr:row>3</xdr:row>
      <xdr:rowOff>9095</xdr:rowOff>
    </xdr:from>
    <xdr:ext cx="444352" cy="233205"/>
    <xdr:sp macro="" textlink="'1条'!R8">
      <xdr:nvSpPr>
        <xdr:cNvPr id="117" name="テキスト ボックス 116">
          <a:extLst>
            <a:ext uri="{FF2B5EF4-FFF2-40B4-BE49-F238E27FC236}">
              <a16:creationId xmlns:a16="http://schemas.microsoft.com/office/drawing/2014/main" id="{DC770CFA-DD15-4916-B795-4B3D986CAFD0}"/>
            </a:ext>
          </a:extLst>
        </xdr:cNvPr>
        <xdr:cNvSpPr txBox="1"/>
      </xdr:nvSpPr>
      <xdr:spPr>
        <a:xfrm>
          <a:off x="14113487" y="69489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60</xdr:col>
      <xdr:colOff>218488</xdr:colOff>
      <xdr:row>13</xdr:row>
      <xdr:rowOff>118506</xdr:rowOff>
    </xdr:from>
    <xdr:to>
      <xdr:col>60</xdr:col>
      <xdr:colOff>218488</xdr:colOff>
      <xdr:row>14</xdr:row>
      <xdr:rowOff>60960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C894092E-EC2F-42EC-A387-9B662190C0D1}"/>
            </a:ext>
          </a:extLst>
        </xdr:cNvPr>
        <xdr:cNvCxnSpPr/>
      </xdr:nvCxnSpPr>
      <xdr:spPr>
        <a:xfrm>
          <a:off x="13934488" y="3105546"/>
          <a:ext cx="0" cy="17105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218357</xdr:colOff>
      <xdr:row>13</xdr:row>
      <xdr:rowOff>171246</xdr:rowOff>
    </xdr:from>
    <xdr:to>
      <xdr:col>62</xdr:col>
      <xdr:colOff>50270</xdr:colOff>
      <xdr:row>13</xdr:row>
      <xdr:rowOff>171246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D0810725-CC13-46CD-8E66-4F63AEBC8DFE}"/>
            </a:ext>
          </a:extLst>
        </xdr:cNvPr>
        <xdr:cNvCxnSpPr/>
      </xdr:nvCxnSpPr>
      <xdr:spPr>
        <a:xfrm>
          <a:off x="13934357" y="3158286"/>
          <a:ext cx="28911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145900</xdr:colOff>
      <xdr:row>12</xdr:row>
      <xdr:rowOff>188128</xdr:rowOff>
    </xdr:from>
    <xdr:ext cx="444352" cy="233205"/>
    <xdr:sp macro="" textlink="'1条'!R11">
      <xdr:nvSpPr>
        <xdr:cNvPr id="121" name="テキスト ボックス 120">
          <a:extLst>
            <a:ext uri="{FF2B5EF4-FFF2-40B4-BE49-F238E27FC236}">
              <a16:creationId xmlns:a16="http://schemas.microsoft.com/office/drawing/2014/main" id="{28871334-2E30-46D2-8050-A47ECC62A05A}"/>
            </a:ext>
          </a:extLst>
        </xdr:cNvPr>
        <xdr:cNvSpPr txBox="1"/>
      </xdr:nvSpPr>
      <xdr:spPr>
        <a:xfrm>
          <a:off x="13861900" y="294826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63</xdr:col>
      <xdr:colOff>92716</xdr:colOff>
      <xdr:row>18</xdr:row>
      <xdr:rowOff>210535</xdr:rowOff>
    </xdr:from>
    <xdr:ext cx="444352" cy="233205"/>
    <xdr:sp macro="" textlink="$AQ$15">
      <xdr:nvSpPr>
        <xdr:cNvPr id="122" name="テキスト ボックス 121">
          <a:extLst>
            <a:ext uri="{FF2B5EF4-FFF2-40B4-BE49-F238E27FC236}">
              <a16:creationId xmlns:a16="http://schemas.microsoft.com/office/drawing/2014/main" id="{A9BB99BB-8AAE-43FB-8905-FCC52B1F238F}"/>
            </a:ext>
          </a:extLst>
        </xdr:cNvPr>
        <xdr:cNvSpPr txBox="1"/>
      </xdr:nvSpPr>
      <xdr:spPr>
        <a:xfrm>
          <a:off x="14494516" y="435581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58336B-3C5A-4834-8BC5-A060A1E2645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0.977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63</xdr:col>
      <xdr:colOff>44142</xdr:colOff>
      <xdr:row>18</xdr:row>
      <xdr:rowOff>196646</xdr:rowOff>
    </xdr:from>
    <xdr:to>
      <xdr:col>64</xdr:col>
      <xdr:colOff>168342</xdr:colOff>
      <xdr:row>18</xdr:row>
      <xdr:rowOff>196646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62A388C6-D48A-47C6-9F0A-4111D935233A}"/>
            </a:ext>
          </a:extLst>
        </xdr:cNvPr>
        <xdr:cNvCxnSpPr/>
      </xdr:nvCxnSpPr>
      <xdr:spPr>
        <a:xfrm>
          <a:off x="14445942" y="4341926"/>
          <a:ext cx="352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167068</xdr:colOff>
      <xdr:row>18</xdr:row>
      <xdr:rowOff>88026</xdr:rowOff>
    </xdr:from>
    <xdr:to>
      <xdr:col>64</xdr:col>
      <xdr:colOff>167068</xdr:colOff>
      <xdr:row>19</xdr:row>
      <xdr:rowOff>36576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ED71C76D-BD4A-4511-83BB-00262E86C566}"/>
            </a:ext>
          </a:extLst>
        </xdr:cNvPr>
        <xdr:cNvCxnSpPr/>
      </xdr:nvCxnSpPr>
      <xdr:spPr>
        <a:xfrm>
          <a:off x="14797468" y="4233306"/>
          <a:ext cx="0" cy="17715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55857</xdr:colOff>
      <xdr:row>3</xdr:row>
      <xdr:rowOff>169082</xdr:rowOff>
    </xdr:from>
    <xdr:ext cx="233205" cy="444352"/>
    <xdr:sp macro="" textlink="'1条'!R17">
      <xdr:nvSpPr>
        <xdr:cNvPr id="125" name="テキスト ボックス 124">
          <a:extLst>
            <a:ext uri="{FF2B5EF4-FFF2-40B4-BE49-F238E27FC236}">
              <a16:creationId xmlns:a16="http://schemas.microsoft.com/office/drawing/2014/main" id="{294CC943-0590-4957-96B6-24F3616FA54C}"/>
            </a:ext>
          </a:extLst>
        </xdr:cNvPr>
        <xdr:cNvSpPr txBox="1"/>
      </xdr:nvSpPr>
      <xdr:spPr>
        <a:xfrm rot="16200000">
          <a:off x="15266484" y="96045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66</xdr:col>
      <xdr:colOff>218534</xdr:colOff>
      <xdr:row>4</xdr:row>
      <xdr:rowOff>60711</xdr:rowOff>
    </xdr:from>
    <xdr:to>
      <xdr:col>66</xdr:col>
      <xdr:colOff>218534</xdr:colOff>
      <xdr:row>4</xdr:row>
      <xdr:rowOff>143749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247BE1AF-F568-4F91-BD76-694FA1669876}"/>
            </a:ext>
          </a:extLst>
        </xdr:cNvPr>
        <xdr:cNvCxnSpPr/>
      </xdr:nvCxnSpPr>
      <xdr:spPr>
        <a:xfrm>
          <a:off x="15306134" y="975111"/>
          <a:ext cx="0" cy="83038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44948</xdr:colOff>
      <xdr:row>4</xdr:row>
      <xdr:rowOff>182715</xdr:rowOff>
    </xdr:from>
    <xdr:to>
      <xdr:col>66</xdr:col>
      <xdr:colOff>1208</xdr:colOff>
      <xdr:row>4</xdr:row>
      <xdr:rowOff>182715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8E33AE52-5E38-407C-8EBA-402F57BB1837}"/>
            </a:ext>
          </a:extLst>
        </xdr:cNvPr>
        <xdr:cNvCxnSpPr/>
      </xdr:nvCxnSpPr>
      <xdr:spPr>
        <a:xfrm>
          <a:off x="14446748" y="1097115"/>
          <a:ext cx="63979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92710</xdr:colOff>
      <xdr:row>4</xdr:row>
      <xdr:rowOff>144177</xdr:rowOff>
    </xdr:from>
    <xdr:to>
      <xdr:col>67</xdr:col>
      <xdr:colOff>39013</xdr:colOff>
      <xdr:row>4</xdr:row>
      <xdr:rowOff>144177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94335AD1-FF20-4400-849A-22BE4F0D3D68}"/>
            </a:ext>
          </a:extLst>
        </xdr:cNvPr>
        <xdr:cNvCxnSpPr/>
      </xdr:nvCxnSpPr>
      <xdr:spPr>
        <a:xfrm>
          <a:off x="15180310" y="1058577"/>
          <a:ext cx="17490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161358</xdr:colOff>
      <xdr:row>4</xdr:row>
      <xdr:rowOff>167006</xdr:rowOff>
    </xdr:from>
    <xdr:to>
      <xdr:col>64</xdr:col>
      <xdr:colOff>166790</xdr:colOff>
      <xdr:row>5</xdr:row>
      <xdr:rowOff>82319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40032D51-49C4-4D22-81F3-02D1ACDB7248}"/>
            </a:ext>
          </a:extLst>
        </xdr:cNvPr>
        <xdr:cNvCxnSpPr/>
      </xdr:nvCxnSpPr>
      <xdr:spPr>
        <a:xfrm rot="2700000">
          <a:off x="14722517" y="1150647"/>
          <a:ext cx="143913" cy="543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184740</xdr:colOff>
      <xdr:row>4</xdr:row>
      <xdr:rowOff>185279</xdr:rowOff>
    </xdr:from>
    <xdr:to>
      <xdr:col>65</xdr:col>
      <xdr:colOff>23710</xdr:colOff>
      <xdr:row>5</xdr:row>
      <xdr:rowOff>21217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A1D78D75-A9AC-449E-BA02-9DF68C58DD40}"/>
            </a:ext>
          </a:extLst>
        </xdr:cNvPr>
        <xdr:cNvCxnSpPr/>
      </xdr:nvCxnSpPr>
      <xdr:spPr>
        <a:xfrm>
          <a:off x="14815140" y="1099679"/>
          <a:ext cx="67570" cy="645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33482</xdr:colOff>
      <xdr:row>4</xdr:row>
      <xdr:rowOff>185279</xdr:rowOff>
    </xdr:from>
    <xdr:to>
      <xdr:col>65</xdr:col>
      <xdr:colOff>56499</xdr:colOff>
      <xdr:row>4</xdr:row>
      <xdr:rowOff>213978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D6D816DB-8429-4EDC-ACAE-82E6516B5E1D}"/>
            </a:ext>
          </a:extLst>
        </xdr:cNvPr>
        <xdr:cNvCxnSpPr/>
      </xdr:nvCxnSpPr>
      <xdr:spPr>
        <a:xfrm>
          <a:off x="14892482" y="1099679"/>
          <a:ext cx="23017" cy="2869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188265</xdr:colOff>
      <xdr:row>5</xdr:row>
      <xdr:rowOff>5523</xdr:rowOff>
    </xdr:from>
    <xdr:to>
      <xdr:col>65</xdr:col>
      <xdr:colOff>99307</xdr:colOff>
      <xdr:row>5</xdr:row>
      <xdr:rowOff>5523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2B643A03-78CF-413B-AD12-E4981A9E7346}"/>
            </a:ext>
          </a:extLst>
        </xdr:cNvPr>
        <xdr:cNvCxnSpPr/>
      </xdr:nvCxnSpPr>
      <xdr:spPr>
        <a:xfrm rot="18900000">
          <a:off x="14818665" y="1148523"/>
          <a:ext cx="13964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211104</xdr:colOff>
      <xdr:row>4</xdr:row>
      <xdr:rowOff>185279</xdr:rowOff>
    </xdr:from>
    <xdr:to>
      <xdr:col>64</xdr:col>
      <xdr:colOff>44200</xdr:colOff>
      <xdr:row>5</xdr:row>
      <xdr:rowOff>21217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73C138E5-90B8-41D5-98C2-188F5BA27C83}"/>
            </a:ext>
          </a:extLst>
        </xdr:cNvPr>
        <xdr:cNvCxnSpPr/>
      </xdr:nvCxnSpPr>
      <xdr:spPr>
        <a:xfrm>
          <a:off x="14612904" y="1099679"/>
          <a:ext cx="61696" cy="645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56555</xdr:colOff>
      <xdr:row>4</xdr:row>
      <xdr:rowOff>185279</xdr:rowOff>
    </xdr:from>
    <xdr:to>
      <xdr:col>64</xdr:col>
      <xdr:colOff>76678</xdr:colOff>
      <xdr:row>4</xdr:row>
      <xdr:rowOff>213978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7154B43A-200C-4F35-A5C7-BCFB7440DB97}"/>
            </a:ext>
          </a:extLst>
        </xdr:cNvPr>
        <xdr:cNvCxnSpPr/>
      </xdr:nvCxnSpPr>
      <xdr:spPr>
        <a:xfrm>
          <a:off x="14686955" y="1099679"/>
          <a:ext cx="20123" cy="2869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205104</xdr:colOff>
      <xdr:row>5</xdr:row>
      <xdr:rowOff>5524</xdr:rowOff>
    </xdr:from>
    <xdr:to>
      <xdr:col>64</xdr:col>
      <xdr:colOff>115592</xdr:colOff>
      <xdr:row>5</xdr:row>
      <xdr:rowOff>5524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EF9DE7A-1AA9-49C5-95B7-E84E753A6723}"/>
            </a:ext>
          </a:extLst>
        </xdr:cNvPr>
        <xdr:cNvCxnSpPr/>
      </xdr:nvCxnSpPr>
      <xdr:spPr>
        <a:xfrm rot="18900000">
          <a:off x="14606904" y="1148524"/>
          <a:ext cx="13908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74595</xdr:colOff>
      <xdr:row>4</xdr:row>
      <xdr:rowOff>221630</xdr:rowOff>
    </xdr:from>
    <xdr:to>
      <xdr:col>64</xdr:col>
      <xdr:colOff>148270</xdr:colOff>
      <xdr:row>5</xdr:row>
      <xdr:rowOff>58058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16A602AD-7C86-4E66-823E-723DCE78F59A}"/>
            </a:ext>
          </a:extLst>
        </xdr:cNvPr>
        <xdr:cNvCxnSpPr/>
      </xdr:nvCxnSpPr>
      <xdr:spPr>
        <a:xfrm flipV="1">
          <a:off x="14704995" y="1136030"/>
          <a:ext cx="73675" cy="6502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157918</xdr:colOff>
      <xdr:row>5</xdr:row>
      <xdr:rowOff>34600</xdr:rowOff>
    </xdr:from>
    <xdr:to>
      <xdr:col>64</xdr:col>
      <xdr:colOff>181375</xdr:colOff>
      <xdr:row>5</xdr:row>
      <xdr:rowOff>58057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31620629-676E-4CAF-AB6F-26B5E4092F28}"/>
            </a:ext>
          </a:extLst>
        </xdr:cNvPr>
        <xdr:cNvCxnSpPr/>
      </xdr:nvCxnSpPr>
      <xdr:spPr>
        <a:xfrm flipV="1">
          <a:off x="14788318" y="1177600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218534</xdr:colOff>
      <xdr:row>4</xdr:row>
      <xdr:rowOff>176635</xdr:rowOff>
    </xdr:from>
    <xdr:to>
      <xdr:col>66</xdr:col>
      <xdr:colOff>218534</xdr:colOff>
      <xdr:row>5</xdr:row>
      <xdr:rowOff>27875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37239B9A-8AEF-438B-A658-52CEDE0E6030}"/>
            </a:ext>
          </a:extLst>
        </xdr:cNvPr>
        <xdr:cNvCxnSpPr/>
      </xdr:nvCxnSpPr>
      <xdr:spPr>
        <a:xfrm>
          <a:off x="15306134" y="1091035"/>
          <a:ext cx="0" cy="7984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173889</xdr:colOff>
      <xdr:row>17</xdr:row>
      <xdr:rowOff>142041</xdr:rowOff>
    </xdr:from>
    <xdr:ext cx="559769" cy="233205"/>
    <xdr:sp macro="" textlink="$AQ$9">
      <xdr:nvSpPr>
        <xdr:cNvPr id="140" name="テキスト ボックス 139">
          <a:extLst>
            <a:ext uri="{FF2B5EF4-FFF2-40B4-BE49-F238E27FC236}">
              <a16:creationId xmlns:a16="http://schemas.microsoft.com/office/drawing/2014/main" id="{F8F36A5A-A888-4029-A1C6-6868C175CF78}"/>
            </a:ext>
          </a:extLst>
        </xdr:cNvPr>
        <xdr:cNvSpPr txBox="1"/>
      </xdr:nvSpPr>
      <xdr:spPr>
        <a:xfrm>
          <a:off x="14938513" y="4077876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F077AD-48F4-4F09-94CB-BE04B674081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218.110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62</xdr:col>
      <xdr:colOff>106123</xdr:colOff>
      <xdr:row>16</xdr:row>
      <xdr:rowOff>82081</xdr:rowOff>
    </xdr:from>
    <xdr:ext cx="354905" cy="224998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3A716EC5-18D6-4A74-825D-F6A864ACD301}"/>
            </a:ext>
          </a:extLst>
        </xdr:cNvPr>
        <xdr:cNvSpPr txBox="1"/>
      </xdr:nvSpPr>
      <xdr:spPr>
        <a:xfrm>
          <a:off x="14279323" y="3754921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₁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63</xdr:col>
      <xdr:colOff>194548</xdr:colOff>
      <xdr:row>17</xdr:row>
      <xdr:rowOff>140736</xdr:rowOff>
    </xdr:from>
    <xdr:ext cx="368434" cy="224998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F3B15DD5-39A6-4C69-A09A-0AA69CC69D24}"/>
            </a:ext>
          </a:extLst>
        </xdr:cNvPr>
        <xdr:cNvSpPr txBox="1"/>
      </xdr:nvSpPr>
      <xdr:spPr>
        <a:xfrm>
          <a:off x="14596348" y="4042176"/>
          <a:ext cx="36843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N =</a:t>
          </a:r>
        </a:p>
      </xdr:txBody>
    </xdr:sp>
    <xdr:clientData/>
  </xdr:oneCellAnchor>
  <xdr:oneCellAnchor>
    <xdr:from>
      <xdr:col>66</xdr:col>
      <xdr:colOff>192706</xdr:colOff>
      <xdr:row>16</xdr:row>
      <xdr:rowOff>23297</xdr:rowOff>
    </xdr:from>
    <xdr:ext cx="354905" cy="224998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532CFD6D-4CB7-4CB2-9760-71C5010A9173}"/>
            </a:ext>
          </a:extLst>
        </xdr:cNvPr>
        <xdr:cNvSpPr txBox="1"/>
      </xdr:nvSpPr>
      <xdr:spPr>
        <a:xfrm>
          <a:off x="15280306" y="3697830"/>
          <a:ext cx="354905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q</a:t>
          </a:r>
          <a:r>
            <a:rPr kumimoji="1" lang="ja-JP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₂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59</xdr:col>
      <xdr:colOff>71992</xdr:colOff>
      <xdr:row>16</xdr:row>
      <xdr:rowOff>148597</xdr:rowOff>
    </xdr:from>
    <xdr:ext cx="559769" cy="233205"/>
    <xdr:sp macro="" textlink="'3安'!AP36">
      <xdr:nvSpPr>
        <xdr:cNvPr id="146" name="テキスト ボックス 145">
          <a:extLst>
            <a:ext uri="{FF2B5EF4-FFF2-40B4-BE49-F238E27FC236}">
              <a16:creationId xmlns:a16="http://schemas.microsoft.com/office/drawing/2014/main" id="{C62260C0-886A-425D-9522-1D00755DCCFD}"/>
            </a:ext>
          </a:extLst>
        </xdr:cNvPr>
        <xdr:cNvSpPr txBox="1"/>
      </xdr:nvSpPr>
      <xdr:spPr>
        <a:xfrm>
          <a:off x="13559392" y="3823130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B27C73C-86EC-4222-9D2B-E4BC2C8383D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213.629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66</xdr:col>
      <xdr:colOff>128195</xdr:colOff>
      <xdr:row>16</xdr:row>
      <xdr:rowOff>160366</xdr:rowOff>
    </xdr:from>
    <xdr:ext cx="502061" cy="233205"/>
    <xdr:sp macro="" textlink="'3安'!BB26">
      <xdr:nvSpPr>
        <xdr:cNvPr id="160" name="テキスト ボックス 159">
          <a:extLst>
            <a:ext uri="{FF2B5EF4-FFF2-40B4-BE49-F238E27FC236}">
              <a16:creationId xmlns:a16="http://schemas.microsoft.com/office/drawing/2014/main" id="{A0CBB7D9-8D0E-4C01-8DF0-DEF1AB0BCF95}"/>
            </a:ext>
          </a:extLst>
        </xdr:cNvPr>
        <xdr:cNvSpPr txBox="1"/>
      </xdr:nvSpPr>
      <xdr:spPr>
        <a:xfrm>
          <a:off x="15215795" y="3834899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43C0E97-E25C-477E-B555-B6F0E47D980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21.421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62</xdr:col>
      <xdr:colOff>53710</xdr:colOff>
      <xdr:row>16</xdr:row>
      <xdr:rowOff>208622</xdr:rowOff>
    </xdr:from>
    <xdr:ext cx="559769" cy="233205"/>
    <xdr:sp macro="" textlink="$BB$17">
      <xdr:nvSpPr>
        <xdr:cNvPr id="163" name="テキスト ボックス 162">
          <a:extLst>
            <a:ext uri="{FF2B5EF4-FFF2-40B4-BE49-F238E27FC236}">
              <a16:creationId xmlns:a16="http://schemas.microsoft.com/office/drawing/2014/main" id="{A6B1EB8A-B728-4129-BB5C-FF7FC90A20C5}"/>
            </a:ext>
          </a:extLst>
        </xdr:cNvPr>
        <xdr:cNvSpPr txBox="1"/>
      </xdr:nvSpPr>
      <xdr:spPr>
        <a:xfrm>
          <a:off x="14226910" y="3881462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68830F0-6CCF-4797-AF1D-DAE1FEC076FC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146.356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62</xdr:col>
      <xdr:colOff>159657</xdr:colOff>
      <xdr:row>18</xdr:row>
      <xdr:rowOff>200455</xdr:rowOff>
    </xdr:from>
    <xdr:ext cx="313804" cy="224998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CCA5590F-B9F1-473B-8A22-0B7D3869334B}"/>
            </a:ext>
          </a:extLst>
        </xdr:cNvPr>
        <xdr:cNvSpPr txBox="1"/>
      </xdr:nvSpPr>
      <xdr:spPr>
        <a:xfrm>
          <a:off x="14332857" y="4345735"/>
          <a:ext cx="31380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63</xdr:col>
      <xdr:colOff>41560</xdr:colOff>
      <xdr:row>14</xdr:row>
      <xdr:rowOff>144295</xdr:rowOff>
    </xdr:from>
    <xdr:to>
      <xdr:col>63</xdr:col>
      <xdr:colOff>41560</xdr:colOff>
      <xdr:row>15</xdr:row>
      <xdr:rowOff>131695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86DA54E1-D28C-4816-9944-4A46AF252DAA}"/>
            </a:ext>
          </a:extLst>
        </xdr:cNvPr>
        <xdr:cNvCxnSpPr/>
      </xdr:nvCxnSpPr>
      <xdr:spPr>
        <a:xfrm>
          <a:off x="14443360" y="3359935"/>
          <a:ext cx="0" cy="216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93209</xdr:colOff>
      <xdr:row>22</xdr:row>
      <xdr:rowOff>198835</xdr:rowOff>
    </xdr:from>
    <xdr:to>
      <xdr:col>27</xdr:col>
      <xdr:colOff>93209</xdr:colOff>
      <xdr:row>32</xdr:row>
      <xdr:rowOff>216835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F9F423AE-55B9-BA1D-D3FB-582E13BEA2B8}"/>
            </a:ext>
          </a:extLst>
        </xdr:cNvPr>
        <xdr:cNvCxnSpPr/>
      </xdr:nvCxnSpPr>
      <xdr:spPr>
        <a:xfrm>
          <a:off x="6265409" y="5253435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35333</xdr:colOff>
      <xdr:row>33</xdr:row>
      <xdr:rowOff>209884</xdr:rowOff>
    </xdr:from>
    <xdr:to>
      <xdr:col>32</xdr:col>
      <xdr:colOff>103733</xdr:colOff>
      <xdr:row>33</xdr:row>
      <xdr:rowOff>209884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71071824-A33F-1145-BEB5-F8ED04402955}"/>
            </a:ext>
          </a:extLst>
        </xdr:cNvPr>
        <xdr:cNvCxnSpPr/>
      </xdr:nvCxnSpPr>
      <xdr:spPr>
        <a:xfrm>
          <a:off x="5978933" y="7779084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35211</xdr:colOff>
      <xdr:row>32</xdr:row>
      <xdr:rowOff>218958</xdr:rowOff>
    </xdr:from>
    <xdr:to>
      <xdr:col>27</xdr:col>
      <xdr:colOff>94038</xdr:colOff>
      <xdr:row>32</xdr:row>
      <xdr:rowOff>218958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67EB9780-C347-C018-D9DA-0647F6A257A8}"/>
            </a:ext>
          </a:extLst>
        </xdr:cNvPr>
        <xdr:cNvCxnSpPr/>
      </xdr:nvCxnSpPr>
      <xdr:spPr>
        <a:xfrm>
          <a:off x="5978811" y="7559558"/>
          <a:ext cx="28742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33658</xdr:colOff>
      <xdr:row>32</xdr:row>
      <xdr:rowOff>220615</xdr:rowOff>
    </xdr:from>
    <xdr:to>
      <xdr:col>26</xdr:col>
      <xdr:colOff>33658</xdr:colOff>
      <xdr:row>33</xdr:row>
      <xdr:rowOff>208015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B95BF71F-A885-8D0B-B4FB-DC151EC15E0E}"/>
            </a:ext>
          </a:extLst>
        </xdr:cNvPr>
        <xdr:cNvCxnSpPr/>
      </xdr:nvCxnSpPr>
      <xdr:spPr>
        <a:xfrm>
          <a:off x="5977258" y="756121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92417</xdr:colOff>
      <xdr:row>22</xdr:row>
      <xdr:rowOff>195867</xdr:rowOff>
    </xdr:from>
    <xdr:to>
      <xdr:col>28</xdr:col>
      <xdr:colOff>80806</xdr:colOff>
      <xdr:row>22</xdr:row>
      <xdr:rowOff>195867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346B3C5A-0931-1316-C2D2-78B599B69463}"/>
            </a:ext>
          </a:extLst>
        </xdr:cNvPr>
        <xdr:cNvCxnSpPr/>
      </xdr:nvCxnSpPr>
      <xdr:spPr>
        <a:xfrm>
          <a:off x="6264617" y="5250467"/>
          <a:ext cx="21698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83311</xdr:colOff>
      <xdr:row>22</xdr:row>
      <xdr:rowOff>198835</xdr:rowOff>
    </xdr:from>
    <xdr:to>
      <xdr:col>28</xdr:col>
      <xdr:colOff>83311</xdr:colOff>
      <xdr:row>32</xdr:row>
      <xdr:rowOff>216835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0DFBBB31-B2E2-6729-88A0-542C22E2B6C5}"/>
            </a:ext>
          </a:extLst>
        </xdr:cNvPr>
        <xdr:cNvCxnSpPr/>
      </xdr:nvCxnSpPr>
      <xdr:spPr>
        <a:xfrm>
          <a:off x="6484111" y="5253435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81189</xdr:colOff>
      <xdr:row>32</xdr:row>
      <xdr:rowOff>215999</xdr:rowOff>
    </xdr:from>
    <xdr:to>
      <xdr:col>32</xdr:col>
      <xdr:colOff>102789</xdr:colOff>
      <xdr:row>32</xdr:row>
      <xdr:rowOff>215999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BD12FC21-5B67-4255-8891-BF10B20C2EC5}"/>
            </a:ext>
          </a:extLst>
        </xdr:cNvPr>
        <xdr:cNvCxnSpPr/>
      </xdr:nvCxnSpPr>
      <xdr:spPr>
        <a:xfrm>
          <a:off x="6481989" y="755659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103957</xdr:colOff>
      <xdr:row>32</xdr:row>
      <xdr:rowOff>219405</xdr:rowOff>
    </xdr:from>
    <xdr:to>
      <xdr:col>32</xdr:col>
      <xdr:colOff>103957</xdr:colOff>
      <xdr:row>33</xdr:row>
      <xdr:rowOff>206805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2AD10DD2-A0EB-6F96-2EF1-8FBC040F1366}"/>
            </a:ext>
          </a:extLst>
        </xdr:cNvPr>
        <xdr:cNvCxnSpPr/>
      </xdr:nvCxnSpPr>
      <xdr:spPr>
        <a:xfrm>
          <a:off x="7419157" y="7560005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109041</xdr:colOff>
      <xdr:row>22</xdr:row>
      <xdr:rowOff>196574</xdr:rowOff>
    </xdr:from>
    <xdr:to>
      <xdr:col>26</xdr:col>
      <xdr:colOff>156029</xdr:colOff>
      <xdr:row>22</xdr:row>
      <xdr:rowOff>196574</xdr:rowOff>
    </xdr:to>
    <xdr:cxnSp macro="">
      <xdr:nvCxnSpPr>
        <xdr:cNvPr id="174" name="直線コネクタ 173">
          <a:extLst>
            <a:ext uri="{FF2B5EF4-FFF2-40B4-BE49-F238E27FC236}">
              <a16:creationId xmlns:a16="http://schemas.microsoft.com/office/drawing/2014/main" id="{C905B9DE-619F-BE4D-A1F2-3BB923FE48A3}"/>
            </a:ext>
          </a:extLst>
        </xdr:cNvPr>
        <xdr:cNvCxnSpPr/>
      </xdr:nvCxnSpPr>
      <xdr:spPr>
        <a:xfrm>
          <a:off x="5366841" y="5254803"/>
          <a:ext cx="73278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101600</xdr:colOff>
      <xdr:row>32</xdr:row>
      <xdr:rowOff>219040</xdr:rowOff>
    </xdr:from>
    <xdr:to>
      <xdr:col>25</xdr:col>
      <xdr:colOff>181429</xdr:colOff>
      <xdr:row>32</xdr:row>
      <xdr:rowOff>219040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2A62BB9B-6098-798F-DC47-15640C6EA7CD}"/>
            </a:ext>
          </a:extLst>
        </xdr:cNvPr>
        <xdr:cNvCxnSpPr/>
      </xdr:nvCxnSpPr>
      <xdr:spPr>
        <a:xfrm>
          <a:off x="5588000" y="7563269"/>
          <a:ext cx="30842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152231</xdr:colOff>
      <xdr:row>22</xdr:row>
      <xdr:rowOff>199406</xdr:rowOff>
    </xdr:from>
    <xdr:to>
      <xdr:col>24</xdr:col>
      <xdr:colOff>152231</xdr:colOff>
      <xdr:row>32</xdr:row>
      <xdr:rowOff>217406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D367F66D-D357-75A3-60DB-A6240AC89AD7}"/>
            </a:ext>
          </a:extLst>
        </xdr:cNvPr>
        <xdr:cNvCxnSpPr/>
      </xdr:nvCxnSpPr>
      <xdr:spPr>
        <a:xfrm>
          <a:off x="5638631" y="5259086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210026</xdr:colOff>
      <xdr:row>26</xdr:row>
      <xdr:rowOff>92889</xdr:rowOff>
    </xdr:from>
    <xdr:ext cx="233205" cy="444352"/>
    <xdr:sp macro="" textlink="'1条'!$R$7">
      <xdr:nvSpPr>
        <xdr:cNvPr id="177" name="テキスト ボックス 176">
          <a:extLst>
            <a:ext uri="{FF2B5EF4-FFF2-40B4-BE49-F238E27FC236}">
              <a16:creationId xmlns:a16="http://schemas.microsoft.com/office/drawing/2014/main" id="{394D5201-6FDC-51BB-3872-0323E207F0AE}"/>
            </a:ext>
          </a:extLst>
        </xdr:cNvPr>
        <xdr:cNvSpPr txBox="1"/>
      </xdr:nvSpPr>
      <xdr:spPr>
        <a:xfrm rot="16200000">
          <a:off x="5362253" y="617254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oneCellAnchor>
    <xdr:from>
      <xdr:col>22</xdr:col>
      <xdr:colOff>220816</xdr:colOff>
      <xdr:row>27</xdr:row>
      <xdr:rowOff>33255</xdr:rowOff>
    </xdr:from>
    <xdr:ext cx="233205" cy="444352"/>
    <xdr:sp macro="" textlink="'1条'!R6">
      <xdr:nvSpPr>
        <xdr:cNvPr id="179" name="テキスト ボックス 178">
          <a:extLst>
            <a:ext uri="{FF2B5EF4-FFF2-40B4-BE49-F238E27FC236}">
              <a16:creationId xmlns:a16="http://schemas.microsoft.com/office/drawing/2014/main" id="{5F0A6593-B48A-7946-6051-989B4BEBA7B5}"/>
            </a:ext>
          </a:extLst>
        </xdr:cNvPr>
        <xdr:cNvSpPr txBox="1"/>
      </xdr:nvSpPr>
      <xdr:spPr>
        <a:xfrm rot="16200000">
          <a:off x="5144443" y="634150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23</xdr:col>
      <xdr:colOff>184613</xdr:colOff>
      <xdr:row>22</xdr:row>
      <xdr:rowOff>204486</xdr:rowOff>
    </xdr:from>
    <xdr:to>
      <xdr:col>23</xdr:col>
      <xdr:colOff>184613</xdr:colOff>
      <xdr:row>33</xdr:row>
      <xdr:rowOff>209519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3F5D635F-B241-7AA6-810C-7BB96AC6A507}"/>
            </a:ext>
          </a:extLst>
        </xdr:cNvPr>
        <xdr:cNvCxnSpPr/>
      </xdr:nvCxnSpPr>
      <xdr:spPr>
        <a:xfrm>
          <a:off x="5442413" y="5264166"/>
          <a:ext cx="0" cy="2519633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154142</xdr:colOff>
      <xdr:row>32</xdr:row>
      <xdr:rowOff>216643</xdr:rowOff>
    </xdr:from>
    <xdr:to>
      <xdr:col>24</xdr:col>
      <xdr:colOff>154142</xdr:colOff>
      <xdr:row>33</xdr:row>
      <xdr:rowOff>204043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DA8886B0-5D19-466F-176F-DD8ED5F45AC7}"/>
            </a:ext>
          </a:extLst>
        </xdr:cNvPr>
        <xdr:cNvCxnSpPr/>
      </xdr:nvCxnSpPr>
      <xdr:spPr>
        <a:xfrm>
          <a:off x="5640542" y="7562323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2948</xdr:colOff>
      <xdr:row>28</xdr:row>
      <xdr:rowOff>111160</xdr:rowOff>
    </xdr:from>
    <xdr:ext cx="224998" cy="345929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4676AB61-F216-354B-6C3B-25924598C05D}"/>
            </a:ext>
          </a:extLst>
        </xdr:cNvPr>
        <xdr:cNvSpPr txBox="1"/>
      </xdr:nvSpPr>
      <xdr:spPr>
        <a:xfrm rot="16200000">
          <a:off x="5200282" y="6602906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23</xdr:col>
      <xdr:colOff>187259</xdr:colOff>
      <xdr:row>32</xdr:row>
      <xdr:rowOff>71501</xdr:rowOff>
    </xdr:from>
    <xdr:ext cx="233205" cy="444352"/>
    <xdr:sp macro="" textlink="'1条'!$R$10">
      <xdr:nvSpPr>
        <xdr:cNvPr id="183" name="テキスト ボックス 182">
          <a:extLst>
            <a:ext uri="{FF2B5EF4-FFF2-40B4-BE49-F238E27FC236}">
              <a16:creationId xmlns:a16="http://schemas.microsoft.com/office/drawing/2014/main" id="{397E571F-FF9F-5A9C-1C4C-3F204221B0D0}"/>
            </a:ext>
          </a:extLst>
        </xdr:cNvPr>
        <xdr:cNvSpPr txBox="1"/>
      </xdr:nvSpPr>
      <xdr:spPr>
        <a:xfrm rot="16200000">
          <a:off x="5339486" y="752275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27</xdr:col>
      <xdr:colOff>89178</xdr:colOff>
      <xdr:row>21</xdr:row>
      <xdr:rowOff>162560</xdr:rowOff>
    </xdr:from>
    <xdr:to>
      <xdr:col>27</xdr:col>
      <xdr:colOff>89178</xdr:colOff>
      <xdr:row>22</xdr:row>
      <xdr:rowOff>82062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A4C54104-AE39-BFE1-C3B7-05384FD4F635}"/>
            </a:ext>
          </a:extLst>
        </xdr:cNvPr>
        <xdr:cNvCxnSpPr/>
      </xdr:nvCxnSpPr>
      <xdr:spPr>
        <a:xfrm>
          <a:off x="6261378" y="4988560"/>
          <a:ext cx="0" cy="14810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83731</xdr:colOff>
      <xdr:row>20</xdr:row>
      <xdr:rowOff>137160</xdr:rowOff>
    </xdr:from>
    <xdr:to>
      <xdr:col>28</xdr:col>
      <xdr:colOff>83731</xdr:colOff>
      <xdr:row>22</xdr:row>
      <xdr:rowOff>87923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7B802B77-2D67-FEDC-C8EF-E7C1682C080A}"/>
            </a:ext>
          </a:extLst>
        </xdr:cNvPr>
        <xdr:cNvCxnSpPr/>
      </xdr:nvCxnSpPr>
      <xdr:spPr>
        <a:xfrm>
          <a:off x="6484531" y="4734560"/>
          <a:ext cx="0" cy="40796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91237</xdr:colOff>
      <xdr:row>21</xdr:row>
      <xdr:rowOff>203067</xdr:rowOff>
    </xdr:from>
    <xdr:to>
      <xdr:col>28</xdr:col>
      <xdr:colOff>78064</xdr:colOff>
      <xdr:row>21</xdr:row>
      <xdr:rowOff>203067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575C60FD-AA5D-B7FD-A313-AF1F6266C8AF}"/>
            </a:ext>
          </a:extLst>
        </xdr:cNvPr>
        <xdr:cNvCxnSpPr/>
      </xdr:nvCxnSpPr>
      <xdr:spPr>
        <a:xfrm>
          <a:off x="6263437" y="5029067"/>
          <a:ext cx="21542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175230</xdr:colOff>
      <xdr:row>20</xdr:row>
      <xdr:rowOff>218283</xdr:rowOff>
    </xdr:from>
    <xdr:ext cx="444352" cy="233205"/>
    <xdr:sp macro="" textlink="'1条'!R8">
      <xdr:nvSpPr>
        <xdr:cNvPr id="187" name="テキスト ボックス 186">
          <a:extLst>
            <a:ext uri="{FF2B5EF4-FFF2-40B4-BE49-F238E27FC236}">
              <a16:creationId xmlns:a16="http://schemas.microsoft.com/office/drawing/2014/main" id="{AC5E6683-8608-9FDD-41D0-35B261A853A9}"/>
            </a:ext>
          </a:extLst>
        </xdr:cNvPr>
        <xdr:cNvSpPr txBox="1"/>
      </xdr:nvSpPr>
      <xdr:spPr>
        <a:xfrm>
          <a:off x="6118830" y="481568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37800</xdr:colOff>
      <xdr:row>34</xdr:row>
      <xdr:rowOff>35560</xdr:rowOff>
    </xdr:from>
    <xdr:to>
      <xdr:col>26</xdr:col>
      <xdr:colOff>37800</xdr:colOff>
      <xdr:row>36</xdr:row>
      <xdr:rowOff>9858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ED98C4B4-F137-1E4C-D073-CDA3CBB02424}"/>
            </a:ext>
          </a:extLst>
        </xdr:cNvPr>
        <xdr:cNvCxnSpPr/>
      </xdr:nvCxnSpPr>
      <xdr:spPr>
        <a:xfrm>
          <a:off x="5981400" y="7833360"/>
          <a:ext cx="0" cy="43149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100734</xdr:colOff>
      <xdr:row>34</xdr:row>
      <xdr:rowOff>45720</xdr:rowOff>
    </xdr:from>
    <xdr:to>
      <xdr:col>32</xdr:col>
      <xdr:colOff>100734</xdr:colOff>
      <xdr:row>36</xdr:row>
      <xdr:rowOff>35048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0D9C918B-EFEB-A8B2-1714-A9DE36F19AF5}"/>
            </a:ext>
          </a:extLst>
        </xdr:cNvPr>
        <xdr:cNvCxnSpPr/>
      </xdr:nvCxnSpPr>
      <xdr:spPr>
        <a:xfrm>
          <a:off x="7415934" y="7843520"/>
          <a:ext cx="0" cy="44652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33571</xdr:colOff>
      <xdr:row>35</xdr:row>
      <xdr:rowOff>209544</xdr:rowOff>
    </xdr:from>
    <xdr:to>
      <xdr:col>32</xdr:col>
      <xdr:colOff>101971</xdr:colOff>
      <xdr:row>35</xdr:row>
      <xdr:rowOff>209544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B79871BC-65AB-6304-A96E-D757AA77EBAB}"/>
            </a:ext>
          </a:extLst>
        </xdr:cNvPr>
        <xdr:cNvCxnSpPr/>
      </xdr:nvCxnSpPr>
      <xdr:spPr>
        <a:xfrm>
          <a:off x="5977171" y="8235944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46603</xdr:colOff>
      <xdr:row>35</xdr:row>
      <xdr:rowOff>184899</xdr:rowOff>
    </xdr:from>
    <xdr:ext cx="444352" cy="233205"/>
    <xdr:sp macro="" textlink="'1条'!R9">
      <xdr:nvSpPr>
        <xdr:cNvPr id="191" name="テキスト ボックス 190">
          <a:extLst>
            <a:ext uri="{FF2B5EF4-FFF2-40B4-BE49-F238E27FC236}">
              <a16:creationId xmlns:a16="http://schemas.microsoft.com/office/drawing/2014/main" id="{46C98816-D9DB-12E9-CA94-449B1E950432}"/>
            </a:ext>
          </a:extLst>
        </xdr:cNvPr>
        <xdr:cNvSpPr txBox="1"/>
      </xdr:nvSpPr>
      <xdr:spPr>
        <a:xfrm>
          <a:off x="6447403" y="8211299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26</xdr:col>
      <xdr:colOff>36518</xdr:colOff>
      <xdr:row>31</xdr:row>
      <xdr:rowOff>131420</xdr:rowOff>
    </xdr:from>
    <xdr:to>
      <xdr:col>26</xdr:col>
      <xdr:colOff>36518</xdr:colOff>
      <xdr:row>32</xdr:row>
      <xdr:rowOff>88159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67BAF444-D00A-D103-0CDA-A091A4BD5D42}"/>
            </a:ext>
          </a:extLst>
        </xdr:cNvPr>
        <xdr:cNvCxnSpPr/>
      </xdr:nvCxnSpPr>
      <xdr:spPr>
        <a:xfrm>
          <a:off x="5980118" y="7243420"/>
          <a:ext cx="0" cy="185339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33706</xdr:colOff>
      <xdr:row>31</xdr:row>
      <xdr:rowOff>184359</xdr:rowOff>
    </xdr:from>
    <xdr:to>
      <xdr:col>27</xdr:col>
      <xdr:colOff>92533</xdr:colOff>
      <xdr:row>31</xdr:row>
      <xdr:rowOff>184359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BCB4ED5E-156C-78E8-32C6-E7214F2B874C}"/>
            </a:ext>
          </a:extLst>
        </xdr:cNvPr>
        <xdr:cNvCxnSpPr/>
      </xdr:nvCxnSpPr>
      <xdr:spPr>
        <a:xfrm>
          <a:off x="5977306" y="7296359"/>
          <a:ext cx="28742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187011</xdr:colOff>
      <xdr:row>30</xdr:row>
      <xdr:rowOff>219091</xdr:rowOff>
    </xdr:from>
    <xdr:ext cx="444352" cy="233205"/>
    <xdr:sp macro="" textlink="'1条'!R11">
      <xdr:nvSpPr>
        <xdr:cNvPr id="194" name="テキスト ボックス 193">
          <a:extLst>
            <a:ext uri="{FF2B5EF4-FFF2-40B4-BE49-F238E27FC236}">
              <a16:creationId xmlns:a16="http://schemas.microsoft.com/office/drawing/2014/main" id="{BEFDE975-B22F-8FA9-60C0-B28D2E12BAFB}"/>
            </a:ext>
          </a:extLst>
        </xdr:cNvPr>
        <xdr:cNvSpPr txBox="1"/>
      </xdr:nvSpPr>
      <xdr:spPr>
        <a:xfrm>
          <a:off x="5902011" y="710249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29</xdr:col>
      <xdr:colOff>78623</xdr:colOff>
      <xdr:row>30</xdr:row>
      <xdr:rowOff>228491</xdr:rowOff>
    </xdr:from>
    <xdr:ext cx="444352" cy="233205"/>
    <xdr:sp macro="" textlink="'1条'!R12">
      <xdr:nvSpPr>
        <xdr:cNvPr id="195" name="テキスト ボックス 194">
          <a:extLst>
            <a:ext uri="{FF2B5EF4-FFF2-40B4-BE49-F238E27FC236}">
              <a16:creationId xmlns:a16="http://schemas.microsoft.com/office/drawing/2014/main" id="{E8A2866F-1E88-5C85-4563-D878005E4D16}"/>
            </a:ext>
          </a:extLst>
        </xdr:cNvPr>
        <xdr:cNvSpPr txBox="1"/>
      </xdr:nvSpPr>
      <xdr:spPr>
        <a:xfrm>
          <a:off x="6708023" y="711189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28</xdr:col>
      <xdr:colOff>77569</xdr:colOff>
      <xdr:row>31</xdr:row>
      <xdr:rowOff>184359</xdr:rowOff>
    </xdr:from>
    <xdr:to>
      <xdr:col>32</xdr:col>
      <xdr:colOff>99169</xdr:colOff>
      <xdr:row>31</xdr:row>
      <xdr:rowOff>184359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258656C3-2A0D-BA3F-A875-B78D128ABCCF}"/>
            </a:ext>
          </a:extLst>
        </xdr:cNvPr>
        <xdr:cNvCxnSpPr/>
      </xdr:nvCxnSpPr>
      <xdr:spPr>
        <a:xfrm>
          <a:off x="6478369" y="7296359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62277</xdr:colOff>
      <xdr:row>27</xdr:row>
      <xdr:rowOff>210955</xdr:rowOff>
    </xdr:from>
    <xdr:to>
      <xdr:col>30</xdr:col>
      <xdr:colOff>107607</xdr:colOff>
      <xdr:row>28</xdr:row>
      <xdr:rowOff>29155</xdr:rowOff>
    </xdr:to>
    <xdr:sp macro="" textlink="">
      <xdr:nvSpPr>
        <xdr:cNvPr id="199" name="楕円 198">
          <a:extLst>
            <a:ext uri="{FF2B5EF4-FFF2-40B4-BE49-F238E27FC236}">
              <a16:creationId xmlns:a16="http://schemas.microsoft.com/office/drawing/2014/main" id="{5627D4DB-5B28-B407-661E-CCF560490745}"/>
            </a:ext>
          </a:extLst>
        </xdr:cNvPr>
        <xdr:cNvSpPr/>
      </xdr:nvSpPr>
      <xdr:spPr>
        <a:xfrm>
          <a:off x="6920277" y="6408555"/>
          <a:ext cx="45330" cy="46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101276</xdr:colOff>
      <xdr:row>23</xdr:row>
      <xdr:rowOff>6771</xdr:rowOff>
    </xdr:from>
    <xdr:to>
      <xdr:col>32</xdr:col>
      <xdr:colOff>101276</xdr:colOff>
      <xdr:row>32</xdr:row>
      <xdr:rowOff>217371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C04ACEB7-782E-6201-315E-F5AED3481CD0}"/>
            </a:ext>
          </a:extLst>
        </xdr:cNvPr>
        <xdr:cNvCxnSpPr/>
      </xdr:nvCxnSpPr>
      <xdr:spPr>
        <a:xfrm>
          <a:off x="7416476" y="5289971"/>
          <a:ext cx="0" cy="226800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80758</xdr:colOff>
      <xdr:row>23</xdr:row>
      <xdr:rowOff>3567</xdr:rowOff>
    </xdr:from>
    <xdr:to>
      <xdr:col>32</xdr:col>
      <xdr:colOff>102358</xdr:colOff>
      <xdr:row>23</xdr:row>
      <xdr:rowOff>3567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A1905F90-0CF2-4596-D5C8-DCBF52FA9449}"/>
            </a:ext>
          </a:extLst>
        </xdr:cNvPr>
        <xdr:cNvCxnSpPr/>
      </xdr:nvCxnSpPr>
      <xdr:spPr>
        <a:xfrm>
          <a:off x="6481558" y="5286767"/>
          <a:ext cx="93600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75610</xdr:colOff>
      <xdr:row>34</xdr:row>
      <xdr:rowOff>182832</xdr:rowOff>
    </xdr:from>
    <xdr:to>
      <xdr:col>30</xdr:col>
      <xdr:colOff>85264</xdr:colOff>
      <xdr:row>34</xdr:row>
      <xdr:rowOff>182832</xdr:rowOff>
    </xdr:to>
    <xdr:cxnSp macro="">
      <xdr:nvCxnSpPr>
        <xdr:cNvPr id="212" name="直線コネクタ 211">
          <a:extLst>
            <a:ext uri="{FF2B5EF4-FFF2-40B4-BE49-F238E27FC236}">
              <a16:creationId xmlns:a16="http://schemas.microsoft.com/office/drawing/2014/main" id="{C871609C-266B-152A-BA85-5BD63568096E}"/>
            </a:ext>
          </a:extLst>
        </xdr:cNvPr>
        <xdr:cNvCxnSpPr/>
      </xdr:nvCxnSpPr>
      <xdr:spPr>
        <a:xfrm>
          <a:off x="6476410" y="7980632"/>
          <a:ext cx="46685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96158</xdr:colOff>
      <xdr:row>34</xdr:row>
      <xdr:rowOff>144663</xdr:rowOff>
    </xdr:from>
    <xdr:ext cx="444352" cy="233205"/>
    <xdr:sp macro="" textlink="$P$16">
      <xdr:nvSpPr>
        <xdr:cNvPr id="213" name="テキスト ボックス 212">
          <a:extLst>
            <a:ext uri="{FF2B5EF4-FFF2-40B4-BE49-F238E27FC236}">
              <a16:creationId xmlns:a16="http://schemas.microsoft.com/office/drawing/2014/main" id="{84BCC4BD-FE01-439A-AD45-DDC2D741E609}"/>
            </a:ext>
          </a:extLst>
        </xdr:cNvPr>
        <xdr:cNvSpPr txBox="1"/>
      </xdr:nvSpPr>
      <xdr:spPr>
        <a:xfrm>
          <a:off x="6496958" y="794246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2458A38-8849-4285-AE67-581BA101F3A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1.300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30</xdr:col>
      <xdr:colOff>80560</xdr:colOff>
      <xdr:row>34</xdr:row>
      <xdr:rowOff>30845</xdr:rowOff>
    </xdr:from>
    <xdr:to>
      <xdr:col>30</xdr:col>
      <xdr:colOff>80560</xdr:colOff>
      <xdr:row>35</xdr:row>
      <xdr:rowOff>6766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14A31506-CB34-0B75-E263-57BB42DEC68F}"/>
            </a:ext>
          </a:extLst>
        </xdr:cNvPr>
        <xdr:cNvCxnSpPr/>
      </xdr:nvCxnSpPr>
      <xdr:spPr>
        <a:xfrm>
          <a:off x="6938560" y="7828645"/>
          <a:ext cx="0" cy="20452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96</xdr:col>
      <xdr:colOff>227321</xdr:colOff>
      <xdr:row>4</xdr:row>
      <xdr:rowOff>2891</xdr:rowOff>
    </xdr:from>
    <xdr:to>
      <xdr:col>96</xdr:col>
      <xdr:colOff>227321</xdr:colOff>
      <xdr:row>14</xdr:row>
      <xdr:rowOff>5651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1E37398-73E6-4692-A70F-B0CF4705E340}"/>
            </a:ext>
          </a:extLst>
        </xdr:cNvPr>
        <xdr:cNvCxnSpPr/>
      </xdr:nvCxnSpPr>
      <xdr:spPr>
        <a:xfrm>
          <a:off x="22172921" y="91729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165459</xdr:colOff>
      <xdr:row>14</xdr:row>
      <xdr:rowOff>219614</xdr:rowOff>
    </xdr:from>
    <xdr:to>
      <xdr:col>102</xdr:col>
      <xdr:colOff>5259</xdr:colOff>
      <xdr:row>14</xdr:row>
      <xdr:rowOff>219614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62E801A-3BC1-4511-9F3B-8A183E948E53}"/>
            </a:ext>
          </a:extLst>
        </xdr:cNvPr>
        <xdr:cNvCxnSpPr/>
      </xdr:nvCxnSpPr>
      <xdr:spPr>
        <a:xfrm>
          <a:off x="21882459" y="3435254"/>
          <a:ext cx="144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165162</xdr:colOff>
      <xdr:row>14</xdr:row>
      <xdr:rowOff>3108</xdr:rowOff>
    </xdr:from>
    <xdr:to>
      <xdr:col>96</xdr:col>
      <xdr:colOff>224562</xdr:colOff>
      <xdr:row>14</xdr:row>
      <xdr:rowOff>3108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CD71B269-CC4B-4254-B1D9-C6B02A7FA2EB}"/>
            </a:ext>
          </a:extLst>
        </xdr:cNvPr>
        <xdr:cNvCxnSpPr/>
      </xdr:nvCxnSpPr>
      <xdr:spPr>
        <a:xfrm>
          <a:off x="21882162" y="3218748"/>
          <a:ext cx="28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168690</xdr:colOff>
      <xdr:row>14</xdr:row>
      <xdr:rowOff>4766</xdr:rowOff>
    </xdr:from>
    <xdr:to>
      <xdr:col>95</xdr:col>
      <xdr:colOff>168690</xdr:colOff>
      <xdr:row>14</xdr:row>
      <xdr:rowOff>220766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DD9F28C4-A549-4C38-887C-E62CEBCF4132}"/>
            </a:ext>
          </a:extLst>
        </xdr:cNvPr>
        <xdr:cNvCxnSpPr/>
      </xdr:nvCxnSpPr>
      <xdr:spPr>
        <a:xfrm>
          <a:off x="21885690" y="3220406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96</xdr:col>
      <xdr:colOff>226529</xdr:colOff>
      <xdr:row>4</xdr:row>
      <xdr:rowOff>4007</xdr:rowOff>
    </xdr:from>
    <xdr:to>
      <xdr:col>97</xdr:col>
      <xdr:colOff>214919</xdr:colOff>
      <xdr:row>4</xdr:row>
      <xdr:rowOff>4007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F2BBE5CF-BBF1-4733-B17C-82B6FB8CC447}"/>
            </a:ext>
          </a:extLst>
        </xdr:cNvPr>
        <xdr:cNvCxnSpPr/>
      </xdr:nvCxnSpPr>
      <xdr:spPr>
        <a:xfrm>
          <a:off x="22172129" y="918407"/>
          <a:ext cx="21699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212344</xdr:colOff>
      <xdr:row>4</xdr:row>
      <xdr:rowOff>2891</xdr:rowOff>
    </xdr:from>
    <xdr:to>
      <xdr:col>97</xdr:col>
      <xdr:colOff>212344</xdr:colOff>
      <xdr:row>14</xdr:row>
      <xdr:rowOff>5651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1478C7C-E722-4B2A-93DA-BACFE9972B9B}"/>
            </a:ext>
          </a:extLst>
        </xdr:cNvPr>
        <xdr:cNvCxnSpPr/>
      </xdr:nvCxnSpPr>
      <xdr:spPr>
        <a:xfrm>
          <a:off x="22386544" y="917291"/>
          <a:ext cx="0" cy="2304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211209</xdr:colOff>
      <xdr:row>14</xdr:row>
      <xdr:rowOff>5229</xdr:rowOff>
    </xdr:from>
    <xdr:to>
      <xdr:col>102</xdr:col>
      <xdr:colOff>4209</xdr:colOff>
      <xdr:row>14</xdr:row>
      <xdr:rowOff>5229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60701C7-37AE-492F-8C24-E8AF8EF15239}"/>
            </a:ext>
          </a:extLst>
        </xdr:cNvPr>
        <xdr:cNvCxnSpPr/>
      </xdr:nvCxnSpPr>
      <xdr:spPr>
        <a:xfrm>
          <a:off x="22385409" y="3220869"/>
          <a:ext cx="93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2725</xdr:colOff>
      <xdr:row>14</xdr:row>
      <xdr:rowOff>4249</xdr:rowOff>
    </xdr:from>
    <xdr:to>
      <xdr:col>102</xdr:col>
      <xdr:colOff>2725</xdr:colOff>
      <xdr:row>14</xdr:row>
      <xdr:rowOff>220249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B06E2388-68C6-4C07-9353-9F937291B90A}"/>
            </a:ext>
          </a:extLst>
        </xdr:cNvPr>
        <xdr:cNvCxnSpPr/>
      </xdr:nvCxnSpPr>
      <xdr:spPr>
        <a:xfrm>
          <a:off x="23319925" y="3219889"/>
          <a:ext cx="0" cy="216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93</xdr:col>
      <xdr:colOff>147320</xdr:colOff>
      <xdr:row>4</xdr:row>
      <xdr:rowOff>5711</xdr:rowOff>
    </xdr:from>
    <xdr:to>
      <xdr:col>96</xdr:col>
      <xdr:colOff>126124</xdr:colOff>
      <xdr:row>4</xdr:row>
      <xdr:rowOff>5711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FF567D79-2FE2-41DC-9600-82A16933C648}"/>
            </a:ext>
          </a:extLst>
        </xdr:cNvPr>
        <xdr:cNvCxnSpPr/>
      </xdr:nvCxnSpPr>
      <xdr:spPr>
        <a:xfrm>
          <a:off x="21407120" y="920111"/>
          <a:ext cx="66460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116541</xdr:colOff>
      <xdr:row>14</xdr:row>
      <xdr:rowOff>3190</xdr:rowOff>
    </xdr:from>
    <xdr:to>
      <xdr:col>95</xdr:col>
      <xdr:colOff>101600</xdr:colOff>
      <xdr:row>14</xdr:row>
      <xdr:rowOff>3190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675207AD-7C1E-40C3-B4DA-B4F032D2C11E}"/>
            </a:ext>
          </a:extLst>
        </xdr:cNvPr>
        <xdr:cNvCxnSpPr/>
      </xdr:nvCxnSpPr>
      <xdr:spPr>
        <a:xfrm>
          <a:off x="21604941" y="3218830"/>
          <a:ext cx="21365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158725</xdr:colOff>
      <xdr:row>4</xdr:row>
      <xdr:rowOff>3463</xdr:rowOff>
    </xdr:from>
    <xdr:to>
      <xdr:col>94</xdr:col>
      <xdr:colOff>158725</xdr:colOff>
      <xdr:row>14</xdr:row>
      <xdr:rowOff>6223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FBFE223-777B-434E-AD51-6F5FA32A7690}"/>
            </a:ext>
          </a:extLst>
        </xdr:cNvPr>
        <xdr:cNvCxnSpPr/>
      </xdr:nvCxnSpPr>
      <xdr:spPr>
        <a:xfrm>
          <a:off x="21647125" y="917863"/>
          <a:ext cx="0" cy="2304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205938</xdr:colOff>
      <xdr:row>7</xdr:row>
      <xdr:rowOff>114660</xdr:rowOff>
    </xdr:from>
    <xdr:ext cx="233205" cy="444352"/>
    <xdr:sp macro="" textlink="'1条'!$R$7">
      <xdr:nvSpPr>
        <xdr:cNvPr id="47" name="テキスト ボックス 46">
          <a:extLst>
            <a:ext uri="{FF2B5EF4-FFF2-40B4-BE49-F238E27FC236}">
              <a16:creationId xmlns:a16="http://schemas.microsoft.com/office/drawing/2014/main" id="{B0040414-B900-4742-8448-95B184DDA585}"/>
            </a:ext>
          </a:extLst>
        </xdr:cNvPr>
        <xdr:cNvSpPr txBox="1"/>
      </xdr:nvSpPr>
      <xdr:spPr>
        <a:xfrm rot="16200000">
          <a:off x="21360165" y="1820433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539101-E61A-43B9-B29A-68230DF6F7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6.400</a:t>
          </a:fld>
          <a:endParaRPr kumimoji="1" lang="ja-JP" altLang="en-US" sz="900"/>
        </a:p>
      </xdr:txBody>
    </xdr:sp>
    <xdr:clientData/>
  </xdr:oneCellAnchor>
  <xdr:twoCellAnchor editAs="oneCell">
    <xdr:from>
      <xdr:col>93</xdr:col>
      <xdr:colOff>137160</xdr:colOff>
      <xdr:row>14</xdr:row>
      <xdr:rowOff>217479</xdr:rowOff>
    </xdr:from>
    <xdr:to>
      <xdr:col>95</xdr:col>
      <xdr:colOff>104392</xdr:colOff>
      <xdr:row>14</xdr:row>
      <xdr:rowOff>217479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8003D782-C2EE-4F7B-A723-B88616F79892}"/>
            </a:ext>
          </a:extLst>
        </xdr:cNvPr>
        <xdr:cNvCxnSpPr/>
      </xdr:nvCxnSpPr>
      <xdr:spPr>
        <a:xfrm>
          <a:off x="21396960" y="3433119"/>
          <a:ext cx="42443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228599</xdr:colOff>
      <xdr:row>8</xdr:row>
      <xdr:rowOff>55026</xdr:rowOff>
    </xdr:from>
    <xdr:ext cx="233205" cy="444352"/>
    <xdr:sp macro="" textlink="'1条'!R6">
      <xdr:nvSpPr>
        <xdr:cNvPr id="49" name="テキスト ボックス 48">
          <a:extLst>
            <a:ext uri="{FF2B5EF4-FFF2-40B4-BE49-F238E27FC236}">
              <a16:creationId xmlns:a16="http://schemas.microsoft.com/office/drawing/2014/main" id="{81FB2541-87F2-4389-9D7B-84A78CF6EFBC}"/>
            </a:ext>
          </a:extLst>
        </xdr:cNvPr>
        <xdr:cNvSpPr txBox="1"/>
      </xdr:nvSpPr>
      <xdr:spPr>
        <a:xfrm rot="16200000">
          <a:off x="21154226" y="200028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EC8B6E4-E8E0-47D8-9AEA-DDCE8D9422F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7.000</a:t>
          </a:fld>
          <a:endParaRPr kumimoji="1" lang="ja-JP" altLang="en-US" sz="900"/>
        </a:p>
      </xdr:txBody>
    </xdr:sp>
    <xdr:clientData/>
  </xdr:oneCellAnchor>
  <xdr:twoCellAnchor editAs="oneCell">
    <xdr:from>
      <xdr:col>93</xdr:col>
      <xdr:colOff>190957</xdr:colOff>
      <xdr:row>4</xdr:row>
      <xdr:rowOff>3463</xdr:rowOff>
    </xdr:from>
    <xdr:to>
      <xdr:col>93</xdr:col>
      <xdr:colOff>190957</xdr:colOff>
      <xdr:row>14</xdr:row>
      <xdr:rowOff>222223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C3D3E37-F5A2-495F-B0A5-750D3EA19B8A}"/>
            </a:ext>
          </a:extLst>
        </xdr:cNvPr>
        <xdr:cNvCxnSpPr/>
      </xdr:nvCxnSpPr>
      <xdr:spPr>
        <a:xfrm>
          <a:off x="21450757" y="917863"/>
          <a:ext cx="0" cy="2520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158396</xdr:colOff>
      <xdr:row>14</xdr:row>
      <xdr:rowOff>5874</xdr:rowOff>
    </xdr:from>
    <xdr:to>
      <xdr:col>94</xdr:col>
      <xdr:colOff>158396</xdr:colOff>
      <xdr:row>14</xdr:row>
      <xdr:rowOff>221874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C24D576B-AE99-448C-904C-F05320EC6AA4}"/>
            </a:ext>
          </a:extLst>
        </xdr:cNvPr>
        <xdr:cNvCxnSpPr/>
      </xdr:nvCxnSpPr>
      <xdr:spPr>
        <a:xfrm>
          <a:off x="21646796" y="3221514"/>
          <a:ext cx="0" cy="216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10731</xdr:colOff>
      <xdr:row>9</xdr:row>
      <xdr:rowOff>132931</xdr:rowOff>
    </xdr:from>
    <xdr:ext cx="224998" cy="345929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8F9C217-8AAB-4DE9-A7C6-980D96C6AF66}"/>
            </a:ext>
          </a:extLst>
        </xdr:cNvPr>
        <xdr:cNvSpPr txBox="1"/>
      </xdr:nvSpPr>
      <xdr:spPr>
        <a:xfrm rot="16200000">
          <a:off x="21210065" y="2261683"/>
          <a:ext cx="34592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H=</a:t>
          </a:r>
        </a:p>
      </xdr:txBody>
    </xdr:sp>
    <xdr:clientData/>
  </xdr:oneCellAnchor>
  <xdr:oneCellAnchor>
    <xdr:from>
      <xdr:col>93</xdr:col>
      <xdr:colOff>187331</xdr:colOff>
      <xdr:row>13</xdr:row>
      <xdr:rowOff>85698</xdr:rowOff>
    </xdr:from>
    <xdr:ext cx="233205" cy="444352"/>
    <xdr:sp macro="" textlink="'1条'!$R$10">
      <xdr:nvSpPr>
        <xdr:cNvPr id="53" name="テキスト ボックス 52">
          <a:extLst>
            <a:ext uri="{FF2B5EF4-FFF2-40B4-BE49-F238E27FC236}">
              <a16:creationId xmlns:a16="http://schemas.microsoft.com/office/drawing/2014/main" id="{E29041EA-959C-468E-9728-CACA3B306AF5}"/>
            </a:ext>
          </a:extLst>
        </xdr:cNvPr>
        <xdr:cNvSpPr txBox="1"/>
      </xdr:nvSpPr>
      <xdr:spPr>
        <a:xfrm rot="16200000">
          <a:off x="21341558" y="3178311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1637F70-D3C9-4527-AA36-342FCDF24A8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96</xdr:col>
      <xdr:colOff>228370</xdr:colOff>
      <xdr:row>3</xdr:row>
      <xdr:rowOff>44828</xdr:rowOff>
    </xdr:from>
    <xdr:to>
      <xdr:col>96</xdr:col>
      <xdr:colOff>228370</xdr:colOff>
      <xdr:row>3</xdr:row>
      <xdr:rowOff>180352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1728695C-5C37-4251-A9C3-C42F00E43526}"/>
            </a:ext>
          </a:extLst>
        </xdr:cNvPr>
        <xdr:cNvCxnSpPr/>
      </xdr:nvCxnSpPr>
      <xdr:spPr>
        <a:xfrm>
          <a:off x="22173970" y="730628"/>
          <a:ext cx="0" cy="135524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213272</xdr:colOff>
      <xdr:row>3</xdr:row>
      <xdr:rowOff>47852</xdr:rowOff>
    </xdr:from>
    <xdr:to>
      <xdr:col>97</xdr:col>
      <xdr:colOff>213272</xdr:colOff>
      <xdr:row>3</xdr:row>
      <xdr:rowOff>180352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D7E88A9F-D393-4692-B4D3-C82A87AB392A}"/>
            </a:ext>
          </a:extLst>
        </xdr:cNvPr>
        <xdr:cNvCxnSpPr/>
      </xdr:nvCxnSpPr>
      <xdr:spPr>
        <a:xfrm>
          <a:off x="22387472" y="733652"/>
          <a:ext cx="0" cy="1325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97</xdr:col>
      <xdr:colOff>2340</xdr:colOff>
      <xdr:row>3</xdr:row>
      <xdr:rowOff>78287</xdr:rowOff>
    </xdr:from>
    <xdr:to>
      <xdr:col>97</xdr:col>
      <xdr:colOff>215712</xdr:colOff>
      <xdr:row>3</xdr:row>
      <xdr:rowOff>78287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22A51B44-7433-42DC-8473-8C298D498EA3}"/>
            </a:ext>
          </a:extLst>
        </xdr:cNvPr>
        <xdr:cNvCxnSpPr/>
      </xdr:nvCxnSpPr>
      <xdr:spPr>
        <a:xfrm>
          <a:off x="22176540" y="764087"/>
          <a:ext cx="21337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124372</xdr:colOff>
      <xdr:row>2</xdr:row>
      <xdr:rowOff>80468</xdr:rowOff>
    </xdr:from>
    <xdr:ext cx="444352" cy="233205"/>
    <xdr:sp macro="" textlink="'1条'!R8">
      <xdr:nvSpPr>
        <xdr:cNvPr id="57" name="テキスト ボックス 56">
          <a:extLst>
            <a:ext uri="{FF2B5EF4-FFF2-40B4-BE49-F238E27FC236}">
              <a16:creationId xmlns:a16="http://schemas.microsoft.com/office/drawing/2014/main" id="{C81400D3-F61C-4887-AEE7-D01E1E4E6731}"/>
            </a:ext>
          </a:extLst>
        </xdr:cNvPr>
        <xdr:cNvSpPr txBox="1"/>
      </xdr:nvSpPr>
      <xdr:spPr>
        <a:xfrm>
          <a:off x="22069972" y="53766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6F89859-453C-4620-AC27-3BFD1A84E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0.600</a:t>
          </a:fld>
          <a:endParaRPr kumimoji="1" lang="ja-JP" altLang="en-US" sz="900"/>
        </a:p>
      </xdr:txBody>
    </xdr:sp>
    <xdr:clientData/>
  </xdr:oneCellAnchor>
  <xdr:twoCellAnchor editAs="oneCell">
    <xdr:from>
      <xdr:col>102</xdr:col>
      <xdr:colOff>6573</xdr:colOff>
      <xdr:row>15</xdr:row>
      <xdr:rowOff>55933</xdr:rowOff>
    </xdr:from>
    <xdr:to>
      <xdr:col>102</xdr:col>
      <xdr:colOff>6573</xdr:colOff>
      <xdr:row>16</xdr:row>
      <xdr:rowOff>7333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870AB0B6-F146-4664-9E2B-9EDC5CE97829}"/>
            </a:ext>
          </a:extLst>
        </xdr:cNvPr>
        <xdr:cNvCxnSpPr/>
      </xdr:nvCxnSpPr>
      <xdr:spPr>
        <a:xfrm>
          <a:off x="23323773" y="3500173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82521</xdr:colOff>
      <xdr:row>14</xdr:row>
      <xdr:rowOff>47294</xdr:rowOff>
    </xdr:from>
    <xdr:to>
      <xdr:col>103</xdr:col>
      <xdr:colOff>33921</xdr:colOff>
      <xdr:row>14</xdr:row>
      <xdr:rowOff>47294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B6D2453C-ACAF-44D1-A719-6E631CF59B82}"/>
            </a:ext>
          </a:extLst>
        </xdr:cNvPr>
        <xdr:cNvCxnSpPr/>
      </xdr:nvCxnSpPr>
      <xdr:spPr>
        <a:xfrm>
          <a:off x="23399721" y="3262934"/>
          <a:ext cx="180000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166470</xdr:colOff>
      <xdr:row>12</xdr:row>
      <xdr:rowOff>144869</xdr:rowOff>
    </xdr:from>
    <xdr:to>
      <xdr:col>95</xdr:col>
      <xdr:colOff>166470</xdr:colOff>
      <xdr:row>13</xdr:row>
      <xdr:rowOff>95071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FB143D2F-B8F5-4A36-B24F-FBB2AEE284F1}"/>
            </a:ext>
          </a:extLst>
        </xdr:cNvPr>
        <xdr:cNvCxnSpPr/>
      </xdr:nvCxnSpPr>
      <xdr:spPr>
        <a:xfrm>
          <a:off x="22133091" y="2930110"/>
          <a:ext cx="0" cy="18143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170601</xdr:colOff>
      <xdr:row>12</xdr:row>
      <xdr:rowOff>193327</xdr:rowOff>
    </xdr:from>
    <xdr:to>
      <xdr:col>97</xdr:col>
      <xdr:colOff>1038</xdr:colOff>
      <xdr:row>12</xdr:row>
      <xdr:rowOff>193327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88C69584-5515-4F7C-98B5-2A7478E5CF88}"/>
            </a:ext>
          </a:extLst>
        </xdr:cNvPr>
        <xdr:cNvCxnSpPr/>
      </xdr:nvCxnSpPr>
      <xdr:spPr>
        <a:xfrm>
          <a:off x="22137222" y="2978568"/>
          <a:ext cx="28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95</xdr:col>
      <xdr:colOff>89022</xdr:colOff>
      <xdr:row>12</xdr:row>
      <xdr:rowOff>13628</xdr:rowOff>
    </xdr:from>
    <xdr:ext cx="444352" cy="233205"/>
    <xdr:sp macro="" textlink="'1条'!R11">
      <xdr:nvSpPr>
        <xdr:cNvPr id="63" name="テキスト ボックス 62">
          <a:extLst>
            <a:ext uri="{FF2B5EF4-FFF2-40B4-BE49-F238E27FC236}">
              <a16:creationId xmlns:a16="http://schemas.microsoft.com/office/drawing/2014/main" id="{3A38E82A-B112-4FB7-8CAD-9DD06313EB3B}"/>
            </a:ext>
          </a:extLst>
        </xdr:cNvPr>
        <xdr:cNvSpPr txBox="1"/>
      </xdr:nvSpPr>
      <xdr:spPr>
        <a:xfrm>
          <a:off x="21806022" y="2772068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7346096-5932-4CB2-9DCD-9C49E22C1DE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0.800</a:t>
          </a:fld>
          <a:endParaRPr kumimoji="1" lang="ja-JP" altLang="en-US" sz="900"/>
        </a:p>
      </xdr:txBody>
    </xdr:sp>
    <xdr:clientData/>
  </xdr:oneCellAnchor>
  <xdr:oneCellAnchor>
    <xdr:from>
      <xdr:col>99</xdr:col>
      <xdr:colOff>57644</xdr:colOff>
      <xdr:row>12</xdr:row>
      <xdr:rowOff>9120</xdr:rowOff>
    </xdr:from>
    <xdr:ext cx="444352" cy="233205"/>
    <xdr:sp macro="" textlink="'1条'!R12">
      <xdr:nvSpPr>
        <xdr:cNvPr id="64" name="テキスト ボックス 63">
          <a:extLst>
            <a:ext uri="{FF2B5EF4-FFF2-40B4-BE49-F238E27FC236}">
              <a16:creationId xmlns:a16="http://schemas.microsoft.com/office/drawing/2014/main" id="{A9382808-D296-448F-A092-862D789E3D8B}"/>
            </a:ext>
          </a:extLst>
        </xdr:cNvPr>
        <xdr:cNvSpPr txBox="1"/>
      </xdr:nvSpPr>
      <xdr:spPr>
        <a:xfrm>
          <a:off x="22689044" y="2767560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/>
        </a:p>
      </xdr:txBody>
    </xdr:sp>
    <xdr:clientData/>
  </xdr:oneCellAnchor>
  <xdr:twoCellAnchor editAs="oneCell">
    <xdr:from>
      <xdr:col>97</xdr:col>
      <xdr:colOff>211502</xdr:colOff>
      <xdr:row>12</xdr:row>
      <xdr:rowOff>193327</xdr:rowOff>
    </xdr:from>
    <xdr:to>
      <xdr:col>102</xdr:col>
      <xdr:colOff>4502</xdr:colOff>
      <xdr:row>12</xdr:row>
      <xdr:rowOff>193327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BD00B23-6581-4ECD-A38F-09660708A82D}"/>
            </a:ext>
          </a:extLst>
        </xdr:cNvPr>
        <xdr:cNvCxnSpPr/>
      </xdr:nvCxnSpPr>
      <xdr:spPr>
        <a:xfrm>
          <a:off x="22385702" y="2951767"/>
          <a:ext cx="936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6327</xdr:colOff>
      <xdr:row>12</xdr:row>
      <xdr:rowOff>129629</xdr:rowOff>
    </xdr:from>
    <xdr:to>
      <xdr:col>102</xdr:col>
      <xdr:colOff>6327</xdr:colOff>
      <xdr:row>13</xdr:row>
      <xdr:rowOff>79831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C30982D5-A6D9-408E-8111-B7E42E58DB90}"/>
            </a:ext>
          </a:extLst>
        </xdr:cNvPr>
        <xdr:cNvCxnSpPr/>
      </xdr:nvCxnSpPr>
      <xdr:spPr>
        <a:xfrm>
          <a:off x="23323527" y="2888069"/>
          <a:ext cx="0" cy="178802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164305</xdr:colOff>
      <xdr:row>15</xdr:row>
      <xdr:rowOff>184227</xdr:rowOff>
    </xdr:from>
    <xdr:to>
      <xdr:col>102</xdr:col>
      <xdr:colOff>4105</xdr:colOff>
      <xdr:row>15</xdr:row>
      <xdr:rowOff>184227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C1599546-EB3C-424E-BD08-DFADCFEDBAEF}"/>
            </a:ext>
          </a:extLst>
        </xdr:cNvPr>
        <xdr:cNvCxnSpPr/>
      </xdr:nvCxnSpPr>
      <xdr:spPr>
        <a:xfrm>
          <a:off x="21881305" y="3628467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98</xdr:col>
      <xdr:colOff>41391</xdr:colOff>
      <xdr:row>15</xdr:row>
      <xdr:rowOff>149365</xdr:rowOff>
    </xdr:from>
    <xdr:ext cx="444352" cy="233205"/>
    <xdr:sp macro="" textlink="'1条'!R9">
      <xdr:nvSpPr>
        <xdr:cNvPr id="68" name="テキスト ボックス 67">
          <a:extLst>
            <a:ext uri="{FF2B5EF4-FFF2-40B4-BE49-F238E27FC236}">
              <a16:creationId xmlns:a16="http://schemas.microsoft.com/office/drawing/2014/main" id="{C5B6AA21-9722-43AF-B717-6371BEB443E2}"/>
            </a:ext>
          </a:extLst>
        </xdr:cNvPr>
        <xdr:cNvSpPr txBox="1"/>
      </xdr:nvSpPr>
      <xdr:spPr>
        <a:xfrm>
          <a:off x="22444191" y="359360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twoCellAnchor editAs="oneCell">
    <xdr:from>
      <xdr:col>102</xdr:col>
      <xdr:colOff>211015</xdr:colOff>
      <xdr:row>13</xdr:row>
      <xdr:rowOff>133101</xdr:rowOff>
    </xdr:from>
    <xdr:to>
      <xdr:col>102</xdr:col>
      <xdr:colOff>211015</xdr:colOff>
      <xdr:row>13</xdr:row>
      <xdr:rowOff>227751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464DD27F-A987-48AB-B734-C1A16DB4CAA1}"/>
            </a:ext>
          </a:extLst>
        </xdr:cNvPr>
        <xdr:cNvCxnSpPr/>
      </xdr:nvCxnSpPr>
      <xdr:spPr>
        <a:xfrm>
          <a:off x="23528215" y="3120141"/>
          <a:ext cx="0" cy="94650"/>
        </a:xfrm>
        <a:prstGeom prst="line">
          <a:avLst/>
        </a:prstGeom>
        <a:ln w="3175">
          <a:solidFill>
            <a:schemeClr val="accent1"/>
          </a:solidFill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97</xdr:col>
      <xdr:colOff>62606</xdr:colOff>
      <xdr:row>15</xdr:row>
      <xdr:rowOff>150577</xdr:rowOff>
    </xdr:from>
    <xdr:ext cx="361959" cy="2249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A1EAB02-A161-46F2-B594-6EA21D9F7D73}"/>
            </a:ext>
          </a:extLst>
        </xdr:cNvPr>
        <xdr:cNvSpPr txBox="1"/>
      </xdr:nvSpPr>
      <xdr:spPr>
        <a:xfrm>
          <a:off x="22236806" y="3594817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102</xdr:col>
      <xdr:colOff>81845</xdr:colOff>
      <xdr:row>14</xdr:row>
      <xdr:rowOff>2942</xdr:rowOff>
    </xdr:from>
    <xdr:to>
      <xdr:col>103</xdr:col>
      <xdr:colOff>33245</xdr:colOff>
      <xdr:row>14</xdr:row>
      <xdr:rowOff>2942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48FBF3F4-AABF-4785-B641-304DC22269DE}"/>
            </a:ext>
          </a:extLst>
        </xdr:cNvPr>
        <xdr:cNvCxnSpPr/>
      </xdr:nvCxnSpPr>
      <xdr:spPr>
        <a:xfrm>
          <a:off x="23399045" y="3218582"/>
          <a:ext cx="180000" cy="0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83004</xdr:colOff>
      <xdr:row>11</xdr:row>
      <xdr:rowOff>192573</xdr:rowOff>
    </xdr:from>
    <xdr:ext cx="248851" cy="473206"/>
    <xdr:sp macro="" textlink="$CO$11">
      <xdr:nvSpPr>
        <xdr:cNvPr id="74" name="テキスト ボックス 73">
          <a:extLst>
            <a:ext uri="{FF2B5EF4-FFF2-40B4-BE49-F238E27FC236}">
              <a16:creationId xmlns:a16="http://schemas.microsoft.com/office/drawing/2014/main" id="{7244ECB5-A618-4804-BE88-3D02411793AB}"/>
            </a:ext>
          </a:extLst>
        </xdr:cNvPr>
        <xdr:cNvSpPr txBox="1"/>
      </xdr:nvSpPr>
      <xdr:spPr>
        <a:xfrm rot="16200000">
          <a:off x="23288027" y="2834590"/>
          <a:ext cx="47320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AD398C53-2FC9-4E0C-9C8F-1037EA36D28D}" type="TxLink">
            <a:rPr kumimoji="1" lang="en-US" altLang="en-US" sz="10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0.110</a:t>
          </a:fld>
          <a:endParaRPr kumimoji="1" lang="ja-JP" altLang="en-US" sz="1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96</xdr:col>
      <xdr:colOff>228249</xdr:colOff>
      <xdr:row>14</xdr:row>
      <xdr:rowOff>46828</xdr:rowOff>
    </xdr:from>
    <xdr:to>
      <xdr:col>101</xdr:col>
      <xdr:colOff>194067</xdr:colOff>
      <xdr:row>14</xdr:row>
      <xdr:rowOff>46828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74D43C92-CA81-464C-9D1B-D28E21607B40}"/>
            </a:ext>
          </a:extLst>
        </xdr:cNvPr>
        <xdr:cNvCxnSpPr/>
      </xdr:nvCxnSpPr>
      <xdr:spPr>
        <a:xfrm>
          <a:off x="22173849" y="3262468"/>
          <a:ext cx="1108818" cy="0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20040</xdr:colOff>
      <xdr:row>20</xdr:row>
      <xdr:rowOff>201804</xdr:rowOff>
    </xdr:from>
    <xdr:ext cx="233205" cy="444352"/>
    <xdr:sp macro="" textlink="'1条'!R17">
      <xdr:nvSpPr>
        <xdr:cNvPr id="76" name="テキスト ボックス 75">
          <a:extLst>
            <a:ext uri="{FF2B5EF4-FFF2-40B4-BE49-F238E27FC236}">
              <a16:creationId xmlns:a16="http://schemas.microsoft.com/office/drawing/2014/main" id="{C0FB81A8-6271-4978-AAE3-CF24D4AEE098}"/>
            </a:ext>
          </a:extLst>
        </xdr:cNvPr>
        <xdr:cNvSpPr txBox="1"/>
      </xdr:nvSpPr>
      <xdr:spPr>
        <a:xfrm rot="16200000">
          <a:off x="5629467" y="4908406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254681E-F034-40A6-8DC1-0A82D45C5D8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0.100</a:t>
          </a:fld>
          <a:endParaRPr kumimoji="1" lang="ja-JP" altLang="en-US" sz="900"/>
        </a:p>
      </xdr:txBody>
    </xdr:sp>
    <xdr:clientData/>
  </xdr:oneCellAnchor>
  <xdr:twoCellAnchor editAs="oneCell">
    <xdr:from>
      <xdr:col>25</xdr:col>
      <xdr:colOff>130710</xdr:colOff>
      <xdr:row>22</xdr:row>
      <xdr:rowOff>113796</xdr:rowOff>
    </xdr:from>
    <xdr:to>
      <xdr:col>25</xdr:col>
      <xdr:colOff>130710</xdr:colOff>
      <xdr:row>22</xdr:row>
      <xdr:rowOff>196385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05A5DE3-F64F-4B2F-9FB3-7580C3F0F9DA}"/>
            </a:ext>
          </a:extLst>
        </xdr:cNvPr>
        <xdr:cNvCxnSpPr/>
      </xdr:nvCxnSpPr>
      <xdr:spPr>
        <a:xfrm>
          <a:off x="5845710" y="5172025"/>
          <a:ext cx="0" cy="82589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82870</xdr:colOff>
      <xdr:row>22</xdr:row>
      <xdr:rowOff>226021</xdr:rowOff>
    </xdr:from>
    <xdr:to>
      <xdr:col>26</xdr:col>
      <xdr:colOff>152400</xdr:colOff>
      <xdr:row>22</xdr:row>
      <xdr:rowOff>226021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51A86B52-7F71-4E0D-9A53-69CA3F84B118}"/>
            </a:ext>
          </a:extLst>
        </xdr:cNvPr>
        <xdr:cNvCxnSpPr/>
      </xdr:nvCxnSpPr>
      <xdr:spPr>
        <a:xfrm>
          <a:off x="5797870" y="5284250"/>
          <a:ext cx="29813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45720</xdr:colOff>
      <xdr:row>16</xdr:row>
      <xdr:rowOff>78153</xdr:rowOff>
    </xdr:from>
    <xdr:to>
      <xdr:col>67</xdr:col>
      <xdr:colOff>64008</xdr:colOff>
      <xdr:row>16</xdr:row>
      <xdr:rowOff>134498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39D570EB-ADC4-4FD1-B6C1-B97392852B6F}"/>
            </a:ext>
          </a:extLst>
        </xdr:cNvPr>
        <xdr:cNvCxnSpPr/>
      </xdr:nvCxnSpPr>
      <xdr:spPr>
        <a:xfrm flipH="1">
          <a:off x="14447520" y="3750993"/>
          <a:ext cx="932688" cy="56345"/>
        </a:xfrm>
        <a:prstGeom prst="line">
          <a:avLst/>
        </a:prstGeom>
        <a:ln w="15875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151540</xdr:colOff>
      <xdr:row>15</xdr:row>
      <xdr:rowOff>135701</xdr:rowOff>
    </xdr:from>
    <xdr:to>
      <xdr:col>61</xdr:col>
      <xdr:colOff>151540</xdr:colOff>
      <xdr:row>16</xdr:row>
      <xdr:rowOff>142240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CF02C3A7-13EC-4C4D-AFC1-1BC34F736CB9}"/>
            </a:ext>
          </a:extLst>
        </xdr:cNvPr>
        <xdr:cNvCxnSpPr/>
      </xdr:nvCxnSpPr>
      <xdr:spPr>
        <a:xfrm>
          <a:off x="14096140" y="3579941"/>
          <a:ext cx="0" cy="235139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96699</xdr:colOff>
      <xdr:row>15</xdr:row>
      <xdr:rowOff>135701</xdr:rowOff>
    </xdr:from>
    <xdr:to>
      <xdr:col>62</xdr:col>
      <xdr:colOff>96699</xdr:colOff>
      <xdr:row>16</xdr:row>
      <xdr:rowOff>145181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0FAAB8E6-4283-44E4-B6FE-668CD1E4FF87}"/>
            </a:ext>
          </a:extLst>
        </xdr:cNvPr>
        <xdr:cNvCxnSpPr/>
      </xdr:nvCxnSpPr>
      <xdr:spPr>
        <a:xfrm>
          <a:off x="14269899" y="3579941"/>
          <a:ext cx="0" cy="238080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43857</xdr:colOff>
      <xdr:row>15</xdr:row>
      <xdr:rowOff>135701</xdr:rowOff>
    </xdr:from>
    <xdr:to>
      <xdr:col>63</xdr:col>
      <xdr:colOff>43857</xdr:colOff>
      <xdr:row>16</xdr:row>
      <xdr:rowOff>135926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4FAE781F-8348-4F86-9CF1-1825CEC8785D}"/>
            </a:ext>
          </a:extLst>
        </xdr:cNvPr>
        <xdr:cNvCxnSpPr/>
      </xdr:nvCxnSpPr>
      <xdr:spPr>
        <a:xfrm>
          <a:off x="14445657" y="3579941"/>
          <a:ext cx="0" cy="228825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221934</xdr:colOff>
      <xdr:row>15</xdr:row>
      <xdr:rowOff>135701</xdr:rowOff>
    </xdr:from>
    <xdr:to>
      <xdr:col>63</xdr:col>
      <xdr:colOff>221934</xdr:colOff>
      <xdr:row>16</xdr:row>
      <xdr:rowOff>129756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A19803EF-77D5-4F4B-A3F7-92D96C642E34}"/>
            </a:ext>
          </a:extLst>
        </xdr:cNvPr>
        <xdr:cNvCxnSpPr/>
      </xdr:nvCxnSpPr>
      <xdr:spPr>
        <a:xfrm>
          <a:off x="14623734" y="3579941"/>
          <a:ext cx="0" cy="222655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181656</xdr:colOff>
      <xdr:row>15</xdr:row>
      <xdr:rowOff>142727</xdr:rowOff>
    </xdr:from>
    <xdr:to>
      <xdr:col>64</xdr:col>
      <xdr:colOff>181656</xdr:colOff>
      <xdr:row>16</xdr:row>
      <xdr:rowOff>112776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71CCA7B8-033D-4664-8A43-00FB34B42C35}"/>
            </a:ext>
          </a:extLst>
        </xdr:cNvPr>
        <xdr:cNvCxnSpPr/>
      </xdr:nvCxnSpPr>
      <xdr:spPr>
        <a:xfrm>
          <a:off x="14812056" y="3586967"/>
          <a:ext cx="0" cy="198649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143620</xdr:colOff>
      <xdr:row>15</xdr:row>
      <xdr:rowOff>141871</xdr:rowOff>
    </xdr:from>
    <xdr:to>
      <xdr:col>65</xdr:col>
      <xdr:colOff>143620</xdr:colOff>
      <xdr:row>16</xdr:row>
      <xdr:rowOff>91440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F5FAF710-43D2-4D5A-BEFE-C44007075AAA}"/>
            </a:ext>
          </a:extLst>
        </xdr:cNvPr>
        <xdr:cNvCxnSpPr/>
      </xdr:nvCxnSpPr>
      <xdr:spPr>
        <a:xfrm>
          <a:off x="15002620" y="3586111"/>
          <a:ext cx="0" cy="178169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107488</xdr:colOff>
      <xdr:row>15</xdr:row>
      <xdr:rowOff>141871</xdr:rowOff>
    </xdr:from>
    <xdr:to>
      <xdr:col>66</xdr:col>
      <xdr:colOff>107488</xdr:colOff>
      <xdr:row>16</xdr:row>
      <xdr:rowOff>98906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9C8817FD-CEEA-4417-B0FC-35CCE5E6CBD8}"/>
            </a:ext>
          </a:extLst>
        </xdr:cNvPr>
        <xdr:cNvCxnSpPr/>
      </xdr:nvCxnSpPr>
      <xdr:spPr>
        <a:xfrm>
          <a:off x="15195088" y="3586111"/>
          <a:ext cx="0" cy="185635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56747</xdr:colOff>
      <xdr:row>15</xdr:row>
      <xdr:rowOff>143987</xdr:rowOff>
    </xdr:from>
    <xdr:to>
      <xdr:col>67</xdr:col>
      <xdr:colOff>56747</xdr:colOff>
      <xdr:row>16</xdr:row>
      <xdr:rowOff>77311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B1856EA9-3E17-44F6-B4B9-F941B6944C44}"/>
            </a:ext>
          </a:extLst>
        </xdr:cNvPr>
        <xdr:cNvCxnSpPr/>
      </xdr:nvCxnSpPr>
      <xdr:spPr>
        <a:xfrm>
          <a:off x="15372947" y="3588227"/>
          <a:ext cx="0" cy="161924"/>
        </a:xfrm>
        <a:prstGeom prst="line">
          <a:avLst/>
        </a:prstGeom>
        <a:ln w="254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219941</xdr:colOff>
      <xdr:row>16</xdr:row>
      <xdr:rowOff>132080</xdr:rowOff>
    </xdr:from>
    <xdr:to>
      <xdr:col>63</xdr:col>
      <xdr:colOff>38772</xdr:colOff>
      <xdr:row>16</xdr:row>
      <xdr:rowOff>161696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1B714669-1B4F-EB85-4AE1-1A9C69CC7FA4}"/>
            </a:ext>
          </a:extLst>
        </xdr:cNvPr>
        <xdr:cNvCxnSpPr/>
      </xdr:nvCxnSpPr>
      <xdr:spPr>
        <a:xfrm flipH="1">
          <a:off x="13935941" y="3804920"/>
          <a:ext cx="504631" cy="29616"/>
        </a:xfrm>
        <a:prstGeom prst="line">
          <a:avLst/>
        </a:prstGeom>
        <a:ln w="158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225272</xdr:colOff>
      <xdr:row>15</xdr:row>
      <xdr:rowOff>135701</xdr:rowOff>
    </xdr:from>
    <xdr:to>
      <xdr:col>60</xdr:col>
      <xdr:colOff>225272</xdr:colOff>
      <xdr:row>16</xdr:row>
      <xdr:rowOff>160606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7B7E4B9E-8803-2B49-6FAB-6F1FF40564DA}"/>
            </a:ext>
          </a:extLst>
        </xdr:cNvPr>
        <xdr:cNvCxnSpPr/>
      </xdr:nvCxnSpPr>
      <xdr:spPr>
        <a:xfrm>
          <a:off x="13941272" y="3579941"/>
          <a:ext cx="0" cy="253505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94</xdr:col>
      <xdr:colOff>3052</xdr:colOff>
      <xdr:row>32</xdr:row>
      <xdr:rowOff>156838</xdr:rowOff>
    </xdr:from>
    <xdr:to>
      <xdr:col>98</xdr:col>
      <xdr:colOff>168652</xdr:colOff>
      <xdr:row>35</xdr:row>
      <xdr:rowOff>110133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DAF4E9B6-6653-418E-8293-78004ED0D209}"/>
            </a:ext>
          </a:extLst>
        </xdr:cNvPr>
        <xdr:cNvSpPr/>
      </xdr:nvSpPr>
      <xdr:spPr>
        <a:xfrm>
          <a:off x="21491452" y="7493809"/>
          <a:ext cx="1080000" cy="63909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94</xdr:col>
      <xdr:colOff>147191</xdr:colOff>
      <xdr:row>32</xdr:row>
      <xdr:rowOff>222490</xdr:rowOff>
    </xdr:from>
    <xdr:to>
      <xdr:col>94</xdr:col>
      <xdr:colOff>190614</xdr:colOff>
      <xdr:row>33</xdr:row>
      <xdr:rowOff>31041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4B68E9B9-96F9-4386-854A-8294F9D85E02}"/>
            </a:ext>
          </a:extLst>
        </xdr:cNvPr>
        <xdr:cNvSpPr/>
      </xdr:nvSpPr>
      <xdr:spPr>
        <a:xfrm>
          <a:off x="21635591" y="7559461"/>
          <a:ext cx="43423" cy="3715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95</xdr:col>
      <xdr:colOff>160154</xdr:colOff>
      <xdr:row>32</xdr:row>
      <xdr:rowOff>222490</xdr:rowOff>
    </xdr:from>
    <xdr:to>
      <xdr:col>95</xdr:col>
      <xdr:colOff>203577</xdr:colOff>
      <xdr:row>33</xdr:row>
      <xdr:rowOff>31041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9CD21D27-8F0B-4BD6-A2BB-F9848EC9AE84}"/>
            </a:ext>
          </a:extLst>
        </xdr:cNvPr>
        <xdr:cNvSpPr/>
      </xdr:nvSpPr>
      <xdr:spPr>
        <a:xfrm>
          <a:off x="21877154" y="7559461"/>
          <a:ext cx="43423" cy="3715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96</xdr:col>
      <xdr:colOff>190291</xdr:colOff>
      <xdr:row>32</xdr:row>
      <xdr:rowOff>222490</xdr:rowOff>
    </xdr:from>
    <xdr:to>
      <xdr:col>97</xdr:col>
      <xdr:colOff>8084</xdr:colOff>
      <xdr:row>33</xdr:row>
      <xdr:rowOff>31041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A93DD442-1E38-4732-B7D4-4C55B968837A}"/>
            </a:ext>
          </a:extLst>
        </xdr:cNvPr>
        <xdr:cNvSpPr/>
      </xdr:nvSpPr>
      <xdr:spPr>
        <a:xfrm>
          <a:off x="22135891" y="7559461"/>
          <a:ext cx="46393" cy="3715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97</xdr:col>
      <xdr:colOff>203255</xdr:colOff>
      <xdr:row>32</xdr:row>
      <xdr:rowOff>222490</xdr:rowOff>
    </xdr:from>
    <xdr:to>
      <xdr:col>98</xdr:col>
      <xdr:colOff>21048</xdr:colOff>
      <xdr:row>33</xdr:row>
      <xdr:rowOff>31041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DEA506AF-4C77-44CF-9D25-8E3274D78B3D}"/>
            </a:ext>
          </a:extLst>
        </xdr:cNvPr>
        <xdr:cNvSpPr/>
      </xdr:nvSpPr>
      <xdr:spPr>
        <a:xfrm>
          <a:off x="22377455" y="7559461"/>
          <a:ext cx="46393" cy="3715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97</xdr:col>
      <xdr:colOff>38711</xdr:colOff>
      <xdr:row>34</xdr:row>
      <xdr:rowOff>195602</xdr:rowOff>
    </xdr:from>
    <xdr:to>
      <xdr:col>102</xdr:col>
      <xdr:colOff>127174</xdr:colOff>
      <xdr:row>34</xdr:row>
      <xdr:rowOff>195602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FD90EAD8-36B7-4063-868C-DE58305A1E7B}"/>
            </a:ext>
          </a:extLst>
        </xdr:cNvPr>
        <xdr:cNvCxnSpPr/>
      </xdr:nvCxnSpPr>
      <xdr:spPr>
        <a:xfrm flipH="1">
          <a:off x="22212911" y="7989773"/>
          <a:ext cx="1231463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101</xdr:col>
      <xdr:colOff>141559</xdr:colOff>
      <xdr:row>33</xdr:row>
      <xdr:rowOff>27820</xdr:rowOff>
    </xdr:from>
    <xdr:to>
      <xdr:col>101</xdr:col>
      <xdr:colOff>141559</xdr:colOff>
      <xdr:row>35</xdr:row>
      <xdr:rowOff>134142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D16D5F24-40D8-4D00-99D6-C42892775797}"/>
            </a:ext>
          </a:extLst>
        </xdr:cNvPr>
        <xdr:cNvCxnSpPr/>
      </xdr:nvCxnSpPr>
      <xdr:spPr>
        <a:xfrm>
          <a:off x="23230159" y="7593391"/>
          <a:ext cx="0" cy="56352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187564</xdr:colOff>
      <xdr:row>35</xdr:row>
      <xdr:rowOff>133489</xdr:rowOff>
    </xdr:from>
    <xdr:to>
      <xdr:col>101</xdr:col>
      <xdr:colOff>128509</xdr:colOff>
      <xdr:row>35</xdr:row>
      <xdr:rowOff>133489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55BFC13C-BB9B-4E63-A0A0-58A396C47746}"/>
            </a:ext>
          </a:extLst>
        </xdr:cNvPr>
        <xdr:cNvCxnSpPr/>
      </xdr:nvCxnSpPr>
      <xdr:spPr>
        <a:xfrm flipH="1">
          <a:off x="22590364" y="8156260"/>
          <a:ext cx="626745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93</xdr:col>
      <xdr:colOff>176134</xdr:colOff>
      <xdr:row>33</xdr:row>
      <xdr:rowOff>12556</xdr:rowOff>
    </xdr:from>
    <xdr:to>
      <xdr:col>101</xdr:col>
      <xdr:colOff>128509</xdr:colOff>
      <xdr:row>33</xdr:row>
      <xdr:rowOff>15667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48B36984-CD3A-492B-A5AF-B78284E010FA}"/>
            </a:ext>
          </a:extLst>
        </xdr:cNvPr>
        <xdr:cNvCxnSpPr/>
      </xdr:nvCxnSpPr>
      <xdr:spPr>
        <a:xfrm flipH="1">
          <a:off x="21435934" y="7578127"/>
          <a:ext cx="1781175" cy="3111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93</xdr:col>
      <xdr:colOff>224218</xdr:colOff>
      <xdr:row>36</xdr:row>
      <xdr:rowOff>58129</xdr:rowOff>
    </xdr:from>
    <xdr:to>
      <xdr:col>98</xdr:col>
      <xdr:colOff>175144</xdr:colOff>
      <xdr:row>36</xdr:row>
      <xdr:rowOff>58129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52DAC22E-422E-4EE1-ACB2-8A19C85009DC}"/>
            </a:ext>
          </a:extLst>
        </xdr:cNvPr>
        <xdr:cNvCxnSpPr/>
      </xdr:nvCxnSpPr>
      <xdr:spPr>
        <a:xfrm>
          <a:off x="21484018" y="8309500"/>
          <a:ext cx="109392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93</xdr:col>
      <xdr:colOff>226275</xdr:colOff>
      <xdr:row>35</xdr:row>
      <xdr:rowOff>189639</xdr:rowOff>
    </xdr:from>
    <xdr:to>
      <xdr:col>94</xdr:col>
      <xdr:colOff>3191</xdr:colOff>
      <xdr:row>36</xdr:row>
      <xdr:rowOff>96557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B7A9F3DC-AD32-4FEF-B460-D47890F61AA6}"/>
            </a:ext>
          </a:extLst>
        </xdr:cNvPr>
        <xdr:cNvCxnSpPr/>
      </xdr:nvCxnSpPr>
      <xdr:spPr>
        <a:xfrm>
          <a:off x="21486075" y="8212410"/>
          <a:ext cx="5516" cy="13551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98</xdr:col>
      <xdr:colOff>165199</xdr:colOff>
      <xdr:row>35</xdr:row>
      <xdr:rowOff>189639</xdr:rowOff>
    </xdr:from>
    <xdr:to>
      <xdr:col>98</xdr:col>
      <xdr:colOff>165199</xdr:colOff>
      <xdr:row>36</xdr:row>
      <xdr:rowOff>96557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28E11130-1586-412A-ABA4-426BF15ED2AE}"/>
            </a:ext>
          </a:extLst>
        </xdr:cNvPr>
        <xdr:cNvCxnSpPr/>
      </xdr:nvCxnSpPr>
      <xdr:spPr>
        <a:xfrm>
          <a:off x="22567999" y="8212410"/>
          <a:ext cx="0" cy="13551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94</xdr:col>
      <xdr:colOff>219626</xdr:colOff>
      <xdr:row>36</xdr:row>
      <xdr:rowOff>36979</xdr:rowOff>
    </xdr:from>
    <xdr:ext cx="383759" cy="224998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FB3DA582-9CC1-4BC2-8DC9-ADE2D2398204}"/>
            </a:ext>
          </a:extLst>
        </xdr:cNvPr>
        <xdr:cNvSpPr txBox="1"/>
      </xdr:nvSpPr>
      <xdr:spPr>
        <a:xfrm>
          <a:off x="21708026" y="8288350"/>
          <a:ext cx="3837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b₀ =</a:t>
          </a:r>
        </a:p>
      </xdr:txBody>
    </xdr:sp>
    <xdr:clientData/>
  </xdr:oneCellAnchor>
  <xdr:oneCellAnchor>
    <xdr:from>
      <xdr:col>95</xdr:col>
      <xdr:colOff>187713</xdr:colOff>
      <xdr:row>36</xdr:row>
      <xdr:rowOff>29951</xdr:rowOff>
    </xdr:from>
    <xdr:ext cx="415498" cy="233205"/>
    <xdr:sp macro="" textlink="$CJ$14">
      <xdr:nvSpPr>
        <xdr:cNvPr id="149" name="テキスト ボックス 148">
          <a:extLst>
            <a:ext uri="{FF2B5EF4-FFF2-40B4-BE49-F238E27FC236}">
              <a16:creationId xmlns:a16="http://schemas.microsoft.com/office/drawing/2014/main" id="{92391609-A0AF-4DCB-9EDC-0503BC6E19EF}"/>
            </a:ext>
          </a:extLst>
        </xdr:cNvPr>
        <xdr:cNvSpPr txBox="1"/>
      </xdr:nvSpPr>
      <xdr:spPr>
        <a:xfrm>
          <a:off x="21904713" y="8281322"/>
          <a:ext cx="41549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A9C9708-1DFA-4D48-9F5A-15718A428BF3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1000</a:t>
          </a:fld>
          <a:endParaRPr kumimoji="1" lang="ja-JP" altLang="en-US" sz="900"/>
        </a:p>
      </xdr:txBody>
    </xdr:sp>
    <xdr:clientData/>
  </xdr:oneCellAnchor>
  <xdr:twoCellAnchor editAs="oneCell">
    <xdr:from>
      <xdr:col>92</xdr:col>
      <xdr:colOff>216879</xdr:colOff>
      <xdr:row>33</xdr:row>
      <xdr:rowOff>18230</xdr:rowOff>
    </xdr:from>
    <xdr:to>
      <xdr:col>92</xdr:col>
      <xdr:colOff>216879</xdr:colOff>
      <xdr:row>35</xdr:row>
      <xdr:rowOff>111115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F91C68A5-C83E-40BD-BD14-6E2CE2CBE05E}"/>
            </a:ext>
          </a:extLst>
        </xdr:cNvPr>
        <xdr:cNvCxnSpPr/>
      </xdr:nvCxnSpPr>
      <xdr:spPr>
        <a:xfrm>
          <a:off x="21248079" y="7583801"/>
          <a:ext cx="0" cy="55008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164611</xdr:colOff>
      <xdr:row>33</xdr:row>
      <xdr:rowOff>21756</xdr:rowOff>
    </xdr:from>
    <xdr:to>
      <xdr:col>93</xdr:col>
      <xdr:colOff>176897</xdr:colOff>
      <xdr:row>33</xdr:row>
      <xdr:rowOff>26659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F5E84742-6CDA-41D4-BF87-AB497D567A30}"/>
            </a:ext>
          </a:extLst>
        </xdr:cNvPr>
        <xdr:cNvCxnSpPr/>
      </xdr:nvCxnSpPr>
      <xdr:spPr>
        <a:xfrm>
          <a:off x="21195811" y="7587327"/>
          <a:ext cx="240886" cy="4903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20</xdr:colOff>
      <xdr:row>33</xdr:row>
      <xdr:rowOff>93672</xdr:rowOff>
    </xdr:from>
    <xdr:ext cx="233205" cy="357790"/>
    <xdr:sp macro="" textlink="$CJ$13">
      <xdr:nvSpPr>
        <xdr:cNvPr id="152" name="テキスト ボックス 151">
          <a:extLst>
            <a:ext uri="{FF2B5EF4-FFF2-40B4-BE49-F238E27FC236}">
              <a16:creationId xmlns:a16="http://schemas.microsoft.com/office/drawing/2014/main" id="{BC7A57B6-47DA-4D5E-9F72-A13732A9B9E6}"/>
            </a:ext>
          </a:extLst>
        </xdr:cNvPr>
        <xdr:cNvSpPr txBox="1"/>
      </xdr:nvSpPr>
      <xdr:spPr>
        <a:xfrm rot="16200000">
          <a:off x="20968928" y="7721535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6258E270-34E3-4448-9864-80D447A3825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490</a:t>
          </a:fld>
          <a:endParaRPr kumimoji="1" lang="ja-JP" altLang="en-US" sz="900"/>
        </a:p>
      </xdr:txBody>
    </xdr:sp>
    <xdr:clientData/>
  </xdr:oneCellAnchor>
  <xdr:oneCellAnchor>
    <xdr:from>
      <xdr:col>92</xdr:col>
      <xdr:colOff>4128</xdr:colOff>
      <xdr:row>34</xdr:row>
      <xdr:rowOff>80798</xdr:rowOff>
    </xdr:from>
    <xdr:ext cx="224998" cy="32028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FF69000E-7270-4B6C-93B9-F2D5B4776660}"/>
            </a:ext>
          </a:extLst>
        </xdr:cNvPr>
        <xdr:cNvSpPr txBox="1"/>
      </xdr:nvSpPr>
      <xdr:spPr>
        <a:xfrm rot="16200000">
          <a:off x="20987687" y="7922610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100</xdr:col>
      <xdr:colOff>29158</xdr:colOff>
      <xdr:row>33</xdr:row>
      <xdr:rowOff>16748</xdr:rowOff>
    </xdr:from>
    <xdr:to>
      <xdr:col>102</xdr:col>
      <xdr:colOff>48597</xdr:colOff>
      <xdr:row>35</xdr:row>
      <xdr:rowOff>115268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964DE4F4-7E4D-4786-9353-3B0C00B61DD4}"/>
            </a:ext>
          </a:extLst>
        </xdr:cNvPr>
        <xdr:cNvCxnSpPr/>
      </xdr:nvCxnSpPr>
      <xdr:spPr>
        <a:xfrm>
          <a:off x="22889158" y="7582319"/>
          <a:ext cx="476639" cy="55572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100</xdr:col>
      <xdr:colOff>29158</xdr:colOff>
      <xdr:row>33</xdr:row>
      <xdr:rowOff>16957</xdr:rowOff>
    </xdr:from>
    <xdr:to>
      <xdr:col>101</xdr:col>
      <xdr:colOff>145231</xdr:colOff>
      <xdr:row>33</xdr:row>
      <xdr:rowOff>16957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49BD68FA-A32F-4B4F-B4EE-7D10E03D0383}"/>
            </a:ext>
          </a:extLst>
        </xdr:cNvPr>
        <xdr:cNvCxnSpPr/>
      </xdr:nvCxnSpPr>
      <xdr:spPr>
        <a:xfrm flipH="1">
          <a:off x="22889158" y="7582528"/>
          <a:ext cx="344673" cy="0"/>
        </a:xfrm>
        <a:prstGeom prst="line">
          <a:avLst/>
        </a:prstGeom>
        <a:ln w="25400">
          <a:solidFill>
            <a:schemeClr val="tx1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101</xdr:col>
      <xdr:colOff>146026</xdr:colOff>
      <xdr:row>35</xdr:row>
      <xdr:rowOff>128226</xdr:rowOff>
    </xdr:from>
    <xdr:to>
      <xdr:col>102</xdr:col>
      <xdr:colOff>46653</xdr:colOff>
      <xdr:row>35</xdr:row>
      <xdr:rowOff>128226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B5284B17-F02D-4151-B60C-15A84E3A567D}"/>
            </a:ext>
          </a:extLst>
        </xdr:cNvPr>
        <xdr:cNvCxnSpPr/>
      </xdr:nvCxnSpPr>
      <xdr:spPr>
        <a:xfrm flipH="1">
          <a:off x="23234626" y="8150997"/>
          <a:ext cx="129227" cy="0"/>
        </a:xfrm>
        <a:prstGeom prst="line">
          <a:avLst/>
        </a:prstGeom>
        <a:ln w="254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95</xdr:col>
      <xdr:colOff>21518</xdr:colOff>
      <xdr:row>34</xdr:row>
      <xdr:rowOff>60493</xdr:rowOff>
    </xdr:from>
    <xdr:ext cx="530915" cy="285527"/>
    <xdr:sp macro="" textlink="'1条'!R12">
      <xdr:nvSpPr>
        <xdr:cNvPr id="157" name="テキスト ボックス 156">
          <a:extLst>
            <a:ext uri="{FF2B5EF4-FFF2-40B4-BE49-F238E27FC236}">
              <a16:creationId xmlns:a16="http://schemas.microsoft.com/office/drawing/2014/main" id="{26D018FB-FB1A-46C3-8A62-E09EACF22CC8}"/>
            </a:ext>
          </a:extLst>
        </xdr:cNvPr>
        <xdr:cNvSpPr txBox="1"/>
      </xdr:nvSpPr>
      <xdr:spPr>
        <a:xfrm>
          <a:off x="21738518" y="7854664"/>
          <a:ext cx="530915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中立軸</a:t>
          </a:r>
        </a:p>
      </xdr:txBody>
    </xdr:sp>
    <xdr:clientData/>
  </xdr:oneCellAnchor>
  <xdr:oneCellAnchor>
    <xdr:from>
      <xdr:col>99</xdr:col>
      <xdr:colOff>37139</xdr:colOff>
      <xdr:row>34</xdr:row>
      <xdr:rowOff>12068</xdr:rowOff>
    </xdr:from>
    <xdr:ext cx="224998" cy="467933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1C0C1B57-53C4-41B5-871F-3A9A1EA19691}"/>
            </a:ext>
          </a:extLst>
        </xdr:cNvPr>
        <xdr:cNvSpPr txBox="1"/>
      </xdr:nvSpPr>
      <xdr:spPr>
        <a:xfrm rot="16200000">
          <a:off x="22547071" y="7927707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x=kd</a:t>
          </a:r>
        </a:p>
      </xdr:txBody>
    </xdr:sp>
    <xdr:clientData/>
  </xdr:oneCellAnchor>
  <xdr:twoCellAnchor editAs="oneCell">
    <xdr:from>
      <xdr:col>99</xdr:col>
      <xdr:colOff>52157</xdr:colOff>
      <xdr:row>34</xdr:row>
      <xdr:rowOff>199328</xdr:rowOff>
    </xdr:from>
    <xdr:to>
      <xdr:col>99</xdr:col>
      <xdr:colOff>52157</xdr:colOff>
      <xdr:row>35</xdr:row>
      <xdr:rowOff>140865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5B6F5716-A9ED-437A-B3E9-5C0B5A3F4C64}"/>
            </a:ext>
          </a:extLst>
        </xdr:cNvPr>
        <xdr:cNvCxnSpPr/>
      </xdr:nvCxnSpPr>
      <xdr:spPr>
        <a:xfrm>
          <a:off x="22683557" y="7993499"/>
          <a:ext cx="0" cy="17013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164611</xdr:colOff>
      <xdr:row>32</xdr:row>
      <xdr:rowOff>152505</xdr:rowOff>
    </xdr:from>
    <xdr:to>
      <xdr:col>93</xdr:col>
      <xdr:colOff>176897</xdr:colOff>
      <xdr:row>32</xdr:row>
      <xdr:rowOff>152505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7B707A9D-DF42-4811-A54D-76BEB29F7699}"/>
            </a:ext>
          </a:extLst>
        </xdr:cNvPr>
        <xdr:cNvCxnSpPr/>
      </xdr:nvCxnSpPr>
      <xdr:spPr>
        <a:xfrm>
          <a:off x="21195811" y="7489476"/>
          <a:ext cx="2408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195252</xdr:colOff>
      <xdr:row>33</xdr:row>
      <xdr:rowOff>29021</xdr:rowOff>
    </xdr:from>
    <xdr:to>
      <xdr:col>102</xdr:col>
      <xdr:colOff>195252</xdr:colOff>
      <xdr:row>35</xdr:row>
      <xdr:rowOff>56178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DC009F2E-7E3A-4F3A-BE17-6F65463B4760}"/>
            </a:ext>
          </a:extLst>
        </xdr:cNvPr>
        <xdr:cNvCxnSpPr/>
      </xdr:nvCxnSpPr>
      <xdr:spPr>
        <a:xfrm>
          <a:off x="23512452" y="7594592"/>
          <a:ext cx="0" cy="484357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42082</xdr:colOff>
      <xdr:row>35</xdr:row>
      <xdr:rowOff>69169</xdr:rowOff>
    </xdr:from>
    <xdr:to>
      <xdr:col>103</xdr:col>
      <xdr:colOff>93987</xdr:colOff>
      <xdr:row>35</xdr:row>
      <xdr:rowOff>69169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3DE0B240-F0AC-4BFB-B029-B14429A54CE7}"/>
            </a:ext>
          </a:extLst>
        </xdr:cNvPr>
        <xdr:cNvCxnSpPr/>
      </xdr:nvCxnSpPr>
      <xdr:spPr>
        <a:xfrm>
          <a:off x="23359282" y="8091940"/>
          <a:ext cx="280505" cy="0"/>
        </a:xfrm>
        <a:prstGeom prst="line">
          <a:avLst/>
        </a:prstGeom>
        <a:ln w="25400">
          <a:solidFill>
            <a:srgbClr val="FF0000"/>
          </a:solidFill>
          <a:headEnd type="triangle" w="med" len="med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42082</xdr:colOff>
      <xdr:row>33</xdr:row>
      <xdr:rowOff>14041</xdr:rowOff>
    </xdr:from>
    <xdr:to>
      <xdr:col>103</xdr:col>
      <xdr:colOff>93987</xdr:colOff>
      <xdr:row>33</xdr:row>
      <xdr:rowOff>14041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1432F3BE-C881-41AC-98BB-FF791F036EA5}"/>
            </a:ext>
          </a:extLst>
        </xdr:cNvPr>
        <xdr:cNvCxnSpPr/>
      </xdr:nvCxnSpPr>
      <xdr:spPr>
        <a:xfrm>
          <a:off x="23359282" y="7579612"/>
          <a:ext cx="280505" cy="0"/>
        </a:xfrm>
        <a:prstGeom prst="line">
          <a:avLst/>
        </a:prstGeom>
        <a:ln w="2540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197324</xdr:colOff>
      <xdr:row>33</xdr:row>
      <xdr:rowOff>49579</xdr:rowOff>
    </xdr:from>
    <xdr:ext cx="224998" cy="318142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37FDE214-2BCD-4DCB-9B94-FC29D1EEF026}"/>
            </a:ext>
          </a:extLst>
        </xdr:cNvPr>
        <xdr:cNvSpPr txBox="1"/>
      </xdr:nvSpPr>
      <xdr:spPr>
        <a:xfrm rot="16200000">
          <a:off x="23467952" y="7661722"/>
          <a:ext cx="31814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jd</a:t>
          </a:r>
        </a:p>
      </xdr:txBody>
    </xdr:sp>
    <xdr:clientData/>
  </xdr:oneCellAnchor>
  <xdr:twoCellAnchor editAs="oneCell">
    <xdr:from>
      <xdr:col>93</xdr:col>
      <xdr:colOff>86884</xdr:colOff>
      <xdr:row>34</xdr:row>
      <xdr:rowOff>195602</xdr:rowOff>
    </xdr:from>
    <xdr:to>
      <xdr:col>95</xdr:col>
      <xdr:colOff>73746</xdr:colOff>
      <xdr:row>34</xdr:row>
      <xdr:rowOff>195602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26AA8803-5089-4232-9D4A-AD4D6F16A587}"/>
            </a:ext>
          </a:extLst>
        </xdr:cNvPr>
        <xdr:cNvCxnSpPr/>
      </xdr:nvCxnSpPr>
      <xdr:spPr>
        <a:xfrm flipH="1">
          <a:off x="21346684" y="7989773"/>
          <a:ext cx="444062" cy="0"/>
        </a:xfrm>
        <a:prstGeom prst="line">
          <a:avLst/>
        </a:prstGeom>
        <a:ln w="9525">
          <a:solidFill>
            <a:schemeClr val="bg1">
              <a:lumMod val="75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95</xdr:col>
      <xdr:colOff>167662</xdr:colOff>
      <xdr:row>30</xdr:row>
      <xdr:rowOff>205724</xdr:rowOff>
    </xdr:from>
    <xdr:ext cx="285143" cy="224998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10BF38A-BBE5-4E31-B1F2-80BB73CD85C9}"/>
            </a:ext>
          </a:extLst>
        </xdr:cNvPr>
        <xdr:cNvSpPr txBox="1"/>
      </xdr:nvSpPr>
      <xdr:spPr>
        <a:xfrm>
          <a:off x="21884662" y="7085495"/>
          <a:ext cx="28514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A</a:t>
          </a:r>
          <a:r>
            <a:rPr kumimoji="1" lang="en-US" altLang="en-US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</a:p>
      </xdr:txBody>
    </xdr:sp>
    <xdr:clientData/>
  </xdr:oneCellAnchor>
  <xdr:twoCellAnchor>
    <xdr:from>
      <xdr:col>94</xdr:col>
      <xdr:colOff>91263</xdr:colOff>
      <xdr:row>31</xdr:row>
      <xdr:rowOff>188433</xdr:rowOff>
    </xdr:from>
    <xdr:to>
      <xdr:col>98</xdr:col>
      <xdr:colOff>82505</xdr:colOff>
      <xdr:row>32</xdr:row>
      <xdr:rowOff>87000</xdr:rowOff>
    </xdr:to>
    <xdr:sp macro="" textlink="">
      <xdr:nvSpPr>
        <xdr:cNvPr id="232" name="右中かっこ 231">
          <a:extLst>
            <a:ext uri="{FF2B5EF4-FFF2-40B4-BE49-F238E27FC236}">
              <a16:creationId xmlns:a16="http://schemas.microsoft.com/office/drawing/2014/main" id="{754701BD-EC03-4EBD-84F7-E9D07A76F369}"/>
            </a:ext>
          </a:extLst>
        </xdr:cNvPr>
        <xdr:cNvSpPr/>
      </xdr:nvSpPr>
      <xdr:spPr>
        <a:xfrm rot="5400000" flipH="1">
          <a:off x="21968900" y="6907567"/>
          <a:ext cx="127167" cy="905642"/>
        </a:xfrm>
        <a:prstGeom prst="rightBrace">
          <a:avLst>
            <a:gd name="adj1" fmla="val 37809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99</xdr:col>
      <xdr:colOff>171284</xdr:colOff>
      <xdr:row>33</xdr:row>
      <xdr:rowOff>190574</xdr:rowOff>
    </xdr:from>
    <xdr:ext cx="224998" cy="467933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6CB3107F-80F1-4B0F-BA37-39FBCBFABA32}"/>
            </a:ext>
          </a:extLst>
        </xdr:cNvPr>
        <xdr:cNvSpPr txBox="1"/>
      </xdr:nvSpPr>
      <xdr:spPr>
        <a:xfrm rot="16200000">
          <a:off x="22681216" y="7877613"/>
          <a:ext cx="4679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oneCellAnchor>
    <xdr:from>
      <xdr:col>99</xdr:col>
      <xdr:colOff>171463</xdr:colOff>
      <xdr:row>34</xdr:row>
      <xdr:rowOff>1780</xdr:rowOff>
    </xdr:from>
    <xdr:ext cx="233205" cy="357790"/>
    <xdr:sp macro="" textlink="$CK$24">
      <xdr:nvSpPr>
        <xdr:cNvPr id="234" name="テキスト ボックス 233">
          <a:extLst>
            <a:ext uri="{FF2B5EF4-FFF2-40B4-BE49-F238E27FC236}">
              <a16:creationId xmlns:a16="http://schemas.microsoft.com/office/drawing/2014/main" id="{8C2706C5-4663-40F3-9953-CBF0B7DABF90}"/>
            </a:ext>
          </a:extLst>
        </xdr:cNvPr>
        <xdr:cNvSpPr txBox="1"/>
      </xdr:nvSpPr>
      <xdr:spPr>
        <a:xfrm rot="16200000">
          <a:off x="22740571" y="7858243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18C0D68-624C-4A7D-AB2D-2AAF8CD0741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174</a:t>
          </a:fld>
          <a:endParaRPr kumimoji="1" lang="ja-JP" altLang="en-US" sz="900"/>
        </a:p>
      </xdr:txBody>
    </xdr:sp>
    <xdr:clientData/>
  </xdr:oneCellAnchor>
  <xdr:oneCellAnchor>
    <xdr:from>
      <xdr:col>101</xdr:col>
      <xdr:colOff>105172</xdr:colOff>
      <xdr:row>35</xdr:row>
      <xdr:rowOff>102315</xdr:rowOff>
    </xdr:from>
    <xdr:ext cx="275781" cy="224998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A4ED77BF-ED18-47C7-AA0A-3598F569E3A1}"/>
            </a:ext>
          </a:extLst>
        </xdr:cNvPr>
        <xdr:cNvSpPr txBox="1"/>
      </xdr:nvSpPr>
      <xdr:spPr>
        <a:xfrm>
          <a:off x="23193772" y="8125086"/>
          <a:ext cx="27578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c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100</xdr:col>
      <xdr:colOff>71237</xdr:colOff>
      <xdr:row>32</xdr:row>
      <xdr:rowOff>15115</xdr:rowOff>
    </xdr:from>
    <xdr:ext cx="271549" cy="224998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5361CA23-49D1-446C-9A52-7B3AD3201DCE}"/>
            </a:ext>
          </a:extLst>
        </xdr:cNvPr>
        <xdr:cNvSpPr txBox="1"/>
      </xdr:nvSpPr>
      <xdr:spPr>
        <a:xfrm>
          <a:off x="22931237" y="7352086"/>
          <a:ext cx="27154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σ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s</a:t>
          </a:r>
          <a:endParaRPr kumimoji="1" lang="en-US" altLang="en-US" sz="900" b="0" i="1" u="none" strike="noStrike" baseline="-2500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92</xdr:col>
      <xdr:colOff>96899</xdr:colOff>
      <xdr:row>31</xdr:row>
      <xdr:rowOff>103463</xdr:rowOff>
    </xdr:from>
    <xdr:ext cx="233205" cy="357790"/>
    <xdr:sp macro="" textlink="$CJ$11">
      <xdr:nvSpPr>
        <xdr:cNvPr id="238" name="テキスト ボックス 237">
          <a:extLst>
            <a:ext uri="{FF2B5EF4-FFF2-40B4-BE49-F238E27FC236}">
              <a16:creationId xmlns:a16="http://schemas.microsoft.com/office/drawing/2014/main" id="{DF3AFDAA-AF3D-4576-B92E-C1CD555C0121}"/>
            </a:ext>
          </a:extLst>
        </xdr:cNvPr>
        <xdr:cNvSpPr txBox="1"/>
      </xdr:nvSpPr>
      <xdr:spPr>
        <a:xfrm rot="16200000">
          <a:off x="21065807" y="7274126"/>
          <a:ext cx="35779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1257C1F-575C-4F61-A301-4A5747BB99D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110</a:t>
          </a:fld>
          <a:endParaRPr kumimoji="1" lang="ja-JP" altLang="en-US" sz="900"/>
        </a:p>
      </xdr:txBody>
    </xdr:sp>
    <xdr:clientData/>
  </xdr:oneCellAnchor>
  <xdr:twoCellAnchor editAs="oneCell">
    <xdr:from>
      <xdr:col>92</xdr:col>
      <xdr:colOff>164611</xdr:colOff>
      <xdr:row>35</xdr:row>
      <xdr:rowOff>128182</xdr:rowOff>
    </xdr:from>
    <xdr:to>
      <xdr:col>93</xdr:col>
      <xdr:colOff>176897</xdr:colOff>
      <xdr:row>35</xdr:row>
      <xdr:rowOff>128182</xdr:rowOff>
    </xdr:to>
    <xdr:cxnSp macro="">
      <xdr:nvCxnSpPr>
        <xdr:cNvPr id="239" name="直線コネクタ 238">
          <a:extLst>
            <a:ext uri="{FF2B5EF4-FFF2-40B4-BE49-F238E27FC236}">
              <a16:creationId xmlns:a16="http://schemas.microsoft.com/office/drawing/2014/main" id="{A0F0D0BE-190B-4AF1-A63C-A26192B493B4}"/>
            </a:ext>
          </a:extLst>
        </xdr:cNvPr>
        <xdr:cNvCxnSpPr/>
      </xdr:nvCxnSpPr>
      <xdr:spPr>
        <a:xfrm>
          <a:off x="21195811" y="8150953"/>
          <a:ext cx="24088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216879</xdr:colOff>
      <xdr:row>32</xdr:row>
      <xdr:rowOff>147902</xdr:rowOff>
    </xdr:from>
    <xdr:to>
      <xdr:col>92</xdr:col>
      <xdr:colOff>216879</xdr:colOff>
      <xdr:row>33</xdr:row>
      <xdr:rowOff>23367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DF3F659E-D7EB-4797-A53F-EF7F96B7A119}"/>
            </a:ext>
          </a:extLst>
        </xdr:cNvPr>
        <xdr:cNvCxnSpPr/>
      </xdr:nvCxnSpPr>
      <xdr:spPr>
        <a:xfrm>
          <a:off x="21248079" y="7484873"/>
          <a:ext cx="0" cy="104065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101</xdr:col>
      <xdr:colOff>190507</xdr:colOff>
      <xdr:row>14</xdr:row>
      <xdr:rowOff>47501</xdr:rowOff>
    </xdr:from>
    <xdr:to>
      <xdr:col>101</xdr:col>
      <xdr:colOff>190507</xdr:colOff>
      <xdr:row>14</xdr:row>
      <xdr:rowOff>138706</xdr:rowOff>
    </xdr:to>
    <xdr:cxnSp macro="">
      <xdr:nvCxnSpPr>
        <xdr:cNvPr id="242" name="直線コネクタ 241">
          <a:extLst>
            <a:ext uri="{FF2B5EF4-FFF2-40B4-BE49-F238E27FC236}">
              <a16:creationId xmlns:a16="http://schemas.microsoft.com/office/drawing/2014/main" id="{F3D3E03E-0739-FEBF-DA11-3FEE49AFAEEF}"/>
            </a:ext>
          </a:extLst>
        </xdr:cNvPr>
        <xdr:cNvCxnSpPr/>
      </xdr:nvCxnSpPr>
      <xdr:spPr>
        <a:xfrm>
          <a:off x="23279107" y="3263141"/>
          <a:ext cx="0" cy="91205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95</xdr:col>
      <xdr:colOff>166071</xdr:colOff>
      <xdr:row>15</xdr:row>
      <xdr:rowOff>55933</xdr:rowOff>
    </xdr:from>
    <xdr:to>
      <xdr:col>95</xdr:col>
      <xdr:colOff>166071</xdr:colOff>
      <xdr:row>16</xdr:row>
      <xdr:rowOff>7333</xdr:rowOff>
    </xdr:to>
    <xdr:cxnSp macro="">
      <xdr:nvCxnSpPr>
        <xdr:cNvPr id="261" name="直線コネクタ 260">
          <a:extLst>
            <a:ext uri="{FF2B5EF4-FFF2-40B4-BE49-F238E27FC236}">
              <a16:creationId xmlns:a16="http://schemas.microsoft.com/office/drawing/2014/main" id="{04AD73D2-F886-388F-22B1-B3AFB029BBE1}"/>
            </a:ext>
          </a:extLst>
        </xdr:cNvPr>
        <xdr:cNvCxnSpPr/>
      </xdr:nvCxnSpPr>
      <xdr:spPr>
        <a:xfrm>
          <a:off x="21883071" y="3500173"/>
          <a:ext cx="0" cy="180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75880</xdr:colOff>
      <xdr:row>22</xdr:row>
      <xdr:rowOff>20642</xdr:rowOff>
    </xdr:from>
    <xdr:ext cx="336311" cy="233205"/>
    <xdr:sp macro="" textlink="'1条'!R8">
      <xdr:nvSpPr>
        <xdr:cNvPr id="147" name="テキスト ボックス 146">
          <a:extLst>
            <a:ext uri="{FF2B5EF4-FFF2-40B4-BE49-F238E27FC236}">
              <a16:creationId xmlns:a16="http://schemas.microsoft.com/office/drawing/2014/main" id="{EA04BB71-70C4-4C0B-A780-1149F73A4576}"/>
            </a:ext>
          </a:extLst>
        </xdr:cNvPr>
        <xdr:cNvSpPr txBox="1"/>
      </xdr:nvSpPr>
      <xdr:spPr>
        <a:xfrm>
          <a:off x="7391080" y="5075242"/>
          <a:ext cx="33631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q </a:t>
          </a:r>
          <a:r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t>=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33</xdr:col>
      <xdr:colOff>4731</xdr:colOff>
      <xdr:row>22</xdr:row>
      <xdr:rowOff>26579</xdr:rowOff>
    </xdr:from>
    <xdr:ext cx="300082" cy="233205"/>
    <xdr:sp macro="" textlink="'1条'!R36">
      <xdr:nvSpPr>
        <xdr:cNvPr id="202" name="テキスト ボックス 201">
          <a:extLst>
            <a:ext uri="{FF2B5EF4-FFF2-40B4-BE49-F238E27FC236}">
              <a16:creationId xmlns:a16="http://schemas.microsoft.com/office/drawing/2014/main" id="{E287215A-A5DF-46B5-8B9E-5F7A8F46C8A0}"/>
            </a:ext>
          </a:extLst>
        </xdr:cNvPr>
        <xdr:cNvSpPr txBox="1"/>
      </xdr:nvSpPr>
      <xdr:spPr>
        <a:xfrm>
          <a:off x="7548531" y="5081179"/>
          <a:ext cx="3000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5D18EC82-78AA-411E-9376-A65640425DC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31</xdr:col>
      <xdr:colOff>226459</xdr:colOff>
      <xdr:row>22</xdr:row>
      <xdr:rowOff>100097</xdr:rowOff>
    </xdr:from>
    <xdr:to>
      <xdr:col>31</xdr:col>
      <xdr:colOff>226459</xdr:colOff>
      <xdr:row>23</xdr:row>
      <xdr:rowOff>8349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C7A2DE37-2E3E-49B0-83F5-74D33794D598}"/>
            </a:ext>
          </a:extLst>
        </xdr:cNvPr>
        <xdr:cNvCxnSpPr/>
      </xdr:nvCxnSpPr>
      <xdr:spPr>
        <a:xfrm>
          <a:off x="7313059" y="5154697"/>
          <a:ext cx="0" cy="136852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74664</xdr:colOff>
      <xdr:row>21</xdr:row>
      <xdr:rowOff>202886</xdr:rowOff>
    </xdr:from>
    <xdr:to>
      <xdr:col>31</xdr:col>
      <xdr:colOff>108064</xdr:colOff>
      <xdr:row>21</xdr:row>
      <xdr:rowOff>202886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0A72BE56-D800-418E-ABE8-9136C5F82C7A}"/>
            </a:ext>
          </a:extLst>
        </xdr:cNvPr>
        <xdr:cNvCxnSpPr/>
      </xdr:nvCxnSpPr>
      <xdr:spPr>
        <a:xfrm>
          <a:off x="6475464" y="5028886"/>
          <a:ext cx="7192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2542</xdr:colOff>
      <xdr:row>21</xdr:row>
      <xdr:rowOff>12</xdr:rowOff>
    </xdr:from>
    <xdr:ext cx="444352" cy="233205"/>
    <xdr:sp macro="" textlink="'1条'!R37">
      <xdr:nvSpPr>
        <xdr:cNvPr id="205" name="テキスト ボックス 204">
          <a:extLst>
            <a:ext uri="{FF2B5EF4-FFF2-40B4-BE49-F238E27FC236}">
              <a16:creationId xmlns:a16="http://schemas.microsoft.com/office/drawing/2014/main" id="{460037A3-6703-40DD-883C-50355558CE9D}"/>
            </a:ext>
          </a:extLst>
        </xdr:cNvPr>
        <xdr:cNvSpPr txBox="1"/>
      </xdr:nvSpPr>
      <xdr:spPr>
        <a:xfrm>
          <a:off x="6631942" y="482601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DC2B83B7-BC06-4E04-BF81-11E4B3EC862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2.000</a:t>
          </a:fld>
          <a:endParaRPr kumimoji="1" lang="ja-JP" altLang="en-US" sz="900"/>
        </a:p>
      </xdr:txBody>
    </xdr:sp>
    <xdr:clientData/>
  </xdr:oneCellAnchor>
  <xdr:twoCellAnchor editAs="oneCell">
    <xdr:from>
      <xdr:col>32</xdr:col>
      <xdr:colOff>103547</xdr:colOff>
      <xdr:row>22</xdr:row>
      <xdr:rowOff>100097</xdr:rowOff>
    </xdr:from>
    <xdr:to>
      <xdr:col>32</xdr:col>
      <xdr:colOff>103547</xdr:colOff>
      <xdr:row>23</xdr:row>
      <xdr:rowOff>8349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C7AF2393-68C5-4887-A6BE-C47CFC8E6D6A}"/>
            </a:ext>
          </a:extLst>
        </xdr:cNvPr>
        <xdr:cNvCxnSpPr/>
      </xdr:nvCxnSpPr>
      <xdr:spPr>
        <a:xfrm>
          <a:off x="7418747" y="5154697"/>
          <a:ext cx="0" cy="136852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81504</xdr:colOff>
      <xdr:row>20</xdr:row>
      <xdr:rowOff>181494</xdr:rowOff>
    </xdr:from>
    <xdr:to>
      <xdr:col>31</xdr:col>
      <xdr:colOff>223704</xdr:colOff>
      <xdr:row>20</xdr:row>
      <xdr:rowOff>181494</xdr:rowOff>
    </xdr:to>
    <xdr:cxnSp macro="">
      <xdr:nvCxnSpPr>
        <xdr:cNvPr id="207" name="直線コネクタ 206">
          <a:extLst>
            <a:ext uri="{FF2B5EF4-FFF2-40B4-BE49-F238E27FC236}">
              <a16:creationId xmlns:a16="http://schemas.microsoft.com/office/drawing/2014/main" id="{F3DA10FF-1259-4061-8CB1-D0F2D1DDF0E5}"/>
            </a:ext>
          </a:extLst>
        </xdr:cNvPr>
        <xdr:cNvCxnSpPr/>
      </xdr:nvCxnSpPr>
      <xdr:spPr>
        <a:xfrm>
          <a:off x="6482304" y="4778894"/>
          <a:ext cx="82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190962</xdr:colOff>
      <xdr:row>19</xdr:row>
      <xdr:rowOff>211662</xdr:rowOff>
    </xdr:from>
    <xdr:ext cx="444352" cy="233205"/>
    <xdr:sp macro="" textlink="$I$34">
      <xdr:nvSpPr>
        <xdr:cNvPr id="208" name="テキスト ボックス 207">
          <a:extLst>
            <a:ext uri="{FF2B5EF4-FFF2-40B4-BE49-F238E27FC236}">
              <a16:creationId xmlns:a16="http://schemas.microsoft.com/office/drawing/2014/main" id="{C3DB3612-A966-42E1-B2E7-D146D0DE4E12}"/>
            </a:ext>
          </a:extLst>
        </xdr:cNvPr>
        <xdr:cNvSpPr txBox="1"/>
      </xdr:nvSpPr>
      <xdr:spPr>
        <a:xfrm>
          <a:off x="6820362" y="4580462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B0ABAC2A-D501-4974-987E-D4695BF2A07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2.300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31</xdr:col>
      <xdr:colOff>226748</xdr:colOff>
      <xdr:row>21</xdr:row>
      <xdr:rowOff>182494</xdr:rowOff>
    </xdr:from>
    <xdr:to>
      <xdr:col>31</xdr:col>
      <xdr:colOff>226748</xdr:colOff>
      <xdr:row>22</xdr:row>
      <xdr:rowOff>89577</xdr:rowOff>
    </xdr:to>
    <xdr:cxnSp macro="">
      <xdr:nvCxnSpPr>
        <xdr:cNvPr id="209" name="直線コネクタ 208">
          <a:extLst>
            <a:ext uri="{FF2B5EF4-FFF2-40B4-BE49-F238E27FC236}">
              <a16:creationId xmlns:a16="http://schemas.microsoft.com/office/drawing/2014/main" id="{36A1D243-C5DB-4A50-ACC8-CFA75603E3C1}"/>
            </a:ext>
          </a:extLst>
        </xdr:cNvPr>
        <xdr:cNvCxnSpPr/>
      </xdr:nvCxnSpPr>
      <xdr:spPr>
        <a:xfrm>
          <a:off x="7313348" y="5008494"/>
          <a:ext cx="0" cy="135683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208328</xdr:colOff>
      <xdr:row>19</xdr:row>
      <xdr:rowOff>196901</xdr:rowOff>
    </xdr:from>
    <xdr:ext cx="365100" cy="224998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39C9C44D-E817-4D74-BE7E-083D3A6366A2}"/>
            </a:ext>
          </a:extLst>
        </xdr:cNvPr>
        <xdr:cNvSpPr txBox="1"/>
      </xdr:nvSpPr>
      <xdr:spPr>
        <a:xfrm>
          <a:off x="6609128" y="4565701"/>
          <a:ext cx="36510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x</a:t>
          </a:r>
          <a:r>
            <a:rPr kumimoji="1" lang="en-US" altLang="en-US" sz="900" b="0" i="1" u="none" strike="noStrike" baseline="-25000">
              <a:solidFill>
                <a:srgbClr val="FF0000"/>
              </a:solidFill>
              <a:latin typeface="Times New Roman"/>
              <a:cs typeface="Times New Roman"/>
            </a:rPr>
            <a:t>N</a:t>
          </a:r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31</xdr:col>
      <xdr:colOff>104684</xdr:colOff>
      <xdr:row>21</xdr:row>
      <xdr:rowOff>167640</xdr:rowOff>
    </xdr:from>
    <xdr:to>
      <xdr:col>31</xdr:col>
      <xdr:colOff>104684</xdr:colOff>
      <xdr:row>22</xdr:row>
      <xdr:rowOff>64677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6510C252-1CA0-6908-45EF-53FF96D25F53}"/>
            </a:ext>
          </a:extLst>
        </xdr:cNvPr>
        <xdr:cNvCxnSpPr/>
      </xdr:nvCxnSpPr>
      <xdr:spPr>
        <a:xfrm>
          <a:off x="7191284" y="4993640"/>
          <a:ext cx="0" cy="125637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115443</xdr:colOff>
      <xdr:row>22</xdr:row>
      <xdr:rowOff>100097</xdr:rowOff>
    </xdr:from>
    <xdr:to>
      <xdr:col>31</xdr:col>
      <xdr:colOff>115443</xdr:colOff>
      <xdr:row>23</xdr:row>
      <xdr:rowOff>8349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F8F0DE6A-707F-B807-B7AB-B733976B4042}"/>
            </a:ext>
          </a:extLst>
        </xdr:cNvPr>
        <xdr:cNvCxnSpPr/>
      </xdr:nvCxnSpPr>
      <xdr:spPr>
        <a:xfrm>
          <a:off x="7202043" y="5154697"/>
          <a:ext cx="0" cy="136852"/>
        </a:xfrm>
        <a:prstGeom prst="line">
          <a:avLst/>
        </a:prstGeom>
        <a:ln w="25400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136435</xdr:colOff>
      <xdr:row>33</xdr:row>
      <xdr:rowOff>209606</xdr:rowOff>
    </xdr:from>
    <xdr:to>
      <xdr:col>25</xdr:col>
      <xdr:colOff>187960</xdr:colOff>
      <xdr:row>33</xdr:row>
      <xdr:rowOff>209606</xdr:rowOff>
    </xdr:to>
    <xdr:cxnSp macro="">
      <xdr:nvCxnSpPr>
        <xdr:cNvPr id="246" name="直線コネクタ 245">
          <a:extLst>
            <a:ext uri="{FF2B5EF4-FFF2-40B4-BE49-F238E27FC236}">
              <a16:creationId xmlns:a16="http://schemas.microsoft.com/office/drawing/2014/main" id="{9F051B14-E26F-B2DB-EE96-CEDB076A689D}"/>
            </a:ext>
          </a:extLst>
        </xdr:cNvPr>
        <xdr:cNvCxnSpPr/>
      </xdr:nvCxnSpPr>
      <xdr:spPr>
        <a:xfrm>
          <a:off x="5394235" y="7783886"/>
          <a:ext cx="50872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92710</xdr:colOff>
      <xdr:row>4</xdr:row>
      <xdr:rowOff>174657</xdr:rowOff>
    </xdr:from>
    <xdr:to>
      <xdr:col>67</xdr:col>
      <xdr:colOff>39013</xdr:colOff>
      <xdr:row>4</xdr:row>
      <xdr:rowOff>174657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16586B64-28B8-FF09-3EAF-2E1481E04234}"/>
            </a:ext>
          </a:extLst>
        </xdr:cNvPr>
        <xdr:cNvCxnSpPr/>
      </xdr:nvCxnSpPr>
      <xdr:spPr>
        <a:xfrm>
          <a:off x="15180310" y="1089057"/>
          <a:ext cx="17490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80561</xdr:colOff>
      <xdr:row>34</xdr:row>
      <xdr:rowOff>30845</xdr:rowOff>
    </xdr:from>
    <xdr:to>
      <xdr:col>28</xdr:col>
      <xdr:colOff>80561</xdr:colOff>
      <xdr:row>35</xdr:row>
      <xdr:rowOff>6766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394218C-1CDA-EC80-1960-5560BD3B4786}"/>
            </a:ext>
          </a:extLst>
        </xdr:cNvPr>
        <xdr:cNvCxnSpPr/>
      </xdr:nvCxnSpPr>
      <xdr:spPr>
        <a:xfrm>
          <a:off x="6481361" y="7828645"/>
          <a:ext cx="0" cy="204521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39961</xdr:colOff>
      <xdr:row>28</xdr:row>
      <xdr:rowOff>42418</xdr:rowOff>
    </xdr:from>
    <xdr:ext cx="559769" cy="233205"/>
    <xdr:sp macro="" textlink="$Q$20">
      <xdr:nvSpPr>
        <xdr:cNvPr id="69" name="テキスト ボックス 68">
          <a:extLst>
            <a:ext uri="{FF2B5EF4-FFF2-40B4-BE49-F238E27FC236}">
              <a16:creationId xmlns:a16="http://schemas.microsoft.com/office/drawing/2014/main" id="{2C0E4568-F6B3-D132-8537-B50D1620DB53}"/>
            </a:ext>
          </a:extLst>
        </xdr:cNvPr>
        <xdr:cNvSpPr txBox="1"/>
      </xdr:nvSpPr>
      <xdr:spPr>
        <a:xfrm>
          <a:off x="6897961" y="6468618"/>
          <a:ext cx="5597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23ED39F-5C52-4FE2-9741-B704BD91E98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311.220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30</xdr:col>
      <xdr:colOff>65088</xdr:colOff>
      <xdr:row>27</xdr:row>
      <xdr:rowOff>134302</xdr:rowOff>
    </xdr:from>
    <xdr:ext cx="454868" cy="224998"/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6D3CE386-DD6F-4B5E-ADBE-565C667B1245}"/>
            </a:ext>
          </a:extLst>
        </xdr:cNvPr>
        <xdr:cNvSpPr txBox="1"/>
      </xdr:nvSpPr>
      <xdr:spPr>
        <a:xfrm>
          <a:off x="6923088" y="6331902"/>
          <a:ext cx="45486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80777</xdr:colOff>
      <xdr:row>28</xdr:row>
      <xdr:rowOff>34110</xdr:rowOff>
    </xdr:from>
    <xdr:to>
      <xdr:col>30</xdr:col>
      <xdr:colOff>80777</xdr:colOff>
      <xdr:row>29</xdr:row>
      <xdr:rowOff>74698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9E5AD78A-856D-4955-8C53-4D246406EF80}"/>
            </a:ext>
          </a:extLst>
        </xdr:cNvPr>
        <xdr:cNvCxnSpPr/>
      </xdr:nvCxnSpPr>
      <xdr:spPr>
        <a:xfrm>
          <a:off x="6938777" y="6460310"/>
          <a:ext cx="0" cy="269188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176954</xdr:colOff>
      <xdr:row>20</xdr:row>
      <xdr:rowOff>154456</xdr:rowOff>
    </xdr:from>
    <xdr:ext cx="397288" cy="224998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B04C9DAE-569D-43AC-ABEB-23262C9BBABC}"/>
            </a:ext>
          </a:extLst>
        </xdr:cNvPr>
        <xdr:cNvSpPr txBox="1"/>
      </xdr:nvSpPr>
      <xdr:spPr>
        <a:xfrm>
          <a:off x="7263554" y="4751856"/>
          <a:ext cx="39728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31</xdr:col>
      <xdr:colOff>228203</xdr:colOff>
      <xdr:row>21</xdr:row>
      <xdr:rowOff>68619</xdr:rowOff>
    </xdr:from>
    <xdr:to>
      <xdr:col>31</xdr:col>
      <xdr:colOff>228203</xdr:colOff>
      <xdr:row>22</xdr:row>
      <xdr:rowOff>96520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5A9354C4-C567-4E47-87AC-3302004C9C8F}"/>
            </a:ext>
          </a:extLst>
        </xdr:cNvPr>
        <xdr:cNvCxnSpPr/>
      </xdr:nvCxnSpPr>
      <xdr:spPr>
        <a:xfrm>
          <a:off x="7314803" y="4894619"/>
          <a:ext cx="0" cy="256501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179230</xdr:colOff>
      <xdr:row>21</xdr:row>
      <xdr:rowOff>63495</xdr:rowOff>
    </xdr:from>
    <xdr:ext cx="444352" cy="233205"/>
    <xdr:sp macro="" textlink="$I$26">
      <xdr:nvSpPr>
        <xdr:cNvPr id="222" name="テキスト ボックス 221">
          <a:extLst>
            <a:ext uri="{FF2B5EF4-FFF2-40B4-BE49-F238E27FC236}">
              <a16:creationId xmlns:a16="http://schemas.microsoft.com/office/drawing/2014/main" id="{D9AC35E3-1328-2D14-77F7-85DC1FA9433F}"/>
            </a:ext>
          </a:extLst>
        </xdr:cNvPr>
        <xdr:cNvSpPr txBox="1"/>
      </xdr:nvSpPr>
      <xdr:spPr>
        <a:xfrm>
          <a:off x="7265830" y="488949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3B4BC418-E3E9-4564-94DE-2DA569E7146D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6.000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30</xdr:col>
      <xdr:colOff>63047</xdr:colOff>
      <xdr:row>16</xdr:row>
      <xdr:rowOff>96354</xdr:rowOff>
    </xdr:from>
    <xdr:ext cx="502061" cy="233205"/>
    <xdr:sp macro="" textlink="$Q$10">
      <xdr:nvSpPr>
        <xdr:cNvPr id="226" name="テキスト ボックス 225">
          <a:extLst>
            <a:ext uri="{FF2B5EF4-FFF2-40B4-BE49-F238E27FC236}">
              <a16:creationId xmlns:a16="http://schemas.microsoft.com/office/drawing/2014/main" id="{0B29CA19-0C75-4015-8211-909D4326C57C}"/>
            </a:ext>
          </a:extLst>
        </xdr:cNvPr>
        <xdr:cNvSpPr txBox="1"/>
      </xdr:nvSpPr>
      <xdr:spPr>
        <a:xfrm>
          <a:off x="6921047" y="3766654"/>
          <a:ext cx="50206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5980022-FF01-4701-95B5-C91EF35857F3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38.220</a:t>
          </a:fld>
          <a:endParaRPr kumimoji="1" lang="ja-JP" altLang="en-US" sz="900">
            <a:solidFill>
              <a:srgbClr val="FF0000"/>
            </a:solidFill>
          </a:endParaRPr>
        </a:p>
      </xdr:txBody>
    </xdr:sp>
    <xdr:clientData/>
  </xdr:oneCellAnchor>
  <xdr:oneCellAnchor>
    <xdr:from>
      <xdr:col>30</xdr:col>
      <xdr:colOff>37374</xdr:colOff>
      <xdr:row>15</xdr:row>
      <xdr:rowOff>172999</xdr:rowOff>
    </xdr:from>
    <xdr:ext cx="450573" cy="224998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9679657B-A6F7-4F3E-8029-853C09C1DC31}"/>
            </a:ext>
          </a:extLst>
        </xdr:cNvPr>
        <xdr:cNvSpPr txBox="1"/>
      </xdr:nvSpPr>
      <xdr:spPr>
        <a:xfrm>
          <a:off x="6895374" y="3614699"/>
          <a:ext cx="45057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 i="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30</xdr:col>
      <xdr:colOff>92194</xdr:colOff>
      <xdr:row>16</xdr:row>
      <xdr:rowOff>22962</xdr:rowOff>
    </xdr:from>
    <xdr:to>
      <xdr:col>30</xdr:col>
      <xdr:colOff>92194</xdr:colOff>
      <xdr:row>16</xdr:row>
      <xdr:rowOff>216007</xdr:rowOff>
    </xdr:to>
    <xdr:cxnSp macro="">
      <xdr:nvCxnSpPr>
        <xdr:cNvPr id="245" name="直線コネクタ 244">
          <a:extLst>
            <a:ext uri="{FF2B5EF4-FFF2-40B4-BE49-F238E27FC236}">
              <a16:creationId xmlns:a16="http://schemas.microsoft.com/office/drawing/2014/main" id="{ACADAC60-3C8B-4B07-9333-3DE2B4A79BEF}"/>
            </a:ext>
          </a:extLst>
        </xdr:cNvPr>
        <xdr:cNvCxnSpPr/>
      </xdr:nvCxnSpPr>
      <xdr:spPr>
        <a:xfrm>
          <a:off x="6950194" y="3693262"/>
          <a:ext cx="0" cy="193045"/>
        </a:xfrm>
        <a:prstGeom prst="line">
          <a:avLst/>
        </a:prstGeom>
        <a:ln w="25400">
          <a:solidFill>
            <a:srgbClr val="FF0000"/>
          </a:solidFill>
          <a:prstDash val="solid"/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64</xdr:col>
      <xdr:colOff>114853</xdr:colOff>
      <xdr:row>12</xdr:row>
      <xdr:rowOff>191226</xdr:rowOff>
    </xdr:from>
    <xdr:ext cx="444352" cy="233205"/>
    <xdr:sp macro="" textlink="'1条'!R12">
      <xdr:nvSpPr>
        <xdr:cNvPr id="248" name="テキスト ボックス 247">
          <a:extLst>
            <a:ext uri="{FF2B5EF4-FFF2-40B4-BE49-F238E27FC236}">
              <a16:creationId xmlns:a16="http://schemas.microsoft.com/office/drawing/2014/main" id="{8E4B3D25-6DDF-8911-99C4-61A50E21EA70}"/>
            </a:ext>
          </a:extLst>
        </xdr:cNvPr>
        <xdr:cNvSpPr txBox="1"/>
      </xdr:nvSpPr>
      <xdr:spPr>
        <a:xfrm>
          <a:off x="14983146" y="298832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F80AA9-96A4-45D9-860D-EE55153686F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Yu Gothic"/>
              <a:cs typeface="Times New Roman"/>
            </a:rPr>
            <a:pPr/>
            <a:t>2.600</a:t>
          </a:fld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63</xdr:col>
      <xdr:colOff>44143</xdr:colOff>
      <xdr:row>13</xdr:row>
      <xdr:rowOff>157019</xdr:rowOff>
    </xdr:from>
    <xdr:to>
      <xdr:col>67</xdr:col>
      <xdr:colOff>65743</xdr:colOff>
      <xdr:row>13</xdr:row>
      <xdr:rowOff>157019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6C92EE42-1720-0290-AFFE-DC320E9B40A9}"/>
            </a:ext>
          </a:extLst>
        </xdr:cNvPr>
        <xdr:cNvCxnSpPr/>
      </xdr:nvCxnSpPr>
      <xdr:spPr>
        <a:xfrm>
          <a:off x="14680119" y="3186434"/>
          <a:ext cx="95086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62858</xdr:colOff>
      <xdr:row>13</xdr:row>
      <xdr:rowOff>103188</xdr:rowOff>
    </xdr:from>
    <xdr:to>
      <xdr:col>67</xdr:col>
      <xdr:colOff>62858</xdr:colOff>
      <xdr:row>14</xdr:row>
      <xdr:rowOff>102219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CA88CFF1-F512-67A1-9415-D5D9307D94D4}"/>
            </a:ext>
          </a:extLst>
        </xdr:cNvPr>
        <xdr:cNvCxnSpPr/>
      </xdr:nvCxnSpPr>
      <xdr:spPr>
        <a:xfrm>
          <a:off x="15628102" y="3132603"/>
          <a:ext cx="0" cy="23134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148333</xdr:colOff>
      <xdr:row>12</xdr:row>
      <xdr:rowOff>197662</xdr:rowOff>
    </xdr:from>
    <xdr:ext cx="367280" cy="224998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C779FEFF-5DDF-76DF-7AC5-865BFE3591C5}"/>
            </a:ext>
          </a:extLst>
        </xdr:cNvPr>
        <xdr:cNvSpPr txBox="1"/>
      </xdr:nvSpPr>
      <xdr:spPr>
        <a:xfrm>
          <a:off x="14784309" y="2994760"/>
          <a:ext cx="367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</a:t>
          </a:r>
          <a:r>
            <a:rPr kumimoji="1" lang="en-US" altLang="ja-JP" sz="900" b="0" i="1" u="none" strike="noStrike" baseline="-25000">
              <a:solidFill>
                <a:sysClr val="windowText" lastClr="000000"/>
              </a:solidFill>
              <a:latin typeface="Times New Roman"/>
              <a:cs typeface="Times New Roman"/>
            </a:rPr>
            <a:t>k</a:t>
          </a:r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oneCellAnchor>
  <xdr:twoCellAnchor editAs="oneCell">
    <xdr:from>
      <xdr:col>60</xdr:col>
      <xdr:colOff>218997</xdr:colOff>
      <xdr:row>18</xdr:row>
      <xdr:rowOff>101600</xdr:rowOff>
    </xdr:from>
    <xdr:to>
      <xdr:col>60</xdr:col>
      <xdr:colOff>218997</xdr:colOff>
      <xdr:row>20</xdr:row>
      <xdr:rowOff>94838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1545821F-5E83-D0EE-B14F-431FBD4D1CBD}"/>
            </a:ext>
          </a:extLst>
        </xdr:cNvPr>
        <xdr:cNvCxnSpPr/>
      </xdr:nvCxnSpPr>
      <xdr:spPr>
        <a:xfrm>
          <a:off x="13934997" y="4246880"/>
          <a:ext cx="0" cy="450438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216800</xdr:colOff>
      <xdr:row>20</xdr:row>
      <xdr:rowOff>19896</xdr:rowOff>
    </xdr:from>
    <xdr:to>
      <xdr:col>67</xdr:col>
      <xdr:colOff>56600</xdr:colOff>
      <xdr:row>20</xdr:row>
      <xdr:rowOff>19896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F154D1BF-B51B-F415-B89E-CEBA19E88879}"/>
            </a:ext>
          </a:extLst>
        </xdr:cNvPr>
        <xdr:cNvCxnSpPr/>
      </xdr:nvCxnSpPr>
      <xdr:spPr>
        <a:xfrm>
          <a:off x="13932800" y="4622376"/>
          <a:ext cx="1440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145925</xdr:colOff>
      <xdr:row>19</xdr:row>
      <xdr:rowOff>212554</xdr:rowOff>
    </xdr:from>
    <xdr:ext cx="444352" cy="233205"/>
    <xdr:sp macro="" textlink="'1条'!R9">
      <xdr:nvSpPr>
        <xdr:cNvPr id="255" name="テキスト ボックス 254">
          <a:extLst>
            <a:ext uri="{FF2B5EF4-FFF2-40B4-BE49-F238E27FC236}">
              <a16:creationId xmlns:a16="http://schemas.microsoft.com/office/drawing/2014/main" id="{25AFCDB7-A838-3ED0-2E0D-5D16D6A8F8BA}"/>
            </a:ext>
          </a:extLst>
        </xdr:cNvPr>
        <xdr:cNvSpPr txBox="1"/>
      </xdr:nvSpPr>
      <xdr:spPr>
        <a:xfrm>
          <a:off x="14547725" y="4586434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E62C3730-2E23-4CD7-9C24-F04ACE0F389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Yu Gothic"/>
              <a:cs typeface="Times New Roman"/>
            </a:rPr>
            <a:pPr/>
            <a:t>4.000</a:t>
          </a:fld>
          <a:endParaRPr kumimoji="1" lang="ja-JP" altLang="en-US" sz="900"/>
        </a:p>
      </xdr:txBody>
    </xdr:sp>
    <xdr:clientData/>
  </xdr:oneCellAnchor>
  <xdr:oneCellAnchor>
    <xdr:from>
      <xdr:col>62</xdr:col>
      <xdr:colOff>158337</xdr:colOff>
      <xdr:row>19</xdr:row>
      <xdr:rowOff>213766</xdr:rowOff>
    </xdr:from>
    <xdr:ext cx="361959" cy="224998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C069A73A-DEFC-F507-B524-69C8620E5B0C}"/>
            </a:ext>
          </a:extLst>
        </xdr:cNvPr>
        <xdr:cNvSpPr txBox="1"/>
      </xdr:nvSpPr>
      <xdr:spPr>
        <a:xfrm>
          <a:off x="14331537" y="4587646"/>
          <a:ext cx="36195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t>B =</a:t>
          </a:r>
        </a:p>
      </xdr:txBody>
    </xdr:sp>
    <xdr:clientData/>
  </xdr:oneCellAnchor>
  <xdr:twoCellAnchor editAs="oneCell">
    <xdr:from>
      <xdr:col>67</xdr:col>
      <xdr:colOff>59535</xdr:colOff>
      <xdr:row>18</xdr:row>
      <xdr:rowOff>86360</xdr:rowOff>
    </xdr:from>
    <xdr:to>
      <xdr:col>67</xdr:col>
      <xdr:colOff>59535</xdr:colOff>
      <xdr:row>20</xdr:row>
      <xdr:rowOff>105125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83C92CAD-2FE3-87B2-96CD-D59365A81711}"/>
            </a:ext>
          </a:extLst>
        </xdr:cNvPr>
        <xdr:cNvCxnSpPr/>
      </xdr:nvCxnSpPr>
      <xdr:spPr>
        <a:xfrm>
          <a:off x="15375735" y="4231640"/>
          <a:ext cx="0" cy="475965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167068</xdr:colOff>
      <xdr:row>16</xdr:row>
      <xdr:rowOff>128060</xdr:rowOff>
    </xdr:from>
    <xdr:to>
      <xdr:col>64</xdr:col>
      <xdr:colOff>167068</xdr:colOff>
      <xdr:row>17</xdr:row>
      <xdr:rowOff>170343</xdr:rowOff>
    </xdr:to>
    <xdr:cxnSp macro="">
      <xdr:nvCxnSpPr>
        <xdr:cNvPr id="259" name="直線コネクタ 258">
          <a:extLst>
            <a:ext uri="{FF2B5EF4-FFF2-40B4-BE49-F238E27FC236}">
              <a16:creationId xmlns:a16="http://schemas.microsoft.com/office/drawing/2014/main" id="{05719237-D040-F832-DF54-E80A99A7C470}"/>
            </a:ext>
          </a:extLst>
        </xdr:cNvPr>
        <xdr:cNvCxnSpPr/>
      </xdr:nvCxnSpPr>
      <xdr:spPr>
        <a:xfrm>
          <a:off x="14797468" y="3800900"/>
          <a:ext cx="0" cy="270883"/>
        </a:xfrm>
        <a:prstGeom prst="line">
          <a:avLst/>
        </a:prstGeom>
        <a:ln w="38100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210418</xdr:colOff>
      <xdr:row>13</xdr:row>
      <xdr:rowOff>187460</xdr:rowOff>
    </xdr:from>
    <xdr:ext cx="248851" cy="473206"/>
    <xdr:sp macro="" textlink="$CO$13">
      <xdr:nvSpPr>
        <xdr:cNvPr id="263" name="テキスト ボックス 262">
          <a:extLst>
            <a:ext uri="{FF2B5EF4-FFF2-40B4-BE49-F238E27FC236}">
              <a16:creationId xmlns:a16="http://schemas.microsoft.com/office/drawing/2014/main" id="{05FA2B62-7A9F-D4F0-6AFB-CF9FE3F44856}"/>
            </a:ext>
          </a:extLst>
        </xdr:cNvPr>
        <xdr:cNvSpPr txBox="1"/>
      </xdr:nvSpPr>
      <xdr:spPr>
        <a:xfrm rot="16200000">
          <a:off x="23415441" y="3286677"/>
          <a:ext cx="47320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84B1D479-D341-479B-BF8F-6D4D89330473}" type="TxLink">
            <a:rPr kumimoji="1" lang="en-US" altLang="en-US" sz="1000" b="0" i="0" u="none" strike="noStrike">
              <a:solidFill>
                <a:srgbClr val="FF0000"/>
              </a:solidFill>
              <a:latin typeface="Times New Roman"/>
              <a:ea typeface="Yu Gothic"/>
              <a:cs typeface="Times New Roman"/>
            </a:rPr>
            <a:pPr/>
            <a:t>0.490</a:t>
          </a:fld>
          <a:endParaRPr kumimoji="1" lang="ja-JP" altLang="en-US" sz="1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102</xdr:col>
      <xdr:colOff>213901</xdr:colOff>
      <xdr:row>14</xdr:row>
      <xdr:rowOff>47152</xdr:rowOff>
    </xdr:from>
    <xdr:to>
      <xdr:col>102</xdr:col>
      <xdr:colOff>213901</xdr:colOff>
      <xdr:row>14</xdr:row>
      <xdr:rowOff>219952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D0177EBC-DAE9-ED16-E01B-0E1D15AFF404}"/>
            </a:ext>
          </a:extLst>
        </xdr:cNvPr>
        <xdr:cNvCxnSpPr/>
      </xdr:nvCxnSpPr>
      <xdr:spPr>
        <a:xfrm>
          <a:off x="23531101" y="3262792"/>
          <a:ext cx="0" cy="1728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102</xdr:col>
      <xdr:colOff>225352</xdr:colOff>
      <xdr:row>15</xdr:row>
      <xdr:rowOff>39246</xdr:rowOff>
    </xdr:from>
    <xdr:ext cx="224998" cy="32028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67CDBBD8-D29D-DADC-25D0-0D178191C670}"/>
            </a:ext>
          </a:extLst>
        </xdr:cNvPr>
        <xdr:cNvSpPr txBox="1"/>
      </xdr:nvSpPr>
      <xdr:spPr>
        <a:xfrm rot="16200000">
          <a:off x="23494911" y="3531127"/>
          <a:ext cx="32028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en-US" sz="900" b="0" i="1" u="none" strike="noStrike">
              <a:solidFill>
                <a:srgbClr val="FF0000"/>
              </a:solidFill>
              <a:latin typeface="Times New Roman"/>
              <a:cs typeface="Times New Roman"/>
            </a:rPr>
            <a:t>d=</a:t>
          </a:r>
        </a:p>
      </xdr:txBody>
    </xdr:sp>
    <xdr:clientData/>
  </xdr:oneCellAnchor>
  <xdr:twoCellAnchor editAs="oneCell">
    <xdr:from>
      <xdr:col>32</xdr:col>
      <xdr:colOff>2451</xdr:colOff>
      <xdr:row>20</xdr:row>
      <xdr:rowOff>152400</xdr:rowOff>
    </xdr:from>
    <xdr:to>
      <xdr:col>32</xdr:col>
      <xdr:colOff>2451</xdr:colOff>
      <xdr:row>21</xdr:row>
      <xdr:rowOff>31800</xdr:rowOff>
    </xdr:to>
    <xdr:cxnSp macro="">
      <xdr:nvCxnSpPr>
        <xdr:cNvPr id="262" name="直線コネクタ 261">
          <a:extLst>
            <a:ext uri="{FF2B5EF4-FFF2-40B4-BE49-F238E27FC236}">
              <a16:creationId xmlns:a16="http://schemas.microsoft.com/office/drawing/2014/main" id="{1F144F7D-0459-28BF-5CDC-220F74067BF9}"/>
            </a:ext>
          </a:extLst>
        </xdr:cNvPr>
        <xdr:cNvCxnSpPr/>
      </xdr:nvCxnSpPr>
      <xdr:spPr>
        <a:xfrm>
          <a:off x="7317651" y="4749800"/>
          <a:ext cx="0" cy="10800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91440</xdr:colOff>
      <xdr:row>14</xdr:row>
      <xdr:rowOff>217479</xdr:rowOff>
    </xdr:from>
    <xdr:to>
      <xdr:col>103</xdr:col>
      <xdr:colOff>43432</xdr:colOff>
      <xdr:row>14</xdr:row>
      <xdr:rowOff>217479</xdr:rowOff>
    </xdr:to>
    <xdr:cxnSp macro="">
      <xdr:nvCxnSpPr>
        <xdr:cNvPr id="280" name="直線コネクタ 279">
          <a:extLst>
            <a:ext uri="{FF2B5EF4-FFF2-40B4-BE49-F238E27FC236}">
              <a16:creationId xmlns:a16="http://schemas.microsoft.com/office/drawing/2014/main" id="{F864A969-64F7-2C45-0186-8501DCB429D8}"/>
            </a:ext>
          </a:extLst>
        </xdr:cNvPr>
        <xdr:cNvCxnSpPr/>
      </xdr:nvCxnSpPr>
      <xdr:spPr>
        <a:xfrm>
          <a:off x="23408640" y="3433119"/>
          <a:ext cx="18059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131947</xdr:colOff>
      <xdr:row>23</xdr:row>
      <xdr:rowOff>8910</xdr:rowOff>
    </xdr:from>
    <xdr:to>
      <xdr:col>25</xdr:col>
      <xdr:colOff>131947</xdr:colOff>
      <xdr:row>32</xdr:row>
      <xdr:rowOff>219510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A125B937-CF86-5486-A28A-BB48BD0E5E27}"/>
            </a:ext>
          </a:extLst>
        </xdr:cNvPr>
        <xdr:cNvCxnSpPr/>
      </xdr:nvCxnSpPr>
      <xdr:spPr>
        <a:xfrm>
          <a:off x="5846947" y="5295739"/>
          <a:ext cx="0" cy="226800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189742</xdr:colOff>
      <xdr:row>26</xdr:row>
      <xdr:rowOff>130993</xdr:rowOff>
    </xdr:from>
    <xdr:ext cx="233205" cy="444352"/>
    <xdr:sp macro="" textlink="$J$16">
      <xdr:nvSpPr>
        <xdr:cNvPr id="139" name="テキスト ボックス 138">
          <a:extLst>
            <a:ext uri="{FF2B5EF4-FFF2-40B4-BE49-F238E27FC236}">
              <a16:creationId xmlns:a16="http://schemas.microsoft.com/office/drawing/2014/main" id="{476119F0-B074-DD14-6045-B98F91E5DB3B}"/>
            </a:ext>
          </a:extLst>
        </xdr:cNvPr>
        <xdr:cNvSpPr txBox="1"/>
      </xdr:nvSpPr>
      <xdr:spPr>
        <a:xfrm rot="16200000">
          <a:off x="5570569" y="6209195"/>
          <a:ext cx="44435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1DCDD18E-A934-4C31-A4D6-9C7614532148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6.300</a:t>
          </a:fld>
          <a:endParaRPr kumimoji="1" lang="ja-JP" altLang="en-US" sz="900"/>
        </a:p>
      </xdr:txBody>
    </xdr:sp>
    <xdr:clientData/>
  </xdr:oneCellAnchor>
  <xdr:twoCellAnchor editAs="oneCell">
    <xdr:from>
      <xdr:col>63</xdr:col>
      <xdr:colOff>40068</xdr:colOff>
      <xdr:row>18</xdr:row>
      <xdr:rowOff>88026</xdr:rowOff>
    </xdr:from>
    <xdr:to>
      <xdr:col>63</xdr:col>
      <xdr:colOff>40068</xdr:colOff>
      <xdr:row>19</xdr:row>
      <xdr:rowOff>36576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9397EDD9-9071-1307-1DE9-47B363DA866C}"/>
            </a:ext>
          </a:extLst>
        </xdr:cNvPr>
        <xdr:cNvCxnSpPr/>
      </xdr:nvCxnSpPr>
      <xdr:spPr>
        <a:xfrm>
          <a:off x="14441868" y="4233306"/>
          <a:ext cx="0" cy="17715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-note.com/youheki-gyakut-cho2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8"/>
  <sheetViews>
    <sheetView showGridLines="0" tabSelected="1" view="pageBreakPreview" zoomScale="60" zoomScaleNormal="70" workbookViewId="0">
      <selection activeCell="A2" sqref="A2"/>
    </sheetView>
  </sheetViews>
  <sheetFormatPr defaultRowHeight="18"/>
  <cols>
    <col min="1" max="105" width="3" customWidth="1"/>
  </cols>
  <sheetData>
    <row r="1" spans="1:98">
      <c r="A1" s="2" t="s">
        <v>413</v>
      </c>
      <c r="AA1" s="3" t="s">
        <v>0</v>
      </c>
    </row>
    <row r="2" spans="1:98">
      <c r="B2" t="s">
        <v>344</v>
      </c>
      <c r="AK2" t="s">
        <v>359</v>
      </c>
      <c r="BT2" t="s">
        <v>365</v>
      </c>
      <c r="CT2" t="s">
        <v>373</v>
      </c>
    </row>
    <row r="3" spans="1:98">
      <c r="AL3" t="s">
        <v>19</v>
      </c>
      <c r="AX3" s="14" t="s">
        <v>20</v>
      </c>
      <c r="AZ3" s="4" t="s">
        <v>4</v>
      </c>
      <c r="BA3" s="116">
        <v>24</v>
      </c>
      <c r="BB3" s="117"/>
      <c r="BC3" s="118"/>
      <c r="BD3" s="4" t="s">
        <v>21</v>
      </c>
      <c r="BL3" t="s">
        <v>371</v>
      </c>
      <c r="BU3" t="s">
        <v>270</v>
      </c>
      <c r="CL3" s="5" t="s">
        <v>269</v>
      </c>
      <c r="CM3" s="4" t="s">
        <v>4</v>
      </c>
      <c r="CP3" s="116">
        <v>15</v>
      </c>
      <c r="CQ3" s="117"/>
      <c r="CR3" s="118"/>
      <c r="CS3" s="4"/>
    </row>
    <row r="4" spans="1:98">
      <c r="A4" t="s">
        <v>1</v>
      </c>
      <c r="X4" s="6"/>
      <c r="Y4" s="7"/>
      <c r="Z4" s="7"/>
      <c r="AA4" s="7"/>
      <c r="AB4" s="7"/>
      <c r="AC4" s="7"/>
      <c r="AD4" s="7"/>
      <c r="AE4" s="7"/>
      <c r="AF4" s="7"/>
      <c r="AG4" s="7"/>
      <c r="AH4" s="8"/>
      <c r="AL4" t="s">
        <v>22</v>
      </c>
      <c r="AX4" s="1" t="s">
        <v>23</v>
      </c>
      <c r="AZ4" s="4" t="s">
        <v>4</v>
      </c>
      <c r="BA4" s="143">
        <v>24.5</v>
      </c>
      <c r="BB4" s="144"/>
      <c r="BC4" s="145"/>
      <c r="BD4" s="4" t="s">
        <v>24</v>
      </c>
      <c r="BL4" t="s">
        <v>370</v>
      </c>
      <c r="BU4" t="s">
        <v>264</v>
      </c>
      <c r="CL4" s="5" t="s">
        <v>467</v>
      </c>
      <c r="CM4" s="4" t="s">
        <v>4</v>
      </c>
      <c r="CP4" s="112">
        <v>1000</v>
      </c>
      <c r="CQ4" s="113"/>
      <c r="CR4" s="114"/>
      <c r="CS4" s="4" t="s">
        <v>265</v>
      </c>
    </row>
    <row r="5" spans="1:98">
      <c r="B5" t="s">
        <v>2</v>
      </c>
      <c r="X5" s="9"/>
      <c r="AH5" s="10"/>
      <c r="AL5" t="s">
        <v>57</v>
      </c>
      <c r="AV5" s="14"/>
      <c r="AX5" s="14"/>
      <c r="AZ5" s="4"/>
      <c r="BA5" s="137">
        <v>8</v>
      </c>
      <c r="BB5" s="138"/>
      <c r="BC5" s="139"/>
      <c r="BD5" s="4" t="s">
        <v>21</v>
      </c>
      <c r="BL5" t="s">
        <v>56</v>
      </c>
    </row>
    <row r="6" spans="1:98">
      <c r="C6" t="s">
        <v>6</v>
      </c>
      <c r="O6" s="5" t="s">
        <v>3</v>
      </c>
      <c r="Q6" s="4" t="s">
        <v>4</v>
      </c>
      <c r="R6" s="146">
        <v>7</v>
      </c>
      <c r="S6" s="147"/>
      <c r="T6" s="148"/>
      <c r="U6" s="4" t="s">
        <v>5</v>
      </c>
      <c r="X6" s="9"/>
      <c r="AH6" s="10"/>
      <c r="AL6" t="s">
        <v>55</v>
      </c>
      <c r="AV6" s="14"/>
      <c r="AX6" s="14" t="s">
        <v>58</v>
      </c>
      <c r="AZ6" s="4" t="s">
        <v>4</v>
      </c>
      <c r="BA6" s="137">
        <v>0.23</v>
      </c>
      <c r="BB6" s="138"/>
      <c r="BC6" s="139"/>
      <c r="BD6" s="4" t="s">
        <v>21</v>
      </c>
      <c r="BL6" t="s">
        <v>56</v>
      </c>
      <c r="BT6" t="s">
        <v>366</v>
      </c>
      <c r="CI6" s="16"/>
    </row>
    <row r="7" spans="1:98">
      <c r="C7" t="s">
        <v>7</v>
      </c>
      <c r="O7" s="5" t="s">
        <v>8</v>
      </c>
      <c r="Q7" s="4" t="s">
        <v>4</v>
      </c>
      <c r="R7" s="140">
        <f>R6-R10</f>
        <v>6.4</v>
      </c>
      <c r="S7" s="141"/>
      <c r="T7" s="142"/>
      <c r="U7" s="4" t="s">
        <v>5</v>
      </c>
      <c r="X7" s="9"/>
      <c r="AH7" s="10"/>
      <c r="BU7" t="s">
        <v>61</v>
      </c>
      <c r="CI7" s="16"/>
      <c r="CP7" s="119" t="s">
        <v>345</v>
      </c>
      <c r="CQ7" s="120"/>
      <c r="CR7" s="121"/>
      <c r="CT7" t="s">
        <v>75</v>
      </c>
    </row>
    <row r="8" spans="1:98">
      <c r="C8" t="s">
        <v>9</v>
      </c>
      <c r="O8" s="5" t="s">
        <v>10</v>
      </c>
      <c r="Q8" s="4" t="s">
        <v>4</v>
      </c>
      <c r="R8" s="146">
        <v>0.6</v>
      </c>
      <c r="S8" s="147"/>
      <c r="T8" s="148"/>
      <c r="U8" s="4" t="s">
        <v>5</v>
      </c>
      <c r="X8" s="9"/>
      <c r="AH8" s="10"/>
      <c r="AK8" t="s">
        <v>360</v>
      </c>
      <c r="BV8" t="s">
        <v>62</v>
      </c>
      <c r="CI8" s="16"/>
      <c r="CP8" s="119" t="s">
        <v>76</v>
      </c>
      <c r="CQ8" s="120"/>
      <c r="CR8" s="121"/>
      <c r="CT8" t="s">
        <v>77</v>
      </c>
    </row>
    <row r="9" spans="1:98">
      <c r="C9" t="s">
        <v>12</v>
      </c>
      <c r="O9" s="5" t="s">
        <v>11</v>
      </c>
      <c r="Q9" s="4" t="s">
        <v>4</v>
      </c>
      <c r="R9" s="146">
        <v>4</v>
      </c>
      <c r="S9" s="147"/>
      <c r="T9" s="148"/>
      <c r="U9" s="4" t="s">
        <v>5</v>
      </c>
      <c r="X9" s="9"/>
      <c r="AH9" s="10"/>
      <c r="AL9" t="s">
        <v>47</v>
      </c>
      <c r="BA9" s="116" t="s">
        <v>48</v>
      </c>
      <c r="BB9" s="117"/>
      <c r="BC9" s="118"/>
      <c r="BL9" t="s">
        <v>372</v>
      </c>
      <c r="BV9" t="s">
        <v>63</v>
      </c>
      <c r="CI9" s="16"/>
      <c r="CP9" s="119" t="s">
        <v>76</v>
      </c>
      <c r="CQ9" s="120"/>
      <c r="CR9" s="121"/>
    </row>
    <row r="10" spans="1:98">
      <c r="C10" t="s">
        <v>13</v>
      </c>
      <c r="O10" s="5" t="s">
        <v>14</v>
      </c>
      <c r="Q10" s="4" t="s">
        <v>4</v>
      </c>
      <c r="R10" s="146">
        <v>0.6</v>
      </c>
      <c r="S10" s="147"/>
      <c r="T10" s="148"/>
      <c r="U10" s="4" t="s">
        <v>5</v>
      </c>
      <c r="X10" s="9"/>
      <c r="AH10" s="10"/>
      <c r="AL10" t="s">
        <v>54</v>
      </c>
      <c r="AV10" s="14"/>
      <c r="AZ10" s="4"/>
      <c r="BA10" s="116">
        <v>180</v>
      </c>
      <c r="BB10" s="117"/>
      <c r="BC10" s="118"/>
      <c r="BD10" s="4" t="s">
        <v>21</v>
      </c>
      <c r="BL10" t="s">
        <v>59</v>
      </c>
      <c r="BV10" t="s">
        <v>64</v>
      </c>
      <c r="CI10" s="16"/>
      <c r="CP10" s="119" t="s">
        <v>78</v>
      </c>
      <c r="CQ10" s="120"/>
      <c r="CR10" s="121"/>
    </row>
    <row r="11" spans="1:98">
      <c r="C11" t="s">
        <v>470</v>
      </c>
      <c r="L11" s="5" t="s">
        <v>11</v>
      </c>
      <c r="M11" s="98" t="s">
        <v>471</v>
      </c>
      <c r="N11" s="4" t="s">
        <v>472</v>
      </c>
      <c r="O11" s="5" t="s">
        <v>15</v>
      </c>
      <c r="Q11" s="4" t="s">
        <v>4</v>
      </c>
      <c r="R11" s="140">
        <f>R9/5</f>
        <v>0.8</v>
      </c>
      <c r="S11" s="141"/>
      <c r="T11" s="142"/>
      <c r="U11" s="4" t="s">
        <v>5</v>
      </c>
      <c r="X11" s="9"/>
      <c r="AH11" s="10"/>
      <c r="BV11" t="s">
        <v>65</v>
      </c>
      <c r="CI11" s="16"/>
      <c r="CP11" s="119" t="s">
        <v>346</v>
      </c>
      <c r="CQ11" s="120"/>
      <c r="CR11" s="121"/>
    </row>
    <row r="12" spans="1:98">
      <c r="C12" t="s">
        <v>16</v>
      </c>
      <c r="O12" s="5" t="s">
        <v>17</v>
      </c>
      <c r="Q12" s="4" t="s">
        <v>4</v>
      </c>
      <c r="R12" s="140">
        <f>R9-R8-R11</f>
        <v>2.5999999999999996</v>
      </c>
      <c r="S12" s="141"/>
      <c r="T12" s="142"/>
      <c r="U12" s="4" t="s">
        <v>5</v>
      </c>
      <c r="X12" s="9"/>
      <c r="AH12" s="10"/>
      <c r="AK12" t="s">
        <v>361</v>
      </c>
    </row>
    <row r="13" spans="1:98">
      <c r="X13" s="9"/>
      <c r="AH13" s="10"/>
      <c r="AL13" t="s">
        <v>501</v>
      </c>
      <c r="BA13" s="112" t="s">
        <v>482</v>
      </c>
      <c r="BB13" s="113"/>
      <c r="BC13" s="114"/>
      <c r="BT13" t="s">
        <v>367</v>
      </c>
      <c r="CI13" s="16"/>
    </row>
    <row r="14" spans="1:98">
      <c r="X14" s="9"/>
      <c r="AH14" s="10"/>
      <c r="AM14" t="s">
        <v>486</v>
      </c>
      <c r="BA14" s="112">
        <v>250</v>
      </c>
      <c r="BB14" s="113"/>
      <c r="BC14" s="114"/>
      <c r="BD14" s="4" t="s">
        <v>265</v>
      </c>
      <c r="BT14" s="16"/>
      <c r="BU14" s="16" t="s">
        <v>66</v>
      </c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P14" s="119" t="s">
        <v>79</v>
      </c>
      <c r="CQ14" s="120"/>
      <c r="CR14" s="121"/>
      <c r="CT14" t="s">
        <v>80</v>
      </c>
    </row>
    <row r="15" spans="1:98">
      <c r="B15" t="s">
        <v>355</v>
      </c>
      <c r="X15" s="9"/>
      <c r="AH15" s="10"/>
      <c r="AL15" t="s">
        <v>507</v>
      </c>
      <c r="BA15" s="108" t="str">
        <f>'4竪2'!I17</f>
        <v>D16</v>
      </c>
      <c r="BB15" s="109"/>
      <c r="BC15" s="110"/>
      <c r="BL15" t="s">
        <v>498</v>
      </c>
      <c r="BT15" s="16"/>
      <c r="BU15" s="16" t="s">
        <v>67</v>
      </c>
      <c r="BV15" s="16"/>
      <c r="BW15" s="16"/>
      <c r="BX15" s="16" t="s">
        <v>68</v>
      </c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</row>
    <row r="16" spans="1:98">
      <c r="C16" t="s">
        <v>408</v>
      </c>
      <c r="O16" s="33" t="s">
        <v>400</v>
      </c>
      <c r="Q16" s="4" t="s">
        <v>4</v>
      </c>
      <c r="R16" s="149">
        <v>0</v>
      </c>
      <c r="S16" s="150"/>
      <c r="T16" s="151"/>
      <c r="U16" s="16" t="s">
        <v>160</v>
      </c>
      <c r="X16" s="9"/>
      <c r="AH16" s="10"/>
      <c r="AM16" t="s">
        <v>486</v>
      </c>
      <c r="BA16" s="115">
        <v>250</v>
      </c>
      <c r="BB16" s="109"/>
      <c r="BC16" s="110"/>
      <c r="BD16" s="4" t="s">
        <v>265</v>
      </c>
      <c r="BT16" s="16"/>
      <c r="BU16" s="16"/>
      <c r="BV16" s="16"/>
      <c r="BW16" s="16"/>
      <c r="BX16" s="16"/>
      <c r="BY16" s="16" t="s">
        <v>69</v>
      </c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</row>
    <row r="17" spans="2:98">
      <c r="C17" t="s">
        <v>49</v>
      </c>
      <c r="O17" s="5"/>
      <c r="Q17" s="4"/>
      <c r="R17" s="146">
        <v>0.1</v>
      </c>
      <c r="S17" s="147"/>
      <c r="T17" s="148"/>
      <c r="U17" s="4" t="s">
        <v>5</v>
      </c>
      <c r="X17" s="11"/>
      <c r="Y17" s="12"/>
      <c r="Z17" s="12"/>
      <c r="AA17" s="12"/>
      <c r="AB17" s="12"/>
      <c r="AC17" s="12"/>
      <c r="AD17" s="12"/>
      <c r="AE17" s="12"/>
      <c r="AF17" s="12"/>
      <c r="AG17" s="12"/>
      <c r="AH17" s="13"/>
      <c r="AL17" t="s">
        <v>508</v>
      </c>
      <c r="BA17" s="108" t="str">
        <f>'4竪2'!I20</f>
        <v>D16</v>
      </c>
      <c r="BB17" s="109"/>
      <c r="BC17" s="110"/>
      <c r="BL17" t="s">
        <v>498</v>
      </c>
      <c r="BW17" s="16"/>
      <c r="BZ17" s="16"/>
      <c r="CA17" t="s">
        <v>70</v>
      </c>
      <c r="CB17" s="16"/>
      <c r="CI17" s="16"/>
      <c r="CP17" s="119" t="s">
        <v>81</v>
      </c>
      <c r="CQ17" s="120"/>
      <c r="CR17" s="121"/>
    </row>
    <row r="18" spans="2:98">
      <c r="C18" s="16" t="s">
        <v>163</v>
      </c>
      <c r="O18" s="15" t="s">
        <v>162</v>
      </c>
      <c r="P18" s="16"/>
      <c r="Q18" s="4" t="s">
        <v>4</v>
      </c>
      <c r="R18" s="149">
        <v>0</v>
      </c>
      <c r="S18" s="150"/>
      <c r="T18" s="151"/>
      <c r="U18" s="16" t="s">
        <v>160</v>
      </c>
      <c r="AC18" t="s">
        <v>409</v>
      </c>
      <c r="AL18" t="s">
        <v>494</v>
      </c>
      <c r="AX18" s="5"/>
      <c r="AY18" s="4"/>
      <c r="BA18" s="112">
        <v>70</v>
      </c>
      <c r="BB18" s="113"/>
      <c r="BC18" s="114"/>
      <c r="BD18" s="4" t="s">
        <v>265</v>
      </c>
      <c r="BL18" t="s">
        <v>497</v>
      </c>
      <c r="BW18" s="16"/>
      <c r="BZ18" s="16"/>
      <c r="CA18" t="s">
        <v>71</v>
      </c>
      <c r="CB18" s="16"/>
      <c r="CI18" s="16"/>
      <c r="CP18" s="119" t="s">
        <v>82</v>
      </c>
      <c r="CQ18" s="120"/>
      <c r="CR18" s="121"/>
      <c r="CT18" t="s">
        <v>83</v>
      </c>
    </row>
    <row r="19" spans="2:98">
      <c r="C19" s="16" t="s">
        <v>167</v>
      </c>
      <c r="D19" s="15"/>
      <c r="F19" s="16"/>
      <c r="O19" s="33" t="s">
        <v>166</v>
      </c>
      <c r="Q19" s="4" t="s">
        <v>4</v>
      </c>
      <c r="R19" s="149">
        <v>0</v>
      </c>
      <c r="S19" s="150"/>
      <c r="T19" s="151"/>
      <c r="U19" s="16" t="s">
        <v>160</v>
      </c>
      <c r="AC19" t="s">
        <v>407</v>
      </c>
      <c r="AL19" t="s">
        <v>499</v>
      </c>
      <c r="AX19" s="5"/>
      <c r="AY19" s="4"/>
      <c r="BA19" s="108">
        <f>'4竪2'!R23</f>
        <v>120</v>
      </c>
      <c r="BB19" s="109"/>
      <c r="BC19" s="110"/>
      <c r="BD19" s="4" t="s">
        <v>265</v>
      </c>
      <c r="BL19" t="s">
        <v>500</v>
      </c>
      <c r="BW19" s="16"/>
      <c r="BZ19" s="16"/>
      <c r="CA19" t="s">
        <v>72</v>
      </c>
      <c r="CB19" s="16"/>
      <c r="CI19" s="16"/>
      <c r="CP19" s="119" t="s">
        <v>82</v>
      </c>
      <c r="CQ19" s="120"/>
      <c r="CR19" s="121"/>
      <c r="CT19" t="s">
        <v>84</v>
      </c>
    </row>
    <row r="20" spans="2:98">
      <c r="BW20" s="16"/>
      <c r="BZ20" s="16"/>
      <c r="CA20" t="s">
        <v>73</v>
      </c>
      <c r="CB20" s="16"/>
      <c r="CI20" s="16"/>
      <c r="CP20" s="119" t="s">
        <v>82</v>
      </c>
      <c r="CQ20" s="120"/>
      <c r="CR20" s="121"/>
      <c r="CT20" t="s">
        <v>84</v>
      </c>
    </row>
    <row r="21" spans="2:98">
      <c r="B21" t="s">
        <v>356</v>
      </c>
      <c r="AK21" t="s">
        <v>362</v>
      </c>
      <c r="BY21" t="s">
        <v>74</v>
      </c>
      <c r="BZ21" s="16"/>
      <c r="CI21" s="16"/>
      <c r="CP21" s="119" t="s">
        <v>82</v>
      </c>
      <c r="CQ21" s="120"/>
      <c r="CR21" s="121"/>
      <c r="CT21" t="s">
        <v>85</v>
      </c>
    </row>
    <row r="22" spans="2:98">
      <c r="C22" t="s">
        <v>25</v>
      </c>
      <c r="R22" s="119" t="s">
        <v>28</v>
      </c>
      <c r="S22" s="120"/>
      <c r="T22" s="121"/>
      <c r="U22" s="4"/>
      <c r="AL22" t="s">
        <v>501</v>
      </c>
      <c r="BA22" s="112" t="s">
        <v>476</v>
      </c>
      <c r="BB22" s="113"/>
      <c r="BC22" s="114"/>
      <c r="BE22" s="16"/>
      <c r="BX22" t="s">
        <v>515</v>
      </c>
      <c r="BY22" s="16"/>
      <c r="CI22" s="16"/>
      <c r="CJ22" s="16"/>
      <c r="CP22" s="119" t="s">
        <v>81</v>
      </c>
      <c r="CQ22" s="120"/>
      <c r="CR22" s="121"/>
      <c r="CT22" t="s">
        <v>86</v>
      </c>
    </row>
    <row r="23" spans="2:98">
      <c r="C23" t="s">
        <v>26</v>
      </c>
      <c r="O23" s="1" t="s">
        <v>29</v>
      </c>
      <c r="Q23" s="4" t="s">
        <v>4</v>
      </c>
      <c r="R23" s="116">
        <v>30</v>
      </c>
      <c r="S23" s="117"/>
      <c r="T23" s="118"/>
      <c r="U23" t="s">
        <v>30</v>
      </c>
      <c r="AC23" t="s">
        <v>44</v>
      </c>
      <c r="AM23" t="s">
        <v>486</v>
      </c>
      <c r="BA23" s="112">
        <v>250</v>
      </c>
      <c r="BB23" s="113"/>
      <c r="BC23" s="114"/>
      <c r="BD23" s="4" t="s">
        <v>265</v>
      </c>
    </row>
    <row r="24" spans="2:98">
      <c r="C24" t="s">
        <v>22</v>
      </c>
      <c r="O24" s="15" t="s">
        <v>31</v>
      </c>
      <c r="Q24" s="4" t="s">
        <v>4</v>
      </c>
      <c r="R24" s="116">
        <v>19</v>
      </c>
      <c r="S24" s="117"/>
      <c r="T24" s="118"/>
      <c r="U24" s="4" t="s">
        <v>24</v>
      </c>
      <c r="AC24" t="s">
        <v>44</v>
      </c>
      <c r="AL24" t="s">
        <v>507</v>
      </c>
      <c r="BA24" s="108" t="str">
        <f>'4つ曲'!AR6</f>
        <v>D13</v>
      </c>
      <c r="BB24" s="109"/>
      <c r="BC24" s="110"/>
      <c r="BL24" t="s">
        <v>498</v>
      </c>
      <c r="BT24" t="s">
        <v>368</v>
      </c>
      <c r="CS24" s="16"/>
      <c r="CT24" s="16"/>
    </row>
    <row r="25" spans="2:98">
      <c r="C25" t="s">
        <v>27</v>
      </c>
      <c r="O25" s="5" t="s">
        <v>32</v>
      </c>
      <c r="Q25" s="4" t="s">
        <v>4</v>
      </c>
      <c r="R25" s="116">
        <v>0</v>
      </c>
      <c r="S25" s="117"/>
      <c r="T25" s="118"/>
      <c r="U25" s="4" t="s">
        <v>33</v>
      </c>
      <c r="AC25" t="s">
        <v>44</v>
      </c>
      <c r="AM25" t="s">
        <v>486</v>
      </c>
      <c r="BA25" s="115">
        <v>250</v>
      </c>
      <c r="BB25" s="109"/>
      <c r="BC25" s="110"/>
      <c r="BD25" s="4" t="s">
        <v>265</v>
      </c>
      <c r="BY25" s="152" t="s">
        <v>87</v>
      </c>
      <c r="BZ25" s="153"/>
      <c r="CA25" s="153"/>
      <c r="CB25" s="154"/>
      <c r="CC25" s="152" t="s">
        <v>88</v>
      </c>
      <c r="CD25" s="153"/>
      <c r="CE25" s="153"/>
      <c r="CF25" s="154"/>
      <c r="CG25" s="152" t="s">
        <v>89</v>
      </c>
      <c r="CH25" s="153"/>
      <c r="CI25" s="153"/>
      <c r="CJ25" s="154"/>
      <c r="CK25" s="152" t="s">
        <v>122</v>
      </c>
      <c r="CL25" s="153"/>
      <c r="CM25" s="153"/>
      <c r="CN25" s="154"/>
      <c r="CS25" s="16"/>
      <c r="CT25" t="s">
        <v>90</v>
      </c>
    </row>
    <row r="26" spans="2:98">
      <c r="BA26" s="62"/>
      <c r="BB26" s="4"/>
      <c r="BC26" s="4"/>
      <c r="BU26" s="24"/>
      <c r="BV26" s="25" t="s">
        <v>364</v>
      </c>
      <c r="BW26" s="25"/>
      <c r="BX26" s="26"/>
      <c r="BY26" s="119" t="s">
        <v>91</v>
      </c>
      <c r="BZ26" s="120"/>
      <c r="CA26" s="120"/>
      <c r="CB26" s="121"/>
      <c r="CC26" s="119" t="s">
        <v>91</v>
      </c>
      <c r="CD26" s="120"/>
      <c r="CE26" s="120"/>
      <c r="CF26" s="121"/>
      <c r="CG26" s="119" t="s">
        <v>91</v>
      </c>
      <c r="CH26" s="120"/>
      <c r="CI26" s="120"/>
      <c r="CJ26" s="121"/>
      <c r="CK26" s="119" t="s">
        <v>121</v>
      </c>
      <c r="CL26" s="120"/>
      <c r="CM26" s="120"/>
      <c r="CN26" s="121"/>
    </row>
    <row r="27" spans="2:98">
      <c r="B27" t="s">
        <v>357</v>
      </c>
      <c r="AC27" s="16"/>
      <c r="AL27" t="s">
        <v>494</v>
      </c>
      <c r="AX27" s="5"/>
      <c r="AY27" s="4"/>
      <c r="BA27" s="112">
        <v>70</v>
      </c>
      <c r="BB27" s="113"/>
      <c r="BC27" s="114"/>
      <c r="BD27" s="4" t="s">
        <v>265</v>
      </c>
      <c r="BL27" t="s">
        <v>497</v>
      </c>
    </row>
    <row r="28" spans="2:98">
      <c r="C28" t="s">
        <v>34</v>
      </c>
      <c r="R28" s="119" t="s">
        <v>473</v>
      </c>
      <c r="S28" s="120"/>
      <c r="T28" s="120"/>
      <c r="U28" s="120"/>
      <c r="V28" s="120"/>
      <c r="W28" s="120"/>
      <c r="X28" s="120"/>
      <c r="Y28" s="121"/>
      <c r="AC28" s="16"/>
      <c r="AL28" t="s">
        <v>499</v>
      </c>
      <c r="BA28" s="108">
        <f>'4つ曲'!BA11</f>
        <v>100</v>
      </c>
      <c r="BB28" s="155"/>
      <c r="BC28" s="156"/>
      <c r="BD28" s="4" t="s">
        <v>265</v>
      </c>
      <c r="BL28" t="s">
        <v>500</v>
      </c>
      <c r="BT28" s="16" t="s">
        <v>369</v>
      </c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</row>
    <row r="29" spans="2:98">
      <c r="C29" t="s">
        <v>35</v>
      </c>
      <c r="O29" s="15" t="s">
        <v>39</v>
      </c>
      <c r="Q29" s="16" t="s">
        <v>40</v>
      </c>
      <c r="R29" s="157">
        <v>0.6</v>
      </c>
      <c r="S29" s="158"/>
      <c r="T29" s="159"/>
      <c r="AC29" t="s">
        <v>45</v>
      </c>
      <c r="BA29" s="78"/>
      <c r="BB29" s="78"/>
      <c r="BC29" s="78"/>
      <c r="BD29" s="4"/>
      <c r="BT29" s="16"/>
      <c r="BU29" s="16"/>
      <c r="BV29" s="16"/>
      <c r="BW29" s="16"/>
      <c r="BX29" s="16"/>
      <c r="BY29" s="16"/>
      <c r="BZ29" s="16"/>
      <c r="CA29" s="16"/>
      <c r="CB29" s="16"/>
      <c r="CC29" s="122" t="s">
        <v>92</v>
      </c>
      <c r="CD29" s="123"/>
      <c r="CE29" s="123"/>
      <c r="CF29" s="123"/>
      <c r="CG29" s="123"/>
      <c r="CH29" s="124"/>
      <c r="CI29" s="16"/>
      <c r="CJ29" s="16"/>
      <c r="CK29" s="16"/>
      <c r="CL29" s="16"/>
      <c r="CM29" s="16"/>
      <c r="CN29" s="16"/>
    </row>
    <row r="30" spans="2:98">
      <c r="C30" t="s">
        <v>36</v>
      </c>
      <c r="O30" s="17" t="s">
        <v>41</v>
      </c>
      <c r="Q30" s="16" t="s">
        <v>40</v>
      </c>
      <c r="R30" s="116">
        <v>0</v>
      </c>
      <c r="S30" s="117"/>
      <c r="T30" s="118"/>
      <c r="U30" s="4" t="s">
        <v>33</v>
      </c>
      <c r="AC30" t="s">
        <v>45</v>
      </c>
      <c r="AK30" t="s">
        <v>363</v>
      </c>
      <c r="BU30" s="122" t="s">
        <v>93</v>
      </c>
      <c r="BV30" s="123"/>
      <c r="BW30" s="123"/>
      <c r="BX30" s="123"/>
      <c r="BY30" s="123"/>
      <c r="BZ30" s="123"/>
      <c r="CA30" s="123"/>
      <c r="CB30" s="124"/>
      <c r="CC30" s="135" t="s">
        <v>123</v>
      </c>
      <c r="CD30" s="136"/>
      <c r="CE30" s="136"/>
      <c r="CF30" s="136"/>
      <c r="CG30" s="125">
        <v>6</v>
      </c>
      <c r="CH30" s="12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T30" t="s">
        <v>125</v>
      </c>
    </row>
    <row r="31" spans="2:98">
      <c r="C31" t="s">
        <v>37</v>
      </c>
      <c r="O31" s="18" t="s">
        <v>42</v>
      </c>
      <c r="Q31" s="16" t="s">
        <v>40</v>
      </c>
      <c r="R31" s="116">
        <v>300</v>
      </c>
      <c r="S31" s="117"/>
      <c r="T31" s="118"/>
      <c r="U31" s="4" t="s">
        <v>33</v>
      </c>
      <c r="AC31" t="s">
        <v>46</v>
      </c>
      <c r="AL31" t="s">
        <v>501</v>
      </c>
      <c r="BA31" s="112" t="s">
        <v>482</v>
      </c>
      <c r="BB31" s="113"/>
      <c r="BC31" s="114"/>
      <c r="BU31" s="122" t="s">
        <v>94</v>
      </c>
      <c r="BV31" s="123"/>
      <c r="BW31" s="123"/>
      <c r="BX31" s="123"/>
      <c r="BY31" s="123"/>
      <c r="BZ31" s="123"/>
      <c r="CA31" s="123"/>
      <c r="CB31" s="124"/>
      <c r="CC31" s="127">
        <v>1.5</v>
      </c>
      <c r="CD31" s="128"/>
      <c r="CE31" s="128"/>
      <c r="CF31" s="128"/>
      <c r="CG31" s="128"/>
      <c r="CH31" s="129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T31" t="s">
        <v>124</v>
      </c>
    </row>
    <row r="32" spans="2:98">
      <c r="C32" t="s">
        <v>127</v>
      </c>
      <c r="O32" s="18" t="s">
        <v>42</v>
      </c>
      <c r="Q32" s="16" t="s">
        <v>40</v>
      </c>
      <c r="R32" s="116">
        <v>450</v>
      </c>
      <c r="S32" s="117"/>
      <c r="T32" s="118"/>
      <c r="U32" s="4" t="s">
        <v>33</v>
      </c>
      <c r="AC32" t="s">
        <v>126</v>
      </c>
      <c r="AM32" t="s">
        <v>486</v>
      </c>
      <c r="BA32" s="112">
        <v>250</v>
      </c>
      <c r="BB32" s="113"/>
      <c r="BC32" s="114"/>
      <c r="BD32" s="4" t="s">
        <v>265</v>
      </c>
      <c r="BE32" s="16"/>
      <c r="BU32" s="122" t="s">
        <v>95</v>
      </c>
      <c r="BV32" s="123"/>
      <c r="BW32" s="123"/>
      <c r="BX32" s="123"/>
      <c r="BY32" s="123"/>
      <c r="BZ32" s="123"/>
      <c r="CA32" s="123"/>
      <c r="CB32" s="124"/>
      <c r="CC32" s="130">
        <f>R31</f>
        <v>300</v>
      </c>
      <c r="CD32" s="131"/>
      <c r="CE32" s="131"/>
      <c r="CF32" s="132" t="s">
        <v>33</v>
      </c>
      <c r="CG32" s="132"/>
      <c r="CH32" s="133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T32" t="s">
        <v>126</v>
      </c>
    </row>
    <row r="33" spans="2:105">
      <c r="C33" t="s">
        <v>38</v>
      </c>
      <c r="X33" s="119" t="s">
        <v>43</v>
      </c>
      <c r="Y33" s="120"/>
      <c r="Z33" s="121"/>
      <c r="AL33" t="s">
        <v>507</v>
      </c>
      <c r="BA33" s="108" t="str">
        <f>'4か曲'!CA6</f>
        <v>D16</v>
      </c>
      <c r="BB33" s="109"/>
      <c r="BC33" s="110"/>
      <c r="BL33" t="s">
        <v>498</v>
      </c>
      <c r="BU33" s="122" t="s">
        <v>96</v>
      </c>
      <c r="BV33" s="123"/>
      <c r="BW33" s="123"/>
      <c r="BX33" s="123"/>
      <c r="BY33" s="123"/>
      <c r="BZ33" s="123"/>
      <c r="CA33" s="123"/>
      <c r="CB33" s="124"/>
      <c r="CC33" s="134" t="s">
        <v>97</v>
      </c>
      <c r="CD33" s="128"/>
      <c r="CE33" s="128"/>
      <c r="CF33" s="128"/>
      <c r="CG33" s="128"/>
      <c r="CH33" s="129"/>
      <c r="CI33" s="16"/>
      <c r="CJ33" s="16"/>
      <c r="CK33" s="16"/>
      <c r="CL33" s="16"/>
      <c r="CM33" s="16"/>
      <c r="CN33" s="16"/>
      <c r="CT33" t="s">
        <v>98</v>
      </c>
    </row>
    <row r="34" spans="2:105">
      <c r="AM34" t="s">
        <v>486</v>
      </c>
      <c r="BA34" s="115">
        <v>250</v>
      </c>
      <c r="BB34" s="109"/>
      <c r="BC34" s="110"/>
      <c r="BD34" s="4" t="s">
        <v>265</v>
      </c>
    </row>
    <row r="35" spans="2:105">
      <c r="B35" t="s">
        <v>358</v>
      </c>
      <c r="BA35" s="62"/>
      <c r="BB35" s="4"/>
      <c r="BC35" s="4"/>
      <c r="BT35" t="s">
        <v>490</v>
      </c>
    </row>
    <row r="36" spans="2:105">
      <c r="C36" t="s">
        <v>50</v>
      </c>
      <c r="O36" s="5" t="s">
        <v>52</v>
      </c>
      <c r="Q36" s="4" t="s">
        <v>4</v>
      </c>
      <c r="R36" s="116">
        <v>10</v>
      </c>
      <c r="S36" s="117"/>
      <c r="T36" s="118"/>
      <c r="U36" s="4" t="s">
        <v>33</v>
      </c>
      <c r="AC36" t="s">
        <v>53</v>
      </c>
      <c r="AL36" t="s">
        <v>494</v>
      </c>
      <c r="AX36" s="5"/>
      <c r="AY36" s="4"/>
      <c r="BA36" s="112">
        <v>70</v>
      </c>
      <c r="BB36" s="113"/>
      <c r="BC36" s="114"/>
      <c r="BD36" s="4" t="s">
        <v>265</v>
      </c>
      <c r="BL36" t="s">
        <v>497</v>
      </c>
      <c r="BU36" s="107" t="s">
        <v>491</v>
      </c>
      <c r="BV36" s="107"/>
      <c r="BW36" s="107"/>
      <c r="BX36" s="107"/>
      <c r="BY36" s="111" t="s">
        <v>477</v>
      </c>
      <c r="BZ36" s="111"/>
      <c r="CA36" s="111" t="s">
        <v>478</v>
      </c>
      <c r="CB36" s="111"/>
      <c r="CC36" s="111" t="s">
        <v>479</v>
      </c>
      <c r="CD36" s="111"/>
      <c r="CE36" s="111" t="s">
        <v>476</v>
      </c>
      <c r="CF36" s="111"/>
      <c r="CG36" s="111" t="s">
        <v>475</v>
      </c>
      <c r="CH36" s="111"/>
      <c r="CI36" s="111" t="s">
        <v>474</v>
      </c>
      <c r="CJ36" s="111"/>
      <c r="CK36" s="111" t="s">
        <v>480</v>
      </c>
      <c r="CL36" s="111"/>
      <c r="CM36" s="111" t="s">
        <v>481</v>
      </c>
      <c r="CN36" s="111"/>
      <c r="CO36" s="111" t="s">
        <v>482</v>
      </c>
      <c r="CP36" s="111"/>
      <c r="CQ36" s="111" t="s">
        <v>483</v>
      </c>
      <c r="CR36" s="111"/>
      <c r="CS36" s="111" t="s">
        <v>484</v>
      </c>
      <c r="CT36" s="111"/>
      <c r="CU36" s="111" t="s">
        <v>485</v>
      </c>
      <c r="CV36" s="111"/>
      <c r="CW36" s="111" t="s">
        <v>487</v>
      </c>
      <c r="CX36" s="111"/>
    </row>
    <row r="37" spans="2:105">
      <c r="C37" t="s">
        <v>414</v>
      </c>
      <c r="O37" s="17" t="s">
        <v>417</v>
      </c>
      <c r="Q37" s="4" t="s">
        <v>4</v>
      </c>
      <c r="R37" s="146">
        <v>2</v>
      </c>
      <c r="S37" s="147"/>
      <c r="T37" s="148"/>
      <c r="U37" s="4" t="s">
        <v>5</v>
      </c>
      <c r="AL37" t="s">
        <v>499</v>
      </c>
      <c r="BA37" s="108">
        <f>'4か曲'!CJ11</f>
        <v>110</v>
      </c>
      <c r="BB37" s="155"/>
      <c r="BC37" s="156"/>
      <c r="BD37" s="4" t="s">
        <v>265</v>
      </c>
      <c r="BL37" t="s">
        <v>500</v>
      </c>
      <c r="BU37" s="107" t="s">
        <v>492</v>
      </c>
      <c r="BV37" s="107"/>
      <c r="BW37" s="107"/>
      <c r="BX37" s="107"/>
      <c r="BY37" s="111">
        <v>6.35</v>
      </c>
      <c r="BZ37" s="111"/>
      <c r="CA37" s="111">
        <v>9.5299999999999994</v>
      </c>
      <c r="CB37" s="111"/>
      <c r="CC37" s="111">
        <v>12.7</v>
      </c>
      <c r="CD37" s="111"/>
      <c r="CE37" s="111">
        <v>15.9</v>
      </c>
      <c r="CF37" s="111"/>
      <c r="CG37" s="111">
        <v>19.100000000000001</v>
      </c>
      <c r="CH37" s="111"/>
      <c r="CI37" s="111">
        <v>22.2</v>
      </c>
      <c r="CJ37" s="111"/>
      <c r="CK37" s="111">
        <v>25.4</v>
      </c>
      <c r="CL37" s="111"/>
      <c r="CM37" s="111">
        <v>28.6</v>
      </c>
      <c r="CN37" s="111"/>
      <c r="CO37" s="111">
        <v>31.8</v>
      </c>
      <c r="CP37" s="111"/>
      <c r="CQ37" s="111">
        <v>34.9</v>
      </c>
      <c r="CR37" s="111"/>
      <c r="CS37" s="111">
        <v>38.1</v>
      </c>
      <c r="CT37" s="111"/>
      <c r="CU37" s="111">
        <v>41.3</v>
      </c>
      <c r="CV37" s="111"/>
      <c r="CW37" s="111">
        <v>50.8</v>
      </c>
      <c r="CX37" s="111"/>
    </row>
    <row r="38" spans="2:105">
      <c r="C38" t="s">
        <v>51</v>
      </c>
      <c r="R38" s="119" t="s">
        <v>43</v>
      </c>
      <c r="S38" s="120"/>
      <c r="T38" s="121"/>
      <c r="AI38">
        <v>1</v>
      </c>
      <c r="BR38">
        <v>2</v>
      </c>
      <c r="BU38" s="107" t="s">
        <v>493</v>
      </c>
      <c r="BV38" s="107"/>
      <c r="BW38" s="107"/>
      <c r="BX38" s="107"/>
      <c r="BY38" s="111">
        <v>31.67</v>
      </c>
      <c r="BZ38" s="111"/>
      <c r="CA38" s="111">
        <v>71.33</v>
      </c>
      <c r="CB38" s="111"/>
      <c r="CC38" s="111">
        <v>126.7</v>
      </c>
      <c r="CD38" s="111"/>
      <c r="CE38" s="111">
        <v>198.6</v>
      </c>
      <c r="CF38" s="111"/>
      <c r="CG38" s="111">
        <v>286.5</v>
      </c>
      <c r="CH38" s="111"/>
      <c r="CI38" s="111">
        <v>387.1</v>
      </c>
      <c r="CJ38" s="111"/>
      <c r="CK38" s="111">
        <v>506.7</v>
      </c>
      <c r="CL38" s="111"/>
      <c r="CM38" s="111">
        <v>642.4</v>
      </c>
      <c r="CN38" s="111"/>
      <c r="CO38" s="111">
        <v>794.2</v>
      </c>
      <c r="CP38" s="111"/>
      <c r="CQ38" s="111">
        <v>956.6</v>
      </c>
      <c r="CR38" s="111"/>
      <c r="CS38" s="111">
        <v>1140</v>
      </c>
      <c r="CT38" s="111"/>
      <c r="CU38" s="111">
        <v>1340</v>
      </c>
      <c r="CV38" s="111"/>
      <c r="CW38" s="111">
        <v>2027</v>
      </c>
      <c r="CX38" s="111"/>
      <c r="DA38">
        <v>3</v>
      </c>
    </row>
  </sheetData>
  <sheetProtection sheet="1" objects="1" scenarios="1"/>
  <mergeCells count="124">
    <mergeCell ref="R38:T38"/>
    <mergeCell ref="R36:T36"/>
    <mergeCell ref="BA37:BC37"/>
    <mergeCell ref="BA31:BC31"/>
    <mergeCell ref="BA33:BC33"/>
    <mergeCell ref="R37:T37"/>
    <mergeCell ref="CP4:CR4"/>
    <mergeCell ref="CP3:CR3"/>
    <mergeCell ref="R10:T10"/>
    <mergeCell ref="CP11:CR11"/>
    <mergeCell ref="CP14:CR14"/>
    <mergeCell ref="CP17:CR17"/>
    <mergeCell ref="CP18:CR18"/>
    <mergeCell ref="R29:T29"/>
    <mergeCell ref="BA24:BC24"/>
    <mergeCell ref="BA23:BC23"/>
    <mergeCell ref="BA15:BC15"/>
    <mergeCell ref="BA28:BC28"/>
    <mergeCell ref="BA22:BC22"/>
    <mergeCell ref="CP21:CR21"/>
    <mergeCell ref="CP22:CR22"/>
    <mergeCell ref="CK25:CN25"/>
    <mergeCell ref="BY26:CB26"/>
    <mergeCell ref="CC26:CF26"/>
    <mergeCell ref="CG26:CJ26"/>
    <mergeCell ref="CP7:CR7"/>
    <mergeCell ref="R17:T17"/>
    <mergeCell ref="R16:T16"/>
    <mergeCell ref="CP19:CR19"/>
    <mergeCell ref="CP20:CR20"/>
    <mergeCell ref="CP8:CR8"/>
    <mergeCell ref="CP9:CR9"/>
    <mergeCell ref="CP10:CR10"/>
    <mergeCell ref="BA10:BC10"/>
    <mergeCell ref="R18:T18"/>
    <mergeCell ref="R19:T19"/>
    <mergeCell ref="R25:T25"/>
    <mergeCell ref="BA18:BC18"/>
    <mergeCell ref="BY25:CB25"/>
    <mergeCell ref="CC25:CF25"/>
    <mergeCell ref="R11:T11"/>
    <mergeCell ref="BA13:BC13"/>
    <mergeCell ref="BA14:BC14"/>
    <mergeCell ref="BA16:BC16"/>
    <mergeCell ref="CG25:CJ25"/>
    <mergeCell ref="CK26:CN26"/>
    <mergeCell ref="R22:T22"/>
    <mergeCell ref="BA6:BC6"/>
    <mergeCell ref="R12:T12"/>
    <mergeCell ref="BA3:BC3"/>
    <mergeCell ref="BA4:BC4"/>
    <mergeCell ref="BA5:BC5"/>
    <mergeCell ref="BA9:BC9"/>
    <mergeCell ref="R6:T6"/>
    <mergeCell ref="R7:T7"/>
    <mergeCell ref="R8:T8"/>
    <mergeCell ref="R9:T9"/>
    <mergeCell ref="R32:T32"/>
    <mergeCell ref="CG30:CH30"/>
    <mergeCell ref="CC31:CH31"/>
    <mergeCell ref="CC32:CE32"/>
    <mergeCell ref="CF32:CH32"/>
    <mergeCell ref="CC33:CH33"/>
    <mergeCell ref="BU30:CB30"/>
    <mergeCell ref="BU31:CB31"/>
    <mergeCell ref="BU32:CB32"/>
    <mergeCell ref="BU33:CB33"/>
    <mergeCell ref="CC30:CF30"/>
    <mergeCell ref="R30:T30"/>
    <mergeCell ref="R31:T31"/>
    <mergeCell ref="BA32:BC32"/>
    <mergeCell ref="X33:Z33"/>
    <mergeCell ref="R23:T23"/>
    <mergeCell ref="R24:T24"/>
    <mergeCell ref="R28:Y28"/>
    <mergeCell ref="CW38:CX38"/>
    <mergeCell ref="CW36:CX36"/>
    <mergeCell ref="CU36:CV36"/>
    <mergeCell ref="CU38:CV38"/>
    <mergeCell ref="CS36:CT36"/>
    <mergeCell ref="CS38:CT38"/>
    <mergeCell ref="CS37:CT37"/>
    <mergeCell ref="CU37:CV37"/>
    <mergeCell ref="CW37:CX37"/>
    <mergeCell ref="CQ36:CR36"/>
    <mergeCell ref="CQ38:CR38"/>
    <mergeCell ref="CO36:CP36"/>
    <mergeCell ref="CO38:CP38"/>
    <mergeCell ref="CM36:CN36"/>
    <mergeCell ref="CM38:CN38"/>
    <mergeCell ref="CM37:CN37"/>
    <mergeCell ref="CO37:CP37"/>
    <mergeCell ref="CQ37:CR37"/>
    <mergeCell ref="CC29:CH29"/>
    <mergeCell ref="CC37:CD37"/>
    <mergeCell ref="CE36:CF36"/>
    <mergeCell ref="CE38:CF38"/>
    <mergeCell ref="CC36:CD36"/>
    <mergeCell ref="CC38:CD38"/>
    <mergeCell ref="CA36:CB36"/>
    <mergeCell ref="CA38:CB38"/>
    <mergeCell ref="CE37:CF37"/>
    <mergeCell ref="CK36:CL36"/>
    <mergeCell ref="CK38:CL38"/>
    <mergeCell ref="CI36:CJ36"/>
    <mergeCell ref="CI38:CJ38"/>
    <mergeCell ref="CG36:CH36"/>
    <mergeCell ref="CG38:CH38"/>
    <mergeCell ref="CG37:CH37"/>
    <mergeCell ref="CI37:CJ37"/>
    <mergeCell ref="CK37:CL37"/>
    <mergeCell ref="BU36:BX36"/>
    <mergeCell ref="BU37:BX37"/>
    <mergeCell ref="BU38:BX38"/>
    <mergeCell ref="BA19:BC19"/>
    <mergeCell ref="BA17:BC17"/>
    <mergeCell ref="BY36:BZ36"/>
    <mergeCell ref="BY38:BZ38"/>
    <mergeCell ref="BY37:BZ37"/>
    <mergeCell ref="CA37:CB37"/>
    <mergeCell ref="BA27:BC27"/>
    <mergeCell ref="BA25:BC25"/>
    <mergeCell ref="BA36:BC36"/>
    <mergeCell ref="BA34:BC34"/>
  </mergeCells>
  <phoneticPr fontId="2"/>
  <dataValidations count="6">
    <dataValidation type="list" allowBlank="1" showInputMessage="1" showErrorMessage="1" sqref="CP7:CR7" xr:uid="{4C4558FD-5626-42CB-9D57-9F29C5B34BF8}">
      <formula1>"重要度１, 重要度２"</formula1>
    </dataValidation>
    <dataValidation type="list" allowBlank="1" showInputMessage="1" showErrorMessage="1" sqref="CP8:CR11" xr:uid="{BB8E9ED4-3172-49AB-A42E-AA459CDAB53D}">
      <formula1>"性能１, 性能２, 性能３"</formula1>
    </dataValidation>
    <dataValidation type="list" allowBlank="1" showInputMessage="1" showErrorMessage="1" sqref="CP17:CR22" xr:uid="{A173C8E4-E3F6-4976-B7C9-84E6FCCA7B32}">
      <formula1>"要, 不要"</formula1>
    </dataValidation>
    <dataValidation type="list" allowBlank="1" showInputMessage="1" showErrorMessage="1" sqref="BY26:CN26" xr:uid="{9F231684-21E2-46C7-BC6E-B7BCD322A27D}">
      <formula1>"有り, －"</formula1>
    </dataValidation>
    <dataValidation type="list" allowBlank="1" showInputMessage="1" showErrorMessage="1" sqref="BA14:BC14 BA23:BC23 BA32:BC32 BA16:BC16 BA25:BC25 BA34:BC34" xr:uid="{FB5A9637-8D86-4389-B4B0-EBCC4B8504E2}">
      <formula1>"125, 250"</formula1>
    </dataValidation>
    <dataValidation type="list" allowBlank="1" showInputMessage="1" showErrorMessage="1" sqref="BA13:BC13 BA31:BC31 BA22:BC22" xr:uid="{2A20F5E6-4091-433F-9E2E-017B72EB76F7}">
      <formula1>$BY$36:$CW$36</formula1>
    </dataValidation>
  </dataValidations>
  <hyperlinks>
    <hyperlink ref="AA1" r:id="rId1" xr:uid="{99FBD978-F6B4-4BCA-A420-2D1F40663771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colBreaks count="2" manualBreakCount="2">
    <brk id="35" max="1048575" man="1"/>
    <brk id="70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15CD-5AEC-4B0B-9017-A1F6BD668687}">
  <dimension ref="A1:DA38"/>
  <sheetViews>
    <sheetView showGridLines="0" view="pageBreakPreview" zoomScale="60" zoomScaleNormal="123" workbookViewId="0">
      <selection activeCell="A2" sqref="A2"/>
    </sheetView>
  </sheetViews>
  <sheetFormatPr defaultRowHeight="18"/>
  <cols>
    <col min="1" max="105" width="3" customWidth="1"/>
  </cols>
  <sheetData>
    <row r="1" spans="1:96">
      <c r="A1" s="16"/>
      <c r="B1" t="s">
        <v>354</v>
      </c>
      <c r="C1" s="16"/>
      <c r="BV1" t="s">
        <v>397</v>
      </c>
    </row>
    <row r="2" spans="1:96">
      <c r="A2" s="16"/>
      <c r="C2" t="s">
        <v>316</v>
      </c>
      <c r="AM2" t="s">
        <v>464</v>
      </c>
      <c r="BW2" t="s">
        <v>331</v>
      </c>
      <c r="CC2" s="14" t="s">
        <v>330</v>
      </c>
      <c r="CE2" s="4" t="s">
        <v>4</v>
      </c>
      <c r="CF2" s="267" t="s">
        <v>18</v>
      </c>
      <c r="CG2" s="267"/>
      <c r="CH2" s="267"/>
      <c r="CI2" t="s">
        <v>238</v>
      </c>
      <c r="CJ2" s="267" t="s">
        <v>335</v>
      </c>
      <c r="CK2" s="267"/>
      <c r="CL2" s="267"/>
    </row>
    <row r="3" spans="1:96">
      <c r="C3" t="s">
        <v>460</v>
      </c>
      <c r="AN3" t="s">
        <v>294</v>
      </c>
      <c r="CE3" s="4" t="s">
        <v>4</v>
      </c>
      <c r="CF3" s="267" t="s">
        <v>336</v>
      </c>
      <c r="CG3" s="267"/>
      <c r="CH3" s="267"/>
      <c r="CI3" t="s">
        <v>258</v>
      </c>
      <c r="CJ3" s="267" t="s">
        <v>207</v>
      </c>
      <c r="CK3" s="267"/>
      <c r="CL3" s="267"/>
      <c r="CM3" t="s">
        <v>238</v>
      </c>
      <c r="CN3" s="267" t="s">
        <v>337</v>
      </c>
      <c r="CO3" s="267"/>
      <c r="CP3" s="267"/>
    </row>
    <row r="4" spans="1:96">
      <c r="D4" t="s">
        <v>461</v>
      </c>
      <c r="AN4" t="s">
        <v>295</v>
      </c>
      <c r="BG4" s="10"/>
      <c r="BH4" s="7"/>
      <c r="BI4" s="7"/>
      <c r="BJ4" s="7"/>
      <c r="BK4" s="7"/>
      <c r="BL4" s="7"/>
      <c r="BM4" s="7"/>
      <c r="BN4" s="7"/>
      <c r="BO4" s="7"/>
      <c r="BP4" s="7"/>
      <c r="BQ4" s="8"/>
      <c r="CE4" s="4" t="s">
        <v>4</v>
      </c>
      <c r="CF4" s="240">
        <f>'4か曲'!AY32</f>
        <v>254.90881437499979</v>
      </c>
      <c r="CG4" s="240"/>
      <c r="CH4" s="240"/>
      <c r="CI4" t="s">
        <v>258</v>
      </c>
      <c r="CJ4" s="240">
        <f>'4か曲'!AP32</f>
        <v>137.329696875</v>
      </c>
      <c r="CK4" s="240"/>
      <c r="CL4" s="240"/>
      <c r="CM4" t="s">
        <v>238</v>
      </c>
      <c r="CN4" s="240">
        <f>'1条'!R8</f>
        <v>0.6</v>
      </c>
      <c r="CO4" s="240"/>
      <c r="CP4" s="240"/>
      <c r="CQ4" t="s">
        <v>258</v>
      </c>
      <c r="CR4" s="4">
        <v>2</v>
      </c>
    </row>
    <row r="5" spans="1:96">
      <c r="E5" s="233"/>
      <c r="F5" s="233"/>
      <c r="G5" s="233" t="s">
        <v>101</v>
      </c>
      <c r="H5" s="233"/>
      <c r="I5" s="233"/>
      <c r="J5" s="229" t="s">
        <v>102</v>
      </c>
      <c r="K5" s="229"/>
      <c r="L5" s="229"/>
      <c r="M5" s="233" t="s">
        <v>103</v>
      </c>
      <c r="N5" s="233"/>
      <c r="O5" s="233"/>
      <c r="P5" s="179" t="s">
        <v>104</v>
      </c>
      <c r="Q5" s="179"/>
      <c r="R5" s="179"/>
      <c r="S5" s="179" t="s">
        <v>105</v>
      </c>
      <c r="T5" s="179"/>
      <c r="U5" s="179"/>
      <c r="V5" s="17"/>
      <c r="X5" s="6"/>
      <c r="Y5" s="7"/>
      <c r="Z5" s="7"/>
      <c r="AA5" s="7"/>
      <c r="AB5" s="7"/>
      <c r="AC5" s="7"/>
      <c r="AD5" s="7"/>
      <c r="AE5" s="7"/>
      <c r="AF5" s="7"/>
      <c r="AG5" s="7"/>
      <c r="AH5" s="8"/>
      <c r="AN5" s="161" t="s">
        <v>174</v>
      </c>
      <c r="AO5" s="161"/>
      <c r="AP5" s="160" t="s">
        <v>40</v>
      </c>
      <c r="AQ5" s="30">
        <v>1</v>
      </c>
      <c r="AR5" s="226" t="s">
        <v>510</v>
      </c>
      <c r="AS5" s="226"/>
      <c r="AT5" s="226"/>
      <c r="AU5" s="226"/>
      <c r="AV5" s="226"/>
      <c r="AW5" s="18"/>
      <c r="AX5" s="16"/>
      <c r="AY5" s="16"/>
      <c r="AZ5" s="16"/>
      <c r="BA5" s="16"/>
      <c r="BB5" s="16"/>
      <c r="BC5" s="16"/>
      <c r="BD5" s="16"/>
      <c r="BE5" s="16"/>
      <c r="BG5" s="10"/>
      <c r="BQ5" s="10"/>
      <c r="CE5" s="4" t="s">
        <v>4</v>
      </c>
      <c r="CF5" s="240">
        <f>CF4/CJ4</f>
        <v>1.8561812934533923</v>
      </c>
      <c r="CG5" s="240"/>
      <c r="CH5" s="240"/>
      <c r="CI5" t="s">
        <v>238</v>
      </c>
      <c r="CJ5" s="240">
        <f>CN4</f>
        <v>0.6</v>
      </c>
      <c r="CK5" s="240"/>
      <c r="CL5" s="240"/>
      <c r="CM5" t="s">
        <v>258</v>
      </c>
      <c r="CN5" s="4">
        <v>2</v>
      </c>
    </row>
    <row r="6" spans="1:96">
      <c r="E6" s="233" t="s">
        <v>108</v>
      </c>
      <c r="F6" s="233"/>
      <c r="G6" s="232">
        <f>'1条'!R12-J6/2</f>
        <v>2.2999999999999998</v>
      </c>
      <c r="H6" s="232"/>
      <c r="I6" s="232"/>
      <c r="J6" s="232">
        <f>'1条'!R10</f>
        <v>0.6</v>
      </c>
      <c r="K6" s="232"/>
      <c r="L6" s="232"/>
      <c r="M6" s="232">
        <f>G6*J6</f>
        <v>1.38</v>
      </c>
      <c r="N6" s="232"/>
      <c r="O6" s="232"/>
      <c r="P6" s="232">
        <f>G6/2</f>
        <v>1.1499999999999999</v>
      </c>
      <c r="Q6" s="232"/>
      <c r="R6" s="232"/>
      <c r="S6" s="263" t="s">
        <v>217</v>
      </c>
      <c r="T6" s="263"/>
      <c r="U6" s="263"/>
      <c r="V6" s="83"/>
      <c r="X6" s="9"/>
      <c r="AH6" s="10"/>
      <c r="AN6" s="161"/>
      <c r="AO6" s="161"/>
      <c r="AP6" s="160"/>
      <c r="AQ6" s="71">
        <v>2</v>
      </c>
      <c r="AR6" s="226"/>
      <c r="AS6" s="226"/>
      <c r="AT6" s="226"/>
      <c r="AU6" s="226"/>
      <c r="AV6" s="226"/>
      <c r="AW6" s="18"/>
      <c r="AX6" s="16"/>
      <c r="AY6" s="16"/>
      <c r="AZ6" s="16"/>
      <c r="BA6" s="16"/>
      <c r="BB6" s="16"/>
      <c r="BC6" s="16"/>
      <c r="BD6" s="16"/>
      <c r="BE6" s="16"/>
      <c r="BG6" s="10"/>
      <c r="BQ6" s="10"/>
      <c r="CE6" s="4" t="s">
        <v>4</v>
      </c>
      <c r="CF6" s="240">
        <f>CF5+CJ5/CN5</f>
        <v>2.1561812934533924</v>
      </c>
      <c r="CG6" s="240"/>
      <c r="CH6" s="240"/>
    </row>
    <row r="7" spans="1:96">
      <c r="E7" s="16" t="s">
        <v>293</v>
      </c>
      <c r="X7" s="9"/>
      <c r="AH7" s="10"/>
      <c r="AO7" s="16"/>
      <c r="AP7" s="160" t="s">
        <v>40</v>
      </c>
      <c r="AQ7" s="30">
        <v>1</v>
      </c>
      <c r="AR7" s="160" t="s">
        <v>275</v>
      </c>
      <c r="AS7" s="163">
        <f>BB17</f>
        <v>131.94060937499995</v>
      </c>
      <c r="AT7" s="163"/>
      <c r="AU7" s="163"/>
      <c r="AV7" s="160" t="s">
        <v>238</v>
      </c>
      <c r="AW7" s="163">
        <f>BB18</f>
        <v>21.420937500000065</v>
      </c>
      <c r="AX7" s="163"/>
      <c r="AY7" s="163"/>
      <c r="AZ7" s="160" t="s">
        <v>308</v>
      </c>
      <c r="BA7" s="163">
        <f>BB19</f>
        <v>2.2999999999999998</v>
      </c>
      <c r="BB7" s="163"/>
      <c r="BC7" s="163"/>
      <c r="BD7" s="16"/>
      <c r="BE7" s="16"/>
      <c r="BG7" s="10"/>
      <c r="BQ7" s="10"/>
      <c r="BW7" t="s">
        <v>332</v>
      </c>
      <c r="CC7" s="14" t="s">
        <v>267</v>
      </c>
      <c r="CE7" s="4" t="s">
        <v>4</v>
      </c>
      <c r="CF7" s="240">
        <f>AY37/1000</f>
        <v>0.49</v>
      </c>
      <c r="CG7" s="240"/>
      <c r="CH7" s="240"/>
    </row>
    <row r="8" spans="1:96" ht="19.2">
      <c r="E8" s="16" t="s">
        <v>119</v>
      </c>
      <c r="X8" s="9"/>
      <c r="AH8" s="10"/>
      <c r="AP8" s="160"/>
      <c r="AQ8" s="71">
        <v>2</v>
      </c>
      <c r="AR8" s="160"/>
      <c r="AS8" s="163"/>
      <c r="AT8" s="163"/>
      <c r="AU8" s="163"/>
      <c r="AV8" s="160"/>
      <c r="AW8" s="163"/>
      <c r="AX8" s="163"/>
      <c r="AY8" s="163"/>
      <c r="AZ8" s="160"/>
      <c r="BA8" s="163"/>
      <c r="BB8" s="163"/>
      <c r="BC8" s="163"/>
      <c r="BD8" s="16"/>
      <c r="BE8" s="16"/>
      <c r="BG8" s="10"/>
      <c r="BQ8" s="10"/>
      <c r="BW8" t="s">
        <v>411</v>
      </c>
      <c r="CC8" s="264" t="s">
        <v>333</v>
      </c>
      <c r="CD8" s="264"/>
      <c r="CE8" s="4" t="s">
        <v>4</v>
      </c>
      <c r="CF8" s="240">
        <f>CF6/CF7</f>
        <v>4.4003699866395767</v>
      </c>
      <c r="CG8" s="240"/>
      <c r="CH8" s="240"/>
    </row>
    <row r="9" spans="1:96">
      <c r="F9" s="161" t="s">
        <v>116</v>
      </c>
      <c r="G9" s="161"/>
      <c r="H9" s="21" t="s">
        <v>40</v>
      </c>
      <c r="I9" s="161" t="s">
        <v>114</v>
      </c>
      <c r="J9" s="167"/>
      <c r="K9" s="167"/>
      <c r="L9" s="15" t="s">
        <v>117</v>
      </c>
      <c r="M9" s="16"/>
      <c r="X9" s="9"/>
      <c r="AH9" s="10"/>
      <c r="AP9" s="19" t="s">
        <v>40</v>
      </c>
      <c r="AQ9" s="163">
        <f>AQ7/AQ8*(AS7+AW7)*BA7</f>
        <v>176.36577890625</v>
      </c>
      <c r="AR9" s="163"/>
      <c r="AS9" s="163"/>
      <c r="AT9" s="4" t="s">
        <v>181</v>
      </c>
      <c r="AX9" s="17"/>
      <c r="BG9" s="10"/>
      <c r="BQ9" s="10"/>
    </row>
    <row r="10" spans="1:96">
      <c r="H10" s="21" t="s">
        <v>40</v>
      </c>
      <c r="I10" s="163">
        <f>M6</f>
        <v>1.38</v>
      </c>
      <c r="J10" s="163"/>
      <c r="K10" s="163"/>
      <c r="L10" s="23" t="s">
        <v>60</v>
      </c>
      <c r="M10" s="165">
        <f>'1条'!BA4</f>
        <v>24.5</v>
      </c>
      <c r="N10" s="165"/>
      <c r="P10" s="21" t="s">
        <v>40</v>
      </c>
      <c r="Q10" s="163">
        <f>I10*M10</f>
        <v>33.809999999999995</v>
      </c>
      <c r="R10" s="163"/>
      <c r="S10" s="163"/>
      <c r="T10" s="18" t="s">
        <v>118</v>
      </c>
      <c r="X10" s="9"/>
      <c r="AH10" s="10"/>
      <c r="AN10" s="16" t="s">
        <v>296</v>
      </c>
      <c r="AO10" s="16"/>
      <c r="BG10" s="10"/>
      <c r="BQ10" s="10"/>
      <c r="BV10" t="s">
        <v>396</v>
      </c>
      <c r="CI10" s="77"/>
    </row>
    <row r="11" spans="1:96">
      <c r="X11" s="9"/>
      <c r="AH11" s="10"/>
      <c r="AN11" s="161" t="s">
        <v>297</v>
      </c>
      <c r="AO11" s="161"/>
      <c r="AP11" s="160" t="s">
        <v>40</v>
      </c>
      <c r="AQ11" s="161" t="s">
        <v>511</v>
      </c>
      <c r="AR11" s="161"/>
      <c r="AS11" s="160" t="s">
        <v>315</v>
      </c>
      <c r="AT11" s="68">
        <v>2</v>
      </c>
      <c r="AU11" s="28" t="s">
        <v>142</v>
      </c>
      <c r="AV11" s="166" t="s">
        <v>299</v>
      </c>
      <c r="AW11" s="166"/>
      <c r="AX11" s="166"/>
      <c r="AY11" s="160" t="s">
        <v>142</v>
      </c>
      <c r="AZ11" s="161" t="s">
        <v>511</v>
      </c>
      <c r="BG11" s="10"/>
      <c r="BQ11" s="10"/>
      <c r="BW11" t="s">
        <v>412</v>
      </c>
    </row>
    <row r="12" spans="1:96">
      <c r="D12" t="s">
        <v>462</v>
      </c>
      <c r="X12" s="9"/>
      <c r="AH12" s="10"/>
      <c r="AN12" s="161"/>
      <c r="AO12" s="161"/>
      <c r="AP12" s="160"/>
      <c r="AQ12" s="161"/>
      <c r="AR12" s="161"/>
      <c r="AS12" s="160"/>
      <c r="AT12" s="69">
        <v>3</v>
      </c>
      <c r="AU12" s="16" t="s">
        <v>142</v>
      </c>
      <c r="AV12" s="161" t="s">
        <v>300</v>
      </c>
      <c r="AW12" s="161"/>
      <c r="AX12" s="161"/>
      <c r="AY12" s="160"/>
      <c r="AZ12" s="161"/>
      <c r="BB12" s="16"/>
      <c r="BC12" s="16"/>
      <c r="BD12" s="16"/>
      <c r="BE12" s="16"/>
      <c r="BG12" s="10"/>
      <c r="BQ12" s="10"/>
      <c r="BW12" s="243" t="s">
        <v>291</v>
      </c>
      <c r="BX12" s="244"/>
      <c r="BY12" s="218" t="s">
        <v>40</v>
      </c>
      <c r="BZ12" s="220" t="s">
        <v>292</v>
      </c>
      <c r="CA12" s="220"/>
      <c r="CB12" s="218" t="s">
        <v>40</v>
      </c>
      <c r="CC12" s="169">
        <f>CS17</f>
        <v>138.75422109375</v>
      </c>
      <c r="CD12" s="169"/>
      <c r="CE12" s="169"/>
      <c r="CF12" s="55" t="s">
        <v>60</v>
      </c>
      <c r="CG12" s="246">
        <v>1000</v>
      </c>
      <c r="CH12" s="246"/>
      <c r="CI12" s="246"/>
      <c r="CJ12" s="218" t="s">
        <v>40</v>
      </c>
      <c r="CK12" s="163">
        <f>CC12*CG12/CC13/CG13</f>
        <v>0.28317187978316327</v>
      </c>
      <c r="CL12" s="163"/>
      <c r="CM12" s="163"/>
    </row>
    <row r="13" spans="1:96">
      <c r="E13" t="s">
        <v>135</v>
      </c>
      <c r="X13" s="9"/>
      <c r="AH13" s="10"/>
      <c r="AP13" s="160" t="s">
        <v>40</v>
      </c>
      <c r="AQ13" s="163">
        <f>BB19</f>
        <v>2.2999999999999998</v>
      </c>
      <c r="AR13" s="163"/>
      <c r="AS13" s="160" t="s">
        <v>315</v>
      </c>
      <c r="AT13" s="68">
        <v>2</v>
      </c>
      <c r="AU13" s="28" t="s">
        <v>142</v>
      </c>
      <c r="AV13" s="162">
        <f>BB17</f>
        <v>131.94060937499995</v>
      </c>
      <c r="AW13" s="162"/>
      <c r="AX13" s="162"/>
      <c r="AY13" s="35" t="s">
        <v>238</v>
      </c>
      <c r="AZ13" s="162">
        <f>BB18</f>
        <v>21.420937500000065</v>
      </c>
      <c r="BA13" s="162"/>
      <c r="BB13" s="162"/>
      <c r="BC13" s="16"/>
      <c r="BD13" s="160" t="s">
        <v>142</v>
      </c>
      <c r="BE13" s="163">
        <f>BB19</f>
        <v>2.2999999999999998</v>
      </c>
      <c r="BF13" s="163"/>
      <c r="BG13" s="10"/>
      <c r="BH13" s="42"/>
      <c r="BQ13" s="10"/>
      <c r="BW13" s="244"/>
      <c r="BX13" s="244"/>
      <c r="BY13" s="218"/>
      <c r="BZ13" s="245" t="s">
        <v>468</v>
      </c>
      <c r="CA13" s="245"/>
      <c r="CB13" s="218"/>
      <c r="CC13" s="235">
        <f>AY36</f>
        <v>1000</v>
      </c>
      <c r="CD13" s="235"/>
      <c r="CE13" s="235"/>
      <c r="CF13" s="4" t="s">
        <v>60</v>
      </c>
      <c r="CG13" s="235">
        <f>AY37</f>
        <v>490</v>
      </c>
      <c r="CH13" s="235"/>
      <c r="CI13" s="235"/>
      <c r="CJ13" s="218"/>
      <c r="CK13" s="163"/>
      <c r="CL13" s="163"/>
      <c r="CM13" s="163"/>
    </row>
    <row r="14" spans="1:96">
      <c r="X14" s="9"/>
      <c r="AH14" s="10"/>
      <c r="AO14" s="16"/>
      <c r="AP14" s="160"/>
      <c r="AQ14" s="163"/>
      <c r="AR14" s="163"/>
      <c r="AS14" s="160"/>
      <c r="AT14" s="69">
        <v>3</v>
      </c>
      <c r="AU14" s="16" t="s">
        <v>307</v>
      </c>
      <c r="AV14" s="163">
        <f>BB17</f>
        <v>131.94060937499995</v>
      </c>
      <c r="AW14" s="163"/>
      <c r="AX14" s="163"/>
      <c r="AY14" s="17" t="s">
        <v>238</v>
      </c>
      <c r="AZ14" s="163">
        <f>BB18</f>
        <v>21.420937500000065</v>
      </c>
      <c r="BA14" s="163"/>
      <c r="BB14" s="163"/>
      <c r="BC14" s="16" t="s">
        <v>151</v>
      </c>
      <c r="BD14" s="160"/>
      <c r="BE14" s="163"/>
      <c r="BF14" s="163"/>
      <c r="BG14" s="10"/>
      <c r="BH14" s="42"/>
      <c r="BQ14" s="10"/>
      <c r="BW14" t="s">
        <v>398</v>
      </c>
      <c r="BX14" s="79"/>
      <c r="BY14" s="63"/>
      <c r="BZ14" s="41"/>
      <c r="CA14" s="41"/>
      <c r="CC14" s="63"/>
      <c r="CD14" s="78"/>
      <c r="CE14" s="78"/>
      <c r="CF14" s="78"/>
      <c r="CG14" s="4"/>
      <c r="CH14" s="78"/>
      <c r="CI14" s="78"/>
      <c r="CJ14" s="78"/>
      <c r="CL14" s="63"/>
      <c r="CM14" s="40"/>
      <c r="CN14" s="40"/>
      <c r="CO14" s="40"/>
    </row>
    <row r="15" spans="1:96">
      <c r="E15" s="233"/>
      <c r="F15" s="233"/>
      <c r="G15" s="233" t="s">
        <v>101</v>
      </c>
      <c r="H15" s="233"/>
      <c r="I15" s="233"/>
      <c r="J15" s="229" t="s">
        <v>102</v>
      </c>
      <c r="K15" s="229"/>
      <c r="L15" s="229"/>
      <c r="M15" s="233" t="s">
        <v>103</v>
      </c>
      <c r="N15" s="233"/>
      <c r="O15" s="233"/>
      <c r="P15" s="179" t="s">
        <v>104</v>
      </c>
      <c r="Q15" s="179"/>
      <c r="R15" s="179"/>
      <c r="S15" s="179" t="s">
        <v>105</v>
      </c>
      <c r="T15" s="179"/>
      <c r="U15" s="179"/>
      <c r="V15" s="17"/>
      <c r="X15" s="9"/>
      <c r="AH15" s="10"/>
      <c r="AP15" s="19" t="s">
        <v>40</v>
      </c>
      <c r="AQ15" s="163">
        <f>AQ13-(AT13*AV13+AZ13)/(AT14*(AV14+AZ14))*BE13</f>
        <v>0.87375165038416691</v>
      </c>
      <c r="AR15" s="163"/>
      <c r="AS15" s="163"/>
      <c r="AT15" s="4" t="s">
        <v>5</v>
      </c>
      <c r="BG15" s="10"/>
      <c r="BQ15" s="10"/>
      <c r="BW15" s="79"/>
      <c r="BX15" s="185" t="s">
        <v>292</v>
      </c>
      <c r="BY15" s="185"/>
      <c r="BZ15" s="218" t="s">
        <v>40</v>
      </c>
      <c r="CA15" s="185" t="s">
        <v>402</v>
      </c>
      <c r="CB15" s="185"/>
      <c r="CC15" s="217" t="s">
        <v>315</v>
      </c>
      <c r="CD15" s="220" t="s">
        <v>279</v>
      </c>
      <c r="CE15" s="220"/>
      <c r="CF15" s="218" t="s">
        <v>149</v>
      </c>
      <c r="CG15" s="218" t="s">
        <v>399</v>
      </c>
      <c r="CH15" s="218"/>
      <c r="CI15" s="185" t="s">
        <v>400</v>
      </c>
      <c r="CJ15" s="218" t="s">
        <v>147</v>
      </c>
      <c r="CK15" s="218" t="s">
        <v>399</v>
      </c>
      <c r="CL15" s="218"/>
      <c r="CM15" s="185" t="s">
        <v>401</v>
      </c>
      <c r="CN15" s="218" t="s">
        <v>151</v>
      </c>
      <c r="CO15" s="40"/>
    </row>
    <row r="16" spans="1:96">
      <c r="E16" s="233" t="s">
        <v>108</v>
      </c>
      <c r="F16" s="233"/>
      <c r="G16" s="232">
        <f>G6</f>
        <v>2.2999999999999998</v>
      </c>
      <c r="H16" s="232"/>
      <c r="I16" s="232"/>
      <c r="J16" s="232">
        <f>'1条'!R7-'1条'!R17</f>
        <v>6.3000000000000007</v>
      </c>
      <c r="K16" s="232"/>
      <c r="L16" s="232"/>
      <c r="M16" s="232">
        <f>G16*J16</f>
        <v>14.49</v>
      </c>
      <c r="N16" s="232"/>
      <c r="O16" s="232"/>
      <c r="P16" s="232">
        <f>G16/2</f>
        <v>1.1499999999999999</v>
      </c>
      <c r="Q16" s="232"/>
      <c r="R16" s="232"/>
      <c r="S16" s="263" t="s">
        <v>217</v>
      </c>
      <c r="T16" s="263"/>
      <c r="U16" s="263"/>
      <c r="V16" s="83"/>
      <c r="X16" s="9"/>
      <c r="AH16" s="10"/>
      <c r="AN16" s="16" t="s">
        <v>153</v>
      </c>
      <c r="BG16" s="10"/>
      <c r="BQ16" s="10"/>
      <c r="BW16" s="79"/>
      <c r="BX16" s="185"/>
      <c r="BY16" s="185"/>
      <c r="BZ16" s="218"/>
      <c r="CA16" s="185"/>
      <c r="CB16" s="185"/>
      <c r="CC16" s="218"/>
      <c r="CD16" s="245" t="s">
        <v>267</v>
      </c>
      <c r="CE16" s="245"/>
      <c r="CF16" s="218"/>
      <c r="CG16" s="218"/>
      <c r="CH16" s="218"/>
      <c r="CI16" s="185"/>
      <c r="CJ16" s="218"/>
      <c r="CK16" s="218"/>
      <c r="CL16" s="218"/>
      <c r="CM16" s="185"/>
      <c r="CN16" s="218"/>
      <c r="CO16" s="40"/>
    </row>
    <row r="17" spans="3:100">
      <c r="E17" s="16" t="s">
        <v>138</v>
      </c>
      <c r="X17" s="9"/>
      <c r="AH17" s="10"/>
      <c r="AN17" s="161" t="s">
        <v>298</v>
      </c>
      <c r="AO17" s="161"/>
      <c r="AP17" s="16" t="s">
        <v>512</v>
      </c>
      <c r="AQ17" s="16"/>
      <c r="AR17" s="16"/>
      <c r="AS17" s="16"/>
      <c r="AT17" s="16"/>
      <c r="AU17" s="16"/>
      <c r="AV17" s="16"/>
      <c r="AW17" s="16"/>
      <c r="AY17" s="161" t="s">
        <v>298</v>
      </c>
      <c r="AZ17" s="161"/>
      <c r="BA17" s="18" t="s">
        <v>4</v>
      </c>
      <c r="BB17" s="163">
        <f>(G6)/'1条'!R9*('3安'!BB22-'3安'!BB26)+'3安'!BB26</f>
        <v>131.94060937499995</v>
      </c>
      <c r="BC17" s="163"/>
      <c r="BD17" s="163"/>
      <c r="BE17" s="4" t="s">
        <v>33</v>
      </c>
      <c r="BG17" s="10"/>
      <c r="BQ17" s="10"/>
      <c r="BW17" s="79"/>
      <c r="BX17" s="79"/>
      <c r="BY17" s="63"/>
      <c r="BZ17" s="218" t="s">
        <v>40</v>
      </c>
      <c r="CA17" s="163">
        <f>AP31</f>
        <v>138.75422109375</v>
      </c>
      <c r="CB17" s="163"/>
      <c r="CC17" s="163"/>
      <c r="CD17" s="217" t="s">
        <v>315</v>
      </c>
      <c r="CE17" s="169">
        <f>AY31</f>
        <v>213.38810960937491</v>
      </c>
      <c r="CF17" s="169"/>
      <c r="CG17" s="169"/>
      <c r="CH17" s="218" t="s">
        <v>149</v>
      </c>
      <c r="CI17" s="218" t="s">
        <v>399</v>
      </c>
      <c r="CJ17" s="218"/>
      <c r="CK17" s="218">
        <v>0</v>
      </c>
      <c r="CL17" s="218" t="s">
        <v>147</v>
      </c>
      <c r="CM17" s="218" t="s">
        <v>399</v>
      </c>
      <c r="CN17" s="218"/>
      <c r="CO17" s="218">
        <v>0</v>
      </c>
      <c r="CP17" s="218" t="s">
        <v>151</v>
      </c>
      <c r="CR17" s="218" t="s">
        <v>40</v>
      </c>
      <c r="CS17" s="163">
        <f>CA17-CE17/CE18*(TAN(CK17)+TAN(CO17))</f>
        <v>138.75422109375</v>
      </c>
      <c r="CT17" s="163"/>
      <c r="CU17" s="163"/>
    </row>
    <row r="18" spans="3:100" ht="19.2">
      <c r="E18" s="16" t="s">
        <v>137</v>
      </c>
      <c r="X18" s="11"/>
      <c r="Y18" s="12"/>
      <c r="Z18" s="12"/>
      <c r="AA18" s="12"/>
      <c r="AB18" s="12"/>
      <c r="AC18" s="12"/>
      <c r="AD18" s="12"/>
      <c r="AE18" s="12"/>
      <c r="AF18" s="12"/>
      <c r="AG18" s="12"/>
      <c r="AH18" s="13"/>
      <c r="AN18" s="161" t="s">
        <v>302</v>
      </c>
      <c r="AO18" s="161"/>
      <c r="AP18" s="16" t="s">
        <v>513</v>
      </c>
      <c r="AQ18" s="16"/>
      <c r="AR18" s="16"/>
      <c r="AS18" s="16"/>
      <c r="AT18" s="16"/>
      <c r="AU18" s="16"/>
      <c r="AV18" s="16"/>
      <c r="AW18" s="16"/>
      <c r="AX18" s="16"/>
      <c r="AY18" s="161" t="s">
        <v>302</v>
      </c>
      <c r="AZ18" s="161"/>
      <c r="BA18" s="18" t="s">
        <v>4</v>
      </c>
      <c r="BB18" s="163">
        <f>'3安'!AP38</f>
        <v>21.420937500000065</v>
      </c>
      <c r="BC18" s="163"/>
      <c r="BD18" s="163"/>
      <c r="BE18" s="4" t="s">
        <v>33</v>
      </c>
      <c r="BG18" s="10"/>
      <c r="BQ18" s="10"/>
      <c r="BZ18" s="218"/>
      <c r="CA18" s="163"/>
      <c r="CB18" s="163"/>
      <c r="CC18" s="163"/>
      <c r="CD18" s="218"/>
      <c r="CE18" s="212">
        <f>AY37/1000</f>
        <v>0.49</v>
      </c>
      <c r="CF18" s="212"/>
      <c r="CG18" s="212"/>
      <c r="CH18" s="218"/>
      <c r="CI18" s="218"/>
      <c r="CJ18" s="218"/>
      <c r="CK18" s="218"/>
      <c r="CL18" s="218"/>
      <c r="CM18" s="218"/>
      <c r="CN18" s="218"/>
      <c r="CO18" s="218"/>
      <c r="CP18" s="218"/>
      <c r="CR18" s="218"/>
      <c r="CS18" s="163"/>
      <c r="CT18" s="163"/>
      <c r="CU18" s="163"/>
    </row>
    <row r="19" spans="3:100">
      <c r="E19" s="16"/>
      <c r="F19" s="161" t="s">
        <v>129</v>
      </c>
      <c r="G19" s="161"/>
      <c r="H19" s="21" t="s">
        <v>40</v>
      </c>
      <c r="I19" s="161" t="s">
        <v>114</v>
      </c>
      <c r="J19" s="167"/>
      <c r="K19" s="167"/>
      <c r="L19" s="15" t="s">
        <v>130</v>
      </c>
      <c r="M19" s="16"/>
      <c r="AN19" s="185" t="s">
        <v>511</v>
      </c>
      <c r="AO19" s="185"/>
      <c r="AP19" s="31" t="s">
        <v>304</v>
      </c>
      <c r="AQ19" s="16"/>
      <c r="AR19" s="16"/>
      <c r="AS19" s="16"/>
      <c r="AT19" s="16"/>
      <c r="AU19" s="16"/>
      <c r="AV19" s="16"/>
      <c r="AW19" s="16"/>
      <c r="AX19" s="16"/>
      <c r="AY19" s="185" t="s">
        <v>511</v>
      </c>
      <c r="AZ19" s="185"/>
      <c r="BA19" s="18" t="s">
        <v>4</v>
      </c>
      <c r="BB19" s="163">
        <f>G6</f>
        <v>2.2999999999999998</v>
      </c>
      <c r="BC19" s="163"/>
      <c r="BD19" s="163"/>
      <c r="BE19" s="4" t="s">
        <v>5</v>
      </c>
      <c r="BG19" s="10"/>
      <c r="BH19" s="12"/>
      <c r="BI19" s="12"/>
      <c r="BJ19" s="12"/>
      <c r="BK19" s="12"/>
      <c r="BL19" s="12"/>
      <c r="BM19" s="12"/>
      <c r="BN19" s="12"/>
      <c r="BO19" s="12"/>
      <c r="BP19" s="12"/>
      <c r="BQ19" s="13"/>
      <c r="BZ19" s="63"/>
      <c r="CA19" s="40"/>
      <c r="CB19" s="40"/>
      <c r="CC19" s="40"/>
      <c r="CD19" s="63"/>
      <c r="CE19" s="85"/>
      <c r="CF19" s="85"/>
      <c r="CG19" s="85"/>
      <c r="CH19" s="63"/>
      <c r="CI19" s="63"/>
      <c r="CJ19" s="63"/>
      <c r="CK19" s="63"/>
      <c r="CL19" s="63"/>
      <c r="CM19" s="63"/>
      <c r="CN19" s="63"/>
      <c r="CO19" s="63"/>
      <c r="CP19" s="63"/>
      <c r="CR19" s="63"/>
      <c r="CS19" s="40"/>
      <c r="CT19" s="40"/>
      <c r="CU19" s="40"/>
    </row>
    <row r="20" spans="3:100">
      <c r="F20" s="16"/>
      <c r="G20" s="16"/>
      <c r="H20" s="21" t="s">
        <v>40</v>
      </c>
      <c r="I20" s="163">
        <f>M16</f>
        <v>14.49</v>
      </c>
      <c r="J20" s="163"/>
      <c r="K20" s="163"/>
      <c r="L20" s="23" t="s">
        <v>60</v>
      </c>
      <c r="M20" s="165">
        <f>'1条'!R24</f>
        <v>19</v>
      </c>
      <c r="N20" s="165"/>
      <c r="P20" s="21" t="s">
        <v>40</v>
      </c>
      <c r="Q20" s="163">
        <f>I20*M20</f>
        <v>275.31</v>
      </c>
      <c r="R20" s="163"/>
      <c r="S20" s="163"/>
      <c r="T20" s="18" t="s">
        <v>118</v>
      </c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8"/>
      <c r="BV20" t="s">
        <v>374</v>
      </c>
    </row>
    <row r="21" spans="3:100">
      <c r="F21" s="161"/>
      <c r="G21" s="161"/>
      <c r="H21" s="21"/>
      <c r="I21" s="163"/>
      <c r="J21" s="163"/>
      <c r="K21" s="163"/>
      <c r="L21" s="18"/>
      <c r="X21" s="9"/>
      <c r="AH21" s="10"/>
      <c r="BW21" t="s">
        <v>325</v>
      </c>
      <c r="CG21" s="14" t="s">
        <v>58</v>
      </c>
      <c r="CI21" s="4" t="s">
        <v>4</v>
      </c>
      <c r="CJ21" s="249">
        <f>'1条'!BA6</f>
        <v>0.23</v>
      </c>
      <c r="CK21" s="249"/>
      <c r="CL21" s="249"/>
      <c r="CM21" s="4" t="s">
        <v>21</v>
      </c>
    </row>
    <row r="22" spans="3:100">
      <c r="D22" t="s">
        <v>463</v>
      </c>
      <c r="X22" s="9"/>
      <c r="AH22" s="10"/>
      <c r="AL22" t="s">
        <v>465</v>
      </c>
      <c r="BW22" t="s">
        <v>386</v>
      </c>
    </row>
    <row r="23" spans="3:100">
      <c r="E23" t="s">
        <v>422</v>
      </c>
      <c r="X23" s="9"/>
      <c r="AH23" s="10"/>
      <c r="AP23" s="203" t="s">
        <v>203</v>
      </c>
      <c r="AQ23" s="204"/>
      <c r="AR23" s="204"/>
      <c r="AS23" s="205" t="s">
        <v>204</v>
      </c>
      <c r="AT23" s="204"/>
      <c r="AU23" s="204"/>
      <c r="AV23" s="24" t="s">
        <v>311</v>
      </c>
      <c r="AW23" s="25"/>
      <c r="AX23" s="25"/>
      <c r="AY23" s="24" t="s">
        <v>206</v>
      </c>
      <c r="AZ23" s="25"/>
      <c r="BA23" s="25"/>
      <c r="BB23" s="26"/>
      <c r="BG23" s="6"/>
      <c r="BH23" s="7"/>
      <c r="BI23" s="7"/>
      <c r="BJ23" s="7"/>
      <c r="BK23" s="7"/>
      <c r="BL23" s="7"/>
      <c r="BM23" s="7"/>
      <c r="BN23" s="7"/>
      <c r="BO23" s="7"/>
      <c r="BP23" s="7"/>
      <c r="BQ23" s="8"/>
      <c r="BX23" t="s">
        <v>375</v>
      </c>
      <c r="CA23" s="235">
        <f>AY37</f>
        <v>490</v>
      </c>
      <c r="CB23" s="235"/>
      <c r="CC23" s="235"/>
      <c r="CD23" t="s">
        <v>376</v>
      </c>
      <c r="CI23" s="14"/>
      <c r="CK23" s="4"/>
      <c r="CL23" s="74"/>
      <c r="CM23" s="74"/>
      <c r="CN23" s="235">
        <f>_xlfn.IFS(CA23&lt;1000, 300, CA23&lt;3000,1000,CA23&lt;5000,3000,CA23&lt;10000,5000, CA23&gt;=10000,10000)</f>
        <v>300</v>
      </c>
      <c r="CO23" s="235"/>
      <c r="CP23" s="235"/>
      <c r="CQ23" t="s">
        <v>377</v>
      </c>
      <c r="CR23" s="235">
        <f>_xlfn.IFS(CA23&lt;1000,1000,CA23&lt;3000,3000,CA23&lt;5000,5000,CA23&lt;10000,10000,CA23&gt;=10000,10000)</f>
        <v>1000</v>
      </c>
      <c r="CS23" s="235"/>
      <c r="CT23" s="235"/>
      <c r="CU23" t="s">
        <v>378</v>
      </c>
    </row>
    <row r="24" spans="3:100">
      <c r="F24" s="161" t="s">
        <v>174</v>
      </c>
      <c r="G24" s="161"/>
      <c r="H24" s="21" t="s">
        <v>40</v>
      </c>
      <c r="I24" t="s">
        <v>427</v>
      </c>
      <c r="J24" s="161" t="s">
        <v>17</v>
      </c>
      <c r="K24" s="161"/>
      <c r="L24" t="s">
        <v>425</v>
      </c>
      <c r="M24" s="161" t="s">
        <v>426</v>
      </c>
      <c r="N24" s="161"/>
      <c r="O24" t="s">
        <v>428</v>
      </c>
      <c r="P24" s="97" t="s">
        <v>423</v>
      </c>
      <c r="V24" s="16"/>
      <c r="W24" s="16"/>
      <c r="X24" s="9"/>
      <c r="AH24" s="10"/>
      <c r="AP24" s="206" t="s">
        <v>207</v>
      </c>
      <c r="AQ24" s="207"/>
      <c r="AR24" s="207"/>
      <c r="AS24" s="208" t="s">
        <v>196</v>
      </c>
      <c r="AT24" s="207"/>
      <c r="AU24" s="207"/>
      <c r="AV24" s="208" t="s">
        <v>208</v>
      </c>
      <c r="AW24" s="207"/>
      <c r="AX24" s="207"/>
      <c r="AY24" s="206" t="s">
        <v>210</v>
      </c>
      <c r="AZ24" s="207"/>
      <c r="BA24" s="207"/>
      <c r="BB24" s="209"/>
      <c r="BG24" s="9"/>
      <c r="BQ24" s="10"/>
      <c r="BX24" t="s">
        <v>385</v>
      </c>
    </row>
    <row r="25" spans="3:100">
      <c r="H25" s="21" t="s">
        <v>40</v>
      </c>
      <c r="I25" t="s">
        <v>427</v>
      </c>
      <c r="J25" s="163">
        <f>'1条'!R12</f>
        <v>2.5999999999999996</v>
      </c>
      <c r="K25" s="163"/>
      <c r="L25" t="s">
        <v>425</v>
      </c>
      <c r="M25" s="163">
        <f>'1条'!R37</f>
        <v>2</v>
      </c>
      <c r="N25" s="163"/>
      <c r="O25" t="s">
        <v>428</v>
      </c>
      <c r="P25" s="23" t="s">
        <v>60</v>
      </c>
      <c r="Q25" s="165">
        <f>'1条'!R36</f>
        <v>10</v>
      </c>
      <c r="R25" s="165"/>
      <c r="V25" s="16"/>
      <c r="X25" s="9"/>
      <c r="AH25" s="10"/>
      <c r="AP25" s="199" t="s">
        <v>212</v>
      </c>
      <c r="AQ25" s="197"/>
      <c r="AR25" s="197"/>
      <c r="AS25" s="196" t="s">
        <v>212</v>
      </c>
      <c r="AT25" s="197"/>
      <c r="AU25" s="197"/>
      <c r="AV25" s="196" t="s">
        <v>213</v>
      </c>
      <c r="AW25" s="197"/>
      <c r="AX25" s="197"/>
      <c r="AY25" s="234" t="s">
        <v>214</v>
      </c>
      <c r="AZ25" s="201"/>
      <c r="BA25" s="201"/>
      <c r="BB25" s="262"/>
      <c r="BG25" s="9"/>
      <c r="BQ25" s="10"/>
      <c r="BY25" s="167" t="s">
        <v>326</v>
      </c>
      <c r="BZ25" s="167"/>
      <c r="CA25" s="164" t="s">
        <v>4</v>
      </c>
      <c r="CB25" s="237" t="s">
        <v>382</v>
      </c>
      <c r="CC25" s="182">
        <f>CA23</f>
        <v>490</v>
      </c>
      <c r="CD25" s="164"/>
      <c r="CE25" s="164"/>
      <c r="CF25" s="237" t="s">
        <v>379</v>
      </c>
      <c r="CG25" s="182">
        <f>CN23</f>
        <v>300</v>
      </c>
      <c r="CH25" s="182"/>
      <c r="CI25" s="182"/>
      <c r="CJ25" s="237" t="s">
        <v>383</v>
      </c>
      <c r="CK25" s="164" t="s">
        <v>384</v>
      </c>
      <c r="CL25" s="239">
        <f>_xlfn.SWITCH(CN23,300, 1.4, 1000, 1, 3000, 0.7, 5000, 0.6, 10000,0.5)</f>
        <v>1.4</v>
      </c>
      <c r="CM25" s="239"/>
      <c r="CN25" s="239"/>
      <c r="CO25" s="55" t="s">
        <v>380</v>
      </c>
      <c r="CP25" s="239">
        <f>_xlfn.SWITCH(CR23,300, 1.4, 1000, 1, 3000, 0.7, 5000, 0.6, 10000,0.5)</f>
        <v>1</v>
      </c>
      <c r="CQ25" s="239"/>
      <c r="CR25" s="239"/>
      <c r="CS25" s="237" t="s">
        <v>381</v>
      </c>
      <c r="CT25" s="165">
        <f>CL25</f>
        <v>1.4</v>
      </c>
      <c r="CU25" s="165"/>
    </row>
    <row r="26" spans="3:100">
      <c r="H26" s="21" t="s">
        <v>40</v>
      </c>
      <c r="I26" s="163">
        <f>(J25-M25)*Q25</f>
        <v>5.9999999999999964</v>
      </c>
      <c r="J26" s="163"/>
      <c r="K26" s="163"/>
      <c r="L26" s="18" t="s">
        <v>118</v>
      </c>
      <c r="V26" s="16"/>
      <c r="X26" s="9"/>
      <c r="AH26" s="10"/>
      <c r="AM26" s="107" t="s">
        <v>218</v>
      </c>
      <c r="AN26" s="107"/>
      <c r="AO26" s="107"/>
      <c r="AP26" s="193">
        <f>Q10</f>
        <v>33.809999999999995</v>
      </c>
      <c r="AQ26" s="193"/>
      <c r="AR26" s="193"/>
      <c r="AS26" s="115" t="s">
        <v>221</v>
      </c>
      <c r="AT26" s="109"/>
      <c r="AU26" s="110"/>
      <c r="AV26" s="193">
        <f>P6</f>
        <v>1.1499999999999999</v>
      </c>
      <c r="AW26" s="193"/>
      <c r="AX26" s="193"/>
      <c r="AY26" s="194">
        <f>IFERROR(AP26*AV26,0)</f>
        <v>38.881499999999988</v>
      </c>
      <c r="AZ26" s="193"/>
      <c r="BA26" s="193"/>
      <c r="BB26" s="195"/>
      <c r="BG26" s="9"/>
      <c r="BQ26" s="10"/>
      <c r="BY26" s="167"/>
      <c r="BZ26" s="167"/>
      <c r="CA26" s="164"/>
      <c r="CB26" s="237"/>
      <c r="CC26" s="164"/>
      <c r="CD26" s="164"/>
      <c r="CE26" s="164"/>
      <c r="CF26" s="237"/>
      <c r="CG26" s="182"/>
      <c r="CH26" s="182"/>
      <c r="CI26" s="182"/>
      <c r="CJ26" s="237"/>
      <c r="CK26" s="164"/>
      <c r="CL26" s="235">
        <f>CN23</f>
        <v>300</v>
      </c>
      <c r="CM26" s="235"/>
      <c r="CN26" s="235"/>
      <c r="CO26" s="4" t="s">
        <v>380</v>
      </c>
      <c r="CP26" s="235">
        <f>CR23</f>
        <v>1000</v>
      </c>
      <c r="CQ26" s="235"/>
      <c r="CR26" s="235"/>
      <c r="CS26" s="237"/>
      <c r="CT26" s="165"/>
      <c r="CU26" s="165"/>
    </row>
    <row r="27" spans="3:100">
      <c r="X27" s="9"/>
      <c r="AH27" s="10"/>
      <c r="AM27" s="107" t="s">
        <v>216</v>
      </c>
      <c r="AN27" s="107"/>
      <c r="AO27" s="107"/>
      <c r="AP27" s="193">
        <f>Q20</f>
        <v>275.31</v>
      </c>
      <c r="AQ27" s="193"/>
      <c r="AR27" s="193"/>
      <c r="AS27" s="115" t="s">
        <v>221</v>
      </c>
      <c r="AT27" s="109"/>
      <c r="AU27" s="110"/>
      <c r="AV27" s="193">
        <f>P16</f>
        <v>1.1499999999999999</v>
      </c>
      <c r="AW27" s="193"/>
      <c r="AX27" s="193"/>
      <c r="AY27" s="194">
        <f>IFERROR(AP27*AV27,0)</f>
        <v>316.60649999999998</v>
      </c>
      <c r="AZ27" s="193"/>
      <c r="BA27" s="193"/>
      <c r="BB27" s="195"/>
      <c r="BG27" s="9"/>
      <c r="BQ27" s="10"/>
      <c r="CA27" s="48" t="s">
        <v>4</v>
      </c>
      <c r="CB27" s="235">
        <f>CC25-CG25</f>
        <v>190</v>
      </c>
      <c r="CC27" s="235"/>
      <c r="CD27" s="235"/>
      <c r="CE27" s="18" t="s">
        <v>384</v>
      </c>
      <c r="CF27" s="251">
        <f>(CL25-CP25)/(CL26-CP26)</f>
        <v>-5.7142857142857125E-4</v>
      </c>
      <c r="CG27" s="251"/>
      <c r="CH27" s="251"/>
      <c r="CI27" s="18" t="s">
        <v>381</v>
      </c>
      <c r="CJ27" s="248">
        <f>CT25</f>
        <v>1.4</v>
      </c>
      <c r="CK27" s="248"/>
      <c r="CL27" s="248"/>
      <c r="CM27" s="48" t="s">
        <v>4</v>
      </c>
      <c r="CN27" s="247">
        <f>CB27*CF27+CJ27</f>
        <v>1.2914285714285714</v>
      </c>
      <c r="CO27" s="247"/>
      <c r="CP27" s="247"/>
    </row>
    <row r="28" spans="3:100">
      <c r="E28" t="s">
        <v>434</v>
      </c>
      <c r="X28" s="9"/>
      <c r="AH28" s="10"/>
      <c r="AM28" s="107" t="s">
        <v>219</v>
      </c>
      <c r="AN28" s="107"/>
      <c r="AO28" s="107"/>
      <c r="AP28" s="193">
        <f>I26</f>
        <v>5.9999999999999964</v>
      </c>
      <c r="AQ28" s="193"/>
      <c r="AR28" s="193"/>
      <c r="AS28" s="115" t="s">
        <v>221</v>
      </c>
      <c r="AT28" s="109"/>
      <c r="AU28" s="110"/>
      <c r="AV28" s="193">
        <f>I34</f>
        <v>1.9999999999999998</v>
      </c>
      <c r="AW28" s="193"/>
      <c r="AX28" s="193"/>
      <c r="AY28" s="194">
        <f>IFERROR(AP28*AV28,0)</f>
        <v>11.999999999999991</v>
      </c>
      <c r="AZ28" s="193"/>
      <c r="BA28" s="193"/>
      <c r="BB28" s="195"/>
      <c r="BG28" s="9"/>
      <c r="BQ28" s="10"/>
      <c r="BW28" t="s">
        <v>388</v>
      </c>
      <c r="CE28" s="18"/>
      <c r="CK28" s="14"/>
      <c r="CL28" s="14"/>
      <c r="CM28" s="14"/>
      <c r="CN28" s="14"/>
      <c r="CO28" s="14"/>
      <c r="CP28" s="14"/>
    </row>
    <row r="29" spans="3:100">
      <c r="E29" t="s">
        <v>433</v>
      </c>
      <c r="X29" s="9"/>
      <c r="AH29" s="10"/>
      <c r="AM29" s="107" t="s">
        <v>89</v>
      </c>
      <c r="AN29" s="107"/>
      <c r="AO29" s="107"/>
      <c r="AP29" s="193">
        <f>-R37</f>
        <v>0</v>
      </c>
      <c r="AQ29" s="193"/>
      <c r="AR29" s="193"/>
      <c r="AS29" s="115" t="s">
        <v>221</v>
      </c>
      <c r="AT29" s="109"/>
      <c r="AU29" s="110"/>
      <c r="AV29" s="115" t="s">
        <v>221</v>
      </c>
      <c r="AW29" s="109"/>
      <c r="AX29" s="110"/>
      <c r="AY29" s="194">
        <f>IFERROR(AP29*AV29,0)</f>
        <v>0</v>
      </c>
      <c r="AZ29" s="193"/>
      <c r="BA29" s="193"/>
      <c r="BB29" s="195"/>
      <c r="BG29" s="9"/>
      <c r="BQ29" s="10"/>
      <c r="BX29" t="s">
        <v>260</v>
      </c>
      <c r="CB29" s="236">
        <f>'4か曲'!CJ17</f>
        <v>6.4832653061224488E-3</v>
      </c>
      <c r="CC29" s="236"/>
      <c r="CD29" s="236"/>
      <c r="CE29" t="s">
        <v>390</v>
      </c>
      <c r="CJ29" s="14"/>
      <c r="CL29" s="4"/>
      <c r="CM29" s="74"/>
      <c r="CN29" s="74"/>
      <c r="CO29" s="236">
        <f>_xlfn.IFS(CB29&lt;0.001, 0.001, CB29&lt;0.002,0.001,CB29&lt;0.003,0.002,CB29&lt;0.005,0.003, CB29&lt;0.01,0.005,CB29&gt;=0.01,0.005)</f>
        <v>5.0000000000000001E-3</v>
      </c>
      <c r="CP29" s="236"/>
      <c r="CQ29" s="236"/>
      <c r="CR29" t="s">
        <v>377</v>
      </c>
      <c r="CS29" s="236">
        <f>_xlfn.IFS(CB29&lt;0.001, 0.002, CB29&lt;0.002,0.002,CB29&lt;0.003,0.003,CB29&lt;0.005,0.005, CB29&lt;0.01,0.01,CB29&gt;=0.01,0.01)</f>
        <v>0.01</v>
      </c>
      <c r="CT29" s="236"/>
      <c r="CU29" s="236"/>
      <c r="CV29" t="s">
        <v>378</v>
      </c>
    </row>
    <row r="30" spans="3:100">
      <c r="F30" s="161" t="s">
        <v>424</v>
      </c>
      <c r="G30" s="161"/>
      <c r="H30" s="160" t="s">
        <v>40</v>
      </c>
      <c r="I30" s="166" t="s">
        <v>17</v>
      </c>
      <c r="J30" s="166"/>
      <c r="K30" s="12" t="s">
        <v>425</v>
      </c>
      <c r="L30" s="166" t="s">
        <v>426</v>
      </c>
      <c r="M30" s="166"/>
      <c r="N30" s="160" t="s">
        <v>147</v>
      </c>
      <c r="O30" s="161" t="s">
        <v>418</v>
      </c>
      <c r="P30" s="161"/>
      <c r="Q30" s="160" t="s">
        <v>315</v>
      </c>
      <c r="R30" s="166" t="s">
        <v>435</v>
      </c>
      <c r="S30" s="166"/>
      <c r="X30" s="9"/>
      <c r="AH30" s="10"/>
      <c r="AM30" s="107" t="s">
        <v>309</v>
      </c>
      <c r="AN30" s="107"/>
      <c r="AO30" s="107"/>
      <c r="AP30" s="193">
        <f>-AQ9</f>
        <v>-176.36577890625</v>
      </c>
      <c r="AQ30" s="193"/>
      <c r="AR30" s="193"/>
      <c r="AS30" s="115" t="s">
        <v>221</v>
      </c>
      <c r="AT30" s="109"/>
      <c r="AU30" s="110"/>
      <c r="AV30" s="193">
        <f>AQ15</f>
        <v>0.87375165038416691</v>
      </c>
      <c r="AW30" s="193"/>
      <c r="AX30" s="193"/>
      <c r="AY30" s="194">
        <f>IFERROR(AP30*AV30,0)</f>
        <v>-154.09989039062503</v>
      </c>
      <c r="AZ30" s="193"/>
      <c r="BA30" s="193"/>
      <c r="BB30" s="195"/>
      <c r="BG30" s="9"/>
      <c r="BQ30" s="10"/>
      <c r="BX30" t="s">
        <v>385</v>
      </c>
      <c r="CE30" s="18"/>
    </row>
    <row r="31" spans="3:100">
      <c r="F31" s="161"/>
      <c r="G31" s="161"/>
      <c r="H31" s="160"/>
      <c r="K31" s="48">
        <v>2</v>
      </c>
      <c r="N31" s="160"/>
      <c r="O31" s="161"/>
      <c r="P31" s="161"/>
      <c r="Q31" s="160"/>
      <c r="R31" s="266">
        <v>2</v>
      </c>
      <c r="S31" s="266"/>
      <c r="X31" s="9"/>
      <c r="AH31" s="10"/>
      <c r="AM31" s="107" t="s">
        <v>215</v>
      </c>
      <c r="AN31" s="107"/>
      <c r="AO31" s="107"/>
      <c r="AP31" s="193">
        <f>SUM(AP26:AR30)</f>
        <v>138.75422109375</v>
      </c>
      <c r="AQ31" s="193"/>
      <c r="AR31" s="193"/>
      <c r="AS31" s="194">
        <f>SUM(AS26:AU30)</f>
        <v>0</v>
      </c>
      <c r="AT31" s="193"/>
      <c r="AU31" s="195"/>
      <c r="AV31" s="193"/>
      <c r="AW31" s="193"/>
      <c r="AX31" s="193"/>
      <c r="AY31" s="194">
        <f>SUM(AY26:BB30)</f>
        <v>213.38810960937491</v>
      </c>
      <c r="AZ31" s="193"/>
      <c r="BA31" s="193"/>
      <c r="BB31" s="195"/>
      <c r="BG31" s="9"/>
      <c r="BQ31" s="10"/>
      <c r="BY31" s="167" t="s">
        <v>327</v>
      </c>
      <c r="BZ31" s="167"/>
      <c r="CA31" s="164" t="s">
        <v>4</v>
      </c>
      <c r="CB31" s="237" t="s">
        <v>275</v>
      </c>
      <c r="CC31" s="238">
        <f>CB29</f>
        <v>6.4832653061224488E-3</v>
      </c>
      <c r="CD31" s="238"/>
      <c r="CE31" s="238"/>
      <c r="CF31" s="237" t="s">
        <v>217</v>
      </c>
      <c r="CG31" s="238">
        <f>CO29</f>
        <v>5.0000000000000001E-3</v>
      </c>
      <c r="CH31" s="238"/>
      <c r="CI31" s="238"/>
      <c r="CJ31" s="237" t="s">
        <v>248</v>
      </c>
      <c r="CK31" s="164" t="s">
        <v>60</v>
      </c>
      <c r="CL31" s="239">
        <f>_xlfn.SWITCH(CO29,0.001, 0.7, 0.002, 0.9, 0.003, 1, 0.005, 1.2, 0.01,1.5)</f>
        <v>1.2</v>
      </c>
      <c r="CM31" s="239"/>
      <c r="CN31" s="239"/>
      <c r="CO31" s="55" t="s">
        <v>380</v>
      </c>
      <c r="CP31" s="239">
        <f>_xlfn.SWITCH(CS29,0.001, 0.7, 0.002, 0.9, 0.003, 1, 0.005, 1.2, 0.01,1.5)</f>
        <v>1.5</v>
      </c>
      <c r="CQ31" s="239"/>
      <c r="CR31" s="239"/>
      <c r="CS31" s="237" t="s">
        <v>238</v>
      </c>
      <c r="CT31" s="165">
        <f>CL31</f>
        <v>1.2</v>
      </c>
      <c r="CU31" s="165"/>
    </row>
    <row r="32" spans="3:100">
      <c r="C32" s="16"/>
      <c r="H32" s="160" t="s">
        <v>40</v>
      </c>
      <c r="I32" s="162">
        <f>J25</f>
        <v>2.5999999999999996</v>
      </c>
      <c r="J32" s="162"/>
      <c r="K32" s="12" t="s">
        <v>425</v>
      </c>
      <c r="L32" s="162">
        <f>M25</f>
        <v>2</v>
      </c>
      <c r="M32" s="162"/>
      <c r="N32" s="160" t="s">
        <v>147</v>
      </c>
      <c r="O32" s="163">
        <f>M25</f>
        <v>2</v>
      </c>
      <c r="P32" s="164"/>
      <c r="Q32" s="160" t="s">
        <v>315</v>
      </c>
      <c r="R32" s="162">
        <f>'1条'!R10</f>
        <v>0.6</v>
      </c>
      <c r="S32" s="162"/>
      <c r="X32" s="9"/>
      <c r="AH32" s="10"/>
      <c r="BG32" s="9"/>
      <c r="BQ32" s="10"/>
      <c r="BY32" s="167"/>
      <c r="BZ32" s="167"/>
      <c r="CA32" s="164"/>
      <c r="CB32" s="237"/>
      <c r="CC32" s="238"/>
      <c r="CD32" s="238"/>
      <c r="CE32" s="238"/>
      <c r="CF32" s="237"/>
      <c r="CG32" s="238"/>
      <c r="CH32" s="238"/>
      <c r="CI32" s="238"/>
      <c r="CJ32" s="237"/>
      <c r="CK32" s="164"/>
      <c r="CL32" s="236">
        <f>CO29</f>
        <v>5.0000000000000001E-3</v>
      </c>
      <c r="CM32" s="236"/>
      <c r="CN32" s="236"/>
      <c r="CO32" s="4" t="s">
        <v>380</v>
      </c>
      <c r="CP32" s="236">
        <f>CS29</f>
        <v>0.01</v>
      </c>
      <c r="CQ32" s="236"/>
      <c r="CR32" s="236"/>
      <c r="CS32" s="237"/>
      <c r="CT32" s="165"/>
      <c r="CU32" s="165"/>
    </row>
    <row r="33" spans="3:105">
      <c r="C33" s="16"/>
      <c r="H33" s="160"/>
      <c r="K33" s="48">
        <v>2</v>
      </c>
      <c r="N33" s="160"/>
      <c r="O33" s="164"/>
      <c r="P33" s="164"/>
      <c r="Q33" s="160"/>
      <c r="R33" s="266">
        <v>2</v>
      </c>
      <c r="S33" s="266"/>
      <c r="X33" s="9"/>
      <c r="AH33" s="10"/>
      <c r="AL33" t="s">
        <v>466</v>
      </c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G33" s="9"/>
      <c r="BQ33" s="10"/>
      <c r="CA33" s="48" t="s">
        <v>4</v>
      </c>
      <c r="CB33" s="236">
        <f>CC31-CG31</f>
        <v>1.4832653061224487E-3</v>
      </c>
      <c r="CC33" s="236"/>
      <c r="CD33" s="236"/>
      <c r="CE33" s="18" t="s">
        <v>60</v>
      </c>
      <c r="CF33" s="247">
        <f>(CL31-CP31)/(CL32-CP32)</f>
        <v>60.000000000000007</v>
      </c>
      <c r="CG33" s="247"/>
      <c r="CH33" s="247"/>
      <c r="CI33" s="18" t="s">
        <v>238</v>
      </c>
      <c r="CJ33" s="248">
        <f>CT31</f>
        <v>1.2</v>
      </c>
      <c r="CK33" s="248"/>
      <c r="CL33" s="248"/>
      <c r="CM33" s="48" t="s">
        <v>4</v>
      </c>
      <c r="CN33" s="247">
        <f>CB33*CF33+CJ33</f>
        <v>1.2889959183673469</v>
      </c>
      <c r="CO33" s="247"/>
      <c r="CP33" s="247"/>
    </row>
    <row r="34" spans="3:105">
      <c r="C34" s="16"/>
      <c r="H34" s="19" t="s">
        <v>429</v>
      </c>
      <c r="I34" s="163">
        <f>(I32-L32)/2+O32-R32/R33</f>
        <v>1.9999999999999998</v>
      </c>
      <c r="J34" s="163"/>
      <c r="K34" s="163"/>
      <c r="L34" s="18" t="s">
        <v>5</v>
      </c>
      <c r="X34" s="9"/>
      <c r="AH34" s="10"/>
      <c r="BG34" s="9"/>
      <c r="BQ34" s="10"/>
      <c r="BW34" t="s">
        <v>328</v>
      </c>
      <c r="CF34" s="14" t="s">
        <v>506</v>
      </c>
      <c r="CH34" s="4" t="s">
        <v>4</v>
      </c>
      <c r="CI34" s="250" t="s">
        <v>58</v>
      </c>
      <c r="CJ34" s="250"/>
      <c r="CK34" s="18" t="s">
        <v>60</v>
      </c>
      <c r="CL34" s="167" t="s">
        <v>326</v>
      </c>
      <c r="CM34" s="167"/>
      <c r="CN34" s="18" t="s">
        <v>60</v>
      </c>
      <c r="CO34" s="167" t="s">
        <v>327</v>
      </c>
      <c r="CP34" s="167"/>
    </row>
    <row r="35" spans="3:105">
      <c r="F35" s="16"/>
      <c r="G35" s="16"/>
      <c r="H35" s="16"/>
      <c r="I35" s="16"/>
      <c r="J35" s="16"/>
      <c r="K35" s="16"/>
      <c r="L35" s="16"/>
      <c r="M35" s="16"/>
      <c r="N35" s="16"/>
      <c r="Q35" s="16"/>
      <c r="R35" s="16"/>
      <c r="S35" s="16"/>
      <c r="T35" s="16"/>
      <c r="X35" s="9"/>
      <c r="AH35" s="10"/>
      <c r="AM35" t="s">
        <v>503</v>
      </c>
      <c r="AY35" s="140">
        <f>'1条'!BA37/1000</f>
        <v>0.11</v>
      </c>
      <c r="AZ35" s="141"/>
      <c r="BA35" s="142"/>
      <c r="BB35" s="4" t="s">
        <v>5</v>
      </c>
      <c r="BG35" s="9"/>
      <c r="BQ35" s="10"/>
      <c r="CF35" s="14"/>
      <c r="CH35" s="4" t="s">
        <v>4</v>
      </c>
      <c r="CI35" s="249">
        <f>CJ21</f>
        <v>0.23</v>
      </c>
      <c r="CJ35" s="249"/>
      <c r="CK35" s="249"/>
      <c r="CL35" s="18" t="s">
        <v>60</v>
      </c>
      <c r="CM35" s="249">
        <f>CN27</f>
        <v>1.2914285714285714</v>
      </c>
      <c r="CN35" s="249"/>
      <c r="CO35" s="249"/>
      <c r="CP35" s="18" t="s">
        <v>60</v>
      </c>
      <c r="CQ35" s="249">
        <f>CN33</f>
        <v>1.2889959183673469</v>
      </c>
      <c r="CR35" s="249"/>
      <c r="CS35" s="249"/>
      <c r="CT35" s="4" t="s">
        <v>4</v>
      </c>
      <c r="CU35" s="240">
        <f>CI35*CM35*CQ35</f>
        <v>0.38286861620991253</v>
      </c>
      <c r="CV35" s="240"/>
      <c r="CW35" s="240"/>
    </row>
    <row r="36" spans="3:105">
      <c r="D36" t="s">
        <v>514</v>
      </c>
      <c r="X36" s="9"/>
      <c r="AH36" s="10"/>
      <c r="AM36" t="s">
        <v>264</v>
      </c>
      <c r="AU36" s="5" t="s">
        <v>467</v>
      </c>
      <c r="AV36" s="4" t="s">
        <v>4</v>
      </c>
      <c r="AY36" s="115">
        <f>'1条'!CP4</f>
        <v>1000</v>
      </c>
      <c r="AZ36" s="109"/>
      <c r="BA36" s="110"/>
      <c r="BB36" s="4" t="s">
        <v>265</v>
      </c>
      <c r="BG36" s="9"/>
      <c r="BQ36" s="10"/>
      <c r="BV36" t="s">
        <v>232</v>
      </c>
    </row>
    <row r="37" spans="3:105">
      <c r="E37" s="161" t="s">
        <v>317</v>
      </c>
      <c r="F37" s="161"/>
      <c r="G37" s="160" t="s">
        <v>40</v>
      </c>
      <c r="H37" s="30">
        <v>2</v>
      </c>
      <c r="I37" s="166" t="s">
        <v>318</v>
      </c>
      <c r="J37" s="166"/>
      <c r="K37" s="16"/>
      <c r="L37" s="160" t="s">
        <v>40</v>
      </c>
      <c r="M37" s="30">
        <v>2</v>
      </c>
      <c r="N37" s="30" t="s">
        <v>60</v>
      </c>
      <c r="O37" s="224">
        <f>'2土'!AP25</f>
        <v>0</v>
      </c>
      <c r="P37" s="224"/>
      <c r="Q37" s="160" t="s">
        <v>40</v>
      </c>
      <c r="R37" s="164">
        <v>0</v>
      </c>
      <c r="S37" s="164"/>
      <c r="T37" s="164"/>
      <c r="X37" s="11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M37" t="s">
        <v>266</v>
      </c>
      <c r="AU37" s="5" t="s">
        <v>267</v>
      </c>
      <c r="AV37" s="4" t="s">
        <v>4</v>
      </c>
      <c r="AY37" s="108">
        <f>'4か曲'!CJ13</f>
        <v>490</v>
      </c>
      <c r="AZ37" s="155"/>
      <c r="BA37" s="156"/>
      <c r="BB37" s="4" t="s">
        <v>265</v>
      </c>
      <c r="BG37" s="11"/>
      <c r="BH37" s="12"/>
      <c r="BI37" s="12"/>
      <c r="BJ37" s="12"/>
      <c r="BK37" s="12"/>
      <c r="BL37" s="12"/>
      <c r="BM37" s="12"/>
      <c r="BN37" s="12"/>
      <c r="BO37" s="12"/>
      <c r="BP37" s="12"/>
      <c r="BQ37" s="13"/>
      <c r="BV37" s="241" t="s">
        <v>291</v>
      </c>
      <c r="BW37" s="242"/>
      <c r="BX37" s="47" t="s">
        <v>224</v>
      </c>
      <c r="BY37" s="141">
        <f>CK12</f>
        <v>0.28317187978316327</v>
      </c>
      <c r="BZ37" s="141"/>
      <c r="CA37" s="142"/>
      <c r="CB37" s="19" t="str">
        <f>IF(BY37&lt;=CH37, "≦", "&gt;")</f>
        <v>≦</v>
      </c>
      <c r="CC37" s="152" t="s">
        <v>289</v>
      </c>
      <c r="CD37" s="153"/>
      <c r="CE37" s="153"/>
      <c r="CF37" s="153"/>
      <c r="CG37" s="153"/>
      <c r="CH37" s="141">
        <f>CU35</f>
        <v>0.38286861620991253</v>
      </c>
      <c r="CI37" s="142"/>
      <c r="CL37" s="152" t="str">
        <f>IF(CB37="≦", "OK", "NG")</f>
        <v>OK</v>
      </c>
      <c r="CM37" s="154"/>
    </row>
    <row r="38" spans="3:105">
      <c r="E38" s="161"/>
      <c r="F38" s="161"/>
      <c r="G38" s="160"/>
      <c r="H38" s="207" t="s">
        <v>17</v>
      </c>
      <c r="I38" s="207"/>
      <c r="J38" s="207"/>
      <c r="L38" s="160"/>
      <c r="M38" s="212">
        <f>'1条'!R12</f>
        <v>2.5999999999999996</v>
      </c>
      <c r="N38" s="212"/>
      <c r="O38" s="212"/>
      <c r="P38" s="16"/>
      <c r="Q38" s="160"/>
      <c r="R38" s="164"/>
      <c r="S38" s="164"/>
      <c r="T38" s="164"/>
      <c r="AI38">
        <v>22</v>
      </c>
      <c r="BR38">
        <v>23</v>
      </c>
      <c r="DA38">
        <v>24</v>
      </c>
    </row>
  </sheetData>
  <sheetProtection sheet="1" objects="1" scenarios="1"/>
  <mergeCells count="258">
    <mergeCell ref="G15:I15"/>
    <mergeCell ref="G16:I16"/>
    <mergeCell ref="J15:L15"/>
    <mergeCell ref="J16:L16"/>
    <mergeCell ref="P15:R15"/>
    <mergeCell ref="P16:R16"/>
    <mergeCell ref="S15:U15"/>
    <mergeCell ref="S16:U16"/>
    <mergeCell ref="M15:O15"/>
    <mergeCell ref="M16:O16"/>
    <mergeCell ref="E5:F5"/>
    <mergeCell ref="E6:F6"/>
    <mergeCell ref="G5:I5"/>
    <mergeCell ref="G6:I6"/>
    <mergeCell ref="J5:L5"/>
    <mergeCell ref="J6:L6"/>
    <mergeCell ref="P5:R5"/>
    <mergeCell ref="P6:R6"/>
    <mergeCell ref="S5:U5"/>
    <mergeCell ref="S6:U6"/>
    <mergeCell ref="M6:O6"/>
    <mergeCell ref="M5:O5"/>
    <mergeCell ref="CF3:CH3"/>
    <mergeCell ref="CJ3:CL3"/>
    <mergeCell ref="CN3:CP3"/>
    <mergeCell ref="CF4:CH4"/>
    <mergeCell ref="CJ4:CL4"/>
    <mergeCell ref="CN4:CP4"/>
    <mergeCell ref="BY25:BZ26"/>
    <mergeCell ref="CA25:CA26"/>
    <mergeCell ref="CB25:CB26"/>
    <mergeCell ref="CC25:CE26"/>
    <mergeCell ref="CF25:CF26"/>
    <mergeCell ref="CG25:CI26"/>
    <mergeCell ref="CJ25:CJ26"/>
    <mergeCell ref="CK25:CK26"/>
    <mergeCell ref="CL25:CN25"/>
    <mergeCell ref="CL26:CN26"/>
    <mergeCell ref="CJ12:CJ13"/>
    <mergeCell ref="CK12:CM13"/>
    <mergeCell ref="CA23:CC23"/>
    <mergeCell ref="CN23:CP23"/>
    <mergeCell ref="CF6:CH6"/>
    <mergeCell ref="CF7:CH7"/>
    <mergeCell ref="CM15:CM16"/>
    <mergeCell ref="CL17:CL18"/>
    <mergeCell ref="CU35:CW35"/>
    <mergeCell ref="CF2:CH2"/>
    <mergeCell ref="R37:T38"/>
    <mergeCell ref="AP25:AR25"/>
    <mergeCell ref="AS25:AU25"/>
    <mergeCell ref="AV25:AX25"/>
    <mergeCell ref="AY25:BB25"/>
    <mergeCell ref="AM26:AO26"/>
    <mergeCell ref="AP26:AR26"/>
    <mergeCell ref="AS26:AU26"/>
    <mergeCell ref="AV26:AX26"/>
    <mergeCell ref="AY26:BB26"/>
    <mergeCell ref="AM27:AO27"/>
    <mergeCell ref="AP27:AR27"/>
    <mergeCell ref="AS27:AU27"/>
    <mergeCell ref="AM29:AO29"/>
    <mergeCell ref="AP29:AR29"/>
    <mergeCell ref="AM31:AO31"/>
    <mergeCell ref="AP31:AR31"/>
    <mergeCell ref="CJ2:CL2"/>
    <mergeCell ref="BZ17:BZ18"/>
    <mergeCell ref="CA17:CC18"/>
    <mergeCell ref="CF5:CH5"/>
    <mergeCell ref="CJ5:CL5"/>
    <mergeCell ref="F19:G19"/>
    <mergeCell ref="I19:K19"/>
    <mergeCell ref="I34:K34"/>
    <mergeCell ref="H38:J38"/>
    <mergeCell ref="F21:G21"/>
    <mergeCell ref="H32:H33"/>
    <mergeCell ref="I32:J32"/>
    <mergeCell ref="L32:M32"/>
    <mergeCell ref="M38:O38"/>
    <mergeCell ref="I20:K20"/>
    <mergeCell ref="M20:N20"/>
    <mergeCell ref="O37:P37"/>
    <mergeCell ref="F24:G24"/>
    <mergeCell ref="F30:G31"/>
    <mergeCell ref="I30:J30"/>
    <mergeCell ref="L30:M30"/>
    <mergeCell ref="N30:N31"/>
    <mergeCell ref="I21:K21"/>
    <mergeCell ref="J24:K24"/>
    <mergeCell ref="E37:F38"/>
    <mergeCell ref="G37:G38"/>
    <mergeCell ref="I37:J37"/>
    <mergeCell ref="L37:L38"/>
    <mergeCell ref="J25:K25"/>
    <mergeCell ref="M25:N25"/>
    <mergeCell ref="Q25:R25"/>
    <mergeCell ref="I26:K26"/>
    <mergeCell ref="H30:H31"/>
    <mergeCell ref="CJ21:CL21"/>
    <mergeCell ref="CB33:CD33"/>
    <mergeCell ref="CF33:CH33"/>
    <mergeCell ref="CL37:CM37"/>
    <mergeCell ref="R32:S32"/>
    <mergeCell ref="R33:S33"/>
    <mergeCell ref="Q30:Q31"/>
    <mergeCell ref="N32:N33"/>
    <mergeCell ref="O32:P33"/>
    <mergeCell ref="M24:N24"/>
    <mergeCell ref="O30:P31"/>
    <mergeCell ref="AM30:AO30"/>
    <mergeCell ref="AP30:AR30"/>
    <mergeCell ref="AS30:AU30"/>
    <mergeCell ref="AM28:AO28"/>
    <mergeCell ref="AP28:AR28"/>
    <mergeCell ref="AS28:AU28"/>
    <mergeCell ref="AP24:AR24"/>
    <mergeCell ref="CH37:CI37"/>
    <mergeCell ref="CF27:CH27"/>
    <mergeCell ref="CI35:CK35"/>
    <mergeCell ref="BY31:BZ32"/>
    <mergeCell ref="BY37:CA37"/>
    <mergeCell ref="CC37:CG37"/>
    <mergeCell ref="BV37:BW37"/>
    <mergeCell ref="AV31:AX31"/>
    <mergeCell ref="AY31:BB31"/>
    <mergeCell ref="AV29:AX29"/>
    <mergeCell ref="AY36:BA36"/>
    <mergeCell ref="AY29:BB29"/>
    <mergeCell ref="AV30:AX30"/>
    <mergeCell ref="AY30:BB30"/>
    <mergeCell ref="AY37:BA37"/>
    <mergeCell ref="CE17:CG17"/>
    <mergeCell ref="I10:K10"/>
    <mergeCell ref="M10:N10"/>
    <mergeCell ref="F9:G9"/>
    <mergeCell ref="I9:K9"/>
    <mergeCell ref="AR7:AR8"/>
    <mergeCell ref="AQ9:AS9"/>
    <mergeCell ref="AP13:AP14"/>
    <mergeCell ref="AS13:AS14"/>
    <mergeCell ref="BE13:BF14"/>
    <mergeCell ref="CG12:CI12"/>
    <mergeCell ref="BA7:BC8"/>
    <mergeCell ref="BZ12:CA12"/>
    <mergeCell ref="BX15:BY16"/>
    <mergeCell ref="BZ15:BZ16"/>
    <mergeCell ref="CG13:CI13"/>
    <mergeCell ref="CB12:CB13"/>
    <mergeCell ref="CC12:CE12"/>
    <mergeCell ref="CF8:CH8"/>
    <mergeCell ref="CC8:CD8"/>
    <mergeCell ref="AY11:AY12"/>
    <mergeCell ref="AZ11:AZ12"/>
    <mergeCell ref="E15:F15"/>
    <mergeCell ref="E16:F16"/>
    <mergeCell ref="AN5:AO6"/>
    <mergeCell ref="AP5:AP6"/>
    <mergeCell ref="Q10:S10"/>
    <mergeCell ref="AP7:AP8"/>
    <mergeCell ref="AR5:AV6"/>
    <mergeCell ref="AV14:AX14"/>
    <mergeCell ref="AQ11:AR12"/>
    <mergeCell ref="AN11:AO12"/>
    <mergeCell ref="AP11:AP12"/>
    <mergeCell ref="AS11:AS12"/>
    <mergeCell ref="AV11:AX11"/>
    <mergeCell ref="AV12:AX12"/>
    <mergeCell ref="AZ7:AZ8"/>
    <mergeCell ref="AV7:AV8"/>
    <mergeCell ref="AW7:AY8"/>
    <mergeCell ref="AS7:AU8"/>
    <mergeCell ref="AV24:AX24"/>
    <mergeCell ref="AY24:BB24"/>
    <mergeCell ref="AS24:AU24"/>
    <mergeCell ref="AV28:AX28"/>
    <mergeCell ref="AV27:AX27"/>
    <mergeCell ref="AY27:BB27"/>
    <mergeCell ref="Q37:Q38"/>
    <mergeCell ref="BB19:BD19"/>
    <mergeCell ref="AN17:AO17"/>
    <mergeCell ref="AQ15:AS15"/>
    <mergeCell ref="AQ13:AR14"/>
    <mergeCell ref="AY18:AZ18"/>
    <mergeCell ref="AS29:AU29"/>
    <mergeCell ref="AS31:AU31"/>
    <mergeCell ref="AP23:AR23"/>
    <mergeCell ref="AS23:AU23"/>
    <mergeCell ref="BD13:BD14"/>
    <mergeCell ref="AZ14:BB14"/>
    <mergeCell ref="AY19:AZ19"/>
    <mergeCell ref="AN19:AO19"/>
    <mergeCell ref="AY35:BA35"/>
    <mergeCell ref="AN18:AO18"/>
    <mergeCell ref="R30:S30"/>
    <mergeCell ref="R31:S31"/>
    <mergeCell ref="Q32:Q33"/>
    <mergeCell ref="Q20:S20"/>
    <mergeCell ref="CM17:CN18"/>
    <mergeCell ref="CJ15:CJ16"/>
    <mergeCell ref="AY17:AZ17"/>
    <mergeCell ref="BB17:BD17"/>
    <mergeCell ref="CN15:CN16"/>
    <mergeCell ref="AV13:AX13"/>
    <mergeCell ref="AZ13:BB13"/>
    <mergeCell ref="BB18:BD18"/>
    <mergeCell ref="BZ13:CA13"/>
    <mergeCell ref="CC13:CE13"/>
    <mergeCell ref="CA15:CB16"/>
    <mergeCell ref="CF15:CF16"/>
    <mergeCell ref="CG15:CH16"/>
    <mergeCell ref="CI15:CI16"/>
    <mergeCell ref="CK15:CL16"/>
    <mergeCell ref="CC15:CC16"/>
    <mergeCell ref="CH17:CH18"/>
    <mergeCell ref="CI17:CJ18"/>
    <mergeCell ref="CK17:CK18"/>
    <mergeCell ref="CD15:CE15"/>
    <mergeCell ref="CD16:CE16"/>
    <mergeCell ref="CD17:CD18"/>
    <mergeCell ref="BW12:BX13"/>
    <mergeCell ref="BY12:BY13"/>
    <mergeCell ref="CM35:CO35"/>
    <mergeCell ref="CQ35:CS35"/>
    <mergeCell ref="CO17:CO18"/>
    <mergeCell ref="CP17:CP18"/>
    <mergeCell ref="CR17:CR18"/>
    <mergeCell ref="CS17:CU18"/>
    <mergeCell ref="CR23:CT23"/>
    <mergeCell ref="CI34:CJ34"/>
    <mergeCell ref="CL34:CM34"/>
    <mergeCell ref="CO34:CP34"/>
    <mergeCell ref="CN27:CP27"/>
    <mergeCell ref="CJ33:CL33"/>
    <mergeCell ref="CN33:CP33"/>
    <mergeCell ref="CJ27:CL27"/>
    <mergeCell ref="CS25:CS26"/>
    <mergeCell ref="CT25:CU26"/>
    <mergeCell ref="CP26:CR26"/>
    <mergeCell ref="CO29:CQ29"/>
    <mergeCell ref="CG31:CI32"/>
    <mergeCell ref="CJ31:CJ32"/>
    <mergeCell ref="CK31:CK32"/>
    <mergeCell ref="CL31:CN31"/>
    <mergeCell ref="CL32:CN32"/>
    <mergeCell ref="CE18:CG18"/>
    <mergeCell ref="CP25:CR25"/>
    <mergeCell ref="CS29:CU29"/>
    <mergeCell ref="CP31:CR31"/>
    <mergeCell ref="CS31:CS32"/>
    <mergeCell ref="CT31:CU32"/>
    <mergeCell ref="CP32:CR32"/>
    <mergeCell ref="AY28:BB28"/>
    <mergeCell ref="CB31:CB32"/>
    <mergeCell ref="CC31:CE32"/>
    <mergeCell ref="CF31:CF32"/>
    <mergeCell ref="CA31:CA32"/>
    <mergeCell ref="CB27:CD27"/>
    <mergeCell ref="CB29:CD29"/>
  </mergeCells>
  <phoneticPr fontId="2"/>
  <conditionalFormatting sqref="CL37:CM37">
    <cfRule type="cellIs" dxfId="0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9A0D-99C8-48D9-A898-BCF9B29B9154}">
  <dimension ref="A1:BR38"/>
  <sheetViews>
    <sheetView showGridLines="0" view="pageBreakPreview" zoomScale="60" zoomScaleNormal="70" workbookViewId="0">
      <selection activeCell="A2" sqref="A2"/>
    </sheetView>
  </sheetViews>
  <sheetFormatPr defaultRowHeight="18"/>
  <cols>
    <col min="1" max="70" width="3" customWidth="1"/>
  </cols>
  <sheetData>
    <row r="1" spans="1:69">
      <c r="A1" t="s">
        <v>99</v>
      </c>
    </row>
    <row r="2" spans="1:69">
      <c r="A2" s="20"/>
      <c r="B2" s="16" t="s">
        <v>415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AK2" s="16" t="s">
        <v>416</v>
      </c>
    </row>
    <row r="3" spans="1:69">
      <c r="A3" s="20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L3" s="16"/>
    </row>
    <row r="4" spans="1:69">
      <c r="B4" s="16"/>
      <c r="C4" s="16"/>
      <c r="D4" s="16" t="s">
        <v>100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M4" t="s">
        <v>135</v>
      </c>
    </row>
    <row r="5" spans="1:69">
      <c r="B5" s="16"/>
      <c r="C5" s="16"/>
      <c r="D5" s="16"/>
      <c r="E5" s="21"/>
      <c r="F5" s="22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69">
      <c r="B6" s="16"/>
      <c r="C6" s="16"/>
      <c r="D6" s="72"/>
      <c r="E6" s="122" t="s">
        <v>101</v>
      </c>
      <c r="F6" s="123"/>
      <c r="G6" s="174" t="s">
        <v>102</v>
      </c>
      <c r="H6" s="175"/>
      <c r="I6" s="122" t="s">
        <v>103</v>
      </c>
      <c r="J6" s="123"/>
      <c r="K6" s="124"/>
      <c r="L6" s="171" t="s">
        <v>104</v>
      </c>
      <c r="M6" s="172"/>
      <c r="N6" s="171" t="s">
        <v>105</v>
      </c>
      <c r="O6" s="173"/>
      <c r="P6" s="171" t="s">
        <v>106</v>
      </c>
      <c r="Q6" s="172"/>
      <c r="R6" s="172"/>
      <c r="S6" s="171" t="s">
        <v>107</v>
      </c>
      <c r="T6" s="172"/>
      <c r="U6" s="173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N6" s="72"/>
      <c r="AO6" s="122" t="s">
        <v>101</v>
      </c>
      <c r="AP6" s="123"/>
      <c r="AQ6" s="174" t="s">
        <v>102</v>
      </c>
      <c r="AR6" s="175"/>
      <c r="AS6" s="122" t="s">
        <v>103</v>
      </c>
      <c r="AT6" s="123"/>
      <c r="AU6" s="124"/>
      <c r="AV6" s="171" t="s">
        <v>104</v>
      </c>
      <c r="AW6" s="172"/>
      <c r="AX6" s="171" t="s">
        <v>105</v>
      </c>
      <c r="AY6" s="173"/>
      <c r="AZ6" s="171" t="s">
        <v>106</v>
      </c>
      <c r="BA6" s="172"/>
      <c r="BB6" s="172"/>
      <c r="BC6" s="171" t="s">
        <v>107</v>
      </c>
      <c r="BD6" s="172"/>
      <c r="BE6" s="173"/>
      <c r="BG6" s="6"/>
      <c r="BH6" s="7"/>
      <c r="BI6" s="7"/>
      <c r="BJ6" s="7"/>
      <c r="BK6" s="7"/>
      <c r="BL6" s="7"/>
      <c r="BM6" s="7"/>
      <c r="BN6" s="7"/>
      <c r="BO6" s="7"/>
      <c r="BP6" s="7"/>
      <c r="BQ6" s="8"/>
    </row>
    <row r="7" spans="1:69">
      <c r="D7" s="72" t="s">
        <v>108</v>
      </c>
      <c r="E7" s="140">
        <f>'1条'!R8</f>
        <v>0.6</v>
      </c>
      <c r="F7" s="141"/>
      <c r="G7" s="140">
        <f>'1条'!R7</f>
        <v>6.4</v>
      </c>
      <c r="H7" s="142"/>
      <c r="I7" s="140">
        <f>E7*G7</f>
        <v>3.84</v>
      </c>
      <c r="J7" s="141"/>
      <c r="K7" s="142"/>
      <c r="L7" s="140">
        <f>'1条'!R11+'1条'!R8/2</f>
        <v>1.1000000000000001</v>
      </c>
      <c r="M7" s="141"/>
      <c r="N7" s="140">
        <f>'1条'!R10+'1条'!R7/2</f>
        <v>3.8000000000000003</v>
      </c>
      <c r="O7" s="142"/>
      <c r="P7" s="140">
        <f>I7*L7</f>
        <v>4.2240000000000002</v>
      </c>
      <c r="Q7" s="141"/>
      <c r="R7" s="142"/>
      <c r="S7" s="140">
        <f>I7*N7</f>
        <v>14.592000000000001</v>
      </c>
      <c r="T7" s="141"/>
      <c r="U7" s="142"/>
      <c r="W7" s="9"/>
      <c r="AH7" s="10"/>
      <c r="AN7" s="72" t="s">
        <v>108</v>
      </c>
      <c r="AO7" s="140">
        <f>'1条'!R12</f>
        <v>2.5999999999999996</v>
      </c>
      <c r="AP7" s="141"/>
      <c r="AQ7" s="140">
        <f>'1条'!R7-'1条'!R17</f>
        <v>6.3000000000000007</v>
      </c>
      <c r="AR7" s="142"/>
      <c r="AS7" s="140">
        <f>AO7*AQ7</f>
        <v>16.38</v>
      </c>
      <c r="AT7" s="141"/>
      <c r="AU7" s="142"/>
      <c r="AV7" s="140">
        <f>'1条'!R9-'1条'!R12/2</f>
        <v>2.7</v>
      </c>
      <c r="AW7" s="141"/>
      <c r="AX7" s="140">
        <f>'1条'!R10+AQ7/2</f>
        <v>3.7500000000000004</v>
      </c>
      <c r="AY7" s="142"/>
      <c r="AZ7" s="140">
        <f>AS7*AV7</f>
        <v>44.225999999999999</v>
      </c>
      <c r="BA7" s="141"/>
      <c r="BB7" s="142"/>
      <c r="BC7" s="140">
        <f>AS7*AX7</f>
        <v>61.425000000000004</v>
      </c>
      <c r="BD7" s="141"/>
      <c r="BE7" s="142"/>
      <c r="BG7" s="9"/>
      <c r="BQ7" s="10"/>
    </row>
    <row r="8" spans="1:69">
      <c r="D8" s="72" t="s">
        <v>109</v>
      </c>
      <c r="E8" s="140">
        <f>'1条'!R8</f>
        <v>0.6</v>
      </c>
      <c r="F8" s="141"/>
      <c r="G8" s="140">
        <f>'1条'!R10</f>
        <v>0.6</v>
      </c>
      <c r="H8" s="142"/>
      <c r="I8" s="140">
        <f>E8*G8</f>
        <v>0.36</v>
      </c>
      <c r="J8" s="141"/>
      <c r="K8" s="142"/>
      <c r="L8" s="140">
        <f>'1条'!R11+'1条'!R8/2</f>
        <v>1.1000000000000001</v>
      </c>
      <c r="M8" s="141"/>
      <c r="N8" s="140">
        <f>G8/2</f>
        <v>0.3</v>
      </c>
      <c r="O8" s="142"/>
      <c r="P8" s="140">
        <f>I8*L8</f>
        <v>0.39600000000000002</v>
      </c>
      <c r="Q8" s="141"/>
      <c r="R8" s="142"/>
      <c r="S8" s="140">
        <f>I8*N8</f>
        <v>0.108</v>
      </c>
      <c r="T8" s="141"/>
      <c r="U8" s="142"/>
      <c r="W8" s="9"/>
      <c r="AH8" s="10"/>
      <c r="AN8" s="72" t="s">
        <v>111</v>
      </c>
      <c r="AO8" s="140"/>
      <c r="AP8" s="141"/>
      <c r="AQ8" s="141"/>
      <c r="AR8" s="141"/>
      <c r="AS8" s="140">
        <f>SUM(AS7)</f>
        <v>16.38</v>
      </c>
      <c r="AT8" s="141"/>
      <c r="AU8" s="142"/>
      <c r="AV8" s="140"/>
      <c r="AW8" s="141"/>
      <c r="AX8" s="169"/>
      <c r="AY8" s="170"/>
      <c r="AZ8" s="140">
        <f>SUM(AZ7)</f>
        <v>44.225999999999999</v>
      </c>
      <c r="BA8" s="141"/>
      <c r="BB8" s="142"/>
      <c r="BC8" s="140">
        <f>SUM(BC7)</f>
        <v>61.425000000000004</v>
      </c>
      <c r="BD8" s="141"/>
      <c r="BE8" s="142"/>
      <c r="BG8" s="9"/>
      <c r="BQ8" s="10"/>
    </row>
    <row r="9" spans="1:69">
      <c r="D9" s="72" t="s">
        <v>110</v>
      </c>
      <c r="E9" s="140">
        <f>'1条'!R11</f>
        <v>0.8</v>
      </c>
      <c r="F9" s="141"/>
      <c r="G9" s="140">
        <f>'1条'!R10</f>
        <v>0.6</v>
      </c>
      <c r="H9" s="142"/>
      <c r="I9" s="140">
        <f>E9*G9</f>
        <v>0.48</v>
      </c>
      <c r="J9" s="141"/>
      <c r="K9" s="142"/>
      <c r="L9" s="140">
        <f>E9/2</f>
        <v>0.4</v>
      </c>
      <c r="M9" s="141"/>
      <c r="N9" s="140">
        <f>G9/2</f>
        <v>0.3</v>
      </c>
      <c r="O9" s="142"/>
      <c r="P9" s="140">
        <f>I9*L9</f>
        <v>0.192</v>
      </c>
      <c r="Q9" s="141"/>
      <c r="R9" s="142"/>
      <c r="S9" s="140">
        <f>I9*N9</f>
        <v>0.14399999999999999</v>
      </c>
      <c r="T9" s="141"/>
      <c r="U9" s="142"/>
      <c r="W9" s="9"/>
      <c r="AH9" s="10"/>
      <c r="BG9" s="9"/>
      <c r="BQ9" s="10"/>
    </row>
    <row r="10" spans="1:69">
      <c r="D10" s="72" t="s">
        <v>254</v>
      </c>
      <c r="E10" s="140">
        <f>'1条'!R12</f>
        <v>2.5999999999999996</v>
      </c>
      <c r="F10" s="141"/>
      <c r="G10" s="140">
        <f>'1条'!R10</f>
        <v>0.6</v>
      </c>
      <c r="H10" s="142"/>
      <c r="I10" s="140">
        <f>E10*G10</f>
        <v>1.5599999999999998</v>
      </c>
      <c r="J10" s="141"/>
      <c r="K10" s="142"/>
      <c r="L10" s="140">
        <f>'1条'!R9-'1条'!R12/2</f>
        <v>2.7</v>
      </c>
      <c r="M10" s="141"/>
      <c r="N10" s="140">
        <f>G10/2</f>
        <v>0.3</v>
      </c>
      <c r="O10" s="142"/>
      <c r="P10" s="140">
        <f>I10*L10</f>
        <v>4.2119999999999997</v>
      </c>
      <c r="Q10" s="141"/>
      <c r="R10" s="142"/>
      <c r="S10" s="140">
        <f>I10*N10</f>
        <v>0.46799999999999992</v>
      </c>
      <c r="T10" s="141"/>
      <c r="U10" s="142"/>
      <c r="W10" s="9"/>
      <c r="AH10" s="10"/>
      <c r="BG10" s="9"/>
      <c r="BQ10" s="10"/>
    </row>
    <row r="11" spans="1:69">
      <c r="D11" s="72" t="s">
        <v>111</v>
      </c>
      <c r="E11" s="140"/>
      <c r="F11" s="141"/>
      <c r="G11" s="141"/>
      <c r="H11" s="141"/>
      <c r="I11" s="140">
        <f>SUM(I7:K10)</f>
        <v>6.2399999999999993</v>
      </c>
      <c r="J11" s="141"/>
      <c r="K11" s="142"/>
      <c r="L11" s="140"/>
      <c r="M11" s="141"/>
      <c r="N11" s="169"/>
      <c r="O11" s="170"/>
      <c r="P11" s="140">
        <f>SUM(P7:R10)</f>
        <v>9.0240000000000009</v>
      </c>
      <c r="Q11" s="141"/>
      <c r="R11" s="142"/>
      <c r="S11" s="140">
        <f>SUM(S7:U10)</f>
        <v>15.312000000000001</v>
      </c>
      <c r="T11" s="141"/>
      <c r="U11" s="142"/>
      <c r="W11" s="9"/>
      <c r="AH11" s="10"/>
      <c r="BG11" s="9"/>
      <c r="BQ11" s="10"/>
    </row>
    <row r="12" spans="1:69">
      <c r="W12" s="9"/>
      <c r="AH12" s="10"/>
      <c r="AN12" s="16" t="s">
        <v>136</v>
      </c>
      <c r="BG12" s="9"/>
      <c r="BQ12" s="10"/>
    </row>
    <row r="13" spans="1:69">
      <c r="D13" s="16" t="s">
        <v>134</v>
      </c>
      <c r="W13" s="9"/>
      <c r="AH13" s="10"/>
      <c r="AN13" t="s">
        <v>115</v>
      </c>
      <c r="BG13" s="9"/>
      <c r="BQ13" s="10"/>
    </row>
    <row r="14" spans="1:69">
      <c r="D14" t="s">
        <v>115</v>
      </c>
      <c r="W14" s="9"/>
      <c r="AH14" s="10"/>
      <c r="AO14" s="161" t="s">
        <v>128</v>
      </c>
      <c r="AP14" s="161"/>
      <c r="AQ14" s="160" t="s">
        <v>40</v>
      </c>
      <c r="AR14" s="166" t="s">
        <v>113</v>
      </c>
      <c r="AS14" s="168"/>
      <c r="AT14" s="168"/>
      <c r="AU14" s="16"/>
      <c r="AV14" s="160" t="s">
        <v>40</v>
      </c>
      <c r="AW14" s="162">
        <f>AZ8</f>
        <v>44.225999999999999</v>
      </c>
      <c r="AX14" s="162"/>
      <c r="AY14" s="162"/>
      <c r="BA14" s="160" t="s">
        <v>40</v>
      </c>
      <c r="BB14" s="163">
        <f>AW14/AW15</f>
        <v>2.7</v>
      </c>
      <c r="BC14" s="163"/>
      <c r="BD14" s="163"/>
      <c r="BE14" s="164" t="s">
        <v>5</v>
      </c>
      <c r="BG14" s="9"/>
      <c r="BQ14" s="10"/>
    </row>
    <row r="15" spans="1:69">
      <c r="E15" s="161" t="s">
        <v>112</v>
      </c>
      <c r="F15" s="161"/>
      <c r="G15" s="160" t="s">
        <v>40</v>
      </c>
      <c r="H15" s="166" t="s">
        <v>113</v>
      </c>
      <c r="I15" s="168"/>
      <c r="J15" s="168"/>
      <c r="K15" s="16"/>
      <c r="W15" s="9"/>
      <c r="AH15" s="10"/>
      <c r="AO15" s="161"/>
      <c r="AP15" s="161"/>
      <c r="AQ15" s="160"/>
      <c r="AR15" s="161" t="s">
        <v>114</v>
      </c>
      <c r="AS15" s="167"/>
      <c r="AT15" s="167"/>
      <c r="AU15" s="16"/>
      <c r="AV15" s="160"/>
      <c r="AW15" s="163">
        <f>AS8</f>
        <v>16.38</v>
      </c>
      <c r="AX15" s="164"/>
      <c r="AY15" s="164"/>
      <c r="BA15" s="160"/>
      <c r="BB15" s="163"/>
      <c r="BC15" s="163"/>
      <c r="BD15" s="163"/>
      <c r="BE15" s="164"/>
      <c r="BG15" s="9"/>
      <c r="BQ15" s="10"/>
    </row>
    <row r="16" spans="1:69">
      <c r="E16" s="161"/>
      <c r="F16" s="161"/>
      <c r="G16" s="160"/>
      <c r="H16" s="161" t="s">
        <v>114</v>
      </c>
      <c r="I16" s="167"/>
      <c r="J16" s="167"/>
      <c r="K16" s="16"/>
      <c r="W16" s="9"/>
      <c r="AH16" s="10"/>
      <c r="AO16" s="161" t="s">
        <v>133</v>
      </c>
      <c r="AP16" s="161"/>
      <c r="AQ16" s="160" t="s">
        <v>40</v>
      </c>
      <c r="AR16" s="166" t="s">
        <v>132</v>
      </c>
      <c r="AS16" s="168"/>
      <c r="AT16" s="168"/>
      <c r="AU16" s="16"/>
      <c r="AV16" s="160" t="s">
        <v>40</v>
      </c>
      <c r="AW16" s="162">
        <f>BC8</f>
        <v>61.425000000000004</v>
      </c>
      <c r="AX16" s="162"/>
      <c r="AY16" s="162"/>
      <c r="BA16" s="160" t="s">
        <v>40</v>
      </c>
      <c r="BB16" s="163">
        <f>AW16/AW17</f>
        <v>3.7500000000000004</v>
      </c>
      <c r="BC16" s="163"/>
      <c r="BD16" s="163"/>
      <c r="BE16" s="164" t="s">
        <v>5</v>
      </c>
      <c r="BG16" s="9"/>
      <c r="BQ16" s="10"/>
    </row>
    <row r="17" spans="4:69">
      <c r="G17" s="160" t="s">
        <v>40</v>
      </c>
      <c r="H17" s="162">
        <f>P11</f>
        <v>9.0240000000000009</v>
      </c>
      <c r="I17" s="162"/>
      <c r="J17" s="162"/>
      <c r="W17" s="9"/>
      <c r="AH17" s="10"/>
      <c r="AO17" s="161"/>
      <c r="AP17" s="161"/>
      <c r="AQ17" s="160"/>
      <c r="AR17" s="161" t="s">
        <v>114</v>
      </c>
      <c r="AS17" s="167"/>
      <c r="AT17" s="167"/>
      <c r="AU17" s="16"/>
      <c r="AV17" s="160"/>
      <c r="AW17" s="163">
        <f>AS8</f>
        <v>16.38</v>
      </c>
      <c r="AX17" s="164"/>
      <c r="AY17" s="164"/>
      <c r="BA17" s="160"/>
      <c r="BB17" s="163"/>
      <c r="BC17" s="163"/>
      <c r="BD17" s="163"/>
      <c r="BE17" s="164"/>
      <c r="BG17" s="9"/>
      <c r="BQ17" s="10"/>
    </row>
    <row r="18" spans="4:69">
      <c r="G18" s="160"/>
      <c r="H18" s="163">
        <f>I11</f>
        <v>6.2399999999999993</v>
      </c>
      <c r="I18" s="164"/>
      <c r="J18" s="164"/>
      <c r="W18" s="9"/>
      <c r="AH18" s="10"/>
      <c r="BG18" s="9"/>
      <c r="BQ18" s="10"/>
    </row>
    <row r="19" spans="4:69">
      <c r="G19" s="160" t="s">
        <v>40</v>
      </c>
      <c r="H19" s="163">
        <f>H17/H18</f>
        <v>1.4461538461538463</v>
      </c>
      <c r="I19" s="163"/>
      <c r="J19" s="163"/>
      <c r="K19" s="164" t="s">
        <v>5</v>
      </c>
      <c r="W19" s="9"/>
      <c r="AH19" s="10"/>
      <c r="AN19" s="16" t="s">
        <v>521</v>
      </c>
      <c r="BG19" s="9"/>
      <c r="BQ19" s="10"/>
    </row>
    <row r="20" spans="4:69" ht="19.2">
      <c r="G20" s="160"/>
      <c r="H20" s="163"/>
      <c r="I20" s="163"/>
      <c r="J20" s="163"/>
      <c r="K20" s="164"/>
      <c r="W20" s="9"/>
      <c r="AH20" s="10"/>
      <c r="AN20" s="16" t="s">
        <v>137</v>
      </c>
      <c r="BG20" s="11"/>
      <c r="BH20" s="12"/>
      <c r="BI20" s="12"/>
      <c r="BJ20" s="12"/>
      <c r="BK20" s="12"/>
      <c r="BL20" s="12"/>
      <c r="BM20" s="12"/>
      <c r="BN20" s="12"/>
      <c r="BO20" s="12"/>
      <c r="BP20" s="12"/>
      <c r="BQ20" s="13"/>
    </row>
    <row r="21" spans="4:69">
      <c r="W21" s="11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  <c r="AO21" s="161" t="s">
        <v>129</v>
      </c>
      <c r="AP21" s="161"/>
      <c r="AQ21" s="21" t="s">
        <v>40</v>
      </c>
      <c r="AR21" s="161" t="s">
        <v>114</v>
      </c>
      <c r="AS21" s="167"/>
      <c r="AT21" s="167"/>
      <c r="AU21" s="15" t="s">
        <v>130</v>
      </c>
      <c r="AV21" s="16"/>
    </row>
    <row r="22" spans="4:69">
      <c r="E22" s="161" t="s">
        <v>131</v>
      </c>
      <c r="F22" s="161"/>
      <c r="G22" s="160" t="s">
        <v>40</v>
      </c>
      <c r="H22" s="166" t="s">
        <v>132</v>
      </c>
      <c r="I22" s="168"/>
      <c r="J22" s="168"/>
      <c r="K22" s="16"/>
      <c r="AO22" s="16"/>
      <c r="AP22" s="16"/>
      <c r="AQ22" s="21" t="s">
        <v>40</v>
      </c>
      <c r="AR22" s="163">
        <f>AS8</f>
        <v>16.38</v>
      </c>
      <c r="AS22" s="163"/>
      <c r="AT22" s="163"/>
      <c r="AU22" s="23" t="s">
        <v>60</v>
      </c>
      <c r="AV22" s="165">
        <f>'1条'!R24</f>
        <v>19</v>
      </c>
      <c r="AW22" s="165"/>
      <c r="AY22" s="21" t="s">
        <v>40</v>
      </c>
      <c r="AZ22" s="163">
        <f>AR22*AV22</f>
        <v>311.21999999999997</v>
      </c>
      <c r="BA22" s="163"/>
      <c r="BB22" s="163"/>
      <c r="BC22" s="18" t="s">
        <v>118</v>
      </c>
      <c r="BG22" s="6"/>
      <c r="BH22" s="7"/>
      <c r="BI22" s="7"/>
      <c r="BJ22" s="7"/>
      <c r="BK22" s="7"/>
      <c r="BL22" s="7"/>
      <c r="BM22" s="7"/>
      <c r="BN22" s="7"/>
      <c r="BO22" s="7"/>
      <c r="BP22" s="7"/>
      <c r="BQ22" s="8"/>
    </row>
    <row r="23" spans="4:69">
      <c r="E23" s="161"/>
      <c r="F23" s="161"/>
      <c r="G23" s="160"/>
      <c r="H23" s="161" t="s">
        <v>114</v>
      </c>
      <c r="I23" s="167"/>
      <c r="J23" s="167"/>
      <c r="K23" s="16"/>
      <c r="BG23" s="9"/>
      <c r="BQ23" s="10"/>
    </row>
    <row r="24" spans="4:69">
      <c r="G24" s="160" t="s">
        <v>40</v>
      </c>
      <c r="H24" s="162">
        <f>S11</f>
        <v>15.312000000000001</v>
      </c>
      <c r="I24" s="162"/>
      <c r="J24" s="162"/>
      <c r="W24" s="6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/>
      <c r="AN24" s="16"/>
      <c r="BG24" s="9"/>
      <c r="BQ24" s="10"/>
    </row>
    <row r="25" spans="4:69">
      <c r="G25" s="160"/>
      <c r="H25" s="163">
        <f>I11</f>
        <v>6.2399999999999993</v>
      </c>
      <c r="I25" s="164"/>
      <c r="J25" s="164"/>
      <c r="V25" s="16"/>
      <c r="W25" s="39"/>
      <c r="X25" s="16"/>
      <c r="Y25" s="16"/>
      <c r="Z25" s="16"/>
      <c r="AA25" s="16"/>
      <c r="AH25" s="10"/>
      <c r="AK25" s="16" t="s">
        <v>430</v>
      </c>
      <c r="BG25" s="9"/>
      <c r="BQ25" s="10"/>
    </row>
    <row r="26" spans="4:69">
      <c r="G26" s="160" t="s">
        <v>40</v>
      </c>
      <c r="H26" s="163">
        <f>H24/H25</f>
        <v>2.4538461538461545</v>
      </c>
      <c r="I26" s="163"/>
      <c r="J26" s="163"/>
      <c r="K26" s="164" t="s">
        <v>5</v>
      </c>
      <c r="T26" s="16"/>
      <c r="U26" s="16"/>
      <c r="V26" s="16"/>
      <c r="W26" s="39"/>
      <c r="X26" s="16"/>
      <c r="Y26" s="16"/>
      <c r="Z26" s="16"/>
      <c r="AA26" s="16"/>
      <c r="AH26" s="10"/>
      <c r="AM26" t="s">
        <v>422</v>
      </c>
      <c r="BG26" s="9"/>
      <c r="BQ26" s="10"/>
    </row>
    <row r="27" spans="4:69">
      <c r="G27" s="160"/>
      <c r="H27" s="163"/>
      <c r="I27" s="163"/>
      <c r="J27" s="163"/>
      <c r="K27" s="164"/>
      <c r="W27" s="9"/>
      <c r="AH27" s="10"/>
      <c r="AN27" s="161" t="s">
        <v>174</v>
      </c>
      <c r="AO27" s="161"/>
      <c r="AP27" s="21" t="s">
        <v>40</v>
      </c>
      <c r="AQ27" t="s">
        <v>427</v>
      </c>
      <c r="AR27" s="161" t="s">
        <v>17</v>
      </c>
      <c r="AS27" s="161"/>
      <c r="AT27" t="s">
        <v>425</v>
      </c>
      <c r="AU27" s="161" t="s">
        <v>426</v>
      </c>
      <c r="AV27" s="161"/>
      <c r="AW27" t="s">
        <v>428</v>
      </c>
      <c r="AX27" s="97" t="s">
        <v>423</v>
      </c>
      <c r="BG27" s="9"/>
      <c r="BQ27" s="10"/>
    </row>
    <row r="28" spans="4:69">
      <c r="W28" s="9"/>
      <c r="AH28" s="10"/>
      <c r="AN28" s="16"/>
      <c r="AO28" s="16"/>
      <c r="AP28" s="21" t="s">
        <v>40</v>
      </c>
      <c r="AQ28" t="s">
        <v>427</v>
      </c>
      <c r="AR28" s="163">
        <f>AO7</f>
        <v>2.5999999999999996</v>
      </c>
      <c r="AS28" s="163"/>
      <c r="AT28" t="s">
        <v>425</v>
      </c>
      <c r="AU28" s="163">
        <f>'1条'!R37</f>
        <v>2</v>
      </c>
      <c r="AV28" s="163"/>
      <c r="AW28" t="s">
        <v>428</v>
      </c>
      <c r="AX28" s="23" t="s">
        <v>60</v>
      </c>
      <c r="AY28" s="165">
        <f>'1条'!R36</f>
        <v>10</v>
      </c>
      <c r="AZ28" s="165"/>
      <c r="BG28" s="9"/>
      <c r="BQ28" s="10"/>
    </row>
    <row r="29" spans="4:69">
      <c r="D29" s="16" t="s">
        <v>120</v>
      </c>
      <c r="W29" s="9"/>
      <c r="AH29" s="10"/>
      <c r="AP29" s="21" t="s">
        <v>40</v>
      </c>
      <c r="AQ29" s="163">
        <f>(AR28-AU28)*AY28</f>
        <v>5.9999999999999964</v>
      </c>
      <c r="AR29" s="163"/>
      <c r="AS29" s="163"/>
      <c r="AT29" s="18" t="s">
        <v>118</v>
      </c>
      <c r="BG29" s="9"/>
      <c r="BQ29" s="10"/>
    </row>
    <row r="30" spans="4:69" ht="19.2">
      <c r="D30" s="16" t="s">
        <v>119</v>
      </c>
      <c r="W30" s="9"/>
      <c r="AH30" s="10"/>
      <c r="BG30" s="9"/>
      <c r="BQ30" s="10"/>
    </row>
    <row r="31" spans="4:69">
      <c r="W31" s="9"/>
      <c r="AH31" s="10"/>
      <c r="AM31" t="s">
        <v>432</v>
      </c>
      <c r="BG31" s="9"/>
      <c r="BQ31" s="10"/>
    </row>
    <row r="32" spans="4:69">
      <c r="E32" s="161" t="s">
        <v>116</v>
      </c>
      <c r="F32" s="161"/>
      <c r="G32" s="21" t="s">
        <v>40</v>
      </c>
      <c r="H32" s="161" t="s">
        <v>114</v>
      </c>
      <c r="I32" s="167"/>
      <c r="J32" s="167"/>
      <c r="K32" s="15" t="s">
        <v>117</v>
      </c>
      <c r="L32" s="16"/>
      <c r="W32" s="9"/>
      <c r="AH32" s="10"/>
      <c r="AM32" t="s">
        <v>433</v>
      </c>
      <c r="BG32" s="9"/>
      <c r="BQ32" s="10"/>
    </row>
    <row r="33" spans="4:70">
      <c r="G33" s="21" t="s">
        <v>40</v>
      </c>
      <c r="H33" s="163">
        <f>I11</f>
        <v>6.2399999999999993</v>
      </c>
      <c r="I33" s="163"/>
      <c r="J33" s="163"/>
      <c r="K33" s="23" t="s">
        <v>60</v>
      </c>
      <c r="L33" s="165">
        <f>'1条'!BA4</f>
        <v>24.5</v>
      </c>
      <c r="M33" s="165"/>
      <c r="W33" s="9"/>
      <c r="AH33" s="10"/>
      <c r="AN33" s="161" t="s">
        <v>424</v>
      </c>
      <c r="AO33" s="161"/>
      <c r="AP33" s="160" t="s">
        <v>40</v>
      </c>
      <c r="AQ33" s="161" t="s">
        <v>200</v>
      </c>
      <c r="AR33" s="161"/>
      <c r="AS33" s="160" t="s">
        <v>315</v>
      </c>
      <c r="AT33" s="166" t="s">
        <v>17</v>
      </c>
      <c r="AU33" s="166"/>
      <c r="AV33" s="12" t="s">
        <v>425</v>
      </c>
      <c r="AW33" s="166" t="s">
        <v>426</v>
      </c>
      <c r="AX33" s="166"/>
      <c r="BG33" s="9"/>
      <c r="BQ33" s="10"/>
    </row>
    <row r="34" spans="4:70">
      <c r="G34" s="21" t="s">
        <v>40</v>
      </c>
      <c r="H34" s="163">
        <f>H33*L33</f>
        <v>152.88</v>
      </c>
      <c r="I34" s="163"/>
      <c r="J34" s="163"/>
      <c r="K34" s="18" t="s">
        <v>118</v>
      </c>
      <c r="W34" s="9"/>
      <c r="AH34" s="10"/>
      <c r="AN34" s="161"/>
      <c r="AO34" s="161"/>
      <c r="AP34" s="160"/>
      <c r="AQ34" s="161"/>
      <c r="AR34" s="161"/>
      <c r="AS34" s="160"/>
      <c r="AV34" s="48">
        <v>2</v>
      </c>
      <c r="BG34" s="9"/>
      <c r="BQ34" s="10"/>
    </row>
    <row r="35" spans="4:70">
      <c r="W35" s="9"/>
      <c r="AH35" s="10"/>
      <c r="AP35" s="160" t="s">
        <v>40</v>
      </c>
      <c r="AQ35" s="163">
        <f>'1条'!R9</f>
        <v>4</v>
      </c>
      <c r="AR35" s="164"/>
      <c r="AS35" s="160" t="s">
        <v>315</v>
      </c>
      <c r="AT35" s="162">
        <f>AR28</f>
        <v>2.5999999999999996</v>
      </c>
      <c r="AU35" s="162"/>
      <c r="AV35" s="12" t="s">
        <v>425</v>
      </c>
      <c r="AW35" s="162">
        <f>AU28</f>
        <v>2</v>
      </c>
      <c r="AX35" s="162"/>
      <c r="BG35" s="9"/>
      <c r="BQ35" s="10"/>
    </row>
    <row r="36" spans="4:70">
      <c r="D36" s="16"/>
      <c r="W36" s="9"/>
      <c r="AH36" s="10"/>
      <c r="AP36" s="160"/>
      <c r="AQ36" s="164"/>
      <c r="AR36" s="164"/>
      <c r="AS36" s="160"/>
      <c r="AV36" s="48">
        <v>2</v>
      </c>
      <c r="BG36" s="9"/>
      <c r="BQ36" s="10"/>
    </row>
    <row r="37" spans="4:70">
      <c r="W37" s="11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P37" s="19" t="s">
        <v>429</v>
      </c>
      <c r="AQ37" s="163">
        <f>AQ35-(AT35-AW35)/2</f>
        <v>3.7</v>
      </c>
      <c r="AR37" s="163"/>
      <c r="AS37" s="163"/>
      <c r="AT37" s="18" t="s">
        <v>5</v>
      </c>
      <c r="BG37" s="11"/>
      <c r="BH37" s="12"/>
      <c r="BI37" s="12"/>
      <c r="BJ37" s="12"/>
      <c r="BK37" s="12"/>
      <c r="BL37" s="12"/>
      <c r="BM37" s="12"/>
      <c r="BN37" s="12"/>
      <c r="BO37" s="12"/>
      <c r="BP37" s="12"/>
      <c r="BQ37" s="13"/>
    </row>
    <row r="38" spans="4:70">
      <c r="AI38">
        <v>4</v>
      </c>
      <c r="BR38">
        <v>5</v>
      </c>
    </row>
  </sheetData>
  <sheetProtection sheet="1" objects="1" scenarios="1"/>
  <mergeCells count="132">
    <mergeCell ref="BC6:BE6"/>
    <mergeCell ref="AO7:AP7"/>
    <mergeCell ref="AQ7:AR7"/>
    <mergeCell ref="AS7:AU7"/>
    <mergeCell ref="AV7:AW7"/>
    <mergeCell ref="AX7:AY7"/>
    <mergeCell ref="AZ7:BB7"/>
    <mergeCell ref="BC7:BE7"/>
    <mergeCell ref="AO6:AP6"/>
    <mergeCell ref="AQ6:AR6"/>
    <mergeCell ref="AS6:AU6"/>
    <mergeCell ref="AV6:AW6"/>
    <mergeCell ref="AX6:AY6"/>
    <mergeCell ref="AZ6:BB6"/>
    <mergeCell ref="E7:F7"/>
    <mergeCell ref="E6:F6"/>
    <mergeCell ref="E8:F8"/>
    <mergeCell ref="E9:F9"/>
    <mergeCell ref="E11:F11"/>
    <mergeCell ref="G6:H6"/>
    <mergeCell ref="G7:H7"/>
    <mergeCell ref="G8:H8"/>
    <mergeCell ref="G9:H9"/>
    <mergeCell ref="E10:F10"/>
    <mergeCell ref="I6:K6"/>
    <mergeCell ref="N6:O6"/>
    <mergeCell ref="G11:H11"/>
    <mergeCell ref="I11:K11"/>
    <mergeCell ref="I7:K7"/>
    <mergeCell ref="I8:K8"/>
    <mergeCell ref="N7:O7"/>
    <mergeCell ref="N8:O8"/>
    <mergeCell ref="I9:K9"/>
    <mergeCell ref="L6:M6"/>
    <mergeCell ref="L7:M7"/>
    <mergeCell ref="G10:H10"/>
    <mergeCell ref="I10:K10"/>
    <mergeCell ref="N9:O9"/>
    <mergeCell ref="N11:O11"/>
    <mergeCell ref="L8:M8"/>
    <mergeCell ref="L9:M9"/>
    <mergeCell ref="L11:M11"/>
    <mergeCell ref="P6:R6"/>
    <mergeCell ref="S6:U6"/>
    <mergeCell ref="S8:U8"/>
    <mergeCell ref="P9:R9"/>
    <mergeCell ref="S9:U9"/>
    <mergeCell ref="P7:R7"/>
    <mergeCell ref="S7:U7"/>
    <mergeCell ref="P8:R8"/>
    <mergeCell ref="AV8:AW8"/>
    <mergeCell ref="BA16:BA17"/>
    <mergeCell ref="BB16:BD17"/>
    <mergeCell ref="AX8:AY8"/>
    <mergeCell ref="AZ8:BB8"/>
    <mergeCell ref="BC8:BE8"/>
    <mergeCell ref="P11:R11"/>
    <mergeCell ref="L10:M10"/>
    <mergeCell ref="N10:O10"/>
    <mergeCell ref="P10:R10"/>
    <mergeCell ref="S10:U10"/>
    <mergeCell ref="AW17:AY17"/>
    <mergeCell ref="AV16:AV17"/>
    <mergeCell ref="AO8:AP8"/>
    <mergeCell ref="AQ8:AR8"/>
    <mergeCell ref="AS8:AU8"/>
    <mergeCell ref="AO14:AP15"/>
    <mergeCell ref="AQ14:AQ15"/>
    <mergeCell ref="AR14:AT14"/>
    <mergeCell ref="AV14:AV15"/>
    <mergeCell ref="AW14:AY14"/>
    <mergeCell ref="AR15:AT15"/>
    <mergeCell ref="S11:U11"/>
    <mergeCell ref="E32:F32"/>
    <mergeCell ref="AZ22:BB22"/>
    <mergeCell ref="AR22:AT22"/>
    <mergeCell ref="H34:J34"/>
    <mergeCell ref="L33:M33"/>
    <mergeCell ref="H32:J32"/>
    <mergeCell ref="BE14:BE15"/>
    <mergeCell ref="AO16:AP17"/>
    <mergeCell ref="AQ16:AQ17"/>
    <mergeCell ref="AR16:AT16"/>
    <mergeCell ref="BE16:BE17"/>
    <mergeCell ref="G17:G18"/>
    <mergeCell ref="H15:J15"/>
    <mergeCell ref="AW15:AY15"/>
    <mergeCell ref="H33:J33"/>
    <mergeCell ref="AW16:AY16"/>
    <mergeCell ref="G19:G20"/>
    <mergeCell ref="H19:J20"/>
    <mergeCell ref="K19:K20"/>
    <mergeCell ref="AV22:AW22"/>
    <mergeCell ref="BA14:BA15"/>
    <mergeCell ref="BB14:BD15"/>
    <mergeCell ref="AO21:AP21"/>
    <mergeCell ref="AR21:AT21"/>
    <mergeCell ref="E22:F23"/>
    <mergeCell ref="G22:G23"/>
    <mergeCell ref="AR17:AT17"/>
    <mergeCell ref="K26:K27"/>
    <mergeCell ref="H23:J23"/>
    <mergeCell ref="H25:J25"/>
    <mergeCell ref="H17:J17"/>
    <mergeCell ref="H16:J16"/>
    <mergeCell ref="H18:J18"/>
    <mergeCell ref="H22:J22"/>
    <mergeCell ref="G24:G25"/>
    <mergeCell ref="H24:J24"/>
    <mergeCell ref="G26:G27"/>
    <mergeCell ref="H26:J27"/>
    <mergeCell ref="E15:F16"/>
    <mergeCell ref="G15:G16"/>
    <mergeCell ref="AN27:AO27"/>
    <mergeCell ref="AY28:AZ28"/>
    <mergeCell ref="AQ29:AS29"/>
    <mergeCell ref="AQ37:AS37"/>
    <mergeCell ref="AR27:AS27"/>
    <mergeCell ref="AU27:AV27"/>
    <mergeCell ref="AR28:AS28"/>
    <mergeCell ref="AU28:AV28"/>
    <mergeCell ref="AT33:AU33"/>
    <mergeCell ref="AW33:AX33"/>
    <mergeCell ref="AP33:AP34"/>
    <mergeCell ref="AN33:AO34"/>
    <mergeCell ref="AS33:AS34"/>
    <mergeCell ref="AQ33:AR34"/>
    <mergeCell ref="AP35:AP36"/>
    <mergeCell ref="AT35:AU35"/>
    <mergeCell ref="AW35:AX35"/>
    <mergeCell ref="AS35:AS36"/>
    <mergeCell ref="AQ35:AR36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colBreaks count="1" manualBreakCount="1">
    <brk id="3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5B85-2D9F-4FE7-9A81-320AC8405860}">
  <dimension ref="B2:BR38"/>
  <sheetViews>
    <sheetView showGridLines="0" view="pageBreakPreview" zoomScale="60" zoomScaleNormal="70" workbookViewId="0">
      <selection activeCell="A2" sqref="A2"/>
    </sheetView>
  </sheetViews>
  <sheetFormatPr defaultRowHeight="18"/>
  <cols>
    <col min="1" max="70" width="3" customWidth="1"/>
  </cols>
  <sheetData>
    <row r="2" spans="2:69">
      <c r="B2" t="s">
        <v>431</v>
      </c>
      <c r="AN2" s="178" t="s">
        <v>156</v>
      </c>
      <c r="AO2" s="178"/>
      <c r="AP2" s="179" t="s">
        <v>145</v>
      </c>
      <c r="AQ2" s="179"/>
      <c r="AR2" s="179"/>
      <c r="AS2" s="179" t="s">
        <v>141</v>
      </c>
      <c r="AT2" s="179"/>
      <c r="AU2" s="179"/>
      <c r="AV2" s="179" t="s">
        <v>140</v>
      </c>
      <c r="AW2" s="179"/>
      <c r="AX2" s="179"/>
    </row>
    <row r="3" spans="2:69">
      <c r="AL3" s="18" t="str">
        <f t="shared" ref="AL3:AL11" si="0">IF(MAX(AV$3:AV$11)=AV3, 1,"")</f>
        <v/>
      </c>
      <c r="AN3" s="176">
        <v>55</v>
      </c>
      <c r="AO3" s="176"/>
      <c r="AP3" s="177">
        <f>(G$36/TAN(AN3*PI()/180))</f>
        <v>4.8314320136469977</v>
      </c>
      <c r="AQ3" s="177"/>
      <c r="AR3" s="177"/>
      <c r="AS3" s="177">
        <f>AD$29*AP3</f>
        <v>365.01468863103065</v>
      </c>
      <c r="AT3" s="177"/>
      <c r="AU3" s="177"/>
      <c r="AV3" s="177">
        <f>AS3*SIN((AN3-AG$26)*PI()/180)/COS((AN3-AE$27)*PI()/180)</f>
        <v>170.20914464771192</v>
      </c>
      <c r="AW3" s="177"/>
      <c r="AX3" s="177"/>
    </row>
    <row r="4" spans="2:69">
      <c r="D4" t="s">
        <v>139</v>
      </c>
      <c r="AL4" s="18" t="str">
        <f t="shared" si="0"/>
        <v/>
      </c>
      <c r="AN4" s="176">
        <v>56</v>
      </c>
      <c r="AO4" s="176"/>
      <c r="AP4" s="177">
        <f>(G$36/TAN(AN4*PI()/180))</f>
        <v>4.6541087662127438</v>
      </c>
      <c r="AQ4" s="177"/>
      <c r="AR4" s="177"/>
      <c r="AS4" s="177">
        <f>AD$29*AP4</f>
        <v>351.61791728737279</v>
      </c>
      <c r="AT4" s="177"/>
      <c r="AU4" s="177"/>
      <c r="AV4" s="177">
        <f>AS4*SIN((AN4-AG$26)*PI()/180)/COS((AN4-AE$27)*PI()/180)</f>
        <v>171.49551698470725</v>
      </c>
      <c r="AW4" s="177"/>
      <c r="AX4" s="177"/>
    </row>
    <row r="5" spans="2:69"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  <c r="AL5" s="18" t="str">
        <f t="shared" si="0"/>
        <v/>
      </c>
      <c r="AN5" s="176">
        <v>57</v>
      </c>
      <c r="AO5" s="176"/>
      <c r="AP5" s="177">
        <f t="shared" ref="AP5:AP11" si="1">(G$36/TAN(AN5*PI()/180))</f>
        <v>4.4809123930628241</v>
      </c>
      <c r="AQ5" s="177"/>
      <c r="AR5" s="177"/>
      <c r="AS5" s="177">
        <f t="shared" ref="AS5:AS11" si="2">AD$29*AP5</f>
        <v>338.53293129589633</v>
      </c>
      <c r="AT5" s="177"/>
      <c r="AU5" s="177"/>
      <c r="AV5" s="177">
        <f t="shared" ref="AV5:AV11" si="3">AS5*SIN((AN5-AG$26)*PI()/180)/COS((AN5-AE$27)*PI()/180)</f>
        <v>172.49114398720815</v>
      </c>
      <c r="AW5" s="177"/>
      <c r="AX5" s="177"/>
      <c r="AZ5" s="16" t="s">
        <v>179</v>
      </c>
      <c r="BA5" s="16"/>
      <c r="BB5" s="16"/>
      <c r="BC5" s="16"/>
      <c r="BD5" s="16"/>
      <c r="BE5" s="16"/>
      <c r="BF5" s="16"/>
      <c r="BG5" s="16"/>
      <c r="BH5" s="16"/>
      <c r="BI5" s="16"/>
      <c r="BJ5" s="181" t="s">
        <v>156</v>
      </c>
      <c r="BK5" s="181"/>
      <c r="BL5" s="16" t="s">
        <v>40</v>
      </c>
      <c r="BM5" s="182">
        <f>VLOOKUP(1,AL3:AX11,3)</f>
        <v>60</v>
      </c>
      <c r="BN5" s="182"/>
      <c r="BO5" s="182"/>
      <c r="BP5" s="16" t="s">
        <v>160</v>
      </c>
      <c r="BQ5" s="16"/>
    </row>
    <row r="6" spans="2:69">
      <c r="D6" s="161" t="s">
        <v>140</v>
      </c>
      <c r="E6" s="161"/>
      <c r="F6" s="160" t="s">
        <v>40</v>
      </c>
      <c r="G6" s="27" t="s">
        <v>141</v>
      </c>
      <c r="H6" s="28" t="s">
        <v>142</v>
      </c>
      <c r="I6" s="183" t="s">
        <v>143</v>
      </c>
      <c r="J6" s="183"/>
      <c r="K6" s="183"/>
      <c r="L6" s="183"/>
      <c r="M6" s="16"/>
      <c r="N6" s="16"/>
      <c r="O6" s="16"/>
      <c r="P6" s="16"/>
      <c r="Q6" s="16"/>
      <c r="R6" s="39"/>
      <c r="S6" s="16"/>
      <c r="T6" s="16"/>
      <c r="U6" s="16"/>
      <c r="AH6" s="10"/>
      <c r="AL6" s="18" t="str">
        <f t="shared" si="0"/>
        <v/>
      </c>
      <c r="AN6" s="176">
        <v>58</v>
      </c>
      <c r="AO6" s="176"/>
      <c r="AP6" s="177">
        <f t="shared" si="1"/>
        <v>4.3115985281743594</v>
      </c>
      <c r="AQ6" s="177"/>
      <c r="AR6" s="177"/>
      <c r="AS6" s="177">
        <f t="shared" si="2"/>
        <v>325.74126880357284</v>
      </c>
      <c r="AT6" s="177"/>
      <c r="AU6" s="177"/>
      <c r="AV6" s="177">
        <f t="shared" si="3"/>
        <v>173.19970490423671</v>
      </c>
      <c r="AW6" s="177"/>
      <c r="AX6" s="177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</row>
    <row r="7" spans="2:69">
      <c r="D7" s="161"/>
      <c r="E7" s="161"/>
      <c r="F7" s="160"/>
      <c r="G7" s="184" t="s">
        <v>144</v>
      </c>
      <c r="H7" s="184"/>
      <c r="I7" s="184"/>
      <c r="J7" s="184"/>
      <c r="K7" s="184"/>
      <c r="L7" s="184"/>
      <c r="M7" s="16"/>
      <c r="N7" s="16"/>
      <c r="O7" s="16"/>
      <c r="P7" s="16"/>
      <c r="Q7" s="16"/>
      <c r="R7" s="39"/>
      <c r="S7" s="16"/>
      <c r="T7" s="16"/>
      <c r="U7" s="16"/>
      <c r="AH7" s="10"/>
      <c r="AL7" s="18" t="str">
        <f t="shared" si="0"/>
        <v/>
      </c>
      <c r="AN7" s="176">
        <v>59</v>
      </c>
      <c r="AO7" s="176"/>
      <c r="AP7" s="177">
        <f t="shared" si="1"/>
        <v>4.1459382712901682</v>
      </c>
      <c r="AQ7" s="177"/>
      <c r="AR7" s="177"/>
      <c r="AS7" s="177">
        <f t="shared" si="2"/>
        <v>313.22563639597217</v>
      </c>
      <c r="AT7" s="177"/>
      <c r="AU7" s="177"/>
      <c r="AV7" s="177">
        <f t="shared" si="3"/>
        <v>173.62380540134126</v>
      </c>
      <c r="AW7" s="177"/>
      <c r="AX7" s="177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1" t="s">
        <v>145</v>
      </c>
      <c r="BK7" s="161"/>
      <c r="BL7" s="16" t="s">
        <v>40</v>
      </c>
      <c r="BM7" s="163">
        <f>VLOOKUP(1,AL3:AX11,5)</f>
        <v>3.9837168574084192</v>
      </c>
      <c r="BN7" s="163"/>
      <c r="BO7" s="163"/>
      <c r="BP7" s="18" t="s">
        <v>180</v>
      </c>
      <c r="BQ7" s="16"/>
    </row>
    <row r="8" spans="2:69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39"/>
      <c r="S8" s="16"/>
      <c r="T8" s="16"/>
      <c r="U8" s="16"/>
      <c r="AH8" s="10"/>
      <c r="AL8" s="18">
        <f t="shared" si="0"/>
        <v>1</v>
      </c>
      <c r="AN8" s="176">
        <v>60</v>
      </c>
      <c r="AO8" s="176"/>
      <c r="AP8" s="177">
        <f t="shared" si="1"/>
        <v>3.9837168574084192</v>
      </c>
      <c r="AQ8" s="177"/>
      <c r="AR8" s="177"/>
      <c r="AS8" s="177">
        <f t="shared" si="2"/>
        <v>300.96980857720604</v>
      </c>
      <c r="AT8" s="177"/>
      <c r="AU8" s="177"/>
      <c r="AV8" s="177">
        <f t="shared" si="3"/>
        <v>173.76499999999999</v>
      </c>
      <c r="AW8" s="177"/>
      <c r="AX8" s="177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7"/>
      <c r="BK8" s="17"/>
      <c r="BL8" s="16"/>
      <c r="BM8" s="40"/>
      <c r="BN8" s="40"/>
      <c r="BO8" s="40"/>
      <c r="BP8" s="18"/>
      <c r="BQ8" s="16"/>
    </row>
    <row r="9" spans="2:69">
      <c r="D9" s="161" t="s">
        <v>141</v>
      </c>
      <c r="E9" s="161"/>
      <c r="F9" s="160" t="s">
        <v>40</v>
      </c>
      <c r="G9" s="27" t="s">
        <v>145</v>
      </c>
      <c r="H9" s="28" t="s">
        <v>142</v>
      </c>
      <c r="I9" s="29" t="s">
        <v>189</v>
      </c>
      <c r="J9" s="160" t="s">
        <v>142</v>
      </c>
      <c r="K9" s="181" t="s">
        <v>146</v>
      </c>
      <c r="L9" s="181"/>
      <c r="M9" s="160" t="s">
        <v>147</v>
      </c>
      <c r="N9" s="161" t="s">
        <v>148</v>
      </c>
      <c r="O9" s="160" t="s">
        <v>142</v>
      </c>
      <c r="P9" s="161" t="s">
        <v>145</v>
      </c>
      <c r="Q9" s="16"/>
      <c r="R9" s="39"/>
      <c r="S9" s="16"/>
      <c r="T9" s="16"/>
      <c r="U9" s="16"/>
      <c r="AH9" s="10"/>
      <c r="AL9" s="18" t="str">
        <f t="shared" si="0"/>
        <v/>
      </c>
      <c r="AN9" s="176">
        <v>61</v>
      </c>
      <c r="AO9" s="176"/>
      <c r="AP9" s="177">
        <f t="shared" si="1"/>
        <v>3.8247324550241064</v>
      </c>
      <c r="AQ9" s="177"/>
      <c r="AR9" s="177"/>
      <c r="AS9" s="177">
        <f t="shared" si="2"/>
        <v>288.95853697707122</v>
      </c>
      <c r="AT9" s="177"/>
      <c r="AU9" s="177"/>
      <c r="AV9" s="177">
        <f t="shared" si="3"/>
        <v>173.6238054013412</v>
      </c>
      <c r="AW9" s="177"/>
      <c r="AX9" s="177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1" t="s">
        <v>141</v>
      </c>
      <c r="BK9" s="161"/>
      <c r="BL9" s="16" t="s">
        <v>40</v>
      </c>
      <c r="BM9" s="163">
        <f>VLOOKUP(1,AL3:AX11,8)</f>
        <v>300.96980857720604</v>
      </c>
      <c r="BN9" s="163"/>
      <c r="BO9" s="163"/>
      <c r="BP9" s="43" t="s">
        <v>181</v>
      </c>
      <c r="BQ9" s="16"/>
    </row>
    <row r="10" spans="2:69">
      <c r="D10" s="161"/>
      <c r="E10" s="161"/>
      <c r="F10" s="160"/>
      <c r="G10" s="16"/>
      <c r="H10" s="18">
        <v>2</v>
      </c>
      <c r="I10" s="16"/>
      <c r="J10" s="160"/>
      <c r="K10" s="181"/>
      <c r="L10" s="181"/>
      <c r="M10" s="160"/>
      <c r="N10" s="161"/>
      <c r="O10" s="160"/>
      <c r="P10" s="161"/>
      <c r="Q10" s="16"/>
      <c r="R10" s="39"/>
      <c r="S10" s="16"/>
      <c r="T10" s="16"/>
      <c r="U10" s="16"/>
      <c r="AH10" s="10"/>
      <c r="AL10" s="18" t="str">
        <f t="shared" si="0"/>
        <v/>
      </c>
      <c r="AN10" s="176">
        <v>62</v>
      </c>
      <c r="AO10" s="176"/>
      <c r="AP10" s="177">
        <f t="shared" si="1"/>
        <v>3.6687950784642038</v>
      </c>
      <c r="AQ10" s="177"/>
      <c r="AR10" s="177"/>
      <c r="AS10" s="177">
        <f t="shared" si="2"/>
        <v>277.17746817797058</v>
      </c>
      <c r="AT10" s="177"/>
      <c r="AU10" s="177"/>
      <c r="AV10" s="177">
        <f t="shared" si="3"/>
        <v>173.19970490423671</v>
      </c>
      <c r="AW10" s="177"/>
      <c r="AX10" s="177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7"/>
      <c r="BK10" s="17"/>
      <c r="BL10" s="16"/>
      <c r="BM10" s="40"/>
      <c r="BN10" s="40"/>
      <c r="BO10" s="40"/>
      <c r="BP10" s="18"/>
      <c r="BQ10" s="16"/>
    </row>
    <row r="11" spans="2:69"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39"/>
      <c r="S11" s="16"/>
      <c r="T11" s="16"/>
      <c r="U11" s="16"/>
      <c r="AH11" s="10"/>
      <c r="AL11" s="18" t="str">
        <f t="shared" si="0"/>
        <v/>
      </c>
      <c r="AN11" s="176">
        <v>63</v>
      </c>
      <c r="AO11" s="176"/>
      <c r="AP11" s="177">
        <f t="shared" si="1"/>
        <v>3.5157256015115594</v>
      </c>
      <c r="AQ11" s="177"/>
      <c r="AR11" s="177"/>
      <c r="AS11" s="177">
        <f t="shared" si="2"/>
        <v>265.61306919419832</v>
      </c>
      <c r="AT11" s="177"/>
      <c r="AU11" s="177"/>
      <c r="AV11" s="177">
        <f t="shared" si="3"/>
        <v>172.49114398720818</v>
      </c>
      <c r="AW11" s="177"/>
      <c r="AX11" s="177"/>
      <c r="AZ11" s="16" t="s">
        <v>182</v>
      </c>
      <c r="BA11" s="16"/>
      <c r="BB11" s="16"/>
      <c r="BC11" s="16"/>
      <c r="BD11" s="16"/>
      <c r="BE11" s="16"/>
      <c r="BF11" s="16"/>
      <c r="BG11" s="16"/>
      <c r="BH11" s="16"/>
      <c r="BI11" s="16"/>
      <c r="BJ11" s="161" t="s">
        <v>161</v>
      </c>
      <c r="BK11" s="161"/>
      <c r="BL11" s="16" t="s">
        <v>40</v>
      </c>
      <c r="BM11" s="163">
        <f>VLOOKUP(1,AL3:AX11,11)</f>
        <v>173.76499999999999</v>
      </c>
      <c r="BN11" s="163"/>
      <c r="BO11" s="163"/>
      <c r="BP11" s="43" t="s">
        <v>181</v>
      </c>
      <c r="BQ11" s="16"/>
    </row>
    <row r="12" spans="2:69">
      <c r="D12" s="161" t="s">
        <v>145</v>
      </c>
      <c r="E12" s="161"/>
      <c r="F12" s="160" t="s">
        <v>40</v>
      </c>
      <c r="G12" s="160" t="s">
        <v>149</v>
      </c>
      <c r="H12" s="28"/>
      <c r="I12" s="30">
        <v>1</v>
      </c>
      <c r="J12" s="28"/>
      <c r="K12" s="187" t="s">
        <v>147</v>
      </c>
      <c r="L12" s="181" t="s">
        <v>150</v>
      </c>
      <c r="M12" s="181"/>
      <c r="N12" s="181"/>
      <c r="O12" s="160" t="s">
        <v>173</v>
      </c>
      <c r="P12" s="161" t="s">
        <v>189</v>
      </c>
      <c r="R12" s="39"/>
      <c r="S12" s="16"/>
      <c r="T12" s="16"/>
      <c r="U12" s="16"/>
      <c r="AH12" s="10"/>
    </row>
    <row r="13" spans="2:69">
      <c r="D13" s="161"/>
      <c r="E13" s="161"/>
      <c r="F13" s="160"/>
      <c r="G13" s="160"/>
      <c r="H13" s="181" t="s">
        <v>152</v>
      </c>
      <c r="I13" s="181"/>
      <c r="J13" s="181"/>
      <c r="K13" s="187"/>
      <c r="L13" s="181"/>
      <c r="M13" s="181"/>
      <c r="N13" s="181"/>
      <c r="O13" s="160"/>
      <c r="P13" s="161"/>
      <c r="R13" s="39"/>
      <c r="S13" s="16"/>
      <c r="T13" s="16"/>
      <c r="U13" s="16"/>
      <c r="AH13" s="10"/>
    </row>
    <row r="14" spans="2:69"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39"/>
      <c r="S14" s="16"/>
      <c r="T14" s="16"/>
      <c r="U14" s="16"/>
      <c r="AH14" s="10"/>
    </row>
    <row r="15" spans="2:69">
      <c r="D15" s="16" t="s">
        <v>153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39"/>
      <c r="S15" s="16"/>
      <c r="T15" s="16"/>
      <c r="U15" s="16"/>
      <c r="AH15" s="10"/>
    </row>
    <row r="16" spans="2:69">
      <c r="D16" s="161" t="s">
        <v>140</v>
      </c>
      <c r="E16" s="161"/>
      <c r="F16" s="16" t="s">
        <v>154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39"/>
      <c r="S16" s="16"/>
      <c r="T16" s="16"/>
      <c r="U16" s="16"/>
      <c r="AH16" s="10"/>
    </row>
    <row r="17" spans="4:69">
      <c r="D17" s="161" t="s">
        <v>141</v>
      </c>
      <c r="E17" s="161"/>
      <c r="F17" s="16" t="s">
        <v>155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9"/>
      <c r="S17" s="16"/>
      <c r="T17" s="16"/>
      <c r="U17" s="16"/>
      <c r="AH17" s="10"/>
      <c r="AM17" s="32" t="s">
        <v>183</v>
      </c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pans="4:69">
      <c r="D18" s="185" t="s">
        <v>145</v>
      </c>
      <c r="E18" s="185"/>
      <c r="F18" s="31" t="s">
        <v>343</v>
      </c>
      <c r="G18" s="32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39"/>
      <c r="S18" s="16"/>
      <c r="T18" s="16"/>
      <c r="U18" s="16"/>
      <c r="AH18" s="10"/>
      <c r="AM18" s="192" t="s">
        <v>184</v>
      </c>
      <c r="AN18" s="192"/>
      <c r="AO18" s="44" t="s">
        <v>40</v>
      </c>
      <c r="AP18" s="185" t="s">
        <v>253</v>
      </c>
      <c r="AQ18" s="185"/>
      <c r="AR18" s="191" t="s">
        <v>185</v>
      </c>
      <c r="AS18" s="191"/>
      <c r="AT18" s="191"/>
      <c r="AU18" s="191"/>
      <c r="AV18" s="16"/>
      <c r="AW18" s="16"/>
      <c r="AX18" s="16"/>
      <c r="AY18" s="16"/>
      <c r="AZ18" s="32"/>
      <c r="BA18" s="32"/>
      <c r="BB18" s="32"/>
      <c r="BC18" s="32"/>
    </row>
    <row r="19" spans="4:69">
      <c r="D19" s="181" t="s">
        <v>156</v>
      </c>
      <c r="E19" s="181"/>
      <c r="F19" s="16" t="s">
        <v>157</v>
      </c>
      <c r="G19" s="16"/>
      <c r="M19" s="16"/>
      <c r="N19" s="16"/>
      <c r="O19" s="16"/>
      <c r="P19" s="16"/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/>
      <c r="AM19" s="16"/>
      <c r="AN19" s="16"/>
      <c r="AO19" s="44" t="s">
        <v>40</v>
      </c>
      <c r="AP19" s="190">
        <f>BM11</f>
        <v>173.76499999999999</v>
      </c>
      <c r="AQ19" s="190"/>
      <c r="AR19" s="190"/>
      <c r="AS19" s="191" t="s">
        <v>186</v>
      </c>
      <c r="AT19" s="191"/>
      <c r="AU19" s="191"/>
      <c r="AV19" s="46">
        <f>Q21</f>
        <v>0</v>
      </c>
      <c r="AW19" s="44" t="s">
        <v>187</v>
      </c>
      <c r="AX19" s="46">
        <f>Q23</f>
        <v>0</v>
      </c>
      <c r="AY19" s="32" t="s">
        <v>188</v>
      </c>
      <c r="AZ19" s="16"/>
      <c r="BA19" s="16"/>
      <c r="BB19" s="16"/>
      <c r="BC19" s="16"/>
    </row>
    <row r="20" spans="4:69">
      <c r="D20" s="181" t="s">
        <v>158</v>
      </c>
      <c r="E20" s="181"/>
      <c r="F20" s="16" t="s">
        <v>159</v>
      </c>
      <c r="G20" s="16"/>
      <c r="H20" s="16"/>
      <c r="I20" s="16"/>
      <c r="J20" s="16"/>
      <c r="K20" s="16"/>
      <c r="L20" s="16"/>
      <c r="O20" s="15" t="s">
        <v>158</v>
      </c>
      <c r="P20" s="16" t="s">
        <v>40</v>
      </c>
      <c r="Q20" s="37">
        <f>'1条'!R23</f>
        <v>30</v>
      </c>
      <c r="R20" s="16" t="s">
        <v>160</v>
      </c>
      <c r="AM20" s="16"/>
      <c r="AN20" s="16"/>
      <c r="AO20" s="44" t="s">
        <v>40</v>
      </c>
      <c r="AP20" s="190">
        <f>AP19*COS((AV19+AX19)*PI()/180)</f>
        <v>173.76499999999999</v>
      </c>
      <c r="AQ20" s="190"/>
      <c r="AR20" s="190"/>
      <c r="AS20" s="43" t="s">
        <v>181</v>
      </c>
      <c r="AT20" s="32"/>
      <c r="AU20" s="16"/>
      <c r="AV20" s="16"/>
      <c r="AW20" s="16"/>
      <c r="AX20" s="16"/>
      <c r="AY20" s="16"/>
      <c r="BA20" s="46"/>
      <c r="BB20" s="46"/>
    </row>
    <row r="21" spans="4:69">
      <c r="D21" s="181" t="s">
        <v>162</v>
      </c>
      <c r="E21" s="181"/>
      <c r="F21" s="16" t="s">
        <v>163</v>
      </c>
      <c r="G21" s="16"/>
      <c r="O21" s="15" t="s">
        <v>162</v>
      </c>
      <c r="P21" s="16" t="s">
        <v>40</v>
      </c>
      <c r="Q21" s="37">
        <f>'1条'!R18</f>
        <v>0</v>
      </c>
      <c r="R21" s="16" t="s">
        <v>160</v>
      </c>
      <c r="AZ21" s="16"/>
      <c r="BA21" s="49"/>
      <c r="BB21" s="50"/>
      <c r="BC21" s="50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8"/>
    </row>
    <row r="22" spans="4:69">
      <c r="D22" s="188" t="s">
        <v>166</v>
      </c>
      <c r="E22" s="181"/>
      <c r="F22" s="16" t="s">
        <v>167</v>
      </c>
      <c r="G22" s="16"/>
      <c r="O22" s="33" t="s">
        <v>166</v>
      </c>
      <c r="P22" s="16" t="s">
        <v>40</v>
      </c>
      <c r="Q22" s="37">
        <f>'1条'!R19</f>
        <v>0</v>
      </c>
      <c r="R22" s="16" t="s">
        <v>160</v>
      </c>
      <c r="AM22" s="32" t="s">
        <v>190</v>
      </c>
      <c r="AN22" s="32"/>
      <c r="AO22" s="32"/>
      <c r="AP22" s="32"/>
      <c r="AQ22" s="32"/>
      <c r="AR22" s="32"/>
      <c r="AS22" s="32"/>
      <c r="AT22" s="32"/>
      <c r="AU22" s="32"/>
      <c r="AV22" s="16"/>
      <c r="AW22" s="16"/>
      <c r="AX22" s="16"/>
      <c r="AY22" s="16"/>
      <c r="BA22" s="9"/>
      <c r="BQ22" s="10"/>
    </row>
    <row r="23" spans="4:69">
      <c r="D23" s="181" t="s">
        <v>164</v>
      </c>
      <c r="E23" s="181"/>
      <c r="F23" s="16" t="s">
        <v>165</v>
      </c>
      <c r="G23" s="16"/>
      <c r="M23" s="15" t="s">
        <v>164</v>
      </c>
      <c r="N23" s="16" t="s">
        <v>40</v>
      </c>
      <c r="O23" s="33" t="s">
        <v>166</v>
      </c>
      <c r="P23" s="16" t="s">
        <v>40</v>
      </c>
      <c r="Q23" s="37">
        <f>Q22</f>
        <v>0</v>
      </c>
      <c r="R23" s="16" t="s">
        <v>160</v>
      </c>
      <c r="S23" t="s">
        <v>406</v>
      </c>
      <c r="AM23" s="192" t="s">
        <v>191</v>
      </c>
      <c r="AN23" s="192"/>
      <c r="AO23" s="44" t="s">
        <v>40</v>
      </c>
      <c r="AP23" s="185" t="s">
        <v>161</v>
      </c>
      <c r="AQ23" s="185"/>
      <c r="AR23" s="191" t="s">
        <v>192</v>
      </c>
      <c r="AS23" s="191"/>
      <c r="AT23" s="191"/>
      <c r="AU23" s="191"/>
      <c r="AV23" s="16"/>
      <c r="AW23" s="16"/>
      <c r="AX23" s="16"/>
      <c r="AY23" s="16"/>
      <c r="AZ23" s="16"/>
      <c r="BA23" s="39"/>
      <c r="BB23" s="16"/>
      <c r="BC23" s="16"/>
      <c r="BQ23" s="10"/>
    </row>
    <row r="24" spans="4:69">
      <c r="AM24" s="16"/>
      <c r="AN24" s="16"/>
      <c r="AO24" s="44" t="s">
        <v>40</v>
      </c>
      <c r="AP24" s="190">
        <f>BM11</f>
        <v>173.76499999999999</v>
      </c>
      <c r="AQ24" s="190"/>
      <c r="AR24" s="190"/>
      <c r="AS24" s="191" t="s">
        <v>193</v>
      </c>
      <c r="AT24" s="191"/>
      <c r="AU24" s="191"/>
      <c r="AV24" s="46">
        <f>Q21</f>
        <v>0</v>
      </c>
      <c r="AW24" s="44" t="s">
        <v>187</v>
      </c>
      <c r="AX24" s="46">
        <f>Q23</f>
        <v>0</v>
      </c>
      <c r="AY24" s="32" t="s">
        <v>188</v>
      </c>
      <c r="AZ24" s="16"/>
      <c r="BA24" s="39"/>
      <c r="BB24" s="16"/>
      <c r="BC24" s="16"/>
      <c r="BQ24" s="10"/>
    </row>
    <row r="25" spans="4:69">
      <c r="D25" s="16" t="s">
        <v>168</v>
      </c>
      <c r="AM25" s="16"/>
      <c r="AN25" s="16"/>
      <c r="AO25" s="44" t="s">
        <v>40</v>
      </c>
      <c r="AP25" s="190">
        <f>AP24*SIN((AV24+AX24)*PI()/180)</f>
        <v>0</v>
      </c>
      <c r="AQ25" s="190"/>
      <c r="AR25" s="190"/>
      <c r="AS25" s="43" t="s">
        <v>181</v>
      </c>
      <c r="AT25" s="32"/>
      <c r="AU25" s="16"/>
      <c r="AV25" s="16"/>
      <c r="AW25" s="16"/>
      <c r="AX25" s="16"/>
      <c r="AY25" s="16"/>
      <c r="BA25" s="51"/>
      <c r="BB25" s="46"/>
      <c r="BQ25" s="10"/>
    </row>
    <row r="26" spans="4:69">
      <c r="D26" s="161" t="s">
        <v>140</v>
      </c>
      <c r="E26" s="161"/>
      <c r="F26" s="160" t="s">
        <v>40</v>
      </c>
      <c r="G26" s="27" t="s">
        <v>141</v>
      </c>
      <c r="H26" s="28" t="s">
        <v>142</v>
      </c>
      <c r="I26" s="183" t="s">
        <v>143</v>
      </c>
      <c r="J26" s="183"/>
      <c r="K26" s="183"/>
      <c r="L26" s="183"/>
      <c r="M26" s="16"/>
      <c r="N26" s="160" t="s">
        <v>40</v>
      </c>
      <c r="O26" s="27" t="s">
        <v>141</v>
      </c>
      <c r="P26" s="28" t="s">
        <v>142</v>
      </c>
      <c r="Q26" s="186" t="s">
        <v>169</v>
      </c>
      <c r="R26" s="186"/>
      <c r="S26" s="34" t="s">
        <v>156</v>
      </c>
      <c r="T26" s="28" t="s">
        <v>170</v>
      </c>
      <c r="U26" s="36">
        <f>Q20</f>
        <v>30</v>
      </c>
      <c r="V26" s="28" t="s">
        <v>151</v>
      </c>
      <c r="W26" s="28"/>
      <c r="X26" s="28"/>
      <c r="Y26" s="16"/>
      <c r="Z26" s="160" t="s">
        <v>40</v>
      </c>
      <c r="AA26" s="27" t="s">
        <v>141</v>
      </c>
      <c r="AB26" s="28" t="s">
        <v>142</v>
      </c>
      <c r="AC26" s="186" t="s">
        <v>169</v>
      </c>
      <c r="AD26" s="186"/>
      <c r="AE26" s="34" t="s">
        <v>156</v>
      </c>
      <c r="AF26" s="28" t="s">
        <v>170</v>
      </c>
      <c r="AG26" s="35">
        <f>Q20</f>
        <v>30</v>
      </c>
      <c r="AH26" s="35" t="s">
        <v>151</v>
      </c>
      <c r="AZ26" s="16"/>
      <c r="BA26" s="39"/>
      <c r="BB26" s="16"/>
      <c r="BC26" s="16"/>
      <c r="BQ26" s="10"/>
    </row>
    <row r="27" spans="4:69">
      <c r="D27" s="161"/>
      <c r="E27" s="161"/>
      <c r="F27" s="160"/>
      <c r="G27" s="184" t="s">
        <v>144</v>
      </c>
      <c r="H27" s="184"/>
      <c r="I27" s="184"/>
      <c r="J27" s="184"/>
      <c r="K27" s="184"/>
      <c r="L27" s="184"/>
      <c r="M27" s="16"/>
      <c r="N27" s="160"/>
      <c r="O27" s="181" t="s">
        <v>171</v>
      </c>
      <c r="P27" s="181"/>
      <c r="Q27" s="15" t="s">
        <v>156</v>
      </c>
      <c r="R27" s="16" t="s">
        <v>170</v>
      </c>
      <c r="S27" s="37">
        <f>Q20</f>
        <v>30</v>
      </c>
      <c r="T27" s="16" t="s">
        <v>170</v>
      </c>
      <c r="U27" s="38">
        <f>Q21</f>
        <v>0</v>
      </c>
      <c r="V27" s="18" t="s">
        <v>172</v>
      </c>
      <c r="W27" s="38">
        <f>Q23</f>
        <v>0</v>
      </c>
      <c r="X27" s="16" t="s">
        <v>151</v>
      </c>
      <c r="Y27" s="37"/>
      <c r="Z27" s="160"/>
      <c r="AA27" s="181" t="s">
        <v>171</v>
      </c>
      <c r="AB27" s="181"/>
      <c r="AC27" s="15" t="s">
        <v>156</v>
      </c>
      <c r="AD27" s="16" t="s">
        <v>170</v>
      </c>
      <c r="AE27" s="189">
        <f>S27+U27+W27</f>
        <v>30</v>
      </c>
      <c r="AF27" s="189"/>
      <c r="AG27" s="189"/>
      <c r="AH27" s="16" t="s">
        <v>151</v>
      </c>
      <c r="AM27" s="32" t="s">
        <v>194</v>
      </c>
      <c r="AN27" s="32"/>
      <c r="AO27" s="32"/>
      <c r="AP27" s="32"/>
      <c r="AQ27" s="32"/>
      <c r="AR27" s="32"/>
      <c r="AS27" s="32"/>
      <c r="BA27" s="9"/>
      <c r="BQ27" s="10"/>
    </row>
    <row r="28" spans="4:69">
      <c r="AM28" s="192" t="s">
        <v>199</v>
      </c>
      <c r="AN28" s="192"/>
      <c r="AO28" s="44" t="s">
        <v>40</v>
      </c>
      <c r="AP28" s="45" t="s">
        <v>200</v>
      </c>
      <c r="BA28" s="9"/>
      <c r="BQ28" s="10"/>
    </row>
    <row r="29" spans="4:69">
      <c r="D29" s="161" t="s">
        <v>141</v>
      </c>
      <c r="E29" s="161"/>
      <c r="F29" s="160" t="s">
        <v>40</v>
      </c>
      <c r="G29" s="27" t="s">
        <v>145</v>
      </c>
      <c r="H29" s="28" t="s">
        <v>142</v>
      </c>
      <c r="I29" s="29" t="s">
        <v>189</v>
      </c>
      <c r="J29" s="181" t="s">
        <v>146</v>
      </c>
      <c r="K29" s="181"/>
      <c r="L29" s="160" t="s">
        <v>147</v>
      </c>
      <c r="M29" s="161" t="s">
        <v>148</v>
      </c>
      <c r="N29" s="160" t="s">
        <v>142</v>
      </c>
      <c r="O29" s="161" t="s">
        <v>145</v>
      </c>
      <c r="P29" s="16"/>
      <c r="Q29" s="160" t="s">
        <v>40</v>
      </c>
      <c r="R29" s="27" t="s">
        <v>145</v>
      </c>
      <c r="S29" s="28" t="s">
        <v>142</v>
      </c>
      <c r="T29" s="162">
        <f>'1条'!R6-'1条'!R17</f>
        <v>6.9</v>
      </c>
      <c r="U29" s="162"/>
      <c r="V29" s="164" t="s">
        <v>175</v>
      </c>
      <c r="W29" s="182">
        <f>'1条'!R24</f>
        <v>19</v>
      </c>
      <c r="X29" s="160" t="s">
        <v>147</v>
      </c>
      <c r="Y29" s="182">
        <f>'1条'!R36</f>
        <v>10</v>
      </c>
      <c r="Z29" s="160" t="s">
        <v>142</v>
      </c>
      <c r="AA29" s="161" t="s">
        <v>145</v>
      </c>
      <c r="AB29" s="42"/>
      <c r="AC29" s="160" t="s">
        <v>40</v>
      </c>
      <c r="AD29" s="163">
        <f>T29/S30*W29+Y29</f>
        <v>75.55</v>
      </c>
      <c r="AE29" s="163"/>
      <c r="AF29" s="163"/>
      <c r="AG29" s="160" t="s">
        <v>142</v>
      </c>
      <c r="AH29" s="161" t="s">
        <v>145</v>
      </c>
      <c r="AO29" s="44" t="s">
        <v>40</v>
      </c>
      <c r="AP29" s="163">
        <f>'1条'!R9</f>
        <v>4</v>
      </c>
      <c r="AQ29" s="163"/>
      <c r="AR29" s="163"/>
      <c r="AS29" s="43" t="s">
        <v>5</v>
      </c>
      <c r="BA29" s="9"/>
      <c r="BQ29" s="10"/>
    </row>
    <row r="30" spans="4:69">
      <c r="D30" s="161"/>
      <c r="E30" s="161"/>
      <c r="F30" s="160"/>
      <c r="G30" s="16"/>
      <c r="H30" s="18">
        <v>2</v>
      </c>
      <c r="I30" s="16"/>
      <c r="J30" s="181"/>
      <c r="K30" s="181"/>
      <c r="L30" s="160"/>
      <c r="M30" s="161"/>
      <c r="N30" s="160"/>
      <c r="O30" s="161"/>
      <c r="P30" s="16"/>
      <c r="Q30" s="160"/>
      <c r="R30" s="16"/>
      <c r="S30" s="18">
        <v>2</v>
      </c>
      <c r="T30" s="16"/>
      <c r="U30" s="16"/>
      <c r="V30" s="164"/>
      <c r="W30" s="182"/>
      <c r="X30" s="160"/>
      <c r="Y30" s="182"/>
      <c r="Z30" s="160"/>
      <c r="AA30" s="161"/>
      <c r="AB30" s="16"/>
      <c r="AC30" s="160"/>
      <c r="AD30" s="163"/>
      <c r="AE30" s="163"/>
      <c r="AF30" s="163"/>
      <c r="AG30" s="160"/>
      <c r="AH30" s="161"/>
      <c r="BA30" s="9"/>
      <c r="BQ30" s="10"/>
    </row>
    <row r="31" spans="4:69">
      <c r="AM31" s="192" t="s">
        <v>195</v>
      </c>
      <c r="AN31" s="192"/>
      <c r="AO31" s="44" t="s">
        <v>40</v>
      </c>
      <c r="AP31" s="41" t="s">
        <v>198</v>
      </c>
      <c r="AQ31" s="32" t="s">
        <v>197</v>
      </c>
      <c r="AR31" s="43">
        <v>3</v>
      </c>
      <c r="AS31" s="16"/>
      <c r="BA31" s="9"/>
      <c r="BQ31" s="10"/>
    </row>
    <row r="32" spans="4:69">
      <c r="D32" s="161" t="s">
        <v>145</v>
      </c>
      <c r="E32" s="161"/>
      <c r="F32" s="160" t="s">
        <v>40</v>
      </c>
      <c r="G32" s="160" t="s">
        <v>149</v>
      </c>
      <c r="H32" s="28"/>
      <c r="I32" s="30">
        <v>1</v>
      </c>
      <c r="J32" s="28"/>
      <c r="K32" s="160" t="s">
        <v>147</v>
      </c>
      <c r="L32" s="181" t="s">
        <v>150</v>
      </c>
      <c r="M32" s="181"/>
      <c r="N32" s="181"/>
      <c r="O32" s="160" t="s">
        <v>151</v>
      </c>
      <c r="P32" s="160" t="s">
        <v>176</v>
      </c>
      <c r="Q32" s="161" t="s">
        <v>189</v>
      </c>
      <c r="R32" s="16"/>
      <c r="S32" s="160" t="s">
        <v>40</v>
      </c>
      <c r="T32" s="160" t="s">
        <v>149</v>
      </c>
      <c r="U32" s="28"/>
      <c r="V32" s="30">
        <v>1</v>
      </c>
      <c r="W32" s="28"/>
      <c r="X32" s="160" t="s">
        <v>147</v>
      </c>
      <c r="Y32" s="181" t="s">
        <v>177</v>
      </c>
      <c r="Z32" s="181"/>
      <c r="AA32" s="182">
        <f>Q21</f>
        <v>0</v>
      </c>
      <c r="AB32" s="182"/>
      <c r="AC32" s="182"/>
      <c r="AD32" s="160" t="s">
        <v>178</v>
      </c>
      <c r="AE32" s="160"/>
      <c r="AF32" s="163">
        <f>T29</f>
        <v>6.9</v>
      </c>
      <c r="AG32" s="163"/>
      <c r="AM32" s="16"/>
      <c r="AN32" s="16"/>
      <c r="AO32" s="44" t="s">
        <v>40</v>
      </c>
      <c r="AP32" s="190">
        <f>T29</f>
        <v>6.9</v>
      </c>
      <c r="AQ32" s="190"/>
      <c r="AR32" s="32" t="s">
        <v>197</v>
      </c>
      <c r="AS32" s="43">
        <v>3</v>
      </c>
      <c r="BA32" s="9"/>
      <c r="BQ32" s="10"/>
    </row>
    <row r="33" spans="4:70">
      <c r="D33" s="161"/>
      <c r="E33" s="161"/>
      <c r="F33" s="160"/>
      <c r="G33" s="160"/>
      <c r="H33" s="181" t="s">
        <v>152</v>
      </c>
      <c r="I33" s="181"/>
      <c r="J33" s="181"/>
      <c r="K33" s="160"/>
      <c r="L33" s="181"/>
      <c r="M33" s="181"/>
      <c r="N33" s="181"/>
      <c r="O33" s="160"/>
      <c r="P33" s="160"/>
      <c r="Q33" s="161"/>
      <c r="R33" s="16"/>
      <c r="S33" s="160"/>
      <c r="T33" s="160"/>
      <c r="U33" s="181" t="s">
        <v>152</v>
      </c>
      <c r="V33" s="181"/>
      <c r="W33" s="181"/>
      <c r="X33" s="160"/>
      <c r="Y33" s="181"/>
      <c r="Z33" s="181"/>
      <c r="AA33" s="182"/>
      <c r="AB33" s="182"/>
      <c r="AC33" s="182"/>
      <c r="AD33" s="160"/>
      <c r="AE33" s="160"/>
      <c r="AF33" s="163"/>
      <c r="AG33" s="163"/>
      <c r="AM33" s="16"/>
      <c r="AN33" s="16"/>
      <c r="AO33" s="44" t="s">
        <v>40</v>
      </c>
      <c r="AP33" s="190">
        <f>AP32/AS32</f>
        <v>2.3000000000000003</v>
      </c>
      <c r="AQ33" s="190"/>
      <c r="AR33" s="190"/>
      <c r="AS33" s="43" t="s">
        <v>5</v>
      </c>
      <c r="BA33" s="9"/>
      <c r="BQ33" s="10"/>
    </row>
    <row r="34" spans="4:70">
      <c r="D34" s="16"/>
      <c r="E34" s="16"/>
      <c r="F34" s="160" t="s">
        <v>40</v>
      </c>
      <c r="G34" s="160" t="s">
        <v>149</v>
      </c>
      <c r="H34" s="28"/>
      <c r="I34" s="30">
        <v>1</v>
      </c>
      <c r="J34" s="28"/>
      <c r="K34" s="160" t="s">
        <v>147</v>
      </c>
      <c r="L34" s="163">
        <f>ROUND(TAN(AA32*PI()/180),2)</f>
        <v>0</v>
      </c>
      <c r="M34" s="163"/>
      <c r="N34" s="163"/>
      <c r="O34" s="160" t="s">
        <v>178</v>
      </c>
      <c r="P34" s="160"/>
      <c r="Q34" s="180">
        <f>AF32</f>
        <v>6.9</v>
      </c>
      <c r="R34" s="180"/>
      <c r="S34" s="180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BA34" s="9"/>
      <c r="BQ34" s="10"/>
    </row>
    <row r="35" spans="4:70">
      <c r="D35" s="16"/>
      <c r="E35" s="16"/>
      <c r="F35" s="160"/>
      <c r="G35" s="160"/>
      <c r="H35" s="181" t="s">
        <v>152</v>
      </c>
      <c r="I35" s="181"/>
      <c r="J35" s="181"/>
      <c r="K35" s="160"/>
      <c r="L35" s="163"/>
      <c r="M35" s="163"/>
      <c r="N35" s="163"/>
      <c r="O35" s="160"/>
      <c r="P35" s="160"/>
      <c r="Q35" s="180"/>
      <c r="R35" s="180"/>
      <c r="S35" s="180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BA35" s="9"/>
      <c r="BQ35" s="10"/>
    </row>
    <row r="36" spans="4:70">
      <c r="D36" s="16"/>
      <c r="E36" s="16"/>
      <c r="F36" s="160" t="s">
        <v>40</v>
      </c>
      <c r="G36" s="162">
        <f>I34*Q34</f>
        <v>6.9</v>
      </c>
      <c r="H36" s="162"/>
      <c r="I36" s="162"/>
      <c r="J36" s="160"/>
      <c r="K36" s="163"/>
      <c r="L36" s="163"/>
      <c r="M36" s="16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BA36" s="11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3"/>
    </row>
    <row r="37" spans="4:70">
      <c r="D37" s="16"/>
      <c r="E37" s="16"/>
      <c r="F37" s="160"/>
      <c r="G37" s="181" t="s">
        <v>152</v>
      </c>
      <c r="H37" s="181"/>
      <c r="I37" s="181"/>
      <c r="J37" s="160"/>
      <c r="K37" s="163"/>
      <c r="L37" s="163"/>
      <c r="M37" s="163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4:70">
      <c r="AI38">
        <v>6</v>
      </c>
      <c r="BR38">
        <v>7</v>
      </c>
    </row>
  </sheetData>
  <sheetProtection sheet="1" objects="1" scenarios="1"/>
  <mergeCells count="152">
    <mergeCell ref="AP29:AR29"/>
    <mergeCell ref="AP33:AR33"/>
    <mergeCell ref="AM28:AN28"/>
    <mergeCell ref="AP25:AR25"/>
    <mergeCell ref="AM31:AN31"/>
    <mergeCell ref="AP32:AQ32"/>
    <mergeCell ref="AD29:AF30"/>
    <mergeCell ref="AM23:AN23"/>
    <mergeCell ref="AP23:AQ23"/>
    <mergeCell ref="AR23:AU23"/>
    <mergeCell ref="AP24:AR24"/>
    <mergeCell ref="AS24:AU24"/>
    <mergeCell ref="BJ11:BK11"/>
    <mergeCell ref="BM11:BO11"/>
    <mergeCell ref="AM18:AN18"/>
    <mergeCell ref="AP18:AQ18"/>
    <mergeCell ref="AR18:AU18"/>
    <mergeCell ref="BJ5:BK5"/>
    <mergeCell ref="BM5:BO5"/>
    <mergeCell ref="BJ7:BK7"/>
    <mergeCell ref="BM7:BO7"/>
    <mergeCell ref="BJ9:BK9"/>
    <mergeCell ref="BM9:BO9"/>
    <mergeCell ref="AV9:AX9"/>
    <mergeCell ref="AP10:AR10"/>
    <mergeCell ref="AS10:AU10"/>
    <mergeCell ref="AV10:AX10"/>
    <mergeCell ref="AP11:AR11"/>
    <mergeCell ref="AS11:AU11"/>
    <mergeCell ref="AV11:AX11"/>
    <mergeCell ref="AN10:AO10"/>
    <mergeCell ref="AN11:AO11"/>
    <mergeCell ref="AP5:AR5"/>
    <mergeCell ref="AV5:AX5"/>
    <mergeCell ref="AP6:AR6"/>
    <mergeCell ref="AS6:AU6"/>
    <mergeCell ref="AV6:AX6"/>
    <mergeCell ref="AP7:AR7"/>
    <mergeCell ref="AS7:AU7"/>
    <mergeCell ref="AV7:AX7"/>
    <mergeCell ref="AP8:AR8"/>
    <mergeCell ref="AS8:AU8"/>
    <mergeCell ref="AV8:AX8"/>
    <mergeCell ref="AP9:AR9"/>
    <mergeCell ref="AS9:AU9"/>
    <mergeCell ref="AN5:AO5"/>
    <mergeCell ref="AN6:AO6"/>
    <mergeCell ref="AN7:AO7"/>
    <mergeCell ref="AN8:AO8"/>
    <mergeCell ref="AN9:AO9"/>
    <mergeCell ref="AE27:AG27"/>
    <mergeCell ref="Z26:Z27"/>
    <mergeCell ref="AC26:AD26"/>
    <mergeCell ref="AS5:AU5"/>
    <mergeCell ref="AP19:AR19"/>
    <mergeCell ref="AS19:AU19"/>
    <mergeCell ref="AP20:AR20"/>
    <mergeCell ref="P12:P13"/>
    <mergeCell ref="H13:J13"/>
    <mergeCell ref="D16:E16"/>
    <mergeCell ref="D17:E17"/>
    <mergeCell ref="D18:E18"/>
    <mergeCell ref="G27:L27"/>
    <mergeCell ref="O27:P27"/>
    <mergeCell ref="AA27:AB27"/>
    <mergeCell ref="Q26:R26"/>
    <mergeCell ref="D23:E23"/>
    <mergeCell ref="D26:E27"/>
    <mergeCell ref="F26:F27"/>
    <mergeCell ref="I26:L26"/>
    <mergeCell ref="N26:N27"/>
    <mergeCell ref="F12:F13"/>
    <mergeCell ref="G12:G13"/>
    <mergeCell ref="K12:K13"/>
    <mergeCell ref="L12:N13"/>
    <mergeCell ref="O12:O13"/>
    <mergeCell ref="D19:E19"/>
    <mergeCell ref="D20:E20"/>
    <mergeCell ref="D21:E21"/>
    <mergeCell ref="D22:E22"/>
    <mergeCell ref="O29:O30"/>
    <mergeCell ref="Q29:Q30"/>
    <mergeCell ref="T29:U29"/>
    <mergeCell ref="V29:V30"/>
    <mergeCell ref="W29:W30"/>
    <mergeCell ref="X29:X30"/>
    <mergeCell ref="Y29:Y30"/>
    <mergeCell ref="D6:E7"/>
    <mergeCell ref="F6:F7"/>
    <mergeCell ref="I6:L6"/>
    <mergeCell ref="G7:L7"/>
    <mergeCell ref="D9:E10"/>
    <mergeCell ref="F9:F10"/>
    <mergeCell ref="J9:J10"/>
    <mergeCell ref="K9:L10"/>
    <mergeCell ref="D29:E30"/>
    <mergeCell ref="F29:F30"/>
    <mergeCell ref="J29:K30"/>
    <mergeCell ref="L29:L30"/>
    <mergeCell ref="M9:M10"/>
    <mergeCell ref="N9:N10"/>
    <mergeCell ref="O9:O10"/>
    <mergeCell ref="P9:P10"/>
    <mergeCell ref="D12:E13"/>
    <mergeCell ref="Z29:Z30"/>
    <mergeCell ref="AA29:AA30"/>
    <mergeCell ref="AC29:AC30"/>
    <mergeCell ref="AG29:AG30"/>
    <mergeCell ref="AH29:AH30"/>
    <mergeCell ref="D32:E33"/>
    <mergeCell ref="F32:F33"/>
    <mergeCell ref="G32:G33"/>
    <mergeCell ref="K32:K33"/>
    <mergeCell ref="L32:N33"/>
    <mergeCell ref="O32:O33"/>
    <mergeCell ref="P32:P33"/>
    <mergeCell ref="Q32:Q33"/>
    <mergeCell ref="S32:S33"/>
    <mergeCell ref="T32:T33"/>
    <mergeCell ref="X32:X33"/>
    <mergeCell ref="Y32:Z33"/>
    <mergeCell ref="AA32:AC33"/>
    <mergeCell ref="AD32:AE33"/>
    <mergeCell ref="AF32:AG33"/>
    <mergeCell ref="H33:J33"/>
    <mergeCell ref="U33:W33"/>
    <mergeCell ref="M29:M30"/>
    <mergeCell ref="N29:N30"/>
    <mergeCell ref="Q34:S35"/>
    <mergeCell ref="H35:J35"/>
    <mergeCell ref="F36:F37"/>
    <mergeCell ref="G36:I36"/>
    <mergeCell ref="J36:J37"/>
    <mergeCell ref="K36:M37"/>
    <mergeCell ref="G37:I37"/>
    <mergeCell ref="F34:F35"/>
    <mergeCell ref="G34:G35"/>
    <mergeCell ref="K34:K35"/>
    <mergeCell ref="L34:N35"/>
    <mergeCell ref="O34:P35"/>
    <mergeCell ref="AN4:AO4"/>
    <mergeCell ref="AP4:AR4"/>
    <mergeCell ref="AS4:AU4"/>
    <mergeCell ref="AV4:AX4"/>
    <mergeCell ref="AN2:AO2"/>
    <mergeCell ref="AP2:AR2"/>
    <mergeCell ref="AS2:AU2"/>
    <mergeCell ref="AV2:AX2"/>
    <mergeCell ref="AN3:AO3"/>
    <mergeCell ref="AP3:AR3"/>
    <mergeCell ref="AS3:AU3"/>
    <mergeCell ref="AV3:AX3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2457-9DC2-49E3-9A39-0CA76D32B8FE}">
  <dimension ref="A1:BR38"/>
  <sheetViews>
    <sheetView showGridLines="0" view="pageBreakPreview" zoomScale="60" zoomScaleNormal="70" workbookViewId="0">
      <selection activeCell="A2" sqref="A2"/>
    </sheetView>
  </sheetViews>
  <sheetFormatPr defaultRowHeight="18"/>
  <cols>
    <col min="1" max="70" width="3" customWidth="1"/>
  </cols>
  <sheetData>
    <row r="1" spans="1:69">
      <c r="A1" s="16" t="s">
        <v>201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69">
      <c r="A2" s="16"/>
      <c r="B2" s="16" t="s">
        <v>202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L2" t="s">
        <v>348</v>
      </c>
    </row>
    <row r="3" spans="1:69">
      <c r="A3" s="16"/>
      <c r="B3" s="16"/>
      <c r="C3" t="s">
        <v>519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M3" t="s">
        <v>234</v>
      </c>
    </row>
    <row r="4" spans="1:69">
      <c r="A4" s="16"/>
      <c r="B4" s="16"/>
      <c r="D4" t="s">
        <v>437</v>
      </c>
      <c r="AM4" s="192" t="s">
        <v>235</v>
      </c>
      <c r="AN4" s="192"/>
      <c r="AO4" s="211" t="s">
        <v>40</v>
      </c>
      <c r="AP4" s="220" t="s">
        <v>236</v>
      </c>
      <c r="AQ4" s="220"/>
      <c r="AR4" s="54" t="s">
        <v>237</v>
      </c>
      <c r="AS4" s="55" t="s">
        <v>238</v>
      </c>
      <c r="AT4" s="201" t="s">
        <v>239</v>
      </c>
      <c r="AU4" s="201"/>
      <c r="AV4" s="56" t="s">
        <v>240</v>
      </c>
      <c r="BG4" s="6"/>
      <c r="BH4" s="7"/>
      <c r="BI4" s="7"/>
      <c r="BJ4" s="7"/>
      <c r="BK4" s="7"/>
      <c r="BL4" s="7"/>
      <c r="BM4" s="7"/>
      <c r="BN4" s="7"/>
      <c r="BO4" s="7"/>
      <c r="BP4" s="7"/>
      <c r="BQ4" s="8"/>
    </row>
    <row r="5" spans="1:69">
      <c r="A5" s="16"/>
      <c r="B5" s="16"/>
      <c r="C5" s="16"/>
      <c r="G5" s="203" t="s">
        <v>203</v>
      </c>
      <c r="H5" s="204"/>
      <c r="I5" s="204"/>
      <c r="J5" s="205" t="s">
        <v>204</v>
      </c>
      <c r="K5" s="204"/>
      <c r="L5" s="204"/>
      <c r="M5" s="152" t="s">
        <v>205</v>
      </c>
      <c r="N5" s="153"/>
      <c r="O5" s="153"/>
      <c r="P5" s="153"/>
      <c r="Q5" s="153"/>
      <c r="R5" s="154"/>
      <c r="S5" s="152" t="s">
        <v>206</v>
      </c>
      <c r="T5" s="153"/>
      <c r="U5" s="153"/>
      <c r="V5" s="153"/>
      <c r="W5" s="153"/>
      <c r="X5" s="153"/>
      <c r="Y5" s="153"/>
      <c r="Z5" s="154"/>
      <c r="AM5" s="192"/>
      <c r="AN5" s="192"/>
      <c r="AO5" s="211"/>
      <c r="AR5" s="185" t="s">
        <v>241</v>
      </c>
      <c r="AS5" s="185"/>
      <c r="BG5" s="9"/>
      <c r="BQ5" s="10"/>
    </row>
    <row r="6" spans="1:69">
      <c r="A6" s="16"/>
      <c r="B6" s="16"/>
      <c r="C6" s="16"/>
      <c r="G6" s="206" t="s">
        <v>207</v>
      </c>
      <c r="H6" s="207"/>
      <c r="I6" s="207"/>
      <c r="J6" s="208" t="s">
        <v>196</v>
      </c>
      <c r="K6" s="207"/>
      <c r="L6" s="207"/>
      <c r="M6" s="208" t="s">
        <v>208</v>
      </c>
      <c r="N6" s="207"/>
      <c r="O6" s="207"/>
      <c r="P6" s="208" t="s">
        <v>209</v>
      </c>
      <c r="Q6" s="207"/>
      <c r="R6" s="207"/>
      <c r="S6" s="208" t="s">
        <v>210</v>
      </c>
      <c r="T6" s="207"/>
      <c r="U6" s="207"/>
      <c r="V6" s="207"/>
      <c r="W6" s="208" t="s">
        <v>211</v>
      </c>
      <c r="X6" s="207"/>
      <c r="Y6" s="207"/>
      <c r="Z6" s="209"/>
      <c r="AO6" s="211" t="s">
        <v>40</v>
      </c>
      <c r="AP6" s="169">
        <f>G12</f>
        <v>464.09999999999997</v>
      </c>
      <c r="AQ6" s="169"/>
      <c r="AR6" s="169"/>
      <c r="AS6" s="30" t="s">
        <v>60</v>
      </c>
      <c r="AT6" s="221">
        <f>'1条'!$R$29</f>
        <v>0.6</v>
      </c>
      <c r="AU6" s="221"/>
      <c r="AV6" s="55" t="s">
        <v>238</v>
      </c>
      <c r="AW6" s="222">
        <f>'1条'!R30</f>
        <v>0</v>
      </c>
      <c r="AX6" s="221"/>
      <c r="AY6" s="30" t="s">
        <v>60</v>
      </c>
      <c r="AZ6" s="223">
        <f>AZ12</f>
        <v>2.8516375781081669</v>
      </c>
      <c r="BA6" s="223"/>
      <c r="BG6" s="9"/>
      <c r="BQ6" s="10"/>
    </row>
    <row r="7" spans="1:69">
      <c r="A7" s="16"/>
      <c r="B7" s="16"/>
      <c r="C7" s="16"/>
      <c r="G7" s="199" t="s">
        <v>212</v>
      </c>
      <c r="H7" s="197"/>
      <c r="I7" s="197"/>
      <c r="J7" s="196" t="s">
        <v>212</v>
      </c>
      <c r="K7" s="197"/>
      <c r="L7" s="197"/>
      <c r="M7" s="196" t="s">
        <v>213</v>
      </c>
      <c r="N7" s="197"/>
      <c r="O7" s="197"/>
      <c r="P7" s="196" t="s">
        <v>213</v>
      </c>
      <c r="Q7" s="197"/>
      <c r="R7" s="197"/>
      <c r="S7" s="200" t="s">
        <v>214</v>
      </c>
      <c r="T7" s="201"/>
      <c r="U7" s="201"/>
      <c r="V7" s="202"/>
      <c r="W7" s="196" t="s">
        <v>214</v>
      </c>
      <c r="X7" s="197"/>
      <c r="Y7" s="197"/>
      <c r="Z7" s="198"/>
      <c r="AO7" s="211"/>
      <c r="AR7" s="212">
        <f>J12</f>
        <v>173.76499999999999</v>
      </c>
      <c r="AS7" s="212"/>
      <c r="AT7" s="212"/>
      <c r="BG7" s="9"/>
      <c r="BQ7" s="10"/>
    </row>
    <row r="8" spans="1:69">
      <c r="A8" s="16"/>
      <c r="D8" s="107" t="s">
        <v>504</v>
      </c>
      <c r="E8" s="107"/>
      <c r="F8" s="107"/>
      <c r="G8" s="193">
        <f>G17</f>
        <v>152.88</v>
      </c>
      <c r="H8" s="193"/>
      <c r="I8" s="193"/>
      <c r="J8" s="115" t="s">
        <v>221</v>
      </c>
      <c r="K8" s="109"/>
      <c r="L8" s="110"/>
      <c r="M8" s="193">
        <f>M17</f>
        <v>1.4461538461538463</v>
      </c>
      <c r="N8" s="193"/>
      <c r="O8" s="193"/>
      <c r="P8" s="115" t="s">
        <v>221</v>
      </c>
      <c r="Q8" s="109"/>
      <c r="R8" s="110"/>
      <c r="S8" s="194">
        <f>IFERROR(G8*M8,0)</f>
        <v>221.08800000000002</v>
      </c>
      <c r="T8" s="193"/>
      <c r="U8" s="193"/>
      <c r="V8" s="195"/>
      <c r="W8" s="194">
        <f>IFERROR(J8*P8,0)</f>
        <v>0</v>
      </c>
      <c r="X8" s="193"/>
      <c r="Y8" s="193"/>
      <c r="Z8" s="195"/>
      <c r="AO8" s="32" t="s">
        <v>40</v>
      </c>
      <c r="AP8" s="190">
        <f>(AP6*AT6+AW6*AZ6)/AR7</f>
        <v>1.6025091359019366</v>
      </c>
      <c r="AQ8" s="190"/>
      <c r="AR8" s="190"/>
      <c r="BG8" s="9"/>
      <c r="BQ8" s="10"/>
    </row>
    <row r="9" spans="1:69">
      <c r="D9" s="107" t="s">
        <v>216</v>
      </c>
      <c r="E9" s="107"/>
      <c r="F9" s="107"/>
      <c r="G9" s="193">
        <f>G18</f>
        <v>311.21999999999997</v>
      </c>
      <c r="H9" s="193"/>
      <c r="I9" s="193"/>
      <c r="J9" s="115" t="s">
        <v>221</v>
      </c>
      <c r="K9" s="109"/>
      <c r="L9" s="110"/>
      <c r="M9" s="193">
        <f>M18</f>
        <v>2.7</v>
      </c>
      <c r="N9" s="193"/>
      <c r="O9" s="193"/>
      <c r="P9" s="115" t="s">
        <v>221</v>
      </c>
      <c r="Q9" s="109"/>
      <c r="R9" s="110"/>
      <c r="S9" s="194">
        <f>IFERROR(G9*M9,0)</f>
        <v>840.29399999999998</v>
      </c>
      <c r="T9" s="193"/>
      <c r="U9" s="193"/>
      <c r="V9" s="195"/>
      <c r="W9" s="194">
        <f>IFERROR(J9*P9,0)</f>
        <v>0</v>
      </c>
      <c r="X9" s="193"/>
      <c r="Y9" s="193"/>
      <c r="Z9" s="195"/>
      <c r="AM9" s="32" t="s">
        <v>153</v>
      </c>
      <c r="BG9" s="9"/>
      <c r="BQ9" s="10"/>
    </row>
    <row r="10" spans="1:69">
      <c r="D10" s="107" t="s">
        <v>219</v>
      </c>
      <c r="E10" s="107"/>
      <c r="F10" s="107"/>
      <c r="G10" s="193"/>
      <c r="H10" s="193"/>
      <c r="I10" s="193"/>
      <c r="J10" s="115"/>
      <c r="K10" s="109"/>
      <c r="L10" s="110"/>
      <c r="M10" s="193"/>
      <c r="N10" s="193"/>
      <c r="O10" s="193"/>
      <c r="P10" s="115"/>
      <c r="Q10" s="109"/>
      <c r="R10" s="110"/>
      <c r="S10" s="194"/>
      <c r="T10" s="193"/>
      <c r="U10" s="193"/>
      <c r="V10" s="195"/>
      <c r="W10" s="194"/>
      <c r="X10" s="193"/>
      <c r="Y10" s="193"/>
      <c r="Z10" s="195"/>
      <c r="AM10" s="185" t="s">
        <v>242</v>
      </c>
      <c r="AN10" s="185"/>
      <c r="AO10" s="57" t="s">
        <v>243</v>
      </c>
      <c r="BG10" s="9"/>
      <c r="BQ10" s="10"/>
    </row>
    <row r="11" spans="1:69">
      <c r="D11" s="107" t="s">
        <v>220</v>
      </c>
      <c r="E11" s="107"/>
      <c r="F11" s="107"/>
      <c r="G11" s="193">
        <f>G20</f>
        <v>0</v>
      </c>
      <c r="H11" s="193"/>
      <c r="I11" s="193"/>
      <c r="J11" s="194">
        <f>J20</f>
        <v>173.76499999999999</v>
      </c>
      <c r="K11" s="193"/>
      <c r="L11" s="195"/>
      <c r="M11" s="115" t="s">
        <v>221</v>
      </c>
      <c r="N11" s="109"/>
      <c r="O11" s="110"/>
      <c r="P11" s="194">
        <f>P20</f>
        <v>2.3000000000000003</v>
      </c>
      <c r="Q11" s="193"/>
      <c r="R11" s="195"/>
      <c r="S11" s="194">
        <f>IFERROR(G11*M11,0)</f>
        <v>0</v>
      </c>
      <c r="T11" s="193"/>
      <c r="U11" s="193"/>
      <c r="V11" s="195"/>
      <c r="W11" s="194">
        <f>IFERROR(J11*P11,0)</f>
        <v>399.65950000000004</v>
      </c>
      <c r="X11" s="193"/>
      <c r="Y11" s="193"/>
      <c r="Z11" s="195"/>
      <c r="AN11" s="185" t="s">
        <v>242</v>
      </c>
      <c r="AO11" s="185"/>
      <c r="AP11" s="4" t="s">
        <v>4</v>
      </c>
      <c r="AQ11" s="58" t="s">
        <v>200</v>
      </c>
      <c r="AR11" s="59" t="s">
        <v>217</v>
      </c>
      <c r="AS11" s="43">
        <v>2</v>
      </c>
      <c r="AT11" s="58" t="s">
        <v>341</v>
      </c>
      <c r="BG11" s="9"/>
      <c r="BQ11" s="10"/>
    </row>
    <row r="12" spans="1:69">
      <c r="D12" s="107" t="s">
        <v>215</v>
      </c>
      <c r="E12" s="107"/>
      <c r="F12" s="107"/>
      <c r="G12" s="193">
        <f>SUM(G8:I11)</f>
        <v>464.09999999999997</v>
      </c>
      <c r="H12" s="193"/>
      <c r="I12" s="193"/>
      <c r="J12" s="194">
        <f>SUM(J8:L11)</f>
        <v>173.76499999999999</v>
      </c>
      <c r="K12" s="193"/>
      <c r="L12" s="195"/>
      <c r="M12" s="193"/>
      <c r="N12" s="193"/>
      <c r="O12" s="193"/>
      <c r="P12" s="194"/>
      <c r="Q12" s="193"/>
      <c r="R12" s="195"/>
      <c r="S12" s="194">
        <f>SUM(S8:V11)</f>
        <v>1061.3820000000001</v>
      </c>
      <c r="T12" s="193"/>
      <c r="U12" s="193"/>
      <c r="V12" s="195"/>
      <c r="W12" s="194">
        <f>SUM(W8:Z11)</f>
        <v>399.65950000000004</v>
      </c>
      <c r="X12" s="193"/>
      <c r="Y12" s="193"/>
      <c r="Z12" s="195"/>
      <c r="AP12" s="4" t="s">
        <v>4</v>
      </c>
      <c r="AQ12" s="190">
        <f>'1条'!$R$9</f>
        <v>4</v>
      </c>
      <c r="AR12" s="190"/>
      <c r="AS12" s="59" t="s">
        <v>217</v>
      </c>
      <c r="AT12" s="43">
        <v>2</v>
      </c>
      <c r="AU12" s="23" t="s">
        <v>60</v>
      </c>
      <c r="AV12" s="190">
        <f>ABS(G35)</f>
        <v>0.57418121094591656</v>
      </c>
      <c r="AW12" s="190"/>
      <c r="AY12" s="4" t="s">
        <v>4</v>
      </c>
      <c r="AZ12" s="190">
        <f>AQ12-AT12*AV12</f>
        <v>2.8516375781081669</v>
      </c>
      <c r="BA12" s="190"/>
      <c r="BG12" s="9"/>
      <c r="BQ12" s="10"/>
    </row>
    <row r="13" spans="1:69">
      <c r="D13" s="19"/>
      <c r="E13" s="19"/>
      <c r="F13" s="1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BG13" s="9"/>
      <c r="BQ13" s="10"/>
    </row>
    <row r="14" spans="1:69">
      <c r="D14" t="s">
        <v>436</v>
      </c>
      <c r="G14" s="203" t="s">
        <v>203</v>
      </c>
      <c r="H14" s="204"/>
      <c r="I14" s="204"/>
      <c r="J14" s="205" t="s">
        <v>204</v>
      </c>
      <c r="K14" s="204"/>
      <c r="L14" s="204"/>
      <c r="M14" s="152" t="s">
        <v>205</v>
      </c>
      <c r="N14" s="153"/>
      <c r="O14" s="153"/>
      <c r="P14" s="153"/>
      <c r="Q14" s="153"/>
      <c r="R14" s="154"/>
      <c r="S14" s="152" t="s">
        <v>206</v>
      </c>
      <c r="T14" s="153"/>
      <c r="U14" s="153"/>
      <c r="V14" s="153"/>
      <c r="W14" s="153"/>
      <c r="X14" s="153"/>
      <c r="Y14" s="153"/>
      <c r="Z14" s="154"/>
      <c r="AM14" t="s">
        <v>232</v>
      </c>
      <c r="BG14" s="9"/>
      <c r="BQ14" s="10"/>
    </row>
    <row r="15" spans="1:69">
      <c r="G15" s="206" t="s">
        <v>207</v>
      </c>
      <c r="H15" s="207"/>
      <c r="I15" s="207"/>
      <c r="J15" s="208" t="s">
        <v>196</v>
      </c>
      <c r="K15" s="207"/>
      <c r="L15" s="207"/>
      <c r="M15" s="208" t="s">
        <v>208</v>
      </c>
      <c r="N15" s="207"/>
      <c r="O15" s="207"/>
      <c r="P15" s="208" t="s">
        <v>209</v>
      </c>
      <c r="Q15" s="207"/>
      <c r="R15" s="207"/>
      <c r="S15" s="208" t="s">
        <v>210</v>
      </c>
      <c r="T15" s="207"/>
      <c r="U15" s="207"/>
      <c r="V15" s="207"/>
      <c r="W15" s="208" t="s">
        <v>211</v>
      </c>
      <c r="X15" s="207"/>
      <c r="Y15" s="207"/>
      <c r="Z15" s="209"/>
      <c r="AM15" s="215" t="s">
        <v>235</v>
      </c>
      <c r="AN15" s="216"/>
      <c r="AO15" s="47" t="s">
        <v>224</v>
      </c>
      <c r="AP15" s="141">
        <f>AP6/AR7*AT6</f>
        <v>1.6025091359019366</v>
      </c>
      <c r="AQ15" s="141"/>
      <c r="AR15" s="142"/>
      <c r="AS15" s="19" t="str">
        <f>IF(AP15&lt;=AX15, "&lt;", "≧")</f>
        <v>≧</v>
      </c>
      <c r="AT15" s="152" t="s">
        <v>244</v>
      </c>
      <c r="AU15" s="153"/>
      <c r="AV15" s="153"/>
      <c r="AW15" s="153"/>
      <c r="AX15" s="109">
        <f>'1条'!CC31</f>
        <v>1.5</v>
      </c>
      <c r="AY15" s="110"/>
      <c r="BB15" s="152" t="str">
        <f>IF(AS15="≧", "OK", "NG")</f>
        <v>OK</v>
      </c>
      <c r="BC15" s="154"/>
      <c r="BD15" s="60"/>
      <c r="BE15" s="60"/>
      <c r="BF15" s="60"/>
      <c r="BG15" s="9"/>
      <c r="BQ15" s="10"/>
    </row>
    <row r="16" spans="1:69">
      <c r="G16" s="199" t="s">
        <v>212</v>
      </c>
      <c r="H16" s="197"/>
      <c r="I16" s="197"/>
      <c r="J16" s="196" t="s">
        <v>212</v>
      </c>
      <c r="K16" s="197"/>
      <c r="L16" s="197"/>
      <c r="M16" s="196" t="s">
        <v>213</v>
      </c>
      <c r="N16" s="197"/>
      <c r="O16" s="197"/>
      <c r="P16" s="196" t="s">
        <v>213</v>
      </c>
      <c r="Q16" s="197"/>
      <c r="R16" s="197"/>
      <c r="S16" s="200" t="s">
        <v>214</v>
      </c>
      <c r="T16" s="201"/>
      <c r="U16" s="201"/>
      <c r="V16" s="202"/>
      <c r="W16" s="196" t="s">
        <v>214</v>
      </c>
      <c r="X16" s="197"/>
      <c r="Y16" s="197"/>
      <c r="Z16" s="198"/>
      <c r="BG16" s="9"/>
      <c r="BQ16" s="10"/>
    </row>
    <row r="17" spans="3:69">
      <c r="D17" s="107" t="s">
        <v>504</v>
      </c>
      <c r="E17" s="107"/>
      <c r="F17" s="107"/>
      <c r="G17" s="193">
        <f>'2荷'!H34</f>
        <v>152.88</v>
      </c>
      <c r="H17" s="193"/>
      <c r="I17" s="193"/>
      <c r="J17" s="115" t="s">
        <v>221</v>
      </c>
      <c r="K17" s="109"/>
      <c r="L17" s="110"/>
      <c r="M17" s="193">
        <f>'2荷'!H19</f>
        <v>1.4461538461538463</v>
      </c>
      <c r="N17" s="193"/>
      <c r="O17" s="193"/>
      <c r="P17" s="115" t="s">
        <v>221</v>
      </c>
      <c r="Q17" s="109"/>
      <c r="R17" s="110"/>
      <c r="S17" s="194">
        <f>IFERROR(G17*M17,0)</f>
        <v>221.08800000000002</v>
      </c>
      <c r="T17" s="193"/>
      <c r="U17" s="193"/>
      <c r="V17" s="195"/>
      <c r="W17" s="194">
        <f>IFERROR(J17*P17,0)</f>
        <v>0</v>
      </c>
      <c r="X17" s="193"/>
      <c r="Y17" s="193"/>
      <c r="Z17" s="195"/>
      <c r="AL17" t="s">
        <v>349</v>
      </c>
      <c r="BG17" s="9"/>
      <c r="BQ17" s="10"/>
    </row>
    <row r="18" spans="3:69">
      <c r="D18" s="107" t="s">
        <v>216</v>
      </c>
      <c r="E18" s="107"/>
      <c r="F18" s="107"/>
      <c r="G18" s="193">
        <f>'2荷'!AZ22</f>
        <v>311.21999999999997</v>
      </c>
      <c r="H18" s="193"/>
      <c r="I18" s="193"/>
      <c r="J18" s="115" t="s">
        <v>221</v>
      </c>
      <c r="K18" s="109"/>
      <c r="L18" s="110"/>
      <c r="M18" s="193">
        <f>'2荷'!BB14</f>
        <v>2.7</v>
      </c>
      <c r="N18" s="193"/>
      <c r="O18" s="193"/>
      <c r="P18" s="115" t="s">
        <v>221</v>
      </c>
      <c r="Q18" s="109"/>
      <c r="R18" s="110"/>
      <c r="S18" s="194">
        <f>IFERROR(G18*M18,0)</f>
        <v>840.29399999999998</v>
      </c>
      <c r="T18" s="193"/>
      <c r="U18" s="193"/>
      <c r="V18" s="195"/>
      <c r="W18" s="194">
        <f>IFERROR(J18*P18,0)</f>
        <v>0</v>
      </c>
      <c r="X18" s="193"/>
      <c r="Y18" s="193"/>
      <c r="Z18" s="195"/>
      <c r="AM18" t="s">
        <v>518</v>
      </c>
      <c r="BG18" s="9"/>
      <c r="BQ18" s="10"/>
    </row>
    <row r="19" spans="3:69">
      <c r="D19" s="107" t="s">
        <v>219</v>
      </c>
      <c r="E19" s="107"/>
      <c r="F19" s="107"/>
      <c r="G19" s="193">
        <f>'2荷'!AQ29</f>
        <v>5.9999999999999964</v>
      </c>
      <c r="H19" s="193"/>
      <c r="I19" s="193"/>
      <c r="J19" s="115" t="s">
        <v>221</v>
      </c>
      <c r="K19" s="109"/>
      <c r="L19" s="110"/>
      <c r="M19" s="193">
        <f>'2荷'!AQ37</f>
        <v>3.7</v>
      </c>
      <c r="N19" s="193"/>
      <c r="O19" s="193"/>
      <c r="P19" s="115"/>
      <c r="Q19" s="109"/>
      <c r="R19" s="110"/>
      <c r="S19" s="194">
        <f>IFERROR(G19*M19,0)</f>
        <v>22.199999999999989</v>
      </c>
      <c r="T19" s="193"/>
      <c r="U19" s="193"/>
      <c r="V19" s="195"/>
      <c r="W19" s="194">
        <f>IFERROR(J19*P19,0)</f>
        <v>0</v>
      </c>
      <c r="X19" s="193"/>
      <c r="Y19" s="193"/>
      <c r="Z19" s="195"/>
      <c r="AM19" t="s">
        <v>517</v>
      </c>
      <c r="BG19" s="11"/>
      <c r="BH19" s="12"/>
      <c r="BI19" s="12"/>
      <c r="BJ19" s="12"/>
      <c r="BK19" s="12"/>
      <c r="BL19" s="12"/>
      <c r="BM19" s="12"/>
      <c r="BN19" s="12"/>
      <c r="BO19" s="12"/>
      <c r="BP19" s="12"/>
      <c r="BQ19" s="13"/>
    </row>
    <row r="20" spans="3:69">
      <c r="D20" s="107" t="s">
        <v>220</v>
      </c>
      <c r="E20" s="107"/>
      <c r="F20" s="107"/>
      <c r="G20" s="193">
        <f>'2土'!AP25</f>
        <v>0</v>
      </c>
      <c r="H20" s="193"/>
      <c r="I20" s="193"/>
      <c r="J20" s="194">
        <f>'2土'!AP20</f>
        <v>173.76499999999999</v>
      </c>
      <c r="K20" s="193"/>
      <c r="L20" s="195"/>
      <c r="M20" s="115" t="s">
        <v>221</v>
      </c>
      <c r="N20" s="109"/>
      <c r="O20" s="110"/>
      <c r="P20" s="194">
        <f>'2土'!AP33</f>
        <v>2.3000000000000003</v>
      </c>
      <c r="Q20" s="193"/>
      <c r="R20" s="195"/>
      <c r="S20" s="194">
        <f>IFERROR(G20*M20,0)</f>
        <v>0</v>
      </c>
      <c r="T20" s="193"/>
      <c r="U20" s="193"/>
      <c r="V20" s="195"/>
      <c r="W20" s="194">
        <f>IFERROR(J20*P20,0)</f>
        <v>399.65950000000004</v>
      </c>
      <c r="X20" s="193"/>
      <c r="Y20" s="193"/>
      <c r="Z20" s="195"/>
      <c r="AM20" s="192" t="s">
        <v>245</v>
      </c>
      <c r="AN20" s="192"/>
      <c r="AO20" s="211" t="s">
        <v>40</v>
      </c>
      <c r="AP20" s="220" t="s">
        <v>222</v>
      </c>
      <c r="AQ20" s="220"/>
      <c r="AR20" s="220"/>
      <c r="AS20" s="164" t="s">
        <v>246</v>
      </c>
      <c r="AT20" s="164"/>
      <c r="AU20" s="224" t="s">
        <v>247</v>
      </c>
      <c r="AV20" s="224"/>
      <c r="AW20" s="225" t="s">
        <v>248</v>
      </c>
    </row>
    <row r="21" spans="3:69">
      <c r="D21" s="107" t="s">
        <v>215</v>
      </c>
      <c r="E21" s="107"/>
      <c r="F21" s="107"/>
      <c r="G21" s="193">
        <f>SUM(G17:I20)</f>
        <v>470.09999999999997</v>
      </c>
      <c r="H21" s="193"/>
      <c r="I21" s="193"/>
      <c r="J21" s="194">
        <f>SUM(J17:L20)</f>
        <v>173.76499999999999</v>
      </c>
      <c r="K21" s="193"/>
      <c r="L21" s="195"/>
      <c r="M21" s="193"/>
      <c r="N21" s="193"/>
      <c r="O21" s="193"/>
      <c r="P21" s="194"/>
      <c r="Q21" s="193"/>
      <c r="R21" s="195"/>
      <c r="S21" s="194">
        <f>SUM(S17:V20)</f>
        <v>1083.5820000000001</v>
      </c>
      <c r="T21" s="193"/>
      <c r="U21" s="193"/>
      <c r="V21" s="195"/>
      <c r="W21" s="194">
        <f>SUM(W17:Z20)</f>
        <v>399.65950000000004</v>
      </c>
      <c r="X21" s="193"/>
      <c r="Y21" s="193"/>
      <c r="Z21" s="195"/>
      <c r="AM21" s="192"/>
      <c r="AN21" s="192"/>
      <c r="AO21" s="211"/>
      <c r="AP21" s="185" t="s">
        <v>227</v>
      </c>
      <c r="AQ21" s="185"/>
      <c r="AR21" s="185"/>
      <c r="AS21" s="164"/>
      <c r="AT21" s="164"/>
      <c r="AU21" s="185" t="s">
        <v>227</v>
      </c>
      <c r="AV21" s="185"/>
      <c r="AW21" s="225"/>
    </row>
    <row r="22" spans="3:69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AO22" s="211" t="s">
        <v>40</v>
      </c>
      <c r="AP22" s="169">
        <f>G21</f>
        <v>470.09999999999997</v>
      </c>
      <c r="AQ22" s="169"/>
      <c r="AR22" s="169"/>
      <c r="AS22" s="164" t="s">
        <v>246</v>
      </c>
      <c r="AT22" s="164"/>
      <c r="AU22" s="35">
        <v>6</v>
      </c>
      <c r="AV22" s="28" t="s">
        <v>249</v>
      </c>
      <c r="AW22" s="169">
        <f>AQ34</f>
        <v>0.54515528610933806</v>
      </c>
      <c r="AX22" s="169"/>
      <c r="AY22" s="169"/>
      <c r="AZ22" s="225" t="s">
        <v>248</v>
      </c>
      <c r="BA22" s="211" t="s">
        <v>40</v>
      </c>
      <c r="BB22" s="163">
        <f>AP22/AP23*(1+AU22*AW22/AV23)</f>
        <v>213.62906249999989</v>
      </c>
      <c r="BC22" s="163"/>
      <c r="BD22" s="163"/>
      <c r="BE22" s="226" t="s">
        <v>33</v>
      </c>
      <c r="BF22" s="227"/>
      <c r="BG22" s="6"/>
      <c r="BH22" s="7"/>
      <c r="BI22" s="7"/>
      <c r="BJ22" s="7"/>
      <c r="BK22" s="7"/>
      <c r="BL22" s="7"/>
      <c r="BM22" s="7"/>
      <c r="BN22" s="7"/>
      <c r="BO22" s="7"/>
      <c r="BP22" s="7"/>
      <c r="BQ22" s="8"/>
    </row>
    <row r="23" spans="3:69">
      <c r="C23" t="s">
        <v>347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X23" s="6"/>
      <c r="Y23" s="7"/>
      <c r="Z23" s="7"/>
      <c r="AA23" s="7"/>
      <c r="AB23" s="7"/>
      <c r="AC23" s="7"/>
      <c r="AD23" s="7"/>
      <c r="AE23" s="7"/>
      <c r="AF23" s="7"/>
      <c r="AG23" s="7"/>
      <c r="AH23" s="8"/>
      <c r="AO23" s="211"/>
      <c r="AP23" s="212">
        <f>'1条'!$R$9</f>
        <v>4</v>
      </c>
      <c r="AQ23" s="212"/>
      <c r="AR23" s="212"/>
      <c r="AS23" s="164"/>
      <c r="AT23" s="164"/>
      <c r="AV23" s="212">
        <f>AP23</f>
        <v>4</v>
      </c>
      <c r="AW23" s="212"/>
      <c r="AX23" s="212"/>
      <c r="AZ23" s="225"/>
      <c r="BA23" s="211"/>
      <c r="BB23" s="163"/>
      <c r="BC23" s="163"/>
      <c r="BD23" s="163"/>
      <c r="BE23" s="226"/>
      <c r="BF23" s="227"/>
      <c r="BG23" s="9"/>
      <c r="BQ23" s="10"/>
    </row>
    <row r="24" spans="3:69">
      <c r="D24" t="s">
        <v>225</v>
      </c>
      <c r="U24" s="16"/>
      <c r="X24" s="9"/>
      <c r="AH24" s="10"/>
      <c r="AM24" s="192" t="s">
        <v>250</v>
      </c>
      <c r="AN24" s="192"/>
      <c r="AO24" s="211" t="s">
        <v>40</v>
      </c>
      <c r="AP24" s="220" t="s">
        <v>222</v>
      </c>
      <c r="AQ24" s="220"/>
      <c r="AR24" s="220"/>
      <c r="AS24" s="164" t="s">
        <v>251</v>
      </c>
      <c r="AT24" s="164"/>
      <c r="AU24" s="224" t="s">
        <v>247</v>
      </c>
      <c r="AV24" s="224"/>
      <c r="AW24" s="225" t="s">
        <v>248</v>
      </c>
      <c r="BG24" s="9"/>
      <c r="BQ24" s="10"/>
    </row>
    <row r="25" spans="3:69">
      <c r="D25" s="192" t="s">
        <v>226</v>
      </c>
      <c r="E25" s="192"/>
      <c r="F25" s="211" t="s">
        <v>40</v>
      </c>
      <c r="G25" s="210" t="s">
        <v>227</v>
      </c>
      <c r="H25" s="210"/>
      <c r="I25" s="210"/>
      <c r="K25" s="211" t="s">
        <v>40</v>
      </c>
      <c r="L25" s="169">
        <f>'1条'!R9</f>
        <v>4</v>
      </c>
      <c r="M25" s="169"/>
      <c r="N25" s="169"/>
      <c r="U25" s="16"/>
      <c r="X25" s="9"/>
      <c r="AH25" s="10"/>
      <c r="AM25" s="192"/>
      <c r="AN25" s="192"/>
      <c r="AO25" s="211"/>
      <c r="AP25" s="185" t="s">
        <v>227</v>
      </c>
      <c r="AQ25" s="185"/>
      <c r="AR25" s="185"/>
      <c r="AS25" s="164"/>
      <c r="AT25" s="164"/>
      <c r="AU25" s="185" t="s">
        <v>227</v>
      </c>
      <c r="AV25" s="185"/>
      <c r="AW25" s="225"/>
      <c r="BG25" s="9"/>
      <c r="BQ25" s="10"/>
    </row>
    <row r="26" spans="3:69">
      <c r="D26" s="192"/>
      <c r="E26" s="192"/>
      <c r="F26" s="211"/>
      <c r="G26" s="197">
        <f>'1条'!CG30</f>
        <v>6</v>
      </c>
      <c r="H26" s="197"/>
      <c r="I26" s="197"/>
      <c r="K26" s="211"/>
      <c r="L26" s="197">
        <f>G26</f>
        <v>6</v>
      </c>
      <c r="M26" s="197"/>
      <c r="N26" s="197"/>
      <c r="U26" s="16"/>
      <c r="X26" s="9"/>
      <c r="AH26" s="10"/>
      <c r="AO26" s="211" t="s">
        <v>40</v>
      </c>
      <c r="AP26" s="169">
        <f>G21</f>
        <v>470.09999999999997</v>
      </c>
      <c r="AQ26" s="169"/>
      <c r="AR26" s="169"/>
      <c r="AS26" s="164" t="s">
        <v>251</v>
      </c>
      <c r="AT26" s="164"/>
      <c r="AU26" s="35">
        <v>6</v>
      </c>
      <c r="AV26" s="28" t="s">
        <v>249</v>
      </c>
      <c r="AW26" s="169">
        <f>AQ34</f>
        <v>0.54515528610933806</v>
      </c>
      <c r="AX26" s="169"/>
      <c r="AY26" s="169"/>
      <c r="AZ26" s="225" t="s">
        <v>248</v>
      </c>
      <c r="BA26" s="160" t="s">
        <v>224</v>
      </c>
      <c r="BB26" s="163">
        <f>AP26/AP27*(1-AU26*AW26/AV27)</f>
        <v>21.420937500000065</v>
      </c>
      <c r="BC26" s="163"/>
      <c r="BD26" s="163"/>
      <c r="BE26" s="226" t="s">
        <v>33</v>
      </c>
      <c r="BF26" s="227"/>
      <c r="BG26" s="9"/>
      <c r="BQ26" s="10"/>
    </row>
    <row r="27" spans="3:69">
      <c r="F27" s="21" t="s">
        <v>224</v>
      </c>
      <c r="G27" s="163">
        <f>L25/L26</f>
        <v>0.66666666666666663</v>
      </c>
      <c r="H27" s="163"/>
      <c r="I27" s="163"/>
      <c r="J27" s="18" t="s">
        <v>223</v>
      </c>
      <c r="X27" s="9"/>
      <c r="AH27" s="10"/>
      <c r="AO27" s="211"/>
      <c r="AP27" s="212">
        <f>'1条'!$R$9</f>
        <v>4</v>
      </c>
      <c r="AQ27" s="212"/>
      <c r="AR27" s="212"/>
      <c r="AS27" s="164"/>
      <c r="AT27" s="164"/>
      <c r="AV27" s="212">
        <f>AP27</f>
        <v>4</v>
      </c>
      <c r="AW27" s="212"/>
      <c r="AX27" s="212"/>
      <c r="AZ27" s="225"/>
      <c r="BA27" s="160"/>
      <c r="BB27" s="163"/>
      <c r="BC27" s="163"/>
      <c r="BD27" s="163"/>
      <c r="BE27" s="226"/>
      <c r="BF27" s="227"/>
      <c r="BG27" s="9"/>
      <c r="BQ27" s="10"/>
    </row>
    <row r="28" spans="3:69">
      <c r="D28" t="s">
        <v>228</v>
      </c>
      <c r="X28" s="9"/>
      <c r="AH28" s="10"/>
      <c r="AM28" s="32" t="s">
        <v>153</v>
      </c>
      <c r="BG28" s="9"/>
      <c r="BQ28" s="10"/>
    </row>
    <row r="29" spans="3:69">
      <c r="D29" s="185" t="s">
        <v>229</v>
      </c>
      <c r="E29" s="185"/>
      <c r="F29" s="211" t="s">
        <v>40</v>
      </c>
      <c r="G29" s="220" t="s">
        <v>230</v>
      </c>
      <c r="H29" s="220"/>
      <c r="I29" s="220"/>
      <c r="J29" s="220"/>
      <c r="K29" s="220"/>
      <c r="M29" s="211" t="s">
        <v>40</v>
      </c>
      <c r="N29" s="169">
        <f>S12</f>
        <v>1061.3820000000001</v>
      </c>
      <c r="O29" s="169"/>
      <c r="P29" s="169"/>
      <c r="Q29" s="52" t="s">
        <v>217</v>
      </c>
      <c r="R29" s="169">
        <f>W12</f>
        <v>399.65950000000004</v>
      </c>
      <c r="S29" s="169"/>
      <c r="T29" s="169"/>
      <c r="X29" s="9"/>
      <c r="AH29" s="10"/>
      <c r="AN29" s="185" t="s">
        <v>229</v>
      </c>
      <c r="AO29" s="185"/>
      <c r="AP29" s="211" t="s">
        <v>40</v>
      </c>
      <c r="AQ29" s="220" t="s">
        <v>230</v>
      </c>
      <c r="AR29" s="220"/>
      <c r="AS29" s="220"/>
      <c r="AT29" s="220"/>
      <c r="AU29" s="220"/>
      <c r="AW29" s="211" t="s">
        <v>40</v>
      </c>
      <c r="AX29" s="169">
        <f>S21</f>
        <v>1083.5820000000001</v>
      </c>
      <c r="AY29" s="169"/>
      <c r="AZ29" s="169"/>
      <c r="BA29" s="52" t="s">
        <v>217</v>
      </c>
      <c r="BB29" s="169">
        <f>W21</f>
        <v>399.65950000000004</v>
      </c>
      <c r="BC29" s="169"/>
      <c r="BD29" s="169"/>
      <c r="BG29" s="9"/>
      <c r="BQ29" s="10"/>
    </row>
    <row r="30" spans="3:69">
      <c r="D30" s="185"/>
      <c r="E30" s="185"/>
      <c r="F30" s="211"/>
      <c r="G30" s="185" t="s">
        <v>222</v>
      </c>
      <c r="H30" s="185"/>
      <c r="I30" s="185"/>
      <c r="J30" s="185"/>
      <c r="K30" s="185"/>
      <c r="M30" s="211"/>
      <c r="P30" s="212">
        <f>G12</f>
        <v>464.09999999999997</v>
      </c>
      <c r="Q30" s="212"/>
      <c r="R30" s="212"/>
      <c r="X30" s="9"/>
      <c r="AH30" s="10"/>
      <c r="AN30" s="185"/>
      <c r="AO30" s="185"/>
      <c r="AP30" s="211"/>
      <c r="AQ30" s="185" t="s">
        <v>222</v>
      </c>
      <c r="AR30" s="185"/>
      <c r="AS30" s="185"/>
      <c r="AT30" s="185"/>
      <c r="AU30" s="185"/>
      <c r="AW30" s="211"/>
      <c r="AZ30" s="212">
        <f>G21</f>
        <v>470.09999999999997</v>
      </c>
      <c r="BA30" s="212"/>
      <c r="BB30" s="212"/>
      <c r="BG30" s="9"/>
      <c r="BQ30" s="10"/>
    </row>
    <row r="31" spans="3:69">
      <c r="F31" s="16" t="s">
        <v>224</v>
      </c>
      <c r="G31" s="163">
        <f>(N29-R29)/P30</f>
        <v>1.4258187890540834</v>
      </c>
      <c r="H31" s="163"/>
      <c r="I31" s="18" t="s">
        <v>223</v>
      </c>
      <c r="X31" s="9"/>
      <c r="AH31" s="10"/>
      <c r="AP31" s="16" t="s">
        <v>224</v>
      </c>
      <c r="AQ31" s="163">
        <f>(AX29-BB29)/AZ30</f>
        <v>1.4548447138906619</v>
      </c>
      <c r="AR31" s="163"/>
      <c r="AS31" s="18" t="s">
        <v>223</v>
      </c>
      <c r="BG31" s="9"/>
      <c r="BQ31" s="10"/>
    </row>
    <row r="32" spans="3:69">
      <c r="D32" t="s">
        <v>231</v>
      </c>
      <c r="X32" s="9"/>
      <c r="AH32" s="10"/>
      <c r="AN32" s="185" t="s">
        <v>340</v>
      </c>
      <c r="AO32" s="185"/>
      <c r="AP32" s="211" t="s">
        <v>40</v>
      </c>
      <c r="AQ32" s="53" t="s">
        <v>227</v>
      </c>
      <c r="AR32" s="217" t="s">
        <v>217</v>
      </c>
      <c r="AS32" s="185" t="s">
        <v>229</v>
      </c>
      <c r="AU32" s="211" t="s">
        <v>40</v>
      </c>
      <c r="AV32" s="169">
        <f>'1条'!R9</f>
        <v>4</v>
      </c>
      <c r="AW32" s="169"/>
      <c r="AX32" s="169"/>
      <c r="AY32" s="217" t="s">
        <v>217</v>
      </c>
      <c r="AZ32" s="190">
        <f>AQ31</f>
        <v>1.4548447138906619</v>
      </c>
      <c r="BA32" s="190"/>
      <c r="BG32" s="9"/>
      <c r="BQ32" s="10"/>
    </row>
    <row r="33" spans="4:70">
      <c r="D33" s="185" t="s">
        <v>340</v>
      </c>
      <c r="E33" s="185"/>
      <c r="F33" s="211" t="s">
        <v>40</v>
      </c>
      <c r="G33" s="53" t="s">
        <v>227</v>
      </c>
      <c r="H33" s="217" t="s">
        <v>217</v>
      </c>
      <c r="I33" s="185" t="s">
        <v>229</v>
      </c>
      <c r="K33" s="211" t="s">
        <v>40</v>
      </c>
      <c r="L33" s="169">
        <f>'1条'!R9</f>
        <v>4</v>
      </c>
      <c r="M33" s="169"/>
      <c r="N33" s="169"/>
      <c r="O33" s="217" t="s">
        <v>217</v>
      </c>
      <c r="P33" s="219">
        <f>G31</f>
        <v>1.4258187890540834</v>
      </c>
      <c r="Q33" s="219"/>
      <c r="R33" s="219"/>
      <c r="X33" s="9"/>
      <c r="AH33" s="10"/>
      <c r="AN33" s="185"/>
      <c r="AO33" s="185"/>
      <c r="AP33" s="211"/>
      <c r="AQ33" s="48">
        <v>2</v>
      </c>
      <c r="AR33" s="218"/>
      <c r="AS33" s="185"/>
      <c r="AU33" s="211"/>
      <c r="AW33" s="48">
        <v>2</v>
      </c>
      <c r="AY33" s="218"/>
      <c r="AZ33" s="190"/>
      <c r="BA33" s="190"/>
      <c r="BB33" s="60"/>
      <c r="BG33" s="9"/>
      <c r="BQ33" s="10"/>
    </row>
    <row r="34" spans="4:70">
      <c r="D34" s="185"/>
      <c r="E34" s="185"/>
      <c r="F34" s="211"/>
      <c r="G34" s="48">
        <v>2</v>
      </c>
      <c r="H34" s="218"/>
      <c r="I34" s="185"/>
      <c r="K34" s="211"/>
      <c r="M34" s="48">
        <v>2</v>
      </c>
      <c r="O34" s="218"/>
      <c r="P34" s="219"/>
      <c r="Q34" s="219"/>
      <c r="R34" s="219"/>
      <c r="X34" s="9"/>
      <c r="AH34" s="10"/>
      <c r="AP34" s="21" t="s">
        <v>224</v>
      </c>
      <c r="AQ34" s="163">
        <f>AV32/AW33-AZ32</f>
        <v>0.54515528610933806</v>
      </c>
      <c r="AR34" s="163"/>
      <c r="AS34" s="18" t="s">
        <v>223</v>
      </c>
      <c r="BG34" s="9"/>
      <c r="BQ34" s="10"/>
    </row>
    <row r="35" spans="4:70">
      <c r="F35" s="21" t="s">
        <v>224</v>
      </c>
      <c r="G35" s="163">
        <f>L33/M34-P33</f>
        <v>0.57418121094591656</v>
      </c>
      <c r="H35" s="163"/>
      <c r="I35" s="18" t="s">
        <v>223</v>
      </c>
      <c r="X35" s="9"/>
      <c r="AH35" s="10"/>
      <c r="AM35" t="s">
        <v>232</v>
      </c>
      <c r="BG35" s="9"/>
      <c r="BQ35" s="10"/>
    </row>
    <row r="36" spans="4:70">
      <c r="X36" s="9"/>
      <c r="AH36" s="10"/>
      <c r="AM36" s="215" t="s">
        <v>245</v>
      </c>
      <c r="AN36" s="216"/>
      <c r="AO36" s="47" t="s">
        <v>224</v>
      </c>
      <c r="AP36" s="141">
        <f>BB22</f>
        <v>213.62906249999989</v>
      </c>
      <c r="AQ36" s="141"/>
      <c r="AR36" s="142"/>
      <c r="AS36" s="19" t="str">
        <f>IF(AP36&lt;=AY36, "≦", "&gt;")</f>
        <v>≦</v>
      </c>
      <c r="AT36" s="152" t="s">
        <v>252</v>
      </c>
      <c r="AU36" s="153"/>
      <c r="AV36" s="153"/>
      <c r="AW36" s="153"/>
      <c r="AX36" s="153"/>
      <c r="AY36" s="155">
        <f>'1条'!CC32</f>
        <v>300</v>
      </c>
      <c r="AZ36" s="110"/>
      <c r="BC36" s="152" t="str">
        <f>IF(AS36="≦", "OK", "NG")</f>
        <v>OK</v>
      </c>
      <c r="BD36" s="154"/>
      <c r="BG36" s="9"/>
      <c r="BQ36" s="10"/>
    </row>
    <row r="37" spans="4:70">
      <c r="D37" t="s">
        <v>232</v>
      </c>
      <c r="X37" s="9"/>
      <c r="AH37" s="10"/>
      <c r="BG37" s="11"/>
      <c r="BH37" s="12"/>
      <c r="BI37" s="12"/>
      <c r="BJ37" s="12"/>
      <c r="BK37" s="12"/>
      <c r="BL37" s="12"/>
      <c r="BM37" s="12"/>
      <c r="BN37" s="12"/>
      <c r="BO37" s="12"/>
      <c r="BP37" s="12"/>
      <c r="BQ37" s="13"/>
    </row>
    <row r="38" spans="4:70">
      <c r="D38" s="213" t="s">
        <v>339</v>
      </c>
      <c r="E38" s="214"/>
      <c r="F38" s="47" t="s">
        <v>224</v>
      </c>
      <c r="G38" s="141">
        <f>ABS(G35)</f>
        <v>0.57418121094591656</v>
      </c>
      <c r="H38" s="141"/>
      <c r="I38" s="142"/>
      <c r="J38" s="19" t="str">
        <f>IF(G38&lt;=N38, "≦", "&gt;")</f>
        <v>≦</v>
      </c>
      <c r="K38" s="215" t="s">
        <v>233</v>
      </c>
      <c r="L38" s="216"/>
      <c r="M38" s="47" t="s">
        <v>224</v>
      </c>
      <c r="N38" s="141">
        <f>G27</f>
        <v>0.66666666666666663</v>
      </c>
      <c r="O38" s="141"/>
      <c r="P38" s="142"/>
      <c r="S38" s="152" t="str">
        <f>IF(J38="≦", "OK", "NG")</f>
        <v>OK</v>
      </c>
      <c r="T38" s="154"/>
      <c r="X38" s="11"/>
      <c r="Y38" s="12"/>
      <c r="Z38" s="12"/>
      <c r="AA38" s="12"/>
      <c r="AB38" s="12"/>
      <c r="AC38" s="12"/>
      <c r="AD38" s="12"/>
      <c r="AE38" s="12"/>
      <c r="AF38" s="12"/>
      <c r="AG38" s="12"/>
      <c r="AH38" s="13"/>
      <c r="AI38">
        <v>8</v>
      </c>
      <c r="AM38" s="215" t="s">
        <v>250</v>
      </c>
      <c r="AN38" s="216"/>
      <c r="AO38" s="47" t="s">
        <v>224</v>
      </c>
      <c r="AP38" s="141">
        <f>BB26</f>
        <v>21.420937500000065</v>
      </c>
      <c r="AQ38" s="141"/>
      <c r="AR38" s="142"/>
      <c r="AS38" s="19" t="str">
        <f>IF(AP38&lt;=AY38, "≦", "&gt;")</f>
        <v>≦</v>
      </c>
      <c r="AT38" s="152" t="s">
        <v>252</v>
      </c>
      <c r="AU38" s="153"/>
      <c r="AV38" s="153"/>
      <c r="AW38" s="153"/>
      <c r="AX38" s="153"/>
      <c r="AY38" s="155">
        <f>AY36</f>
        <v>300</v>
      </c>
      <c r="AZ38" s="110"/>
      <c r="BC38" s="152" t="str">
        <f>IF(AS38="≦", "OK", "NG")</f>
        <v>OK</v>
      </c>
      <c r="BD38" s="154"/>
      <c r="BR38">
        <v>9</v>
      </c>
    </row>
  </sheetData>
  <sheetProtection sheet="1" objects="1" scenarios="1"/>
  <mergeCells count="219">
    <mergeCell ref="BA22:BA23"/>
    <mergeCell ref="BB22:BD23"/>
    <mergeCell ref="BE22:BF23"/>
    <mergeCell ref="BA26:BA27"/>
    <mergeCell ref="BB26:BD27"/>
    <mergeCell ref="BE26:BF27"/>
    <mergeCell ref="AZ32:BA33"/>
    <mergeCell ref="AN32:AO33"/>
    <mergeCell ref="AP32:AP33"/>
    <mergeCell ref="AR32:AR33"/>
    <mergeCell ref="AS32:AS33"/>
    <mergeCell ref="AU32:AU33"/>
    <mergeCell ref="AV32:AX32"/>
    <mergeCell ref="AY32:AY33"/>
    <mergeCell ref="AS24:AT25"/>
    <mergeCell ref="AU24:AV24"/>
    <mergeCell ref="AW24:AW25"/>
    <mergeCell ref="AP25:AR25"/>
    <mergeCell ref="AU25:AV25"/>
    <mergeCell ref="AQ34:AR34"/>
    <mergeCell ref="AN29:AO30"/>
    <mergeCell ref="AP29:AP30"/>
    <mergeCell ref="AQ29:AU29"/>
    <mergeCell ref="AW29:AW30"/>
    <mergeCell ref="AX29:AZ29"/>
    <mergeCell ref="BB29:BD29"/>
    <mergeCell ref="AQ30:AU30"/>
    <mergeCell ref="AZ30:BB30"/>
    <mergeCell ref="AQ31:AR31"/>
    <mergeCell ref="BC36:BD36"/>
    <mergeCell ref="AM38:AN38"/>
    <mergeCell ref="AP38:AR38"/>
    <mergeCell ref="AT38:AX38"/>
    <mergeCell ref="AY38:AZ38"/>
    <mergeCell ref="BC38:BD38"/>
    <mergeCell ref="AP8:AR8"/>
    <mergeCell ref="AO26:AO27"/>
    <mergeCell ref="AP26:AR26"/>
    <mergeCell ref="AS26:AT27"/>
    <mergeCell ref="AW26:AY26"/>
    <mergeCell ref="AZ26:AZ27"/>
    <mergeCell ref="AP27:AR27"/>
    <mergeCell ref="AV27:AX27"/>
    <mergeCell ref="AM36:AN36"/>
    <mergeCell ref="AP36:AR36"/>
    <mergeCell ref="AT36:AX36"/>
    <mergeCell ref="AY36:AZ36"/>
    <mergeCell ref="AZ22:AZ23"/>
    <mergeCell ref="AP23:AR23"/>
    <mergeCell ref="AV23:AX23"/>
    <mergeCell ref="AM24:AN25"/>
    <mergeCell ref="AO24:AO25"/>
    <mergeCell ref="AP24:AR24"/>
    <mergeCell ref="AM20:AN21"/>
    <mergeCell ref="AO20:AO21"/>
    <mergeCell ref="AP20:AR20"/>
    <mergeCell ref="AS20:AT21"/>
    <mergeCell ref="AU20:AV20"/>
    <mergeCell ref="AW20:AW21"/>
    <mergeCell ref="AP21:AR21"/>
    <mergeCell ref="AU21:AV21"/>
    <mergeCell ref="AO22:AO23"/>
    <mergeCell ref="AP22:AR22"/>
    <mergeCell ref="AS22:AT23"/>
    <mergeCell ref="AW22:AY22"/>
    <mergeCell ref="AR5:AS5"/>
    <mergeCell ref="AR7:AT7"/>
    <mergeCell ref="AM15:AN15"/>
    <mergeCell ref="AP15:AR15"/>
    <mergeCell ref="AT15:AW15"/>
    <mergeCell ref="AX15:AY15"/>
    <mergeCell ref="BB15:BC15"/>
    <mergeCell ref="AP6:AR6"/>
    <mergeCell ref="AT6:AU6"/>
    <mergeCell ref="AW6:AX6"/>
    <mergeCell ref="AZ6:BA6"/>
    <mergeCell ref="AM4:AN5"/>
    <mergeCell ref="AO4:AO5"/>
    <mergeCell ref="AP4:AQ4"/>
    <mergeCell ref="AT4:AU4"/>
    <mergeCell ref="AO6:AO7"/>
    <mergeCell ref="AM10:AN10"/>
    <mergeCell ref="AN11:AO11"/>
    <mergeCell ref="AQ12:AR12"/>
    <mergeCell ref="AV12:AW12"/>
    <mergeCell ref="AZ12:BA12"/>
    <mergeCell ref="M29:M30"/>
    <mergeCell ref="N29:P29"/>
    <mergeCell ref="R29:T29"/>
    <mergeCell ref="P30:R30"/>
    <mergeCell ref="D38:E38"/>
    <mergeCell ref="G38:I38"/>
    <mergeCell ref="K38:L38"/>
    <mergeCell ref="N38:P38"/>
    <mergeCell ref="S38:T38"/>
    <mergeCell ref="K33:K34"/>
    <mergeCell ref="L33:N33"/>
    <mergeCell ref="O33:O34"/>
    <mergeCell ref="P33:R34"/>
    <mergeCell ref="G35:H35"/>
    <mergeCell ref="G31:H31"/>
    <mergeCell ref="D33:E34"/>
    <mergeCell ref="F33:F34"/>
    <mergeCell ref="H33:H34"/>
    <mergeCell ref="I33:I34"/>
    <mergeCell ref="D29:E30"/>
    <mergeCell ref="F29:F30"/>
    <mergeCell ref="G29:K29"/>
    <mergeCell ref="G30:K30"/>
    <mergeCell ref="G5:I5"/>
    <mergeCell ref="J5:L5"/>
    <mergeCell ref="M5:R5"/>
    <mergeCell ref="S5:Z5"/>
    <mergeCell ref="G6:I6"/>
    <mergeCell ref="J6:L6"/>
    <mergeCell ref="M6:O6"/>
    <mergeCell ref="P6:R6"/>
    <mergeCell ref="S6:V6"/>
    <mergeCell ref="W6:Z6"/>
    <mergeCell ref="G25:I25"/>
    <mergeCell ref="G26:I26"/>
    <mergeCell ref="K25:K26"/>
    <mergeCell ref="L26:N26"/>
    <mergeCell ref="L25:N25"/>
    <mergeCell ref="G27:I27"/>
    <mergeCell ref="D25:E26"/>
    <mergeCell ref="F25:F26"/>
    <mergeCell ref="W21:Z21"/>
    <mergeCell ref="S17:V17"/>
    <mergeCell ref="S18:V18"/>
    <mergeCell ref="S19:V19"/>
    <mergeCell ref="S20:V20"/>
    <mergeCell ref="S21:V21"/>
    <mergeCell ref="W17:Z17"/>
    <mergeCell ref="W18:Z18"/>
    <mergeCell ref="W19:Z19"/>
    <mergeCell ref="W20:Z20"/>
    <mergeCell ref="M20:O20"/>
    <mergeCell ref="P20:R20"/>
    <mergeCell ref="M21:O21"/>
    <mergeCell ref="P21:R21"/>
    <mergeCell ref="M17:O17"/>
    <mergeCell ref="P17:R17"/>
    <mergeCell ref="M18:O18"/>
    <mergeCell ref="P18:R18"/>
    <mergeCell ref="M19:O19"/>
    <mergeCell ref="P19:R19"/>
    <mergeCell ref="J17:L17"/>
    <mergeCell ref="J18:L18"/>
    <mergeCell ref="J19:L19"/>
    <mergeCell ref="J20:L20"/>
    <mergeCell ref="J21:L21"/>
    <mergeCell ref="D21:F21"/>
    <mergeCell ref="G18:I18"/>
    <mergeCell ref="G19:I19"/>
    <mergeCell ref="G20:I20"/>
    <mergeCell ref="G21:I21"/>
    <mergeCell ref="D17:F17"/>
    <mergeCell ref="D18:F18"/>
    <mergeCell ref="D20:F20"/>
    <mergeCell ref="G17:I17"/>
    <mergeCell ref="D19:F19"/>
    <mergeCell ref="W16:Z16"/>
    <mergeCell ref="G14:I14"/>
    <mergeCell ref="J14:L14"/>
    <mergeCell ref="M14:R14"/>
    <mergeCell ref="S14:Z14"/>
    <mergeCell ref="G15:I15"/>
    <mergeCell ref="J15:L15"/>
    <mergeCell ref="M15:O15"/>
    <mergeCell ref="P15:R15"/>
    <mergeCell ref="S15:V15"/>
    <mergeCell ref="W15:Z15"/>
    <mergeCell ref="G16:I16"/>
    <mergeCell ref="J16:L16"/>
    <mergeCell ref="M16:O16"/>
    <mergeCell ref="P16:R16"/>
    <mergeCell ref="S16:V16"/>
    <mergeCell ref="W7:Z7"/>
    <mergeCell ref="D8:F8"/>
    <mergeCell ref="G8:I8"/>
    <mergeCell ref="J8:L8"/>
    <mergeCell ref="M8:O8"/>
    <mergeCell ref="P8:R8"/>
    <mergeCell ref="S8:V8"/>
    <mergeCell ref="W8:Z8"/>
    <mergeCell ref="D9:F9"/>
    <mergeCell ref="G9:I9"/>
    <mergeCell ref="J9:L9"/>
    <mergeCell ref="M9:O9"/>
    <mergeCell ref="P9:R9"/>
    <mergeCell ref="S9:V9"/>
    <mergeCell ref="W9:Z9"/>
    <mergeCell ref="G7:I7"/>
    <mergeCell ref="J7:L7"/>
    <mergeCell ref="M7:O7"/>
    <mergeCell ref="P7:R7"/>
    <mergeCell ref="S7:V7"/>
    <mergeCell ref="D12:F12"/>
    <mergeCell ref="G12:I12"/>
    <mergeCell ref="J12:L12"/>
    <mergeCell ref="M12:O12"/>
    <mergeCell ref="P12:R12"/>
    <mergeCell ref="S12:V12"/>
    <mergeCell ref="W12:Z12"/>
    <mergeCell ref="D10:F10"/>
    <mergeCell ref="G10:I10"/>
    <mergeCell ref="J10:L10"/>
    <mergeCell ref="M10:O10"/>
    <mergeCell ref="P10:R10"/>
    <mergeCell ref="S10:V10"/>
    <mergeCell ref="W10:Z10"/>
    <mergeCell ref="D11:F11"/>
    <mergeCell ref="G11:I11"/>
    <mergeCell ref="J11:L11"/>
    <mergeCell ref="M11:O11"/>
    <mergeCell ref="P11:R11"/>
    <mergeCell ref="S11:V11"/>
    <mergeCell ref="W11:Z11"/>
  </mergeCells>
  <phoneticPr fontId="2"/>
  <conditionalFormatting sqref="BB15:BC15">
    <cfRule type="cellIs" dxfId="8" priority="1" operator="equal">
      <formula>"NG"</formula>
    </cfRule>
  </conditionalFormatting>
  <conditionalFormatting sqref="BC36:BD36">
    <cfRule type="cellIs" dxfId="7" priority="2" operator="equal">
      <formula>"NG"</formula>
    </cfRule>
  </conditionalFormatting>
  <conditionalFormatting sqref="BC38:BD38">
    <cfRule type="cellIs" dxfId="6" priority="3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colBreaks count="1" manualBreakCount="1">
    <brk id="3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E9DC-F863-4371-AB01-213B21FF346F}">
  <dimension ref="A1:BS38"/>
  <sheetViews>
    <sheetView showGridLines="0" view="pageBreakPreview" zoomScale="60" zoomScaleNormal="123" workbookViewId="0">
      <selection activeCell="A2" sqref="A2"/>
    </sheetView>
  </sheetViews>
  <sheetFormatPr defaultRowHeight="18"/>
  <cols>
    <col min="1" max="70" width="3" customWidth="1"/>
  </cols>
  <sheetData>
    <row r="1" spans="1:71">
      <c r="A1" s="16" t="s">
        <v>516</v>
      </c>
      <c r="B1" s="16"/>
      <c r="C1" s="16"/>
      <c r="AO1" s="181" t="s">
        <v>162</v>
      </c>
      <c r="AP1" s="181"/>
      <c r="AQ1" s="16" t="s">
        <v>163</v>
      </c>
      <c r="AR1" s="16"/>
      <c r="AZ1" s="15" t="s">
        <v>162</v>
      </c>
      <c r="BA1" s="16" t="s">
        <v>40</v>
      </c>
      <c r="BB1" s="37">
        <f>'1条'!R18</f>
        <v>0</v>
      </c>
      <c r="BC1" s="16" t="s">
        <v>160</v>
      </c>
    </row>
    <row r="2" spans="1:71">
      <c r="A2" s="16"/>
      <c r="B2" t="s">
        <v>350</v>
      </c>
      <c r="C2" s="16"/>
      <c r="AO2" s="188" t="s">
        <v>166</v>
      </c>
      <c r="AP2" s="181"/>
      <c r="AQ2" s="16" t="s">
        <v>167</v>
      </c>
      <c r="AR2" s="16"/>
      <c r="AZ2" s="33" t="s">
        <v>166</v>
      </c>
      <c r="BA2" s="16" t="s">
        <v>40</v>
      </c>
      <c r="BB2" s="37">
        <f>'1条'!R19</f>
        <v>0</v>
      </c>
      <c r="BC2" s="16" t="s">
        <v>160</v>
      </c>
    </row>
    <row r="3" spans="1:71">
      <c r="A3" s="16"/>
      <c r="C3" t="s">
        <v>255</v>
      </c>
      <c r="AO3" s="181" t="s">
        <v>164</v>
      </c>
      <c r="AP3" s="181"/>
      <c r="AQ3" s="16" t="s">
        <v>165</v>
      </c>
      <c r="AR3" s="16"/>
      <c r="AU3" s="15" t="s">
        <v>164</v>
      </c>
      <c r="AV3" s="16" t="s">
        <v>40</v>
      </c>
      <c r="AW3" s="33">
        <v>2</v>
      </c>
      <c r="AX3" s="15" t="s">
        <v>158</v>
      </c>
      <c r="AY3" t="s">
        <v>256</v>
      </c>
      <c r="AZ3" s="4">
        <v>3</v>
      </c>
      <c r="BA3" s="16" t="s">
        <v>40</v>
      </c>
      <c r="BB3" s="33">
        <v>2</v>
      </c>
      <c r="BC3" t="s">
        <v>60</v>
      </c>
      <c r="BD3" s="62">
        <f>R38</f>
        <v>30</v>
      </c>
      <c r="BE3" t="s">
        <v>256</v>
      </c>
      <c r="BF3" s="4">
        <v>3</v>
      </c>
      <c r="BH3" s="16" t="s">
        <v>40</v>
      </c>
      <c r="BI3" s="182">
        <f>BB3/BF3*BD3</f>
        <v>20</v>
      </c>
      <c r="BJ3" s="182"/>
      <c r="BK3" s="182"/>
      <c r="BL3" s="16" t="s">
        <v>160</v>
      </c>
      <c r="BM3" t="s">
        <v>410</v>
      </c>
    </row>
    <row r="4" spans="1:71">
      <c r="AN4" s="16" t="s">
        <v>168</v>
      </c>
    </row>
    <row r="5" spans="1:71">
      <c r="C5" t="s">
        <v>438</v>
      </c>
      <c r="AN5" s="161" t="s">
        <v>140</v>
      </c>
      <c r="AO5" s="161"/>
      <c r="AP5" s="160" t="s">
        <v>40</v>
      </c>
      <c r="AQ5" s="27" t="s">
        <v>141</v>
      </c>
      <c r="AR5" s="28" t="s">
        <v>142</v>
      </c>
      <c r="AS5" s="183" t="s">
        <v>143</v>
      </c>
      <c r="AT5" s="183"/>
      <c r="AU5" s="183"/>
      <c r="AV5" s="183"/>
      <c r="AW5" s="16"/>
      <c r="AX5" s="160" t="s">
        <v>40</v>
      </c>
      <c r="AY5" s="27" t="s">
        <v>141</v>
      </c>
      <c r="AZ5" s="28" t="s">
        <v>142</v>
      </c>
      <c r="BA5" s="186" t="s">
        <v>169</v>
      </c>
      <c r="BB5" s="186"/>
      <c r="BC5" s="34" t="s">
        <v>156</v>
      </c>
      <c r="BD5" s="28" t="s">
        <v>170</v>
      </c>
      <c r="BE5" s="36">
        <f>R38</f>
        <v>30</v>
      </c>
      <c r="BF5" s="28" t="s">
        <v>151</v>
      </c>
      <c r="BG5" s="28"/>
      <c r="BH5" s="28"/>
      <c r="BI5" s="16"/>
      <c r="BJ5" s="160" t="s">
        <v>40</v>
      </c>
      <c r="BK5" s="27" t="s">
        <v>141</v>
      </c>
      <c r="BL5" s="28" t="s">
        <v>142</v>
      </c>
      <c r="BM5" s="186" t="s">
        <v>169</v>
      </c>
      <c r="BN5" s="186"/>
      <c r="BO5" s="34" t="s">
        <v>156</v>
      </c>
      <c r="BP5" s="28" t="s">
        <v>170</v>
      </c>
      <c r="BQ5" s="35">
        <f>R38</f>
        <v>30</v>
      </c>
      <c r="BR5" s="35" t="s">
        <v>151</v>
      </c>
    </row>
    <row r="6" spans="1:71">
      <c r="D6" t="s">
        <v>439</v>
      </c>
      <c r="X6" s="6"/>
      <c r="Y6" s="7"/>
      <c r="Z6" s="7"/>
      <c r="AA6" s="7"/>
      <c r="AB6" s="7"/>
      <c r="AC6" s="7"/>
      <c r="AD6" s="7"/>
      <c r="AE6" s="7"/>
      <c r="AF6" s="7"/>
      <c r="AG6" s="7"/>
      <c r="AH6" s="8"/>
      <c r="AN6" s="161"/>
      <c r="AO6" s="161"/>
      <c r="AP6" s="160"/>
      <c r="AQ6" s="184" t="s">
        <v>144</v>
      </c>
      <c r="AR6" s="184"/>
      <c r="AS6" s="184"/>
      <c r="AT6" s="184"/>
      <c r="AU6" s="184"/>
      <c r="AV6" s="184"/>
      <c r="AW6" s="16"/>
      <c r="AX6" s="160"/>
      <c r="AY6" s="181" t="s">
        <v>171</v>
      </c>
      <c r="AZ6" s="181"/>
      <c r="BA6" s="15" t="s">
        <v>156</v>
      </c>
      <c r="BB6" s="16" t="s">
        <v>170</v>
      </c>
      <c r="BC6" s="37">
        <f>R38</f>
        <v>30</v>
      </c>
      <c r="BD6" s="16" t="s">
        <v>170</v>
      </c>
      <c r="BE6" s="38">
        <f>BB1</f>
        <v>0</v>
      </c>
      <c r="BF6" s="18" t="s">
        <v>172</v>
      </c>
      <c r="BG6" s="38">
        <f>BI3</f>
        <v>20</v>
      </c>
      <c r="BH6" s="16" t="s">
        <v>151</v>
      </c>
      <c r="BI6" s="37"/>
      <c r="BJ6" s="160"/>
      <c r="BK6" s="181" t="s">
        <v>171</v>
      </c>
      <c r="BL6" s="181"/>
      <c r="BM6" s="15" t="s">
        <v>156</v>
      </c>
      <c r="BN6" s="16" t="s">
        <v>170</v>
      </c>
      <c r="BO6" s="189">
        <f>BC6+BE6+BG6</f>
        <v>50</v>
      </c>
      <c r="BP6" s="189"/>
      <c r="BQ6" s="189"/>
      <c r="BR6" s="16" t="s">
        <v>151</v>
      </c>
    </row>
    <row r="7" spans="1:71">
      <c r="E7" s="233"/>
      <c r="F7" s="233"/>
      <c r="G7" s="233" t="s">
        <v>101</v>
      </c>
      <c r="H7" s="233"/>
      <c r="I7" s="233"/>
      <c r="J7" s="229" t="s">
        <v>102</v>
      </c>
      <c r="K7" s="229"/>
      <c r="L7" s="229"/>
      <c r="M7" s="233" t="s">
        <v>103</v>
      </c>
      <c r="N7" s="233"/>
      <c r="O7" s="233"/>
      <c r="P7" s="179" t="s">
        <v>104</v>
      </c>
      <c r="Q7" s="179"/>
      <c r="R7" s="179"/>
      <c r="S7" s="179" t="s">
        <v>105</v>
      </c>
      <c r="T7" s="179"/>
      <c r="U7" s="179"/>
      <c r="V7" s="17"/>
      <c r="X7" s="9"/>
      <c r="AH7" s="10"/>
      <c r="AN7" s="161" t="s">
        <v>141</v>
      </c>
      <c r="AO7" s="161"/>
      <c r="AP7" s="160" t="s">
        <v>40</v>
      </c>
      <c r="AQ7" s="27" t="s">
        <v>145</v>
      </c>
      <c r="AR7" s="28" t="s">
        <v>142</v>
      </c>
      <c r="AS7" s="29" t="s">
        <v>189</v>
      </c>
      <c r="AT7" s="181" t="s">
        <v>146</v>
      </c>
      <c r="AU7" s="181"/>
      <c r="AV7" s="160" t="s">
        <v>147</v>
      </c>
      <c r="AW7" s="161" t="s">
        <v>148</v>
      </c>
      <c r="AX7" s="160" t="s">
        <v>307</v>
      </c>
      <c r="AY7" s="161" t="s">
        <v>145</v>
      </c>
      <c r="AZ7" s="160" t="s">
        <v>315</v>
      </c>
      <c r="BA7" s="161" t="s">
        <v>417</v>
      </c>
      <c r="BB7" s="160" t="s">
        <v>151</v>
      </c>
      <c r="BC7" s="160" t="s">
        <v>40</v>
      </c>
      <c r="BD7" s="27" t="s">
        <v>145</v>
      </c>
      <c r="BE7" s="28" t="s">
        <v>142</v>
      </c>
      <c r="BF7" s="162">
        <f>'1条'!R7-'1条'!R17</f>
        <v>6.3000000000000007</v>
      </c>
      <c r="BG7" s="162"/>
      <c r="BH7" s="164" t="s">
        <v>175</v>
      </c>
      <c r="BI7" s="182">
        <f>'1条'!R24</f>
        <v>19</v>
      </c>
      <c r="BJ7" s="160" t="s">
        <v>147</v>
      </c>
      <c r="BK7" s="182">
        <f>'1条'!R36</f>
        <v>10</v>
      </c>
      <c r="BL7" s="160" t="s">
        <v>307</v>
      </c>
      <c r="BM7" s="161" t="s">
        <v>145</v>
      </c>
      <c r="BN7" s="160" t="s">
        <v>315</v>
      </c>
      <c r="BO7" s="163">
        <f>R36</f>
        <v>2</v>
      </c>
      <c r="BP7" s="164"/>
      <c r="BQ7" s="164"/>
      <c r="BR7" s="160" t="s">
        <v>151</v>
      </c>
    </row>
    <row r="8" spans="1:71">
      <c r="E8" s="233" t="s">
        <v>108</v>
      </c>
      <c r="F8" s="233"/>
      <c r="G8" s="232">
        <f>'1条'!R8</f>
        <v>0.6</v>
      </c>
      <c r="H8" s="232"/>
      <c r="I8" s="232"/>
      <c r="J8" s="232">
        <f>'1条'!R7</f>
        <v>6.4</v>
      </c>
      <c r="K8" s="232"/>
      <c r="L8" s="232"/>
      <c r="M8" s="232">
        <f>G8*J8</f>
        <v>3.84</v>
      </c>
      <c r="N8" s="232"/>
      <c r="O8" s="232"/>
      <c r="P8" s="232">
        <v>0</v>
      </c>
      <c r="Q8" s="232"/>
      <c r="R8" s="232"/>
      <c r="S8" s="232">
        <f>J8/2</f>
        <v>3.2</v>
      </c>
      <c r="T8" s="232"/>
      <c r="U8" s="232"/>
      <c r="V8" s="83"/>
      <c r="X8" s="9"/>
      <c r="AH8" s="10"/>
      <c r="AN8" s="161"/>
      <c r="AO8" s="161"/>
      <c r="AP8" s="160"/>
      <c r="AQ8" s="16"/>
      <c r="AR8" s="18">
        <v>2</v>
      </c>
      <c r="AS8" s="16"/>
      <c r="AT8" s="181"/>
      <c r="AU8" s="181"/>
      <c r="AV8" s="160"/>
      <c r="AW8" s="161"/>
      <c r="AX8" s="160"/>
      <c r="AY8" s="161"/>
      <c r="AZ8" s="160"/>
      <c r="BA8" s="164"/>
      <c r="BB8" s="160"/>
      <c r="BC8" s="160"/>
      <c r="BD8" s="16"/>
      <c r="BE8" s="18">
        <v>2</v>
      </c>
      <c r="BF8" s="16"/>
      <c r="BG8" s="16"/>
      <c r="BH8" s="164"/>
      <c r="BI8" s="182"/>
      <c r="BJ8" s="160"/>
      <c r="BK8" s="182"/>
      <c r="BL8" s="160"/>
      <c r="BM8" s="161"/>
      <c r="BN8" s="160"/>
      <c r="BO8" s="164"/>
      <c r="BP8" s="164"/>
      <c r="BQ8" s="164"/>
      <c r="BR8" s="160"/>
    </row>
    <row r="9" spans="1:71">
      <c r="X9" s="9"/>
      <c r="AH9" s="10"/>
      <c r="AP9" s="21" t="s">
        <v>40</v>
      </c>
      <c r="AQ9" s="163">
        <f>BF7/BE8*BI7+BK7</f>
        <v>69.850000000000009</v>
      </c>
      <c r="AR9" s="163"/>
      <c r="AS9" s="163"/>
      <c r="AT9" s="16" t="s">
        <v>142</v>
      </c>
      <c r="AU9" s="17" t="s">
        <v>145</v>
      </c>
      <c r="AV9" t="s">
        <v>421</v>
      </c>
      <c r="AW9" s="163">
        <f>BK7*BO7</f>
        <v>20</v>
      </c>
      <c r="AX9" s="163"/>
      <c r="AY9" s="163"/>
    </row>
    <row r="10" spans="1:71">
      <c r="E10" s="16" t="s">
        <v>293</v>
      </c>
      <c r="F10" s="16"/>
      <c r="G10" s="16"/>
      <c r="H10" s="16"/>
      <c r="I10" s="16"/>
      <c r="J10" s="16"/>
      <c r="K10" s="16"/>
      <c r="L10" s="16"/>
      <c r="M10" s="16"/>
      <c r="X10" s="9"/>
      <c r="AH10" s="10"/>
      <c r="AN10" s="161" t="s">
        <v>145</v>
      </c>
      <c r="AO10" s="161"/>
      <c r="AP10" s="160" t="s">
        <v>40</v>
      </c>
      <c r="AQ10" s="160" t="s">
        <v>149</v>
      </c>
      <c r="AR10" s="28"/>
      <c r="AS10" s="30">
        <v>1</v>
      </c>
      <c r="AT10" s="28"/>
      <c r="AU10" s="160" t="s">
        <v>147</v>
      </c>
      <c r="AV10" s="181" t="s">
        <v>150</v>
      </c>
      <c r="AW10" s="181"/>
      <c r="AX10" s="181"/>
      <c r="AY10" s="160" t="s">
        <v>151</v>
      </c>
      <c r="AZ10" s="160" t="s">
        <v>176</v>
      </c>
      <c r="BA10" s="161" t="s">
        <v>189</v>
      </c>
      <c r="BB10" s="16"/>
      <c r="BC10" s="160" t="s">
        <v>40</v>
      </c>
      <c r="BD10" s="160" t="s">
        <v>149</v>
      </c>
      <c r="BE10" s="28"/>
      <c r="BF10" s="30">
        <v>1</v>
      </c>
      <c r="BG10" s="28"/>
      <c r="BH10" s="160" t="s">
        <v>147</v>
      </c>
      <c r="BI10" s="181" t="s">
        <v>177</v>
      </c>
      <c r="BJ10" s="181"/>
      <c r="BK10" s="182">
        <f>BB1</f>
        <v>0</v>
      </c>
      <c r="BL10" s="182"/>
      <c r="BM10" s="182"/>
      <c r="BN10" s="160" t="s">
        <v>178</v>
      </c>
      <c r="BO10" s="160"/>
      <c r="BP10" s="163">
        <f>BF7</f>
        <v>6.3000000000000007</v>
      </c>
      <c r="BQ10" s="163"/>
    </row>
    <row r="11" spans="1:71" ht="19.2">
      <c r="E11" s="16" t="s">
        <v>119</v>
      </c>
      <c r="X11" s="9"/>
      <c r="AH11" s="10"/>
      <c r="AN11" s="161"/>
      <c r="AO11" s="161"/>
      <c r="AP11" s="160"/>
      <c r="AQ11" s="160"/>
      <c r="AR11" s="181" t="s">
        <v>152</v>
      </c>
      <c r="AS11" s="181"/>
      <c r="AT11" s="181"/>
      <c r="AU11" s="160"/>
      <c r="AV11" s="181"/>
      <c r="AW11" s="181"/>
      <c r="AX11" s="181"/>
      <c r="AY11" s="160"/>
      <c r="AZ11" s="160"/>
      <c r="BA11" s="161"/>
      <c r="BB11" s="16"/>
      <c r="BC11" s="160"/>
      <c r="BD11" s="160"/>
      <c r="BE11" s="181" t="s">
        <v>152</v>
      </c>
      <c r="BF11" s="181"/>
      <c r="BG11" s="181"/>
      <c r="BH11" s="160"/>
      <c r="BI11" s="181"/>
      <c r="BJ11" s="181"/>
      <c r="BK11" s="182"/>
      <c r="BL11" s="182"/>
      <c r="BM11" s="182"/>
      <c r="BN11" s="160"/>
      <c r="BO11" s="160"/>
      <c r="BP11" s="163"/>
      <c r="BQ11" s="163"/>
    </row>
    <row r="12" spans="1:71">
      <c r="E12" s="16"/>
      <c r="F12" s="161" t="s">
        <v>116</v>
      </c>
      <c r="G12" s="161"/>
      <c r="H12" s="21" t="s">
        <v>40</v>
      </c>
      <c r="I12" s="161" t="s">
        <v>114</v>
      </c>
      <c r="J12" s="167"/>
      <c r="K12" s="167"/>
      <c r="L12" s="15" t="s">
        <v>117</v>
      </c>
      <c r="M12" s="16"/>
      <c r="X12" s="9"/>
      <c r="AH12" s="10"/>
      <c r="AN12" s="16"/>
      <c r="AO12" s="16"/>
      <c r="AP12" s="160" t="s">
        <v>40</v>
      </c>
      <c r="AQ12" s="160" t="s">
        <v>149</v>
      </c>
      <c r="AR12" s="28"/>
      <c r="AS12" s="30">
        <v>1</v>
      </c>
      <c r="AT12" s="28"/>
      <c r="AU12" s="160" t="s">
        <v>147</v>
      </c>
      <c r="AV12" s="163">
        <f>ROUND(TAN(BK10*PI()/180),2)</f>
        <v>0</v>
      </c>
      <c r="AW12" s="163"/>
      <c r="AX12" s="163"/>
      <c r="AY12" s="160" t="s">
        <v>178</v>
      </c>
      <c r="AZ12" s="160"/>
      <c r="BA12" s="180">
        <f>BP10</f>
        <v>6.3000000000000007</v>
      </c>
      <c r="BB12" s="180"/>
      <c r="BC12" s="180"/>
      <c r="BD12" s="160" t="s">
        <v>40</v>
      </c>
      <c r="BE12" s="162">
        <f>AS12*BA12</f>
        <v>6.3000000000000007</v>
      </c>
      <c r="BF12" s="162"/>
      <c r="BG12" s="162"/>
      <c r="BH12" s="160"/>
      <c r="BI12" s="16"/>
      <c r="BJ12" s="16"/>
      <c r="BK12" s="16"/>
      <c r="BL12" s="16"/>
      <c r="BM12" s="16"/>
      <c r="BN12" s="16"/>
      <c r="BO12" s="16"/>
      <c r="BP12" s="16"/>
      <c r="BQ12" s="16"/>
    </row>
    <row r="13" spans="1:71">
      <c r="H13" s="21" t="s">
        <v>40</v>
      </c>
      <c r="I13" s="163">
        <f>M8</f>
        <v>3.84</v>
      </c>
      <c r="J13" s="163"/>
      <c r="K13" s="163"/>
      <c r="L13" s="23" t="s">
        <v>60</v>
      </c>
      <c r="M13" s="165">
        <f>'1条'!BA4</f>
        <v>24.5</v>
      </c>
      <c r="N13" s="165"/>
      <c r="P13" s="21" t="s">
        <v>40</v>
      </c>
      <c r="Q13" s="163">
        <f>I13*M13</f>
        <v>94.08</v>
      </c>
      <c r="R13" s="163"/>
      <c r="S13" s="163"/>
      <c r="T13" s="18" t="s">
        <v>118</v>
      </c>
      <c r="X13" s="9"/>
      <c r="AH13" s="10"/>
      <c r="AN13" s="16"/>
      <c r="AO13" s="16"/>
      <c r="AP13" s="160"/>
      <c r="AQ13" s="160"/>
      <c r="AR13" s="181" t="s">
        <v>152</v>
      </c>
      <c r="AS13" s="181"/>
      <c r="AT13" s="181"/>
      <c r="AU13" s="160"/>
      <c r="AV13" s="163"/>
      <c r="AW13" s="163"/>
      <c r="AX13" s="163"/>
      <c r="AY13" s="160"/>
      <c r="AZ13" s="160"/>
      <c r="BA13" s="180"/>
      <c r="BB13" s="180"/>
      <c r="BC13" s="180"/>
      <c r="BD13" s="160"/>
      <c r="BE13" s="181" t="s">
        <v>152</v>
      </c>
      <c r="BF13" s="181"/>
      <c r="BG13" s="181"/>
      <c r="BH13" s="160"/>
      <c r="BI13" s="16"/>
      <c r="BJ13" s="16"/>
      <c r="BK13" s="16"/>
      <c r="BL13" s="16"/>
      <c r="BM13" s="16"/>
      <c r="BN13" s="16"/>
      <c r="BO13" s="16"/>
      <c r="BP13" s="16"/>
      <c r="BQ13" s="16"/>
    </row>
    <row r="14" spans="1:71">
      <c r="X14" s="9"/>
      <c r="AH14" s="10"/>
      <c r="AP14" s="178" t="s">
        <v>156</v>
      </c>
      <c r="AQ14" s="178"/>
      <c r="AR14" s="179" t="s">
        <v>145</v>
      </c>
      <c r="AS14" s="179"/>
      <c r="AT14" s="179"/>
      <c r="AU14" s="179" t="s">
        <v>141</v>
      </c>
      <c r="AV14" s="179"/>
      <c r="AW14" s="179"/>
      <c r="AX14" s="179" t="s">
        <v>140</v>
      </c>
      <c r="AY14" s="179"/>
      <c r="AZ14" s="179"/>
    </row>
    <row r="15" spans="1:71">
      <c r="E15" s="16"/>
      <c r="X15" s="9"/>
      <c r="AH15" s="10"/>
      <c r="AN15" s="18" t="str">
        <f>IF(MAX(AX$15:AX$19)=AX15, 1,"")</f>
        <v/>
      </c>
      <c r="AP15" s="176">
        <v>53</v>
      </c>
      <c r="AQ15" s="176"/>
      <c r="AR15" s="177">
        <f>(BE$12/TAN(AP15*PI()/180))</f>
        <v>4.7473905156476048</v>
      </c>
      <c r="AS15" s="177"/>
      <c r="AT15" s="177"/>
      <c r="AU15" s="177">
        <f>AQ$9*AR15-AW$9</f>
        <v>311.60522751798521</v>
      </c>
      <c r="AV15" s="177"/>
      <c r="AW15" s="177"/>
      <c r="AX15" s="177">
        <f>AU15*SIN((AP15-BQ$5)*PI()/180)/COS((AP15-BO$6)*PI()/180)</f>
        <v>121.92095061676885</v>
      </c>
      <c r="AY15" s="177"/>
      <c r="AZ15" s="177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S15" s="16"/>
    </row>
    <row r="16" spans="1:71">
      <c r="E16" s="16"/>
      <c r="X16" s="9"/>
      <c r="AH16" s="10"/>
      <c r="AN16" s="18" t="str">
        <f>IF(MAX(AX$15:AX$19)=AX16, 1,"")</f>
        <v/>
      </c>
      <c r="AP16" s="176">
        <v>54</v>
      </c>
      <c r="AQ16" s="176"/>
      <c r="AR16" s="177">
        <f>(BE$12/TAN(AP16*PI()/180))</f>
        <v>4.5772179264337751</v>
      </c>
      <c r="AS16" s="177"/>
      <c r="AT16" s="177"/>
      <c r="AU16" s="177">
        <f>AQ$9*AR16-AW$9</f>
        <v>299.71867216139924</v>
      </c>
      <c r="AV16" s="177"/>
      <c r="AW16" s="177"/>
      <c r="AX16" s="177">
        <f>AU16*SIN((AP16-BQ$5)*PI()/180)/COS((AP16-BO$6)*PI()/180)</f>
        <v>122.20424999308283</v>
      </c>
      <c r="AY16" s="177"/>
      <c r="AZ16" s="177"/>
      <c r="BB16" s="16" t="s">
        <v>179</v>
      </c>
      <c r="BC16" s="16"/>
      <c r="BD16" s="16"/>
      <c r="BE16" s="16"/>
      <c r="BF16" s="16"/>
      <c r="BG16" s="16"/>
      <c r="BH16" s="16"/>
      <c r="BI16" s="16"/>
      <c r="BJ16" s="16"/>
      <c r="BK16" s="181" t="s">
        <v>156</v>
      </c>
      <c r="BL16" s="181"/>
      <c r="BM16" s="16" t="s">
        <v>40</v>
      </c>
      <c r="BN16" s="182">
        <f>VLOOKUP(1,AN15:AZ19,3)</f>
        <v>55</v>
      </c>
      <c r="BO16" s="182"/>
      <c r="BP16" s="182"/>
      <c r="BQ16" s="16" t="s">
        <v>160</v>
      </c>
      <c r="BR16" s="16"/>
    </row>
    <row r="17" spans="4:70">
      <c r="F17" s="161"/>
      <c r="G17" s="161"/>
      <c r="H17" s="21"/>
      <c r="I17" s="230"/>
      <c r="J17" s="231"/>
      <c r="K17" s="231"/>
      <c r="L17" s="17"/>
      <c r="M17" s="16"/>
      <c r="O17" s="21"/>
      <c r="P17" s="163"/>
      <c r="Q17" s="163"/>
      <c r="R17" s="163"/>
      <c r="S17" s="23"/>
      <c r="T17" s="228"/>
      <c r="U17" s="228"/>
      <c r="X17" s="9"/>
      <c r="AH17" s="10"/>
      <c r="AN17" s="18">
        <f>IF(MAX(AX$15:AX$19)=AX17, 1,"")</f>
        <v>1</v>
      </c>
      <c r="AP17" s="176">
        <v>55</v>
      </c>
      <c r="AQ17" s="176"/>
      <c r="AR17" s="177">
        <f>(BE$12/TAN(AP17*PI()/180))</f>
        <v>4.411307490721172</v>
      </c>
      <c r="AS17" s="177"/>
      <c r="AT17" s="177"/>
      <c r="AU17" s="177">
        <f>AQ$9*AR17-AW$9</f>
        <v>288.12982822687388</v>
      </c>
      <c r="AV17" s="177"/>
      <c r="AW17" s="177"/>
      <c r="AX17" s="177">
        <f>AU17*SIN((AP17-BQ$5)*PI()/180)/COS((AP17-BO$6)*PI()/180)</f>
        <v>122.23406468047004</v>
      </c>
      <c r="AY17" s="177"/>
      <c r="AZ17" s="177"/>
      <c r="BB17" s="16"/>
      <c r="BC17" s="16"/>
      <c r="BD17" s="16"/>
      <c r="BE17" s="16"/>
      <c r="BF17" s="16"/>
      <c r="BG17" s="16"/>
      <c r="BH17" s="16"/>
      <c r="BI17" s="16"/>
      <c r="BJ17" s="16"/>
      <c r="BK17" s="161" t="s">
        <v>145</v>
      </c>
      <c r="BL17" s="161"/>
      <c r="BM17" s="16" t="s">
        <v>40</v>
      </c>
      <c r="BN17" s="163">
        <f>VLOOKUP(1,AN15:AZ19,5)</f>
        <v>4.411307490721172</v>
      </c>
      <c r="BO17" s="163"/>
      <c r="BP17" s="163"/>
      <c r="BQ17" s="18" t="s">
        <v>180</v>
      </c>
    </row>
    <row r="18" spans="4:70">
      <c r="H18" s="21"/>
      <c r="I18" s="163"/>
      <c r="J18" s="163"/>
      <c r="K18" s="163"/>
      <c r="L18" s="18"/>
      <c r="X18" s="9"/>
      <c r="AH18" s="10"/>
      <c r="AN18" s="18" t="str">
        <f>IF(MAX(AX$15:AX$19)=AX18, 1,"")</f>
        <v/>
      </c>
      <c r="AP18" s="176">
        <v>56</v>
      </c>
      <c r="AQ18" s="176"/>
      <c r="AR18" s="177">
        <f>(BE$12/TAN(AP18*PI()/180))</f>
        <v>4.2494036561072877</v>
      </c>
      <c r="AS18" s="177"/>
      <c r="AT18" s="177"/>
      <c r="AU18" s="177">
        <f t="shared" ref="AU18" si="0">AQ$9*AR18-AW$9</f>
        <v>276.82084537909407</v>
      </c>
      <c r="AV18" s="177"/>
      <c r="AW18" s="177"/>
      <c r="AX18" s="177">
        <f>AU18*SIN((AP18-BQ$5)*PI()/180)/COS((AP18-BO$6)*PI()/180)</f>
        <v>122.01870266417727</v>
      </c>
      <c r="AY18" s="177"/>
      <c r="AZ18" s="177"/>
      <c r="BB18" s="16"/>
      <c r="BC18" s="16"/>
      <c r="BD18" s="16"/>
      <c r="BE18" s="16"/>
      <c r="BF18" s="16"/>
      <c r="BG18" s="16"/>
      <c r="BH18" s="16"/>
      <c r="BI18" s="16"/>
      <c r="BJ18" s="16"/>
      <c r="BK18" s="161" t="s">
        <v>141</v>
      </c>
      <c r="BL18" s="161"/>
      <c r="BM18" s="16" t="s">
        <v>40</v>
      </c>
      <c r="BN18" s="163">
        <f>VLOOKUP(1,AN15:AZ19,8)</f>
        <v>288.12982822687388</v>
      </c>
      <c r="BO18" s="163"/>
      <c r="BP18" s="163"/>
      <c r="BQ18" s="43" t="s">
        <v>181</v>
      </c>
      <c r="BR18" s="16"/>
    </row>
    <row r="19" spans="4:70">
      <c r="X19" s="9"/>
      <c r="AH19" s="10"/>
      <c r="AN19" s="18" t="str">
        <f>IF(MAX(AX$15:AX$19)=AX19, 1,"")</f>
        <v/>
      </c>
      <c r="AP19" s="176">
        <v>57</v>
      </c>
      <c r="AQ19" s="176"/>
      <c r="AR19" s="177">
        <f>(BE$12/TAN(AP19*PI()/180))</f>
        <v>4.0912678371443176</v>
      </c>
      <c r="AS19" s="177"/>
      <c r="AT19" s="177"/>
      <c r="AU19" s="177">
        <f>AQ$9*AR19-AW$9</f>
        <v>265.77505842453064</v>
      </c>
      <c r="AV19" s="177"/>
      <c r="AW19" s="177"/>
      <c r="AX19" s="177">
        <f>AU19*SIN((AP19-BQ$5)*PI()/180)/COS((AP19-BO$6)*PI()/180)</f>
        <v>121.56548226289709</v>
      </c>
      <c r="AY19" s="177"/>
      <c r="AZ19" s="177"/>
      <c r="BB19" s="16" t="s">
        <v>182</v>
      </c>
      <c r="BC19" s="16"/>
      <c r="BD19" s="16"/>
      <c r="BE19" s="16"/>
      <c r="BF19" s="16"/>
      <c r="BG19" s="16"/>
      <c r="BH19" s="16"/>
      <c r="BI19" s="16"/>
      <c r="BJ19" s="16"/>
      <c r="BK19" s="161" t="s">
        <v>161</v>
      </c>
      <c r="BL19" s="161"/>
      <c r="BM19" s="16" t="s">
        <v>40</v>
      </c>
      <c r="BN19" s="163">
        <f>VLOOKUP(1,AN15:AZ19,11)</f>
        <v>122.23406468047004</v>
      </c>
      <c r="BO19" s="163"/>
      <c r="BP19" s="163"/>
      <c r="BQ19" s="43" t="s">
        <v>181</v>
      </c>
      <c r="BR19" s="16"/>
    </row>
    <row r="20" spans="4:70">
      <c r="X20" s="11"/>
      <c r="Y20" s="12"/>
      <c r="Z20" s="12"/>
      <c r="AA20" s="12"/>
      <c r="AB20" s="12"/>
      <c r="AC20" s="12"/>
      <c r="AD20" s="12"/>
      <c r="AE20" s="12"/>
      <c r="AF20" s="12"/>
      <c r="AG20" s="12"/>
      <c r="AH20" s="13"/>
    </row>
    <row r="21" spans="4:70">
      <c r="D21" t="s">
        <v>440</v>
      </c>
      <c r="AN21" s="32" t="s">
        <v>183</v>
      </c>
      <c r="BB21" s="46"/>
      <c r="BC21" s="46"/>
      <c r="BD21" s="6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8"/>
    </row>
    <row r="22" spans="4:70">
      <c r="E22" t="s">
        <v>139</v>
      </c>
      <c r="AN22" s="192" t="s">
        <v>184</v>
      </c>
      <c r="AO22" s="192"/>
      <c r="AP22" s="44" t="s">
        <v>40</v>
      </c>
      <c r="AQ22" s="185" t="s">
        <v>253</v>
      </c>
      <c r="AR22" s="185"/>
      <c r="AS22" s="191" t="s">
        <v>185</v>
      </c>
      <c r="AT22" s="191"/>
      <c r="AU22" s="191"/>
      <c r="AV22" s="191"/>
      <c r="AW22" s="16"/>
      <c r="AX22" s="16"/>
      <c r="AY22" s="16"/>
      <c r="AZ22" s="16"/>
      <c r="BA22" s="16"/>
      <c r="BB22" s="16"/>
      <c r="BC22" s="16"/>
      <c r="BD22" s="39"/>
      <c r="BQ22" s="10"/>
    </row>
    <row r="23" spans="4:70">
      <c r="U23" s="10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8"/>
      <c r="AN23" s="16"/>
      <c r="AO23" s="16"/>
      <c r="AP23" s="44" t="s">
        <v>40</v>
      </c>
      <c r="AQ23" s="190">
        <f>BN19</f>
        <v>122.23406468047004</v>
      </c>
      <c r="AR23" s="190"/>
      <c r="AS23" s="190"/>
      <c r="AT23" s="191" t="s">
        <v>186</v>
      </c>
      <c r="AU23" s="191"/>
      <c r="AV23" s="191"/>
      <c r="AW23" s="46">
        <f>BB1</f>
        <v>0</v>
      </c>
      <c r="AX23" s="44" t="s">
        <v>187</v>
      </c>
      <c r="AY23" s="46">
        <f>BI3</f>
        <v>20</v>
      </c>
      <c r="AZ23" s="32" t="s">
        <v>188</v>
      </c>
      <c r="BD23" s="9"/>
      <c r="BQ23" s="10"/>
    </row>
    <row r="24" spans="4:70">
      <c r="E24" s="161" t="s">
        <v>140</v>
      </c>
      <c r="F24" s="161"/>
      <c r="G24" s="160" t="s">
        <v>40</v>
      </c>
      <c r="H24" s="27" t="s">
        <v>141</v>
      </c>
      <c r="I24" s="28" t="s">
        <v>142</v>
      </c>
      <c r="J24" s="183" t="s">
        <v>143</v>
      </c>
      <c r="K24" s="183"/>
      <c r="L24" s="183"/>
      <c r="M24" s="183"/>
      <c r="N24" s="16"/>
      <c r="O24" s="16"/>
      <c r="P24" s="16"/>
      <c r="R24" s="16"/>
      <c r="S24" s="16"/>
      <c r="T24" s="16"/>
      <c r="U24" s="106"/>
      <c r="AH24" s="10"/>
      <c r="AN24" s="16"/>
      <c r="AO24" s="16"/>
      <c r="AP24" s="44" t="s">
        <v>40</v>
      </c>
      <c r="AQ24" s="190">
        <f>AQ23*COS((AW23+AY23)*PI()/180)</f>
        <v>114.86244858890514</v>
      </c>
      <c r="AR24" s="190"/>
      <c r="AS24" s="190"/>
      <c r="AT24" s="43" t="s">
        <v>181</v>
      </c>
      <c r="AU24" s="32"/>
      <c r="AV24" s="16"/>
      <c r="AW24" s="16"/>
      <c r="AX24" s="16"/>
      <c r="AY24" s="16"/>
      <c r="AZ24" s="16"/>
      <c r="BA24" s="16"/>
      <c r="BB24" s="16"/>
      <c r="BC24" s="16"/>
      <c r="BD24" s="39"/>
      <c r="BQ24" s="10"/>
    </row>
    <row r="25" spans="4:70">
      <c r="E25" s="161"/>
      <c r="F25" s="161"/>
      <c r="G25" s="160"/>
      <c r="H25" s="184" t="s">
        <v>144</v>
      </c>
      <c r="I25" s="184"/>
      <c r="J25" s="184"/>
      <c r="K25" s="184"/>
      <c r="L25" s="184"/>
      <c r="M25" s="184"/>
      <c r="N25" s="16"/>
      <c r="O25" s="16"/>
      <c r="P25" s="16"/>
      <c r="Q25" s="16"/>
      <c r="R25" s="16"/>
      <c r="S25" s="16"/>
      <c r="T25" s="16"/>
      <c r="U25" s="106"/>
      <c r="AH25" s="10"/>
      <c r="BA25" s="16"/>
      <c r="BB25" s="16"/>
      <c r="BC25" s="16"/>
      <c r="BD25" s="39"/>
      <c r="BQ25" s="10"/>
    </row>
    <row r="26" spans="4:70"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06"/>
      <c r="AH26" s="10"/>
      <c r="AN26" s="32" t="s">
        <v>190</v>
      </c>
      <c r="AO26" s="32"/>
      <c r="AP26" s="32"/>
      <c r="AQ26" s="32"/>
      <c r="AR26" s="32"/>
      <c r="AS26" s="32"/>
      <c r="AT26" s="32"/>
      <c r="AU26" s="32"/>
      <c r="AV26" s="32"/>
      <c r="AW26" s="16"/>
      <c r="AX26" s="16"/>
      <c r="AY26" s="16"/>
      <c r="AZ26" s="16"/>
      <c r="BB26" s="46"/>
      <c r="BC26" s="46"/>
      <c r="BD26" s="9"/>
      <c r="BQ26" s="10"/>
    </row>
    <row r="27" spans="4:70">
      <c r="E27" s="161" t="s">
        <v>141</v>
      </c>
      <c r="F27" s="161"/>
      <c r="G27" s="160" t="s">
        <v>40</v>
      </c>
      <c r="H27" s="27" t="s">
        <v>145</v>
      </c>
      <c r="I27" s="28" t="s">
        <v>142</v>
      </c>
      <c r="J27" s="29" t="s">
        <v>189</v>
      </c>
      <c r="K27" s="160" t="s">
        <v>142</v>
      </c>
      <c r="L27" s="181" t="s">
        <v>146</v>
      </c>
      <c r="M27" s="181"/>
      <c r="N27" s="160" t="s">
        <v>147</v>
      </c>
      <c r="O27" s="161" t="s">
        <v>148</v>
      </c>
      <c r="P27" s="160" t="s">
        <v>307</v>
      </c>
      <c r="Q27" s="161" t="s">
        <v>145</v>
      </c>
      <c r="R27" s="160" t="s">
        <v>315</v>
      </c>
      <c r="S27" s="161" t="s">
        <v>417</v>
      </c>
      <c r="T27" s="160" t="s">
        <v>151</v>
      </c>
      <c r="U27" s="106"/>
      <c r="AH27" s="10"/>
      <c r="AN27" s="192" t="s">
        <v>191</v>
      </c>
      <c r="AO27" s="192"/>
      <c r="AP27" s="44" t="s">
        <v>40</v>
      </c>
      <c r="AQ27" s="185" t="s">
        <v>161</v>
      </c>
      <c r="AR27" s="185"/>
      <c r="AS27" s="191" t="s">
        <v>192</v>
      </c>
      <c r="AT27" s="191"/>
      <c r="AU27" s="191"/>
      <c r="AV27" s="191"/>
      <c r="AW27" s="16"/>
      <c r="AX27" s="16"/>
      <c r="AY27" s="16"/>
      <c r="AZ27" s="16"/>
      <c r="BA27" s="16"/>
      <c r="BB27" s="16"/>
      <c r="BC27" s="16"/>
      <c r="BD27" s="39"/>
      <c r="BQ27" s="10"/>
    </row>
    <row r="28" spans="4:70">
      <c r="E28" s="161"/>
      <c r="F28" s="161"/>
      <c r="G28" s="160"/>
      <c r="H28" s="16"/>
      <c r="I28" s="18">
        <v>2</v>
      </c>
      <c r="J28" s="16"/>
      <c r="K28" s="160"/>
      <c r="L28" s="181"/>
      <c r="M28" s="181"/>
      <c r="N28" s="160"/>
      <c r="O28" s="161"/>
      <c r="P28" s="160"/>
      <c r="Q28" s="161"/>
      <c r="R28" s="160"/>
      <c r="S28" s="164"/>
      <c r="T28" s="160"/>
      <c r="U28" s="106"/>
      <c r="AH28" s="10"/>
      <c r="AN28" s="16"/>
      <c r="AO28" s="16"/>
      <c r="AP28" s="44" t="s">
        <v>40</v>
      </c>
      <c r="AQ28" s="190">
        <f>BN19</f>
        <v>122.23406468047004</v>
      </c>
      <c r="AR28" s="190"/>
      <c r="AS28" s="190"/>
      <c r="AT28" s="191" t="s">
        <v>193</v>
      </c>
      <c r="AU28" s="191"/>
      <c r="AV28" s="191"/>
      <c r="AW28" s="46">
        <f>BB1</f>
        <v>0</v>
      </c>
      <c r="AX28" s="44" t="s">
        <v>187</v>
      </c>
      <c r="AY28" s="46">
        <f>BI3</f>
        <v>20</v>
      </c>
      <c r="AZ28" s="32" t="s">
        <v>188</v>
      </c>
      <c r="BD28" s="9"/>
      <c r="BQ28" s="10"/>
    </row>
    <row r="29" spans="4:70"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06"/>
      <c r="AH29" s="10"/>
      <c r="AN29" s="16"/>
      <c r="AO29" s="16"/>
      <c r="AP29" s="44" t="s">
        <v>40</v>
      </c>
      <c r="AQ29" s="190">
        <f>AQ28*SIN((AW28+AY28)*PI()/180)</f>
        <v>41.806512321293425</v>
      </c>
      <c r="AR29" s="190"/>
      <c r="AS29" s="190"/>
      <c r="AT29" s="43" t="s">
        <v>181</v>
      </c>
      <c r="AU29" s="32"/>
      <c r="AV29" s="16"/>
      <c r="AW29" s="16"/>
      <c r="AX29" s="16"/>
      <c r="AY29" s="16"/>
      <c r="AZ29" s="16"/>
      <c r="BD29" s="9"/>
      <c r="BQ29" s="10"/>
    </row>
    <row r="30" spans="4:70">
      <c r="E30" s="161" t="s">
        <v>145</v>
      </c>
      <c r="F30" s="161"/>
      <c r="G30" s="160" t="s">
        <v>40</v>
      </c>
      <c r="H30" s="160" t="s">
        <v>149</v>
      </c>
      <c r="I30" s="28"/>
      <c r="J30" s="30">
        <v>1</v>
      </c>
      <c r="K30" s="28"/>
      <c r="L30" s="187" t="s">
        <v>147</v>
      </c>
      <c r="M30" s="181" t="s">
        <v>150</v>
      </c>
      <c r="N30" s="181"/>
      <c r="O30" s="181"/>
      <c r="P30" s="160" t="s">
        <v>173</v>
      </c>
      <c r="Q30" s="161" t="s">
        <v>189</v>
      </c>
      <c r="S30" s="16"/>
      <c r="T30" s="16"/>
      <c r="U30" s="106"/>
      <c r="AH30" s="10"/>
      <c r="BD30" s="9"/>
      <c r="BQ30" s="10"/>
    </row>
    <row r="31" spans="4:70">
      <c r="E31" s="161"/>
      <c r="F31" s="161"/>
      <c r="G31" s="160"/>
      <c r="H31" s="160"/>
      <c r="I31" s="181" t="s">
        <v>152</v>
      </c>
      <c r="J31" s="181"/>
      <c r="K31" s="181"/>
      <c r="L31" s="187"/>
      <c r="M31" s="181"/>
      <c r="N31" s="181"/>
      <c r="O31" s="181"/>
      <c r="P31" s="160"/>
      <c r="Q31" s="161"/>
      <c r="S31" s="16"/>
      <c r="T31" s="16"/>
      <c r="U31" s="106"/>
      <c r="AH31" s="10"/>
      <c r="AN31" s="32" t="s">
        <v>194</v>
      </c>
      <c r="AO31" s="32"/>
      <c r="AP31" s="32"/>
      <c r="AQ31" s="32"/>
      <c r="AR31" s="32"/>
      <c r="AS31" s="32"/>
      <c r="AT31" s="32"/>
      <c r="BD31" s="9"/>
      <c r="BQ31" s="10"/>
    </row>
    <row r="32" spans="4:70">
      <c r="E32" s="16" t="s">
        <v>153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06"/>
      <c r="AH32" s="10"/>
      <c r="AN32" s="192" t="s">
        <v>199</v>
      </c>
      <c r="AO32" s="192"/>
      <c r="AP32" s="44" t="s">
        <v>40</v>
      </c>
      <c r="AQ32" s="45" t="s">
        <v>257</v>
      </c>
      <c r="AR32" t="s">
        <v>258</v>
      </c>
      <c r="AS32" s="4">
        <v>2</v>
      </c>
      <c r="BD32" s="9"/>
      <c r="BQ32" s="10"/>
    </row>
    <row r="33" spans="5:70">
      <c r="E33" s="161" t="s">
        <v>140</v>
      </c>
      <c r="F33" s="161"/>
      <c r="G33" s="16" t="s">
        <v>154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06"/>
      <c r="AH33" s="10"/>
      <c r="AP33" s="44" t="s">
        <v>40</v>
      </c>
      <c r="AQ33" s="163">
        <f>'1条'!R8</f>
        <v>0.6</v>
      </c>
      <c r="AR33" s="163"/>
      <c r="AS33" s="163"/>
      <c r="AT33" t="s">
        <v>258</v>
      </c>
      <c r="AU33" s="4">
        <v>2</v>
      </c>
      <c r="BD33" s="9"/>
      <c r="BQ33" s="10"/>
    </row>
    <row r="34" spans="5:70">
      <c r="E34" s="161" t="s">
        <v>141</v>
      </c>
      <c r="F34" s="161"/>
      <c r="G34" s="16" t="s">
        <v>155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06"/>
      <c r="AH34" s="10"/>
      <c r="AP34" s="44" t="s">
        <v>40</v>
      </c>
      <c r="AQ34" s="163">
        <f>'1条'!R8/AS32</f>
        <v>0.3</v>
      </c>
      <c r="AR34" s="163"/>
      <c r="AS34" s="163"/>
      <c r="AT34" s="43" t="s">
        <v>5</v>
      </c>
      <c r="BD34" s="9"/>
      <c r="BQ34" s="10"/>
    </row>
    <row r="35" spans="5:70">
      <c r="E35" s="185" t="s">
        <v>145</v>
      </c>
      <c r="F35" s="185"/>
      <c r="G35" s="31" t="s">
        <v>343</v>
      </c>
      <c r="H35" s="32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06"/>
      <c r="AH35" s="10"/>
      <c r="AN35" s="192" t="s">
        <v>195</v>
      </c>
      <c r="AO35" s="192"/>
      <c r="AP35" s="44" t="s">
        <v>40</v>
      </c>
      <c r="AQ35" s="41" t="s">
        <v>198</v>
      </c>
      <c r="AR35" s="32" t="s">
        <v>197</v>
      </c>
      <c r="AS35" s="43">
        <v>3</v>
      </c>
      <c r="AT35" s="16"/>
      <c r="BD35" s="9"/>
      <c r="BQ35" s="10"/>
    </row>
    <row r="36" spans="5:70">
      <c r="E36" s="185" t="s">
        <v>418</v>
      </c>
      <c r="F36" s="185"/>
      <c r="G36" s="96" t="s">
        <v>419</v>
      </c>
      <c r="P36" s="58" t="s">
        <v>418</v>
      </c>
      <c r="Q36" s="16" t="s">
        <v>40</v>
      </c>
      <c r="R36" s="163">
        <f>'1条'!R37:T37</f>
        <v>2</v>
      </c>
      <c r="S36" s="163"/>
      <c r="T36" s="18" t="s">
        <v>420</v>
      </c>
      <c r="U36" s="106"/>
      <c r="AH36" s="10"/>
      <c r="AN36" s="16"/>
      <c r="AO36" s="16"/>
      <c r="AP36" s="44" t="s">
        <v>40</v>
      </c>
      <c r="AQ36" s="190">
        <f>BF7</f>
        <v>6.3000000000000007</v>
      </c>
      <c r="AR36" s="190"/>
      <c r="AS36" s="32" t="s">
        <v>197</v>
      </c>
      <c r="AT36" s="43">
        <v>3</v>
      </c>
      <c r="BD36" s="9"/>
      <c r="BQ36" s="10"/>
    </row>
    <row r="37" spans="5:70">
      <c r="E37" s="181" t="s">
        <v>156</v>
      </c>
      <c r="F37" s="181"/>
      <c r="G37" s="16" t="s">
        <v>157</v>
      </c>
      <c r="H37" s="16"/>
      <c r="N37" s="16"/>
      <c r="O37" s="16"/>
      <c r="P37" s="16"/>
      <c r="U37" s="10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N37" s="16"/>
      <c r="AO37" s="16"/>
      <c r="AP37" s="44" t="s">
        <v>40</v>
      </c>
      <c r="AQ37" s="190">
        <f>AQ36/AT36</f>
        <v>2.1</v>
      </c>
      <c r="AR37" s="190"/>
      <c r="AS37" s="190"/>
      <c r="AT37" s="43" t="s">
        <v>5</v>
      </c>
      <c r="BD37" s="11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3"/>
    </row>
    <row r="38" spans="5:70">
      <c r="E38" s="181" t="s">
        <v>158</v>
      </c>
      <c r="F38" s="181"/>
      <c r="G38" s="16" t="s">
        <v>159</v>
      </c>
      <c r="H38" s="16"/>
      <c r="I38" s="16"/>
      <c r="J38" s="16"/>
      <c r="K38" s="16"/>
      <c r="L38" s="16"/>
      <c r="M38" s="16"/>
      <c r="P38" s="15" t="s">
        <v>158</v>
      </c>
      <c r="Q38" s="16" t="s">
        <v>40</v>
      </c>
      <c r="R38" s="37">
        <f>'1条'!R23</f>
        <v>30</v>
      </c>
      <c r="S38" s="16" t="s">
        <v>160</v>
      </c>
      <c r="AI38">
        <v>10</v>
      </c>
      <c r="BR38">
        <v>11</v>
      </c>
    </row>
  </sheetData>
  <sheetProtection sheet="1" objects="1" scenarios="1"/>
  <mergeCells count="168">
    <mergeCell ref="N27:N28"/>
    <mergeCell ref="M8:O8"/>
    <mergeCell ref="M7:O7"/>
    <mergeCell ref="O27:O28"/>
    <mergeCell ref="P27:P28"/>
    <mergeCell ref="Q27:Q28"/>
    <mergeCell ref="BE11:BG11"/>
    <mergeCell ref="BK17:BL17"/>
    <mergeCell ref="R36:S36"/>
    <mergeCell ref="AW9:AY9"/>
    <mergeCell ref="R27:R28"/>
    <mergeCell ref="S27:S28"/>
    <mergeCell ref="T27:T28"/>
    <mergeCell ref="AU19:AW19"/>
    <mergeCell ref="AX19:AZ19"/>
    <mergeCell ref="AQ33:AS33"/>
    <mergeCell ref="BH12:BH13"/>
    <mergeCell ref="BK19:BL19"/>
    <mergeCell ref="E36:F36"/>
    <mergeCell ref="AQ9:AS9"/>
    <mergeCell ref="AZ7:AZ8"/>
    <mergeCell ref="BA7:BA8"/>
    <mergeCell ref="BB7:BB8"/>
    <mergeCell ref="AX14:AZ14"/>
    <mergeCell ref="BF7:BG7"/>
    <mergeCell ref="BH7:BH8"/>
    <mergeCell ref="AN7:AO8"/>
    <mergeCell ref="AP7:AP8"/>
    <mergeCell ref="AT7:AU8"/>
    <mergeCell ref="AV7:AV8"/>
    <mergeCell ref="AW7:AW8"/>
    <mergeCell ref="AY12:AZ13"/>
    <mergeCell ref="AR13:AT13"/>
    <mergeCell ref="BD12:BD13"/>
    <mergeCell ref="BE12:BG12"/>
    <mergeCell ref="E33:F33"/>
    <mergeCell ref="E34:F34"/>
    <mergeCell ref="G24:G25"/>
    <mergeCell ref="J24:M24"/>
    <mergeCell ref="H25:M25"/>
    <mergeCell ref="AP19:AQ19"/>
    <mergeCell ref="AR19:AT19"/>
    <mergeCell ref="E24:F25"/>
    <mergeCell ref="BR7:BR8"/>
    <mergeCell ref="AN10:AO11"/>
    <mergeCell ref="AP10:AP11"/>
    <mergeCell ref="AQ10:AQ11"/>
    <mergeCell ref="AU10:AU11"/>
    <mergeCell ref="AV10:AX11"/>
    <mergeCell ref="AY10:AY11"/>
    <mergeCell ref="AZ10:AZ11"/>
    <mergeCell ref="BA10:BA11"/>
    <mergeCell ref="BC10:BC11"/>
    <mergeCell ref="BD10:BD11"/>
    <mergeCell ref="BH10:BH11"/>
    <mergeCell ref="BI10:BJ11"/>
    <mergeCell ref="BI7:BI8"/>
    <mergeCell ref="BJ7:BJ8"/>
    <mergeCell ref="BK7:BK8"/>
    <mergeCell ref="BL7:BL8"/>
    <mergeCell ref="BM7:BM8"/>
    <mergeCell ref="AX7:AX8"/>
    <mergeCell ref="BK10:BM11"/>
    <mergeCell ref="BN10:BO11"/>
    <mergeCell ref="BP10:BQ11"/>
    <mergeCell ref="AY7:AY8"/>
    <mergeCell ref="BM5:BN5"/>
    <mergeCell ref="AQ6:AV6"/>
    <mergeCell ref="AY6:AZ6"/>
    <mergeCell ref="BK6:BL6"/>
    <mergeCell ref="E35:F35"/>
    <mergeCell ref="E37:F37"/>
    <mergeCell ref="E38:F38"/>
    <mergeCell ref="AO1:AP1"/>
    <mergeCell ref="AP14:AQ14"/>
    <mergeCell ref="AR14:AT14"/>
    <mergeCell ref="AU14:AW14"/>
    <mergeCell ref="E30:F31"/>
    <mergeCell ref="G30:G31"/>
    <mergeCell ref="H30:H31"/>
    <mergeCell ref="L30:L31"/>
    <mergeCell ref="M30:O31"/>
    <mergeCell ref="P30:P31"/>
    <mergeCell ref="Q30:Q31"/>
    <mergeCell ref="I31:K31"/>
    <mergeCell ref="E27:F28"/>
    <mergeCell ref="G27:G28"/>
    <mergeCell ref="K27:K28"/>
    <mergeCell ref="L27:M28"/>
    <mergeCell ref="AR11:AT11"/>
    <mergeCell ref="AO2:AP2"/>
    <mergeCell ref="AO3:AP3"/>
    <mergeCell ref="AN5:AO6"/>
    <mergeCell ref="AP5:AP6"/>
    <mergeCell ref="BI3:BK3"/>
    <mergeCell ref="AS5:AV5"/>
    <mergeCell ref="AX5:AX6"/>
    <mergeCell ref="BA5:BB5"/>
    <mergeCell ref="BJ5:BJ6"/>
    <mergeCell ref="F17:G17"/>
    <mergeCell ref="I17:K17"/>
    <mergeCell ref="BE13:BG13"/>
    <mergeCell ref="AP12:AP13"/>
    <mergeCell ref="AQ12:AQ13"/>
    <mergeCell ref="AU12:AU13"/>
    <mergeCell ref="AV12:AX13"/>
    <mergeCell ref="BA12:BC13"/>
    <mergeCell ref="BO6:BQ6"/>
    <mergeCell ref="I13:K13"/>
    <mergeCell ref="M13:N13"/>
    <mergeCell ref="P17:R17"/>
    <mergeCell ref="BC7:BC8"/>
    <mergeCell ref="J8:L8"/>
    <mergeCell ref="P7:R7"/>
    <mergeCell ref="P8:R8"/>
    <mergeCell ref="S7:U7"/>
    <mergeCell ref="S8:U8"/>
    <mergeCell ref="BN7:BN8"/>
    <mergeCell ref="BO7:BQ8"/>
    <mergeCell ref="E7:F7"/>
    <mergeCell ref="E8:F8"/>
    <mergeCell ref="G7:I7"/>
    <mergeCell ref="G8:I8"/>
    <mergeCell ref="J7:L7"/>
    <mergeCell ref="BN16:BP16"/>
    <mergeCell ref="AP15:AQ15"/>
    <mergeCell ref="AR15:AT15"/>
    <mergeCell ref="AU15:AW15"/>
    <mergeCell ref="AX15:AZ15"/>
    <mergeCell ref="F12:G12"/>
    <mergeCell ref="I12:K12"/>
    <mergeCell ref="Q13:S13"/>
    <mergeCell ref="BN17:BP17"/>
    <mergeCell ref="T17:U17"/>
    <mergeCell ref="I18:K18"/>
    <mergeCell ref="AP16:AQ16"/>
    <mergeCell ref="AR16:AT16"/>
    <mergeCell ref="AU16:AW16"/>
    <mergeCell ref="AX16:AZ16"/>
    <mergeCell ref="AP17:AQ17"/>
    <mergeCell ref="AR17:AT17"/>
    <mergeCell ref="AU17:AW17"/>
    <mergeCell ref="AX17:AZ17"/>
    <mergeCell ref="BK18:BL18"/>
    <mergeCell ref="BK16:BL16"/>
    <mergeCell ref="BN18:BP18"/>
    <mergeCell ref="AP18:AQ18"/>
    <mergeCell ref="AR18:AT18"/>
    <mergeCell ref="AU18:AW18"/>
    <mergeCell ref="AX18:AZ18"/>
    <mergeCell ref="BN19:BP19"/>
    <mergeCell ref="AQ28:AS28"/>
    <mergeCell ref="AT28:AV28"/>
    <mergeCell ref="AQ29:AS29"/>
    <mergeCell ref="AN32:AO32"/>
    <mergeCell ref="AQ34:AS34"/>
    <mergeCell ref="AN35:AO35"/>
    <mergeCell ref="AQ36:AR36"/>
    <mergeCell ref="AQ37:AS37"/>
    <mergeCell ref="AN22:AO22"/>
    <mergeCell ref="AQ22:AR22"/>
    <mergeCell ref="AS22:AV22"/>
    <mergeCell ref="AQ23:AS23"/>
    <mergeCell ref="AT23:AV23"/>
    <mergeCell ref="AQ24:AS24"/>
    <mergeCell ref="AN27:AO27"/>
    <mergeCell ref="AQ27:AR27"/>
    <mergeCell ref="AS27:AV27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518E-2943-4BAF-95C1-7D89AA44BB92}">
  <dimension ref="A1:BR38"/>
  <sheetViews>
    <sheetView showGridLines="0" view="pageBreakPreview" zoomScale="60" zoomScaleNormal="70" workbookViewId="0">
      <selection activeCell="A2" sqref="A2"/>
    </sheetView>
  </sheetViews>
  <sheetFormatPr defaultRowHeight="18"/>
  <cols>
    <col min="1" max="70" width="3" customWidth="1"/>
  </cols>
  <sheetData>
    <row r="1" spans="1:66">
      <c r="A1" s="16"/>
      <c r="C1" t="s">
        <v>441</v>
      </c>
      <c r="AM1" t="s">
        <v>284</v>
      </c>
    </row>
    <row r="2" spans="1:66">
      <c r="A2" s="16"/>
      <c r="B2" s="16"/>
      <c r="G2" s="203" t="s">
        <v>203</v>
      </c>
      <c r="H2" s="204"/>
      <c r="I2" s="204"/>
      <c r="J2" s="205" t="s">
        <v>204</v>
      </c>
      <c r="K2" s="204"/>
      <c r="L2" s="204"/>
      <c r="M2" s="152" t="s">
        <v>205</v>
      </c>
      <c r="N2" s="153"/>
      <c r="O2" s="153"/>
      <c r="P2" s="153"/>
      <c r="Q2" s="153"/>
      <c r="R2" s="154"/>
      <c r="S2" s="152" t="s">
        <v>206</v>
      </c>
      <c r="T2" s="153"/>
      <c r="U2" s="153"/>
      <c r="V2" s="153"/>
      <c r="W2" s="153"/>
      <c r="X2" s="153"/>
      <c r="Y2" s="153"/>
      <c r="Z2" s="154"/>
      <c r="AM2" s="254" t="s">
        <v>282</v>
      </c>
      <c r="AN2" s="192"/>
      <c r="AO2" s="218" t="s">
        <v>40</v>
      </c>
      <c r="AP2" s="55">
        <v>2</v>
      </c>
      <c r="AQ2" s="64" t="s">
        <v>279</v>
      </c>
      <c r="AR2" s="32"/>
      <c r="AS2" s="218" t="s">
        <v>40</v>
      </c>
      <c r="AT2" s="55">
        <v>2</v>
      </c>
      <c r="AU2" s="55" t="s">
        <v>60</v>
      </c>
      <c r="AV2" s="169">
        <f>H11</f>
        <v>241.21114203670081</v>
      </c>
      <c r="AW2" s="201"/>
      <c r="AX2" s="201"/>
      <c r="AY2" s="55" t="s">
        <v>60</v>
      </c>
      <c r="AZ2" s="246">
        <v>1000</v>
      </c>
      <c r="BA2" s="246"/>
      <c r="BB2" s="246"/>
      <c r="BC2" s="55" t="s">
        <v>60</v>
      </c>
      <c r="BD2" s="246">
        <v>1000</v>
      </c>
      <c r="BE2" s="246"/>
      <c r="BF2" s="246"/>
      <c r="BG2" s="67"/>
      <c r="BH2" s="67"/>
      <c r="BI2" s="12"/>
      <c r="BK2" s="218" t="s">
        <v>40</v>
      </c>
      <c r="BL2" s="163">
        <f>AT2*AV2*AZ2*BD2/(AT3*AX3*BB3*BF3^2)</f>
        <v>6.6534794240108175</v>
      </c>
      <c r="BM2" s="163"/>
      <c r="BN2" s="163"/>
    </row>
    <row r="3" spans="1:66">
      <c r="A3" s="16"/>
      <c r="B3" s="16"/>
      <c r="G3" s="206" t="s">
        <v>207</v>
      </c>
      <c r="H3" s="207"/>
      <c r="I3" s="207"/>
      <c r="J3" s="208" t="s">
        <v>196</v>
      </c>
      <c r="K3" s="207"/>
      <c r="L3" s="207"/>
      <c r="M3" s="208" t="s">
        <v>208</v>
      </c>
      <c r="N3" s="207"/>
      <c r="O3" s="207"/>
      <c r="P3" s="208" t="s">
        <v>209</v>
      </c>
      <c r="Q3" s="207"/>
      <c r="R3" s="207"/>
      <c r="S3" s="208" t="s">
        <v>210</v>
      </c>
      <c r="T3" s="207"/>
      <c r="U3" s="207"/>
      <c r="V3" s="207"/>
      <c r="W3" s="208" t="s">
        <v>211</v>
      </c>
      <c r="X3" s="207"/>
      <c r="Y3" s="207"/>
      <c r="Z3" s="209"/>
      <c r="AM3" s="192"/>
      <c r="AN3" s="192"/>
      <c r="AO3" s="218"/>
      <c r="AP3" s="245" t="s">
        <v>469</v>
      </c>
      <c r="AQ3" s="245"/>
      <c r="AR3" s="32"/>
      <c r="AS3" s="218"/>
      <c r="AT3" s="212">
        <f>G36</f>
        <v>0.35723954043107981</v>
      </c>
      <c r="AU3" s="197"/>
      <c r="AV3" s="197"/>
      <c r="AW3" s="4" t="s">
        <v>60</v>
      </c>
      <c r="AX3" s="212">
        <f>BC5</f>
        <v>0.88092015318964001</v>
      </c>
      <c r="AY3" s="197"/>
      <c r="AZ3" s="197"/>
      <c r="BA3" s="4" t="s">
        <v>60</v>
      </c>
      <c r="BB3" s="235">
        <f>R26</f>
        <v>1000</v>
      </c>
      <c r="BC3" s="235"/>
      <c r="BD3" s="235"/>
      <c r="BE3" s="4" t="s">
        <v>60</v>
      </c>
      <c r="BF3" s="235">
        <f>R25</f>
        <v>480</v>
      </c>
      <c r="BG3" s="235"/>
      <c r="BH3" s="235"/>
      <c r="BI3" t="s">
        <v>283</v>
      </c>
      <c r="BK3" s="218"/>
      <c r="BL3" s="163"/>
      <c r="BM3" s="163"/>
      <c r="BN3" s="163"/>
    </row>
    <row r="4" spans="1:66">
      <c r="A4" s="16"/>
      <c r="B4" s="16"/>
      <c r="G4" s="199" t="s">
        <v>212</v>
      </c>
      <c r="H4" s="197"/>
      <c r="I4" s="197"/>
      <c r="J4" s="196" t="s">
        <v>212</v>
      </c>
      <c r="K4" s="197"/>
      <c r="L4" s="197"/>
      <c r="M4" s="196" t="s">
        <v>213</v>
      </c>
      <c r="N4" s="197"/>
      <c r="O4" s="197"/>
      <c r="P4" s="196" t="s">
        <v>213</v>
      </c>
      <c r="Q4" s="197"/>
      <c r="R4" s="197"/>
      <c r="S4" s="200" t="s">
        <v>214</v>
      </c>
      <c r="T4" s="201"/>
      <c r="U4" s="201"/>
      <c r="V4" s="202"/>
      <c r="W4" s="196" t="s">
        <v>214</v>
      </c>
      <c r="X4" s="197"/>
      <c r="Y4" s="197"/>
      <c r="Z4" s="198"/>
      <c r="AN4" t="s">
        <v>522</v>
      </c>
      <c r="BE4" s="66"/>
    </row>
    <row r="5" spans="1:66">
      <c r="A5" s="16"/>
      <c r="B5" s="16"/>
      <c r="D5" s="107" t="s">
        <v>87</v>
      </c>
      <c r="E5" s="107"/>
      <c r="F5" s="107"/>
      <c r="G5" s="193">
        <f>'4竪1'!Q13</f>
        <v>94.08</v>
      </c>
      <c r="H5" s="193"/>
      <c r="I5" s="193"/>
      <c r="J5" s="115" t="s">
        <v>221</v>
      </c>
      <c r="K5" s="109"/>
      <c r="L5" s="110"/>
      <c r="M5" s="193">
        <f>'4竪1'!P8</f>
        <v>0</v>
      </c>
      <c r="N5" s="193"/>
      <c r="O5" s="193"/>
      <c r="P5" s="115" t="s">
        <v>221</v>
      </c>
      <c r="Q5" s="109"/>
      <c r="R5" s="110"/>
      <c r="S5" s="194">
        <f>IFERROR(G5*M5,0)</f>
        <v>0</v>
      </c>
      <c r="T5" s="193"/>
      <c r="U5" s="193"/>
      <c r="V5" s="195"/>
      <c r="W5" s="194">
        <f>IFERROR(J5*P5,0)</f>
        <v>0</v>
      </c>
      <c r="X5" s="193"/>
      <c r="Y5" s="193"/>
      <c r="Z5" s="195"/>
      <c r="AN5" s="192" t="s">
        <v>280</v>
      </c>
      <c r="AO5" s="192"/>
      <c r="AP5" s="218" t="s">
        <v>40</v>
      </c>
      <c r="AQ5" s="256">
        <v>1</v>
      </c>
      <c r="AR5" s="187" t="s">
        <v>217</v>
      </c>
      <c r="AS5" s="220" t="s">
        <v>272</v>
      </c>
      <c r="AT5" s="220"/>
      <c r="AU5" s="66"/>
      <c r="AV5" s="218" t="s">
        <v>40</v>
      </c>
      <c r="AW5" s="256">
        <v>1</v>
      </c>
      <c r="AX5" s="187" t="s">
        <v>217</v>
      </c>
      <c r="AY5" s="223">
        <f>G36</f>
        <v>0.35723954043107981</v>
      </c>
      <c r="AZ5" s="223"/>
      <c r="BA5" s="223"/>
      <c r="BB5" s="218" t="s">
        <v>40</v>
      </c>
      <c r="BC5" s="255">
        <f>AW5-AY5/AY6</f>
        <v>0.88092015318964001</v>
      </c>
      <c r="BD5" s="255"/>
      <c r="BE5" s="255"/>
    </row>
    <row r="6" spans="1:66">
      <c r="D6" s="107" t="s">
        <v>220</v>
      </c>
      <c r="E6" s="107"/>
      <c r="F6" s="107"/>
      <c r="G6" s="193">
        <f>'4竪1'!AQ29</f>
        <v>41.806512321293425</v>
      </c>
      <c r="H6" s="193"/>
      <c r="I6" s="193"/>
      <c r="J6" s="194">
        <f>'4竪1'!AQ24</f>
        <v>114.86244858890514</v>
      </c>
      <c r="K6" s="193"/>
      <c r="L6" s="195"/>
      <c r="M6" s="194">
        <f>'4竪1'!AQ34</f>
        <v>0.3</v>
      </c>
      <c r="N6" s="193"/>
      <c r="O6" s="195"/>
      <c r="P6" s="194">
        <f>'4竪1'!AQ37</f>
        <v>2.1</v>
      </c>
      <c r="Q6" s="193"/>
      <c r="R6" s="195"/>
      <c r="S6" s="194">
        <f>IFERROR(G6*M6,0)</f>
        <v>12.541953696388028</v>
      </c>
      <c r="T6" s="193"/>
      <c r="U6" s="193"/>
      <c r="V6" s="195"/>
      <c r="W6" s="194">
        <f>IFERROR(J6*P6,0)</f>
        <v>241.21114203670081</v>
      </c>
      <c r="X6" s="193"/>
      <c r="Y6" s="193"/>
      <c r="Z6" s="195"/>
      <c r="AN6" s="192"/>
      <c r="AO6" s="192"/>
      <c r="AP6" s="218"/>
      <c r="AQ6" s="256"/>
      <c r="AR6" s="187"/>
      <c r="AS6" s="257">
        <v>3</v>
      </c>
      <c r="AT6" s="257"/>
      <c r="AU6" s="66"/>
      <c r="AV6" s="218"/>
      <c r="AW6" s="256"/>
      <c r="AX6" s="187"/>
      <c r="AY6" s="218">
        <v>3</v>
      </c>
      <c r="AZ6" s="218"/>
      <c r="BA6" s="218"/>
      <c r="BB6" s="218"/>
      <c r="BC6" s="255"/>
      <c r="BD6" s="255"/>
      <c r="BE6" s="255"/>
    </row>
    <row r="7" spans="1:66">
      <c r="D7" s="107"/>
      <c r="E7" s="107"/>
      <c r="F7" s="107"/>
      <c r="G7" s="193"/>
      <c r="H7" s="193"/>
      <c r="I7" s="193"/>
      <c r="J7" s="194"/>
      <c r="K7" s="193"/>
      <c r="L7" s="195"/>
      <c r="M7" s="193"/>
      <c r="N7" s="193"/>
      <c r="O7" s="193"/>
      <c r="P7" s="194"/>
      <c r="Q7" s="193"/>
      <c r="R7" s="195"/>
      <c r="S7" s="194"/>
      <c r="T7" s="193"/>
      <c r="U7" s="193"/>
      <c r="V7" s="195"/>
      <c r="W7" s="194"/>
      <c r="X7" s="193"/>
      <c r="Y7" s="193"/>
      <c r="Z7" s="195"/>
      <c r="AM7" t="s">
        <v>285</v>
      </c>
    </row>
    <row r="8" spans="1:66">
      <c r="D8" s="107" t="s">
        <v>215</v>
      </c>
      <c r="E8" s="107"/>
      <c r="F8" s="107"/>
      <c r="G8" s="193">
        <f>SUM(G5:I7)</f>
        <v>135.88651232129342</v>
      </c>
      <c r="H8" s="193"/>
      <c r="I8" s="193"/>
      <c r="J8" s="194">
        <f>SUM(J5:L7)</f>
        <v>114.86244858890514</v>
      </c>
      <c r="K8" s="193"/>
      <c r="L8" s="195"/>
      <c r="M8" s="193"/>
      <c r="N8" s="193"/>
      <c r="O8" s="193"/>
      <c r="P8" s="194"/>
      <c r="Q8" s="193"/>
      <c r="R8" s="195"/>
      <c r="S8" s="194">
        <f>SUM(S5:V7)</f>
        <v>12.541953696388028</v>
      </c>
      <c r="T8" s="193"/>
      <c r="U8" s="193"/>
      <c r="V8" s="195"/>
      <c r="W8" s="194">
        <f>SUM(W5:Z6)</f>
        <v>241.21114203670081</v>
      </c>
      <c r="X8" s="193"/>
      <c r="Y8" s="193"/>
      <c r="Z8" s="195"/>
      <c r="AM8" s="243" t="s">
        <v>287</v>
      </c>
      <c r="AN8" s="244"/>
      <c r="AO8" s="218" t="s">
        <v>40</v>
      </c>
      <c r="AP8" s="220" t="s">
        <v>279</v>
      </c>
      <c r="AQ8" s="220"/>
      <c r="AS8" s="218" t="s">
        <v>40</v>
      </c>
      <c r="AT8" s="169">
        <f>H11</f>
        <v>241.21114203670081</v>
      </c>
      <c r="AU8" s="169"/>
      <c r="AV8" s="169"/>
      <c r="AW8" s="55" t="s">
        <v>60</v>
      </c>
      <c r="AX8" s="246">
        <v>1000</v>
      </c>
      <c r="AY8" s="246"/>
      <c r="AZ8" s="246"/>
      <c r="BA8" s="55" t="s">
        <v>60</v>
      </c>
      <c r="BB8" s="246">
        <v>1000</v>
      </c>
      <c r="BC8" s="246"/>
      <c r="BD8" s="246"/>
      <c r="BF8" s="218" t="s">
        <v>40</v>
      </c>
      <c r="BG8" s="163">
        <f>AT8*AX8*BB8/(AT9*AX9*BB9)</f>
        <v>179.56831516252353</v>
      </c>
      <c r="BH8" s="163"/>
      <c r="BI8" s="163"/>
    </row>
    <row r="9" spans="1:66">
      <c r="D9" s="19"/>
      <c r="E9" s="19"/>
      <c r="F9" s="1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M9" s="244"/>
      <c r="AN9" s="244"/>
      <c r="AO9" s="218"/>
      <c r="AP9" s="245" t="s">
        <v>286</v>
      </c>
      <c r="AQ9" s="245"/>
      <c r="AS9" s="218"/>
      <c r="AT9" s="248">
        <f>R16</f>
        <v>3176.8</v>
      </c>
      <c r="AU9" s="248"/>
      <c r="AV9" s="248"/>
      <c r="AW9" s="4" t="s">
        <v>60</v>
      </c>
      <c r="AX9" s="212">
        <f>BC5</f>
        <v>0.88092015318964001</v>
      </c>
      <c r="AY9" s="212"/>
      <c r="AZ9" s="212"/>
      <c r="BA9" s="4" t="s">
        <v>60</v>
      </c>
      <c r="BB9" s="235">
        <f>R25</f>
        <v>480</v>
      </c>
      <c r="BC9" s="235"/>
      <c r="BD9" s="235"/>
      <c r="BF9" s="218"/>
      <c r="BG9" s="163"/>
      <c r="BH9" s="163"/>
      <c r="BI9" s="163"/>
    </row>
    <row r="10" spans="1:66">
      <c r="D10" s="81" t="s">
        <v>405</v>
      </c>
      <c r="E10" s="19"/>
      <c r="F10" s="19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M10" t="s">
        <v>232</v>
      </c>
    </row>
    <row r="11" spans="1:66">
      <c r="D11" s="19"/>
      <c r="E11" s="185" t="s">
        <v>279</v>
      </c>
      <c r="F11" s="185"/>
      <c r="G11" s="4" t="s">
        <v>4</v>
      </c>
      <c r="H11" s="140">
        <f>W8</f>
        <v>241.21114203670081</v>
      </c>
      <c r="I11" s="109"/>
      <c r="J11" s="110"/>
      <c r="K11" s="82" t="s">
        <v>403</v>
      </c>
      <c r="L11" s="4"/>
      <c r="M11" s="4"/>
      <c r="N11" s="4"/>
      <c r="O11" s="80"/>
      <c r="P11" s="80"/>
      <c r="Q11" s="80"/>
      <c r="R11" s="80"/>
      <c r="S11" s="80"/>
      <c r="T11" s="80"/>
      <c r="Y11" s="80"/>
      <c r="Z11" s="80"/>
      <c r="AM11" s="241" t="s">
        <v>288</v>
      </c>
      <c r="AN11" s="242"/>
      <c r="AO11" s="47" t="s">
        <v>224</v>
      </c>
      <c r="AP11" s="141">
        <f>BL2</f>
        <v>6.6534794240108175</v>
      </c>
      <c r="AQ11" s="141"/>
      <c r="AR11" s="142"/>
      <c r="AS11" s="19" t="str">
        <f>IF(AP11&lt;=AY11, "≦", "&gt;")</f>
        <v>≦</v>
      </c>
      <c r="AT11" s="152" t="s">
        <v>289</v>
      </c>
      <c r="AU11" s="153"/>
      <c r="AV11" s="153"/>
      <c r="AW11" s="153"/>
      <c r="AX11" s="153"/>
      <c r="AY11" s="155">
        <f>'1条'!BA5</f>
        <v>8</v>
      </c>
      <c r="AZ11" s="110"/>
      <c r="BC11" s="152" t="str">
        <f>IF(AS11="≦", "OK", "NG")</f>
        <v>OK</v>
      </c>
      <c r="BD11" s="154"/>
    </row>
    <row r="13" spans="1:66">
      <c r="C13" t="s">
        <v>442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X13" s="6"/>
      <c r="Y13" s="7"/>
      <c r="Z13" s="7"/>
      <c r="AA13" s="7"/>
      <c r="AB13" s="7"/>
      <c r="AC13" s="7"/>
      <c r="AD13" s="7"/>
      <c r="AE13" s="7"/>
      <c r="AF13" s="7"/>
      <c r="AG13" s="7"/>
      <c r="AH13" s="8"/>
      <c r="AM13" s="241" t="s">
        <v>287</v>
      </c>
      <c r="AN13" s="242"/>
      <c r="AO13" s="47" t="s">
        <v>224</v>
      </c>
      <c r="AP13" s="141">
        <f>BG8</f>
        <v>179.56831516252353</v>
      </c>
      <c r="AQ13" s="141"/>
      <c r="AR13" s="142"/>
      <c r="AS13" s="19" t="str">
        <f>IF(AP13&lt;=AY13, "≦", "&gt;")</f>
        <v>≦</v>
      </c>
      <c r="AT13" s="152" t="s">
        <v>289</v>
      </c>
      <c r="AU13" s="153"/>
      <c r="AV13" s="153"/>
      <c r="AW13" s="153"/>
      <c r="AX13" s="153"/>
      <c r="AY13" s="155">
        <f>'1条'!BA10</f>
        <v>180</v>
      </c>
      <c r="AZ13" s="110"/>
      <c r="BC13" s="152" t="str">
        <f>IF(AS13="≦", "OK", "NG")</f>
        <v>OK</v>
      </c>
      <c r="BD13" s="154"/>
    </row>
    <row r="14" spans="1:66">
      <c r="D14" t="s">
        <v>501</v>
      </c>
      <c r="I14" s="115" t="str">
        <f>'1条'!BA13</f>
        <v>D32</v>
      </c>
      <c r="J14" s="109"/>
      <c r="K14" s="110"/>
      <c r="M14" s="115">
        <f>HLOOKUP('4竪2'!I14,'1条'!BY36:CX38,2)</f>
        <v>31.8</v>
      </c>
      <c r="N14" s="109"/>
      <c r="O14" s="110"/>
      <c r="P14" s="4" t="s">
        <v>265</v>
      </c>
      <c r="R14" s="115">
        <f>HLOOKUP('4竪2'!I14,'1条'!BY36:CX38,3)</f>
        <v>794.2</v>
      </c>
      <c r="S14" s="109"/>
      <c r="T14" s="110"/>
      <c r="U14" s="4" t="s">
        <v>488</v>
      </c>
      <c r="V14" s="4"/>
      <c r="X14" s="9"/>
      <c r="AH14" s="10"/>
      <c r="AN14" s="86"/>
      <c r="AO14" s="86"/>
      <c r="AP14" s="19"/>
      <c r="AQ14" s="85"/>
      <c r="AR14" s="85"/>
      <c r="AS14" s="85"/>
      <c r="AT14" s="19"/>
      <c r="AU14" s="19"/>
      <c r="AV14" s="19"/>
      <c r="AW14" s="19"/>
      <c r="AX14" s="19"/>
      <c r="AY14" s="19"/>
      <c r="AZ14" s="78"/>
      <c r="BA14" s="48"/>
      <c r="BD14" s="19"/>
      <c r="BE14" s="19"/>
    </row>
    <row r="15" spans="1:66">
      <c r="E15" t="s">
        <v>486</v>
      </c>
      <c r="I15" s="234">
        <f>'1条'!BA14</f>
        <v>250</v>
      </c>
      <c r="J15" s="201"/>
      <c r="K15" s="110"/>
      <c r="L15" s="4" t="s">
        <v>265</v>
      </c>
      <c r="R15" s="115">
        <f>1000/I15</f>
        <v>4</v>
      </c>
      <c r="S15" s="109"/>
      <c r="T15" s="110"/>
      <c r="U15" s="100" t="s">
        <v>489</v>
      </c>
      <c r="X15" s="9"/>
      <c r="AH15" s="10"/>
      <c r="AM15" t="s">
        <v>290</v>
      </c>
      <c r="AS15" t="s">
        <v>338</v>
      </c>
    </row>
    <row r="16" spans="1:66">
      <c r="E16" t="s">
        <v>259</v>
      </c>
      <c r="J16" s="5" t="s">
        <v>262</v>
      </c>
      <c r="K16" s="4" t="s">
        <v>4</v>
      </c>
      <c r="R16" s="115">
        <f>R14*R15</f>
        <v>3176.8</v>
      </c>
      <c r="S16" s="109"/>
      <c r="T16" s="110"/>
      <c r="U16" s="4" t="s">
        <v>263</v>
      </c>
      <c r="V16" s="4"/>
      <c r="X16" s="9"/>
      <c r="AH16" s="10"/>
      <c r="AM16" s="243" t="s">
        <v>291</v>
      </c>
      <c r="AN16" s="244"/>
      <c r="AO16" s="218" t="s">
        <v>40</v>
      </c>
      <c r="AP16" s="220" t="s">
        <v>292</v>
      </c>
      <c r="AQ16" s="220"/>
      <c r="AS16" s="218" t="s">
        <v>40</v>
      </c>
      <c r="AT16" s="169">
        <f>J8</f>
        <v>114.86244858890514</v>
      </c>
      <c r="AU16" s="169"/>
      <c r="AV16" s="169"/>
      <c r="AW16" s="55" t="s">
        <v>60</v>
      </c>
      <c r="AX16" s="246">
        <v>1000</v>
      </c>
      <c r="AY16" s="246"/>
      <c r="AZ16" s="246"/>
      <c r="BB16" s="218" t="s">
        <v>40</v>
      </c>
      <c r="BC16" s="163">
        <f>AT16*AX16/AT17/AX17</f>
        <v>0.23929676789355236</v>
      </c>
      <c r="BD16" s="163"/>
      <c r="BE16" s="163"/>
    </row>
    <row r="17" spans="4:65">
      <c r="D17" t="s">
        <v>507</v>
      </c>
      <c r="I17" s="115" t="str">
        <f>_xlfn.IFS(R14&lt;760.2, "D13", R14&lt;1191.6, "D16", R14&lt;1719, "D19",TRUE, "D22")</f>
        <v>D16</v>
      </c>
      <c r="J17" s="109"/>
      <c r="K17" s="110"/>
      <c r="M17" s="115">
        <f>HLOOKUP('4竪2'!I17,'1条'!BY36:CX38,2)</f>
        <v>15.9</v>
      </c>
      <c r="N17" s="109"/>
      <c r="O17" s="110"/>
      <c r="P17" s="4" t="s">
        <v>265</v>
      </c>
      <c r="R17" s="115">
        <f>HLOOKUP('4竪2'!I17,'1条'!BY36:CX38,3)</f>
        <v>198.6</v>
      </c>
      <c r="S17" s="109"/>
      <c r="T17" s="110"/>
      <c r="U17" s="4" t="s">
        <v>488</v>
      </c>
      <c r="V17" s="4"/>
      <c r="X17" s="9"/>
      <c r="AH17" s="10"/>
      <c r="AM17" s="244"/>
      <c r="AN17" s="244"/>
      <c r="AO17" s="218"/>
      <c r="AP17" s="245" t="s">
        <v>468</v>
      </c>
      <c r="AQ17" s="245"/>
      <c r="AS17" s="218"/>
      <c r="AT17" s="235">
        <f>R26</f>
        <v>1000</v>
      </c>
      <c r="AU17" s="235"/>
      <c r="AV17" s="235"/>
      <c r="AW17" s="4" t="s">
        <v>60</v>
      </c>
      <c r="AX17" s="235">
        <f>R25</f>
        <v>480</v>
      </c>
      <c r="AY17" s="235"/>
      <c r="AZ17" s="235"/>
      <c r="BB17" s="218"/>
      <c r="BC17" s="163"/>
      <c r="BD17" s="163"/>
      <c r="BE17" s="163"/>
    </row>
    <row r="18" spans="4:65">
      <c r="E18" t="s">
        <v>486</v>
      </c>
      <c r="I18" s="115">
        <f>'1条'!BA16</f>
        <v>250</v>
      </c>
      <c r="J18" s="109"/>
      <c r="K18" s="110"/>
      <c r="L18" s="4" t="s">
        <v>265</v>
      </c>
      <c r="R18" s="115">
        <f>1000/I18</f>
        <v>4</v>
      </c>
      <c r="S18" s="109"/>
      <c r="T18" s="110"/>
      <c r="U18" s="100" t="s">
        <v>489</v>
      </c>
      <c r="X18" s="9"/>
      <c r="AH18" s="10"/>
      <c r="AM18" s="79"/>
      <c r="AN18" s="79"/>
      <c r="AO18" s="63"/>
      <c r="AP18" s="41"/>
      <c r="AQ18" s="41"/>
      <c r="AS18" s="63"/>
      <c r="AT18" s="78"/>
      <c r="AU18" s="78"/>
      <c r="AV18" s="78"/>
      <c r="AW18" s="4"/>
      <c r="AX18" s="78"/>
      <c r="AY18" s="78"/>
      <c r="AZ18" s="78"/>
      <c r="BB18" s="63"/>
      <c r="BC18" s="40"/>
      <c r="BD18" s="40"/>
      <c r="BE18" s="40"/>
    </row>
    <row r="19" spans="4:65">
      <c r="E19" t="s">
        <v>259</v>
      </c>
      <c r="J19" s="5" t="s">
        <v>262</v>
      </c>
      <c r="K19" s="4" t="s">
        <v>4</v>
      </c>
      <c r="R19" s="115">
        <f>R17*R18</f>
        <v>794.4</v>
      </c>
      <c r="S19" s="109"/>
      <c r="T19" s="110"/>
      <c r="U19" s="4" t="s">
        <v>263</v>
      </c>
      <c r="V19" s="4"/>
      <c r="X19" s="9"/>
      <c r="AH19" s="10"/>
      <c r="AM19" t="s">
        <v>374</v>
      </c>
    </row>
    <row r="20" spans="4:65">
      <c r="D20" t="s">
        <v>508</v>
      </c>
      <c r="I20" s="115" t="str">
        <f>I17</f>
        <v>D16</v>
      </c>
      <c r="J20" s="109"/>
      <c r="K20" s="110"/>
      <c r="M20" s="115">
        <f>HLOOKUP('4竪2'!I20,'1条'!BY36:CX38,2)</f>
        <v>15.9</v>
      </c>
      <c r="N20" s="109"/>
      <c r="O20" s="110"/>
      <c r="P20" s="4" t="s">
        <v>265</v>
      </c>
      <c r="X20" s="9"/>
      <c r="AH20" s="10"/>
      <c r="AN20" t="s">
        <v>325</v>
      </c>
      <c r="AZ20" s="14" t="s">
        <v>58</v>
      </c>
      <c r="BB20" s="4" t="s">
        <v>4</v>
      </c>
      <c r="BC20" s="249">
        <f>'1条'!BA6</f>
        <v>0.23</v>
      </c>
      <c r="BD20" s="249"/>
      <c r="BE20" s="249"/>
      <c r="BF20" s="4" t="s">
        <v>21</v>
      </c>
    </row>
    <row r="21" spans="4:65">
      <c r="D21" t="s">
        <v>505</v>
      </c>
      <c r="I21" s="48"/>
      <c r="J21" s="48"/>
      <c r="K21" s="48"/>
      <c r="M21" s="91"/>
      <c r="N21" s="91"/>
      <c r="O21" s="91"/>
      <c r="P21" s="4"/>
      <c r="X21" s="9"/>
      <c r="AH21" s="10"/>
      <c r="AN21" t="s">
        <v>386</v>
      </c>
      <c r="AZ21" s="14"/>
      <c r="BA21" s="14"/>
      <c r="BB21" s="14"/>
      <c r="BC21" s="14"/>
      <c r="BD21" s="14"/>
      <c r="BE21" s="14"/>
    </row>
    <row r="22" spans="4:65">
      <c r="E22" t="s">
        <v>494</v>
      </c>
      <c r="M22" s="115">
        <f>'1条'!BA18</f>
        <v>70</v>
      </c>
      <c r="N22" s="109"/>
      <c r="O22" s="110"/>
      <c r="P22" s="4" t="s">
        <v>265</v>
      </c>
      <c r="X22" s="9"/>
      <c r="AH22" s="10"/>
      <c r="AO22" t="s">
        <v>375</v>
      </c>
      <c r="AR22" s="235">
        <f>R25</f>
        <v>480</v>
      </c>
      <c r="AS22" s="235"/>
      <c r="AT22" s="235"/>
      <c r="AU22" t="s">
        <v>376</v>
      </c>
      <c r="AZ22" s="14"/>
      <c r="BB22" s="4"/>
      <c r="BC22" s="74"/>
      <c r="BD22" s="74"/>
      <c r="BE22" s="235">
        <f>_xlfn.IFS(AR22&lt;1000, 300, AR22&lt;3000,1000,AR22&lt;5000,3000,AR22&lt;10000,5000, AR22&gt;=10000,10000)</f>
        <v>300</v>
      </c>
      <c r="BF22" s="235"/>
      <c r="BG22" s="235"/>
      <c r="BH22" t="s">
        <v>377</v>
      </c>
      <c r="BI22" s="235">
        <f>_xlfn.IFS(AR22&lt;1000,1000,AR22&lt;3000,3000,AR22&lt;5000,5000,AR22&lt;10000,10000,AR22&gt;=10000,10000)</f>
        <v>1000</v>
      </c>
      <c r="BJ22" s="235"/>
      <c r="BK22" s="235"/>
      <c r="BL22" t="s">
        <v>378</v>
      </c>
    </row>
    <row r="23" spans="4:65">
      <c r="E23" t="s">
        <v>496</v>
      </c>
      <c r="M23" s="115">
        <f>M14/2+M17+M20+M22</f>
        <v>117.7</v>
      </c>
      <c r="N23" s="109"/>
      <c r="O23" s="110"/>
      <c r="P23" s="4" t="s">
        <v>265</v>
      </c>
      <c r="Q23" t="s">
        <v>495</v>
      </c>
      <c r="R23" s="108">
        <f>ROUNDUP(M23,-1)</f>
        <v>120</v>
      </c>
      <c r="S23" s="155"/>
      <c r="T23" s="156"/>
      <c r="U23" s="4" t="s">
        <v>265</v>
      </c>
      <c r="W23" s="101">
        <f>R23/1000</f>
        <v>0.12</v>
      </c>
      <c r="X23" s="9"/>
      <c r="AH23" s="10"/>
      <c r="AO23" t="s">
        <v>385</v>
      </c>
    </row>
    <row r="24" spans="4:65">
      <c r="E24" t="s">
        <v>9</v>
      </c>
      <c r="M24" s="140">
        <f>'1条'!R8</f>
        <v>0.6</v>
      </c>
      <c r="N24" s="141"/>
      <c r="O24" s="142"/>
      <c r="P24" s="4" t="s">
        <v>5</v>
      </c>
      <c r="Q24" t="s">
        <v>4</v>
      </c>
      <c r="R24" s="108">
        <f>M24*1000</f>
        <v>600</v>
      </c>
      <c r="S24" s="155"/>
      <c r="T24" s="156"/>
      <c r="U24" s="4" t="s">
        <v>265</v>
      </c>
      <c r="X24" s="9"/>
      <c r="AH24" s="10"/>
      <c r="AP24" s="167" t="s">
        <v>326</v>
      </c>
      <c r="AQ24" s="167"/>
      <c r="AR24" s="164" t="s">
        <v>4</v>
      </c>
      <c r="AS24" s="237" t="s">
        <v>382</v>
      </c>
      <c r="AT24" s="182">
        <f>AR22</f>
        <v>480</v>
      </c>
      <c r="AU24" s="164"/>
      <c r="AV24" s="164"/>
      <c r="AW24" s="237" t="s">
        <v>379</v>
      </c>
      <c r="AX24" s="182">
        <f>BE22</f>
        <v>300</v>
      </c>
      <c r="AY24" s="182"/>
      <c r="AZ24" s="182"/>
      <c r="BA24" s="237" t="s">
        <v>383</v>
      </c>
      <c r="BB24" s="164" t="s">
        <v>384</v>
      </c>
      <c r="BC24" s="239">
        <f>_xlfn.SWITCH(BE22,300, 1.4, 1000, 1, 3000, 0.7, 5000, 0.6, 10000,0.5)</f>
        <v>1.4</v>
      </c>
      <c r="BD24" s="239"/>
      <c r="BE24" s="239"/>
      <c r="BF24" s="55" t="s">
        <v>380</v>
      </c>
      <c r="BG24" s="239">
        <f>_xlfn.SWITCH(BI22,300, 1.4, 1000, 1, 3000, 0.7, 5000, 0.6, 10000,0.5)</f>
        <v>1</v>
      </c>
      <c r="BH24" s="239"/>
      <c r="BI24" s="239"/>
      <c r="BJ24" s="237" t="s">
        <v>381</v>
      </c>
      <c r="BK24" s="165">
        <f>BC24</f>
        <v>1.4</v>
      </c>
      <c r="BL24" s="165"/>
    </row>
    <row r="25" spans="4:65">
      <c r="E25" t="s">
        <v>266</v>
      </c>
      <c r="J25" s="5" t="s">
        <v>267</v>
      </c>
      <c r="K25" s="4" t="s">
        <v>4</v>
      </c>
      <c r="R25" s="108">
        <f>R24-R23</f>
        <v>480</v>
      </c>
      <c r="S25" s="155"/>
      <c r="T25" s="156"/>
      <c r="U25" s="4" t="s">
        <v>265</v>
      </c>
      <c r="W25" s="105">
        <f>R25/1000</f>
        <v>0.48</v>
      </c>
      <c r="X25" s="9"/>
      <c r="AH25" s="10"/>
      <c r="AP25" s="167"/>
      <c r="AQ25" s="167"/>
      <c r="AR25" s="164"/>
      <c r="AS25" s="237"/>
      <c r="AT25" s="164"/>
      <c r="AU25" s="164"/>
      <c r="AV25" s="164"/>
      <c r="AW25" s="237"/>
      <c r="AX25" s="182"/>
      <c r="AY25" s="182"/>
      <c r="AZ25" s="182"/>
      <c r="BA25" s="237"/>
      <c r="BB25" s="164"/>
      <c r="BC25" s="235">
        <f>BE22</f>
        <v>300</v>
      </c>
      <c r="BD25" s="235"/>
      <c r="BE25" s="235"/>
      <c r="BF25" s="4" t="s">
        <v>380</v>
      </c>
      <c r="BG25" s="235">
        <f>BI22</f>
        <v>1000</v>
      </c>
      <c r="BH25" s="235"/>
      <c r="BI25" s="235"/>
      <c r="BJ25" s="237"/>
      <c r="BK25" s="165"/>
      <c r="BL25" s="165"/>
    </row>
    <row r="26" spans="4:65">
      <c r="D26" t="s">
        <v>264</v>
      </c>
      <c r="I26" s="5" t="s">
        <v>467</v>
      </c>
      <c r="J26" s="4" t="s">
        <v>4</v>
      </c>
      <c r="R26" s="115">
        <f>'1条'!CP4</f>
        <v>1000</v>
      </c>
      <c r="S26" s="109"/>
      <c r="T26" s="110"/>
      <c r="U26" s="4" t="s">
        <v>265</v>
      </c>
      <c r="X26" s="9"/>
      <c r="AH26" s="10"/>
      <c r="AR26" s="48" t="s">
        <v>4</v>
      </c>
      <c r="AS26" s="235">
        <f>AT24-AX24</f>
        <v>180</v>
      </c>
      <c r="AT26" s="235"/>
      <c r="AU26" s="235"/>
      <c r="AV26" s="18" t="s">
        <v>384</v>
      </c>
      <c r="AW26" s="251">
        <f>(BC24-BG24)/(BC25-BG25)</f>
        <v>-5.7142857142857125E-4</v>
      </c>
      <c r="AX26" s="251"/>
      <c r="AY26" s="251"/>
      <c r="AZ26" s="18" t="s">
        <v>381</v>
      </c>
      <c r="BA26" s="248">
        <f>BK24</f>
        <v>1.4</v>
      </c>
      <c r="BB26" s="248"/>
      <c r="BC26" s="248"/>
      <c r="BE26" s="48" t="s">
        <v>4</v>
      </c>
      <c r="BF26" s="247">
        <f>AS26*AW26+BA26</f>
        <v>1.2971428571428572</v>
      </c>
      <c r="BG26" s="247"/>
      <c r="BH26" s="247"/>
    </row>
    <row r="27" spans="4:65">
      <c r="D27" t="s">
        <v>270</v>
      </c>
      <c r="I27" s="5" t="s">
        <v>269</v>
      </c>
      <c r="J27" s="4" t="s">
        <v>4</v>
      </c>
      <c r="M27" s="108">
        <f>'1条'!CP3</f>
        <v>15</v>
      </c>
      <c r="N27" s="155"/>
      <c r="O27" s="156"/>
      <c r="P27" s="4"/>
      <c r="X27" s="11"/>
      <c r="Y27" s="12"/>
      <c r="Z27" s="12"/>
      <c r="AA27" s="12"/>
      <c r="AB27" s="12"/>
      <c r="AC27" s="12"/>
      <c r="AD27" s="12"/>
      <c r="AE27" s="12"/>
      <c r="AF27" s="12"/>
      <c r="AG27" s="12"/>
      <c r="AH27" s="13"/>
    </row>
    <row r="28" spans="4:65">
      <c r="D28" t="s">
        <v>260</v>
      </c>
      <c r="AN28" t="s">
        <v>388</v>
      </c>
      <c r="AZ28" s="14"/>
      <c r="BA28" s="14"/>
      <c r="BB28" s="14"/>
      <c r="BC28" s="14"/>
      <c r="BD28" s="14"/>
      <c r="BE28" s="14"/>
    </row>
    <row r="29" spans="4:65">
      <c r="D29" s="192" t="s">
        <v>261</v>
      </c>
      <c r="E29" s="192"/>
      <c r="F29" s="218" t="s">
        <v>40</v>
      </c>
      <c r="G29" s="220" t="s">
        <v>262</v>
      </c>
      <c r="H29" s="220"/>
      <c r="I29" s="58"/>
      <c r="J29" s="218" t="s">
        <v>40</v>
      </c>
      <c r="K29" s="12"/>
      <c r="L29" s="201">
        <f>R16</f>
        <v>3176.8</v>
      </c>
      <c r="M29" s="201"/>
      <c r="N29" s="201"/>
      <c r="O29" s="12"/>
      <c r="Q29" s="218" t="s">
        <v>40</v>
      </c>
      <c r="R29" s="253">
        <f>L29/K30/N30</f>
        <v>6.6183333333333337E-3</v>
      </c>
      <c r="S29" s="253"/>
      <c r="T29" s="253"/>
      <c r="V29" s="6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8"/>
      <c r="AO29" t="s">
        <v>387</v>
      </c>
      <c r="AS29" s="236">
        <f>R29</f>
        <v>6.6183333333333337E-3</v>
      </c>
      <c r="AT29" s="236"/>
      <c r="AU29" s="236"/>
      <c r="AV29" t="s">
        <v>390</v>
      </c>
      <c r="BA29" s="14"/>
      <c r="BC29" s="4"/>
      <c r="BD29" s="74"/>
      <c r="BE29" s="74"/>
      <c r="BF29" s="236">
        <f>_xlfn.IFS(AS29&lt;0.001, 0.001, AS29&lt;0.002,0.001,AS29&lt;0.003,0.002,AS29&lt;0.005,0.003, AS29&lt;0.01,0.005,AS29&gt;=0.01,0.005)</f>
        <v>5.0000000000000001E-3</v>
      </c>
      <c r="BG29" s="236"/>
      <c r="BH29" s="236"/>
      <c r="BI29" t="s">
        <v>377</v>
      </c>
      <c r="BJ29" s="236">
        <f>_xlfn.IFS(AS29&lt;0.001, 0.002, AS29&lt;0.002,0.002,AS29&lt;0.003,0.003,AS29&lt;0.005,0.005, AS29&lt;0.01,0.01,AS29&gt;=0.01,0.01)</f>
        <v>0.01</v>
      </c>
      <c r="BK29" s="236"/>
      <c r="BL29" s="236"/>
      <c r="BM29" t="s">
        <v>378</v>
      </c>
    </row>
    <row r="30" spans="4:65">
      <c r="D30" s="192"/>
      <c r="E30" s="192"/>
      <c r="F30" s="218"/>
      <c r="G30" s="245" t="s">
        <v>468</v>
      </c>
      <c r="H30" s="245"/>
      <c r="I30" s="58"/>
      <c r="J30" s="218"/>
      <c r="K30" s="197">
        <f>R26</f>
        <v>1000</v>
      </c>
      <c r="L30" s="197"/>
      <c r="M30" s="4" t="s">
        <v>60</v>
      </c>
      <c r="N30" s="235">
        <f>R25</f>
        <v>480</v>
      </c>
      <c r="O30" s="197"/>
      <c r="Q30" s="218"/>
      <c r="R30" s="253"/>
      <c r="S30" s="253"/>
      <c r="T30" s="253"/>
      <c r="V30" s="9"/>
      <c r="AH30" s="10"/>
      <c r="AO30" t="s">
        <v>385</v>
      </c>
      <c r="AV30" s="18"/>
    </row>
    <row r="31" spans="4:65">
      <c r="V31" s="9"/>
      <c r="X31" s="83"/>
      <c r="AH31" s="10"/>
      <c r="AP31" s="167" t="s">
        <v>327</v>
      </c>
      <c r="AQ31" s="167"/>
      <c r="AR31" s="164" t="s">
        <v>4</v>
      </c>
      <c r="AS31" s="237" t="s">
        <v>275</v>
      </c>
      <c r="AT31" s="238">
        <f>AS29</f>
        <v>6.6183333333333337E-3</v>
      </c>
      <c r="AU31" s="238"/>
      <c r="AV31" s="238"/>
      <c r="AW31" s="237" t="s">
        <v>217</v>
      </c>
      <c r="AX31" s="238">
        <f>BF29</f>
        <v>5.0000000000000001E-3</v>
      </c>
      <c r="AY31" s="238"/>
      <c r="AZ31" s="238"/>
      <c r="BA31" s="237" t="s">
        <v>248</v>
      </c>
      <c r="BB31" s="164" t="s">
        <v>60</v>
      </c>
      <c r="BC31" s="239">
        <f>_xlfn.SWITCH(BF29,0.001, 0.7, 0.002, 0.9, 0.003, 1, 0.005, 1.2, 0.01,1.5)</f>
        <v>1.2</v>
      </c>
      <c r="BD31" s="239"/>
      <c r="BE31" s="239"/>
      <c r="BF31" s="55" t="s">
        <v>380</v>
      </c>
      <c r="BG31" s="239">
        <f>_xlfn.SWITCH(BJ29,0.001, 0.7, 0.002, 0.9, 0.003, 1, 0.005, 1.2, 0.01,1.5)</f>
        <v>1.5</v>
      </c>
      <c r="BH31" s="239"/>
      <c r="BI31" s="239"/>
      <c r="BJ31" s="237" t="s">
        <v>238</v>
      </c>
      <c r="BK31" s="165">
        <f>BC31</f>
        <v>1.2</v>
      </c>
      <c r="BL31" s="165"/>
    </row>
    <row r="32" spans="4:65">
      <c r="D32" t="s">
        <v>271</v>
      </c>
      <c r="U32" s="85"/>
      <c r="V32" s="9"/>
      <c r="AH32" s="10"/>
      <c r="AP32" s="167"/>
      <c r="AQ32" s="167"/>
      <c r="AR32" s="164"/>
      <c r="AS32" s="237"/>
      <c r="AT32" s="238"/>
      <c r="AU32" s="238"/>
      <c r="AV32" s="238"/>
      <c r="AW32" s="237"/>
      <c r="AX32" s="238"/>
      <c r="AY32" s="238"/>
      <c r="AZ32" s="238"/>
      <c r="BA32" s="237"/>
      <c r="BB32" s="164"/>
      <c r="BC32" s="236">
        <f>BF29</f>
        <v>5.0000000000000001E-3</v>
      </c>
      <c r="BD32" s="236"/>
      <c r="BE32" s="236"/>
      <c r="BF32" s="4" t="s">
        <v>380</v>
      </c>
      <c r="BG32" s="236">
        <f>BJ29</f>
        <v>0.01</v>
      </c>
      <c r="BH32" s="236"/>
      <c r="BI32" s="236"/>
      <c r="BJ32" s="237"/>
      <c r="BK32" s="165"/>
      <c r="BL32" s="165"/>
    </row>
    <row r="33" spans="4:70">
      <c r="D33" s="192" t="s">
        <v>268</v>
      </c>
      <c r="E33" s="192"/>
      <c r="F33" s="4" t="s">
        <v>40</v>
      </c>
      <c r="G33" s="62">
        <f>M27</f>
        <v>15</v>
      </c>
      <c r="H33" s="4" t="s">
        <v>60</v>
      </c>
      <c r="I33" s="252">
        <f>R29</f>
        <v>6.6183333333333337E-3</v>
      </c>
      <c r="J33" s="197"/>
      <c r="K33" s="197"/>
      <c r="L33" s="4" t="s">
        <v>40</v>
      </c>
      <c r="M33" s="212">
        <f>G33*I33</f>
        <v>9.9275000000000002E-2</v>
      </c>
      <c r="N33" s="212"/>
      <c r="O33" s="212"/>
      <c r="V33" s="9"/>
      <c r="AH33" s="10"/>
      <c r="AR33" s="48" t="s">
        <v>4</v>
      </c>
      <c r="AS33" s="236">
        <f>AT31-AX31</f>
        <v>1.6183333333333336E-3</v>
      </c>
      <c r="AT33" s="236"/>
      <c r="AU33" s="236"/>
      <c r="AV33" s="18" t="s">
        <v>60</v>
      </c>
      <c r="AW33" s="247">
        <f>(BC31-BG31)/(BC32-BG32)</f>
        <v>60.000000000000007</v>
      </c>
      <c r="AX33" s="247"/>
      <c r="AY33" s="247"/>
      <c r="AZ33" s="18" t="s">
        <v>238</v>
      </c>
      <c r="BA33" s="248">
        <f>BK31</f>
        <v>1.2</v>
      </c>
      <c r="BB33" s="248"/>
      <c r="BC33" s="248"/>
      <c r="BE33" s="48" t="s">
        <v>4</v>
      </c>
      <c r="BF33" s="247">
        <f>AS33*AW33+BA33</f>
        <v>1.2970999999999999</v>
      </c>
      <c r="BG33" s="247"/>
      <c r="BH33" s="247"/>
    </row>
    <row r="34" spans="4:70">
      <c r="D34" s="192" t="s">
        <v>272</v>
      </c>
      <c r="E34" s="192"/>
      <c r="F34" s="4" t="s">
        <v>40</v>
      </c>
      <c r="G34" s="65" t="s">
        <v>273</v>
      </c>
      <c r="H34" s="4" t="s">
        <v>313</v>
      </c>
      <c r="V34" s="9"/>
      <c r="AH34" s="10"/>
    </row>
    <row r="35" spans="4:70">
      <c r="F35" s="4" t="s">
        <v>40</v>
      </c>
      <c r="G35" s="65" t="s">
        <v>273</v>
      </c>
      <c r="H35" t="s">
        <v>274</v>
      </c>
      <c r="I35" s="4">
        <v>2</v>
      </c>
      <c r="J35" s="4" t="s">
        <v>60</v>
      </c>
      <c r="K35" s="212">
        <f>M33</f>
        <v>9.9275000000000002E-2</v>
      </c>
      <c r="L35" s="212"/>
      <c r="M35" t="s">
        <v>238</v>
      </c>
      <c r="N35" t="s">
        <v>275</v>
      </c>
      <c r="O35" s="212">
        <f>M33</f>
        <v>9.9275000000000002E-2</v>
      </c>
      <c r="P35" s="212"/>
      <c r="Q35" t="s">
        <v>276</v>
      </c>
      <c r="R35" s="59" t="s">
        <v>281</v>
      </c>
      <c r="S35" s="212">
        <f>M33</f>
        <v>9.9275000000000002E-2</v>
      </c>
      <c r="T35" s="212"/>
      <c r="V35" s="84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3"/>
      <c r="AM35" t="s">
        <v>328</v>
      </c>
      <c r="AV35" s="14" t="s">
        <v>506</v>
      </c>
      <c r="AX35" s="4" t="s">
        <v>4</v>
      </c>
      <c r="AY35" s="250" t="s">
        <v>58</v>
      </c>
      <c r="AZ35" s="250"/>
      <c r="BA35" s="18" t="s">
        <v>60</v>
      </c>
      <c r="BB35" s="167" t="s">
        <v>326</v>
      </c>
      <c r="BC35" s="167"/>
      <c r="BD35" s="18" t="s">
        <v>60</v>
      </c>
      <c r="BE35" s="167" t="s">
        <v>327</v>
      </c>
      <c r="BF35" s="167"/>
    </row>
    <row r="36" spans="4:70">
      <c r="F36" s="4" t="s">
        <v>40</v>
      </c>
      <c r="G36" s="212">
        <f>SQRT(I35*K35+O35^2)-S35</f>
        <v>0.35723954043107981</v>
      </c>
      <c r="H36" s="212"/>
      <c r="I36" s="212"/>
      <c r="AX36" s="4" t="s">
        <v>4</v>
      </c>
      <c r="AY36" s="249">
        <f>BC20</f>
        <v>0.23</v>
      </c>
      <c r="AZ36" s="249"/>
      <c r="BA36" s="249"/>
      <c r="BB36" s="18" t="s">
        <v>60</v>
      </c>
      <c r="BC36" s="249">
        <f>BF26</f>
        <v>1.2971428571428572</v>
      </c>
      <c r="BD36" s="249"/>
      <c r="BE36" s="249"/>
      <c r="BF36" s="18" t="s">
        <v>60</v>
      </c>
      <c r="BG36" s="249">
        <f>BF33</f>
        <v>1.2970999999999999</v>
      </c>
      <c r="BH36" s="249"/>
      <c r="BI36" s="249"/>
      <c r="BJ36" s="4" t="s">
        <v>4</v>
      </c>
      <c r="BK36" s="240">
        <f>AY36*BC36*BG36</f>
        <v>0.38698051999999994</v>
      </c>
      <c r="BL36" s="240"/>
      <c r="BM36" s="240"/>
      <c r="BN36" s="75"/>
    </row>
    <row r="37" spans="4:70">
      <c r="AM37" t="s">
        <v>232</v>
      </c>
      <c r="BM37" s="75"/>
      <c r="BN37" s="75"/>
    </row>
    <row r="38" spans="4:70">
      <c r="D38" t="s">
        <v>277</v>
      </c>
      <c r="G38" s="192" t="s">
        <v>104</v>
      </c>
      <c r="H38" s="192"/>
      <c r="I38" s="4" t="s">
        <v>40</v>
      </c>
      <c r="J38" s="192" t="s">
        <v>278</v>
      </c>
      <c r="K38" s="192"/>
      <c r="M38" s="4" t="s">
        <v>40</v>
      </c>
      <c r="N38" s="212">
        <f>G36</f>
        <v>0.35723954043107981</v>
      </c>
      <c r="O38" s="212"/>
      <c r="P38" s="4" t="s">
        <v>60</v>
      </c>
      <c r="Q38" s="235">
        <f>R25</f>
        <v>480</v>
      </c>
      <c r="R38" s="235"/>
      <c r="S38" s="4" t="s">
        <v>40</v>
      </c>
      <c r="T38" s="235">
        <f>N38*Q38</f>
        <v>171.47497940691829</v>
      </c>
      <c r="U38" s="235"/>
      <c r="AI38">
        <v>12</v>
      </c>
      <c r="AM38" s="241" t="s">
        <v>291</v>
      </c>
      <c r="AN38" s="242"/>
      <c r="AO38" s="47" t="s">
        <v>224</v>
      </c>
      <c r="AP38" s="141">
        <f>BC16</f>
        <v>0.23929676789355236</v>
      </c>
      <c r="AQ38" s="141"/>
      <c r="AR38" s="142"/>
      <c r="AS38" s="19" t="str">
        <f>IF(AP38&lt;=AY38, "≦", "&gt;")</f>
        <v>≦</v>
      </c>
      <c r="AT38" s="152" t="s">
        <v>289</v>
      </c>
      <c r="AU38" s="153"/>
      <c r="AV38" s="153"/>
      <c r="AW38" s="153"/>
      <c r="AX38" s="153"/>
      <c r="AY38" s="141">
        <f>BK36</f>
        <v>0.38698051999999994</v>
      </c>
      <c r="AZ38" s="142"/>
      <c r="BC38" s="152" t="str">
        <f>IF(AS38="≦", "OK", "NG")</f>
        <v>OK</v>
      </c>
      <c r="BD38" s="154"/>
      <c r="BR38">
        <v>13</v>
      </c>
    </row>
  </sheetData>
  <sheetProtection sheet="1" objects="1" scenarios="1"/>
  <mergeCells count="206">
    <mergeCell ref="BD2:BF2"/>
    <mergeCell ref="AP5:AP6"/>
    <mergeCell ref="AO8:AO9"/>
    <mergeCell ref="AP9:AQ9"/>
    <mergeCell ref="AT9:AV9"/>
    <mergeCell ref="BC5:BE6"/>
    <mergeCell ref="AS5:AT5"/>
    <mergeCell ref="AR5:AR6"/>
    <mergeCell ref="AQ5:AQ6"/>
    <mergeCell ref="AV5:AV6"/>
    <mergeCell ref="AW5:AW6"/>
    <mergeCell ref="AX5:AX6"/>
    <mergeCell ref="AY5:BA5"/>
    <mergeCell ref="AY6:BA6"/>
    <mergeCell ref="BB5:BB6"/>
    <mergeCell ref="AS6:AT6"/>
    <mergeCell ref="AP3:AQ3"/>
    <mergeCell ref="AN5:AO6"/>
    <mergeCell ref="AS8:AS9"/>
    <mergeCell ref="BK2:BK3"/>
    <mergeCell ref="BL2:BN3"/>
    <mergeCell ref="BF8:BF9"/>
    <mergeCell ref="BG8:BI9"/>
    <mergeCell ref="R29:T30"/>
    <mergeCell ref="BB9:BD9"/>
    <mergeCell ref="AO2:AO3"/>
    <mergeCell ref="AS2:AS3"/>
    <mergeCell ref="AV2:AX2"/>
    <mergeCell ref="AT3:AV3"/>
    <mergeCell ref="AX3:AZ3"/>
    <mergeCell ref="BB3:BD3"/>
    <mergeCell ref="R24:T24"/>
    <mergeCell ref="P8:R8"/>
    <mergeCell ref="S6:V6"/>
    <mergeCell ref="W6:Z6"/>
    <mergeCell ref="AM2:AN3"/>
    <mergeCell ref="W7:Z7"/>
    <mergeCell ref="AM8:AN9"/>
    <mergeCell ref="S8:V8"/>
    <mergeCell ref="W8:Z8"/>
    <mergeCell ref="BC20:BE20"/>
    <mergeCell ref="AX8:AZ8"/>
    <mergeCell ref="AZ2:BB2"/>
    <mergeCell ref="D6:F6"/>
    <mergeCell ref="G6:I6"/>
    <mergeCell ref="J6:L6"/>
    <mergeCell ref="M6:O6"/>
    <mergeCell ref="P6:R6"/>
    <mergeCell ref="AP11:AR11"/>
    <mergeCell ref="R23:T23"/>
    <mergeCell ref="D5:F5"/>
    <mergeCell ref="G5:I5"/>
    <mergeCell ref="W5:Z5"/>
    <mergeCell ref="J5:L5"/>
    <mergeCell ref="M5:O5"/>
    <mergeCell ref="P5:R5"/>
    <mergeCell ref="S5:V5"/>
    <mergeCell ref="AM11:AN11"/>
    <mergeCell ref="M23:O23"/>
    <mergeCell ref="I18:K18"/>
    <mergeCell ref="R18:T18"/>
    <mergeCell ref="R19:T19"/>
    <mergeCell ref="D29:E30"/>
    <mergeCell ref="F29:F30"/>
    <mergeCell ref="G29:H29"/>
    <mergeCell ref="G30:H30"/>
    <mergeCell ref="J29:J30"/>
    <mergeCell ref="L29:N29"/>
    <mergeCell ref="K30:L30"/>
    <mergeCell ref="N30:O30"/>
    <mergeCell ref="Q29:Q30"/>
    <mergeCell ref="G36:I36"/>
    <mergeCell ref="G38:H38"/>
    <mergeCell ref="J38:K38"/>
    <mergeCell ref="D7:F7"/>
    <mergeCell ref="G7:I7"/>
    <mergeCell ref="J7:L7"/>
    <mergeCell ref="M7:O7"/>
    <mergeCell ref="P7:R7"/>
    <mergeCell ref="S7:V7"/>
    <mergeCell ref="D8:F8"/>
    <mergeCell ref="G8:I8"/>
    <mergeCell ref="J8:L8"/>
    <mergeCell ref="M8:O8"/>
    <mergeCell ref="D34:E34"/>
    <mergeCell ref="D33:E33"/>
    <mergeCell ref="M27:O27"/>
    <mergeCell ref="I33:K33"/>
    <mergeCell ref="M33:O33"/>
    <mergeCell ref="E11:F11"/>
    <mergeCell ref="H11:J11"/>
    <mergeCell ref="K35:L35"/>
    <mergeCell ref="O35:P35"/>
    <mergeCell ref="S35:T35"/>
    <mergeCell ref="N38:O38"/>
    <mergeCell ref="G4:I4"/>
    <mergeCell ref="J4:L4"/>
    <mergeCell ref="M4:O4"/>
    <mergeCell ref="G2:I2"/>
    <mergeCell ref="J2:L2"/>
    <mergeCell ref="M2:R2"/>
    <mergeCell ref="S2:Z2"/>
    <mergeCell ref="P4:R4"/>
    <mergeCell ref="S4:V4"/>
    <mergeCell ref="W4:Z4"/>
    <mergeCell ref="M3:O3"/>
    <mergeCell ref="P3:R3"/>
    <mergeCell ref="S3:V3"/>
    <mergeCell ref="W3:Z3"/>
    <mergeCell ref="G3:I3"/>
    <mergeCell ref="J3:L3"/>
    <mergeCell ref="BE22:BG22"/>
    <mergeCell ref="BI22:BK22"/>
    <mergeCell ref="AP24:AQ25"/>
    <mergeCell ref="AR24:AR25"/>
    <mergeCell ref="AR22:AT22"/>
    <mergeCell ref="AT24:AV25"/>
    <mergeCell ref="BC24:BE24"/>
    <mergeCell ref="BG24:BI24"/>
    <mergeCell ref="BC25:BE25"/>
    <mergeCell ref="BG25:BI25"/>
    <mergeCell ref="BJ24:BJ25"/>
    <mergeCell ref="BK24:BL25"/>
    <mergeCell ref="AW24:AW25"/>
    <mergeCell ref="AX24:AZ25"/>
    <mergeCell ref="AS24:AS25"/>
    <mergeCell ref="BA24:BA25"/>
    <mergeCell ref="BB24:BB25"/>
    <mergeCell ref="R26:T26"/>
    <mergeCell ref="R25:T25"/>
    <mergeCell ref="AS29:AU29"/>
    <mergeCell ref="AS33:AU33"/>
    <mergeCell ref="AW33:AY33"/>
    <mergeCell ref="BA33:BC33"/>
    <mergeCell ref="BF33:BH33"/>
    <mergeCell ref="AY36:BA36"/>
    <mergeCell ref="BC36:BE36"/>
    <mergeCell ref="BB35:BC35"/>
    <mergeCell ref="BE35:BF35"/>
    <mergeCell ref="BF29:BH29"/>
    <mergeCell ref="BG36:BI36"/>
    <mergeCell ref="AY35:AZ35"/>
    <mergeCell ref="AW26:AY26"/>
    <mergeCell ref="BA26:BC26"/>
    <mergeCell ref="BF26:BH26"/>
    <mergeCell ref="AS26:AU26"/>
    <mergeCell ref="BB16:BB17"/>
    <mergeCell ref="BC16:BE17"/>
    <mergeCell ref="BC11:BD11"/>
    <mergeCell ref="BF3:BH3"/>
    <mergeCell ref="AP13:AR13"/>
    <mergeCell ref="AT13:AX13"/>
    <mergeCell ref="AY13:AZ13"/>
    <mergeCell ref="BC13:BD13"/>
    <mergeCell ref="AM16:AN17"/>
    <mergeCell ref="AO16:AO17"/>
    <mergeCell ref="AP16:AQ16"/>
    <mergeCell ref="AP17:AQ17"/>
    <mergeCell ref="AS16:AS17"/>
    <mergeCell ref="AT16:AV16"/>
    <mergeCell ref="AX17:AZ17"/>
    <mergeCell ref="AX16:AZ16"/>
    <mergeCell ref="AT17:AV17"/>
    <mergeCell ref="AT8:AV8"/>
    <mergeCell ref="BB8:BD8"/>
    <mergeCell ref="AX9:AZ9"/>
    <mergeCell ref="AY11:AZ11"/>
    <mergeCell ref="AT11:AX11"/>
    <mergeCell ref="AP8:AQ8"/>
    <mergeCell ref="AM13:AN13"/>
    <mergeCell ref="Q38:R38"/>
    <mergeCell ref="T38:U38"/>
    <mergeCell ref="BJ29:BL29"/>
    <mergeCell ref="AP31:AQ32"/>
    <mergeCell ref="AR31:AR32"/>
    <mergeCell ref="AS31:AS32"/>
    <mergeCell ref="AT31:AV32"/>
    <mergeCell ref="AW31:AW32"/>
    <mergeCell ref="AX31:AZ32"/>
    <mergeCell ref="BA31:BA32"/>
    <mergeCell ref="BB31:BB32"/>
    <mergeCell ref="BC31:BE31"/>
    <mergeCell ref="BG31:BI31"/>
    <mergeCell ref="BJ31:BJ32"/>
    <mergeCell ref="BK31:BL32"/>
    <mergeCell ref="BC32:BE32"/>
    <mergeCell ref="BG32:BI32"/>
    <mergeCell ref="AP38:AR38"/>
    <mergeCell ref="AT38:AX38"/>
    <mergeCell ref="AY38:AZ38"/>
    <mergeCell ref="BC38:BD38"/>
    <mergeCell ref="BK36:BM36"/>
    <mergeCell ref="AM38:AN38"/>
    <mergeCell ref="M24:O24"/>
    <mergeCell ref="R15:T15"/>
    <mergeCell ref="I17:K17"/>
    <mergeCell ref="R17:T17"/>
    <mergeCell ref="I20:K20"/>
    <mergeCell ref="M14:O14"/>
    <mergeCell ref="M17:O17"/>
    <mergeCell ref="M20:O20"/>
    <mergeCell ref="M22:O22"/>
    <mergeCell ref="R14:T14"/>
    <mergeCell ref="I15:K15"/>
    <mergeCell ref="R16:T16"/>
    <mergeCell ref="I14:K14"/>
  </mergeCells>
  <phoneticPr fontId="2"/>
  <conditionalFormatting sqref="BC11:BD11 BC13:BD13 BD14:BE14">
    <cfRule type="cellIs" dxfId="5" priority="3" operator="equal">
      <formula>"NG"</formula>
    </cfRule>
  </conditionalFormatting>
  <conditionalFormatting sqref="BC38:BD38">
    <cfRule type="cellIs" dxfId="4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colBreaks count="1" manualBreakCount="1">
    <brk id="35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7D53-95D9-485A-9416-B88988EB4FD9}">
  <dimension ref="A1:BR38"/>
  <sheetViews>
    <sheetView showGridLines="0" view="pageBreakPreview" zoomScale="60" zoomScaleNormal="123" workbookViewId="0">
      <selection activeCell="A2" sqref="A2"/>
    </sheetView>
  </sheetViews>
  <sheetFormatPr defaultRowHeight="18"/>
  <cols>
    <col min="1" max="70" width="3" customWidth="1"/>
  </cols>
  <sheetData>
    <row r="1" spans="1:69">
      <c r="A1" s="16"/>
      <c r="B1" t="s">
        <v>351</v>
      </c>
      <c r="C1" s="16"/>
    </row>
    <row r="2" spans="1:69">
      <c r="A2" s="16"/>
      <c r="C2" t="s">
        <v>310</v>
      </c>
      <c r="AL2" t="s">
        <v>447</v>
      </c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69">
      <c r="C3" t="s">
        <v>443</v>
      </c>
      <c r="AM3" t="s">
        <v>502</v>
      </c>
      <c r="AR3" s="115" t="str">
        <f>'1条'!BA22</f>
        <v>D16</v>
      </c>
      <c r="AS3" s="109"/>
      <c r="AT3" s="110"/>
      <c r="AV3" s="115">
        <f>HLOOKUP(AR3,'1条'!BY36:CX38,2)</f>
        <v>15.9</v>
      </c>
      <c r="AW3" s="109"/>
      <c r="AX3" s="110"/>
      <c r="AY3" s="4" t="s">
        <v>265</v>
      </c>
      <c r="BA3" s="115">
        <f>HLOOKUP(AR3,'1条'!BY36:CX38,3)</f>
        <v>198.6</v>
      </c>
      <c r="BB3" s="109"/>
      <c r="BC3" s="110"/>
      <c r="BD3" s="4" t="s">
        <v>488</v>
      </c>
      <c r="BG3" s="6"/>
      <c r="BH3" s="7"/>
      <c r="BI3" s="7"/>
      <c r="BJ3" s="7"/>
      <c r="BK3" s="7"/>
      <c r="BL3" s="7"/>
      <c r="BM3" s="7"/>
      <c r="BN3" s="7"/>
      <c r="BO3" s="7"/>
      <c r="BP3" s="7"/>
      <c r="BQ3" s="8"/>
    </row>
    <row r="4" spans="1:69">
      <c r="D4" t="s">
        <v>444</v>
      </c>
      <c r="X4" s="6"/>
      <c r="Y4" s="7"/>
      <c r="Z4" s="7"/>
      <c r="AA4" s="7"/>
      <c r="AB4" s="7"/>
      <c r="AC4" s="7"/>
      <c r="AD4" s="7"/>
      <c r="AE4" s="7"/>
      <c r="AF4" s="7"/>
      <c r="AG4" s="7"/>
      <c r="AH4" s="8"/>
      <c r="AN4" t="s">
        <v>486</v>
      </c>
      <c r="AR4" s="115">
        <f>'1条'!BA23</f>
        <v>250</v>
      </c>
      <c r="AS4" s="109"/>
      <c r="AT4" s="110"/>
      <c r="AU4" s="4" t="s">
        <v>265</v>
      </c>
      <c r="BA4" s="115">
        <f>1000/AR4</f>
        <v>4</v>
      </c>
      <c r="BB4" s="109"/>
      <c r="BC4" s="110"/>
      <c r="BD4" s="100" t="s">
        <v>489</v>
      </c>
      <c r="BG4" s="9"/>
      <c r="BQ4" s="10"/>
    </row>
    <row r="5" spans="1:69">
      <c r="E5" s="233"/>
      <c r="F5" s="233"/>
      <c r="G5" s="233" t="s">
        <v>101</v>
      </c>
      <c r="H5" s="233"/>
      <c r="I5" s="233"/>
      <c r="J5" s="229" t="s">
        <v>102</v>
      </c>
      <c r="K5" s="229"/>
      <c r="L5" s="229"/>
      <c r="M5" s="233" t="s">
        <v>103</v>
      </c>
      <c r="N5" s="233"/>
      <c r="O5" s="233"/>
      <c r="P5" s="179" t="s">
        <v>104</v>
      </c>
      <c r="Q5" s="179"/>
      <c r="R5" s="179"/>
      <c r="S5" s="179" t="s">
        <v>105</v>
      </c>
      <c r="T5" s="179"/>
      <c r="U5" s="179"/>
      <c r="V5" s="17"/>
      <c r="X5" s="9"/>
      <c r="AH5" s="10"/>
      <c r="AN5" t="s">
        <v>259</v>
      </c>
      <c r="AS5" s="5" t="s">
        <v>262</v>
      </c>
      <c r="AT5" s="4" t="s">
        <v>4</v>
      </c>
      <c r="BA5" s="115">
        <f>BA3*BA4</f>
        <v>794.4</v>
      </c>
      <c r="BB5" s="109"/>
      <c r="BC5" s="110"/>
      <c r="BD5" s="4" t="s">
        <v>263</v>
      </c>
      <c r="BG5" s="9"/>
      <c r="BQ5" s="10"/>
    </row>
    <row r="6" spans="1:69">
      <c r="E6" s="233" t="s">
        <v>108</v>
      </c>
      <c r="F6" s="233"/>
      <c r="G6" s="232">
        <f>'1条'!R11</f>
        <v>0.8</v>
      </c>
      <c r="H6" s="232"/>
      <c r="I6" s="232"/>
      <c r="J6" s="232">
        <f>'1条'!R10</f>
        <v>0.6</v>
      </c>
      <c r="K6" s="232"/>
      <c r="L6" s="232"/>
      <c r="M6" s="232">
        <f>G6*J6</f>
        <v>0.48</v>
      </c>
      <c r="N6" s="232"/>
      <c r="O6" s="232"/>
      <c r="P6" s="232">
        <f>G6/2</f>
        <v>0.4</v>
      </c>
      <c r="Q6" s="232"/>
      <c r="R6" s="232"/>
      <c r="S6" s="263" t="s">
        <v>217</v>
      </c>
      <c r="T6" s="263"/>
      <c r="U6" s="263"/>
      <c r="V6" s="83"/>
      <c r="X6" s="9"/>
      <c r="AH6" s="10"/>
      <c r="AM6" t="s">
        <v>507</v>
      </c>
      <c r="AR6" s="115" t="str">
        <f>_xlfn.IFS(BA3&lt;760.2, "D13", BA3&lt;1191.6, "D16", BA3&lt;1719, "D19",TRUE, "D22")</f>
        <v>D13</v>
      </c>
      <c r="AS6" s="109"/>
      <c r="AT6" s="110"/>
      <c r="AV6" s="115">
        <f>HLOOKUP(AR6,'1条'!BY36:CX38,2)</f>
        <v>12.7</v>
      </c>
      <c r="AW6" s="109"/>
      <c r="AX6" s="110"/>
      <c r="AY6" s="4" t="s">
        <v>265</v>
      </c>
      <c r="BA6" s="115">
        <f>HLOOKUP(AR6,'1条'!BY36:CX38,3)</f>
        <v>126.7</v>
      </c>
      <c r="BB6" s="109"/>
      <c r="BC6" s="110"/>
      <c r="BD6" s="4" t="s">
        <v>488</v>
      </c>
      <c r="BG6" s="9"/>
      <c r="BQ6" s="10"/>
    </row>
    <row r="7" spans="1:69">
      <c r="E7" s="16" t="s">
        <v>293</v>
      </c>
      <c r="F7" s="16"/>
      <c r="G7" s="16"/>
      <c r="H7" s="16"/>
      <c r="I7" s="16"/>
      <c r="J7" s="16"/>
      <c r="K7" s="16"/>
      <c r="L7" s="16"/>
      <c r="M7" s="16"/>
      <c r="X7" s="9"/>
      <c r="AH7" s="10"/>
      <c r="AN7" t="s">
        <v>486</v>
      </c>
      <c r="AR7" s="115">
        <f>'1条'!BA23</f>
        <v>250</v>
      </c>
      <c r="AS7" s="109"/>
      <c r="AT7" s="110"/>
      <c r="AU7" s="4" t="s">
        <v>265</v>
      </c>
      <c r="BA7" s="115">
        <f>1000/AR7</f>
        <v>4</v>
      </c>
      <c r="BB7" s="109"/>
      <c r="BC7" s="110"/>
      <c r="BD7" s="100" t="s">
        <v>489</v>
      </c>
      <c r="BG7" s="9"/>
      <c r="BQ7" s="10"/>
    </row>
    <row r="8" spans="1:69" ht="19.2">
      <c r="E8" s="16" t="s">
        <v>119</v>
      </c>
      <c r="X8" s="9"/>
      <c r="AH8" s="10"/>
      <c r="AN8" t="s">
        <v>259</v>
      </c>
      <c r="AS8" s="5" t="s">
        <v>262</v>
      </c>
      <c r="AT8" s="4" t="s">
        <v>4</v>
      </c>
      <c r="BA8" s="115">
        <f>BA6*BA7</f>
        <v>506.8</v>
      </c>
      <c r="BB8" s="109"/>
      <c r="BC8" s="110"/>
      <c r="BD8" s="4" t="s">
        <v>263</v>
      </c>
      <c r="BG8" s="9"/>
      <c r="BQ8" s="10"/>
    </row>
    <row r="9" spans="1:69">
      <c r="E9" s="16"/>
      <c r="F9" s="161" t="s">
        <v>116</v>
      </c>
      <c r="G9" s="161"/>
      <c r="H9" s="21" t="s">
        <v>40</v>
      </c>
      <c r="I9" s="161" t="s">
        <v>114</v>
      </c>
      <c r="J9" s="167"/>
      <c r="K9" s="167"/>
      <c r="L9" s="15" t="s">
        <v>117</v>
      </c>
      <c r="M9" s="16"/>
      <c r="X9" s="9"/>
      <c r="AH9" s="10"/>
      <c r="AR9" s="4"/>
      <c r="AS9" s="4"/>
      <c r="AT9" s="4"/>
      <c r="AV9" s="4"/>
      <c r="AW9" s="4"/>
      <c r="AX9" s="4"/>
      <c r="AY9" s="4"/>
      <c r="BG9" s="9"/>
      <c r="BQ9" s="10"/>
    </row>
    <row r="10" spans="1:69">
      <c r="H10" s="21" t="s">
        <v>40</v>
      </c>
      <c r="I10" s="163">
        <f>M6</f>
        <v>0.48</v>
      </c>
      <c r="J10" s="163"/>
      <c r="K10" s="163"/>
      <c r="L10" s="23" t="s">
        <v>60</v>
      </c>
      <c r="M10" s="165">
        <f>'1条'!BA4</f>
        <v>24.5</v>
      </c>
      <c r="N10" s="165"/>
      <c r="P10" s="21" t="s">
        <v>40</v>
      </c>
      <c r="Q10" s="163">
        <f>I10*M10</f>
        <v>11.76</v>
      </c>
      <c r="R10" s="163"/>
      <c r="S10" s="163"/>
      <c r="T10" s="18" t="s">
        <v>118</v>
      </c>
      <c r="X10" s="9"/>
      <c r="AH10" s="10"/>
      <c r="AM10" t="s">
        <v>494</v>
      </c>
      <c r="AV10" s="115">
        <f>'1条'!BA27</f>
        <v>70</v>
      </c>
      <c r="AW10" s="109"/>
      <c r="AX10" s="110"/>
      <c r="AY10" s="4" t="s">
        <v>265</v>
      </c>
      <c r="BG10" s="9"/>
      <c r="BQ10" s="10"/>
    </row>
    <row r="11" spans="1:69">
      <c r="X11" s="9"/>
      <c r="AH11" s="10"/>
      <c r="AM11" t="s">
        <v>503</v>
      </c>
      <c r="AV11" s="259">
        <f>AV3/2+AV6+AV10</f>
        <v>90.65</v>
      </c>
      <c r="AW11" s="260"/>
      <c r="AX11" s="261"/>
      <c r="AY11" s="4" t="s">
        <v>265</v>
      </c>
      <c r="AZ11" t="s">
        <v>495</v>
      </c>
      <c r="BA11" s="108">
        <f>ROUNDUP(AV11,-1)</f>
        <v>100</v>
      </c>
      <c r="BB11" s="155"/>
      <c r="BC11" s="156"/>
      <c r="BD11" s="4" t="s">
        <v>265</v>
      </c>
      <c r="BF11" s="101">
        <f>BA11/1000</f>
        <v>0.1</v>
      </c>
      <c r="BG11" s="9"/>
      <c r="BQ11" s="10"/>
    </row>
    <row r="12" spans="1:69">
      <c r="D12" t="s">
        <v>445</v>
      </c>
      <c r="X12" s="9"/>
      <c r="AH12" s="10"/>
      <c r="AM12" t="s">
        <v>13</v>
      </c>
      <c r="AV12" s="140">
        <f>'1条'!R10</f>
        <v>0.6</v>
      </c>
      <c r="AW12" s="141"/>
      <c r="AX12" s="142"/>
      <c r="AY12" s="4" t="s">
        <v>5</v>
      </c>
      <c r="AZ12" t="s">
        <v>4</v>
      </c>
      <c r="BA12" s="108">
        <f>AV12*1000</f>
        <v>600</v>
      </c>
      <c r="BB12" s="155"/>
      <c r="BC12" s="156"/>
      <c r="BD12" s="4" t="s">
        <v>265</v>
      </c>
      <c r="BG12" s="9"/>
      <c r="BQ12" s="10"/>
    </row>
    <row r="13" spans="1:69">
      <c r="E13" t="s">
        <v>294</v>
      </c>
      <c r="X13" s="9"/>
      <c r="AH13" s="10"/>
      <c r="AM13" t="s">
        <v>266</v>
      </c>
      <c r="AS13" s="5" t="s">
        <v>267</v>
      </c>
      <c r="AT13" s="4" t="s">
        <v>4</v>
      </c>
      <c r="BA13" s="108">
        <f>BA12-BA11</f>
        <v>500</v>
      </c>
      <c r="BB13" s="155"/>
      <c r="BC13" s="156"/>
      <c r="BD13" s="4" t="s">
        <v>265</v>
      </c>
      <c r="BF13" s="101">
        <f>BA13/1000</f>
        <v>0.5</v>
      </c>
      <c r="BG13" s="9"/>
      <c r="BQ13" s="10"/>
    </row>
    <row r="14" spans="1:69">
      <c r="E14" t="s">
        <v>295</v>
      </c>
      <c r="X14" s="9"/>
      <c r="AH14" s="10"/>
      <c r="AM14" t="s">
        <v>264</v>
      </c>
      <c r="AS14" s="5" t="s">
        <v>467</v>
      </c>
      <c r="AT14" s="4" t="s">
        <v>4</v>
      </c>
      <c r="BA14" s="115">
        <f>'1条'!CP4</f>
        <v>1000</v>
      </c>
      <c r="BB14" s="109"/>
      <c r="BC14" s="110"/>
      <c r="BD14" s="4" t="s">
        <v>265</v>
      </c>
      <c r="BG14" s="9"/>
      <c r="BQ14" s="10"/>
    </row>
    <row r="15" spans="1:69">
      <c r="E15" s="161" t="s">
        <v>174</v>
      </c>
      <c r="F15" s="161"/>
      <c r="G15" s="160" t="s">
        <v>40</v>
      </c>
      <c r="H15" s="30">
        <v>1</v>
      </c>
      <c r="I15" s="226" t="s">
        <v>306</v>
      </c>
      <c r="J15" s="226"/>
      <c r="K15" s="226"/>
      <c r="L15" s="226"/>
      <c r="M15" s="226"/>
      <c r="N15" s="18"/>
      <c r="O15" s="16"/>
      <c r="P15" s="16"/>
      <c r="Q15" s="16"/>
      <c r="R15" s="16"/>
      <c r="S15" s="16"/>
      <c r="T15" s="16"/>
      <c r="U15" s="16"/>
      <c r="V15" s="16"/>
      <c r="X15" s="9"/>
      <c r="AH15" s="10"/>
      <c r="AM15" t="s">
        <v>270</v>
      </c>
      <c r="AS15" s="5" t="s">
        <v>269</v>
      </c>
      <c r="AT15" s="4" t="s">
        <v>4</v>
      </c>
      <c r="AV15" s="108">
        <f>'1条'!CP3</f>
        <v>15</v>
      </c>
      <c r="AW15" s="155"/>
      <c r="AX15" s="156"/>
      <c r="BG15" s="9"/>
      <c r="BQ15" s="10"/>
    </row>
    <row r="16" spans="1:69">
      <c r="E16" s="161"/>
      <c r="F16" s="161"/>
      <c r="G16" s="160"/>
      <c r="H16" s="71">
        <v>2</v>
      </c>
      <c r="I16" s="226"/>
      <c r="J16" s="226"/>
      <c r="K16" s="226"/>
      <c r="L16" s="226"/>
      <c r="M16" s="226"/>
      <c r="N16" s="18"/>
      <c r="O16" s="16"/>
      <c r="P16" s="16"/>
      <c r="Q16" s="16"/>
      <c r="R16" s="16"/>
      <c r="S16" s="16"/>
      <c r="T16" s="16"/>
      <c r="U16" s="16"/>
      <c r="V16" s="16"/>
      <c r="X16" s="9"/>
      <c r="AH16" s="10"/>
      <c r="AM16" t="s">
        <v>260</v>
      </c>
      <c r="BG16" s="9"/>
      <c r="BQ16" s="10"/>
    </row>
    <row r="17" spans="3:69">
      <c r="F17" s="16"/>
      <c r="G17" s="160" t="s">
        <v>40</v>
      </c>
      <c r="H17" s="30">
        <v>1</v>
      </c>
      <c r="I17" s="160" t="s">
        <v>275</v>
      </c>
      <c r="J17" s="163">
        <f>S27</f>
        <v>213.62906249999989</v>
      </c>
      <c r="K17" s="163"/>
      <c r="L17" s="163"/>
      <c r="M17" s="160" t="s">
        <v>238</v>
      </c>
      <c r="N17" s="163">
        <f>S28</f>
        <v>175.1874374999999</v>
      </c>
      <c r="O17" s="163"/>
      <c r="P17" s="163"/>
      <c r="Q17" s="160" t="s">
        <v>308</v>
      </c>
      <c r="R17" s="163">
        <f>S29</f>
        <v>0.8</v>
      </c>
      <c r="S17" s="163"/>
      <c r="T17" s="163"/>
      <c r="U17" s="16"/>
      <c r="V17" s="16"/>
      <c r="X17" s="9"/>
      <c r="AH17" s="10"/>
      <c r="AM17" s="192" t="s">
        <v>261</v>
      </c>
      <c r="AN17" s="192"/>
      <c r="AO17" s="218" t="s">
        <v>40</v>
      </c>
      <c r="AP17" s="220" t="s">
        <v>262</v>
      </c>
      <c r="AQ17" s="220"/>
      <c r="AR17" s="58"/>
      <c r="AS17" s="218" t="s">
        <v>40</v>
      </c>
      <c r="AT17" s="12"/>
      <c r="AU17" s="201">
        <f>BA5</f>
        <v>794.4</v>
      </c>
      <c r="AV17" s="201"/>
      <c r="AW17" s="201"/>
      <c r="AX17" s="12"/>
      <c r="AZ17" s="218" t="s">
        <v>40</v>
      </c>
      <c r="BA17" s="253">
        <f>AU17/AT18/AW18</f>
        <v>1.5888E-3</v>
      </c>
      <c r="BB17" s="253"/>
      <c r="BC17" s="253"/>
      <c r="BG17" s="9"/>
      <c r="BQ17" s="10"/>
    </row>
    <row r="18" spans="3:69">
      <c r="G18" s="160"/>
      <c r="H18" s="71">
        <v>2</v>
      </c>
      <c r="I18" s="160"/>
      <c r="J18" s="163"/>
      <c r="K18" s="163"/>
      <c r="L18" s="163"/>
      <c r="M18" s="160"/>
      <c r="N18" s="163"/>
      <c r="O18" s="163"/>
      <c r="P18" s="163"/>
      <c r="Q18" s="160"/>
      <c r="R18" s="163"/>
      <c r="S18" s="163"/>
      <c r="T18" s="163"/>
      <c r="U18" s="16"/>
      <c r="V18" s="16"/>
      <c r="X18" s="11"/>
      <c r="Y18" s="12"/>
      <c r="Z18" s="12"/>
      <c r="AA18" s="12"/>
      <c r="AB18" s="12"/>
      <c r="AC18" s="12"/>
      <c r="AD18" s="12"/>
      <c r="AE18" s="12"/>
      <c r="AF18" s="12"/>
      <c r="AG18" s="12"/>
      <c r="AH18" s="13"/>
      <c r="AM18" s="192"/>
      <c r="AN18" s="192"/>
      <c r="AO18" s="218"/>
      <c r="AP18" s="245" t="s">
        <v>468</v>
      </c>
      <c r="AQ18" s="245"/>
      <c r="AR18" s="58"/>
      <c r="AS18" s="218"/>
      <c r="AT18" s="197">
        <f>BA14</f>
        <v>1000</v>
      </c>
      <c r="AU18" s="197"/>
      <c r="AV18" s="4" t="s">
        <v>60</v>
      </c>
      <c r="AW18" s="235">
        <f>BA13</f>
        <v>500</v>
      </c>
      <c r="AX18" s="197"/>
      <c r="AZ18" s="218"/>
      <c r="BA18" s="253"/>
      <c r="BB18" s="253"/>
      <c r="BC18" s="253"/>
      <c r="BG18" s="11"/>
      <c r="BH18" s="12"/>
      <c r="BI18" s="12"/>
      <c r="BJ18" s="12"/>
      <c r="BK18" s="12"/>
      <c r="BL18" s="12"/>
      <c r="BM18" s="12"/>
      <c r="BN18" s="12"/>
      <c r="BO18" s="12"/>
      <c r="BP18" s="12"/>
      <c r="BQ18" s="13"/>
    </row>
    <row r="19" spans="3:69">
      <c r="G19" s="19" t="s">
        <v>40</v>
      </c>
      <c r="H19" s="163">
        <f>H17/H18*(J17+N17)*R17</f>
        <v>155.52659999999992</v>
      </c>
      <c r="I19" s="163"/>
      <c r="J19" s="163"/>
      <c r="K19" s="4" t="s">
        <v>181</v>
      </c>
      <c r="O19" s="17"/>
      <c r="P19" s="16"/>
      <c r="Q19" s="17"/>
      <c r="R19" s="16"/>
      <c r="S19" s="16"/>
      <c r="T19" s="16"/>
      <c r="U19" s="16"/>
      <c r="V19" s="16"/>
    </row>
    <row r="20" spans="3:69">
      <c r="E20" s="16" t="s">
        <v>296</v>
      </c>
      <c r="F20" s="16"/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8"/>
      <c r="AM20" t="s">
        <v>271</v>
      </c>
    </row>
    <row r="21" spans="3:69">
      <c r="E21" s="161" t="s">
        <v>297</v>
      </c>
      <c r="F21" s="161"/>
      <c r="G21" s="160" t="s">
        <v>40</v>
      </c>
      <c r="H21" s="68">
        <v>2</v>
      </c>
      <c r="I21" s="28" t="s">
        <v>142</v>
      </c>
      <c r="J21" s="166" t="s">
        <v>299</v>
      </c>
      <c r="K21" s="166"/>
      <c r="L21" s="166"/>
      <c r="M21" s="160" t="s">
        <v>142</v>
      </c>
      <c r="N21" s="161" t="s">
        <v>305</v>
      </c>
      <c r="X21" s="9"/>
      <c r="AH21" s="10"/>
      <c r="AM21" s="192" t="s">
        <v>268</v>
      </c>
      <c r="AN21" s="192"/>
      <c r="AO21" s="4" t="s">
        <v>40</v>
      </c>
      <c r="AP21" s="62">
        <f>AV15</f>
        <v>15</v>
      </c>
      <c r="AQ21" s="4" t="s">
        <v>60</v>
      </c>
      <c r="AR21" s="252">
        <f>BA17</f>
        <v>1.5888E-3</v>
      </c>
      <c r="AS21" s="197"/>
      <c r="AT21" s="197"/>
      <c r="AU21" s="4" t="s">
        <v>40</v>
      </c>
      <c r="AV21" s="252">
        <f>AP21*AR21</f>
        <v>2.3831999999999999E-2</v>
      </c>
      <c r="AW21" s="197"/>
      <c r="AX21" s="197"/>
    </row>
    <row r="22" spans="3:69">
      <c r="E22" s="161"/>
      <c r="F22" s="161"/>
      <c r="G22" s="160"/>
      <c r="H22" s="69">
        <v>3</v>
      </c>
      <c r="I22" s="16" t="s">
        <v>142</v>
      </c>
      <c r="J22" s="161" t="s">
        <v>300</v>
      </c>
      <c r="K22" s="161"/>
      <c r="L22" s="161"/>
      <c r="M22" s="160"/>
      <c r="N22" s="161"/>
      <c r="O22" s="17"/>
      <c r="P22" s="17"/>
      <c r="Q22" s="17"/>
      <c r="S22" s="16"/>
      <c r="T22" s="16"/>
      <c r="U22" s="16"/>
      <c r="V22" s="16"/>
      <c r="X22" s="9"/>
      <c r="AH22" s="10"/>
      <c r="AM22" s="192" t="s">
        <v>272</v>
      </c>
      <c r="AN22" s="192"/>
      <c r="AO22" s="4" t="s">
        <v>40</v>
      </c>
      <c r="AP22" s="65" t="s">
        <v>273</v>
      </c>
      <c r="AQ22" s="4" t="s">
        <v>313</v>
      </c>
      <c r="AW22" s="4" t="s">
        <v>40</v>
      </c>
      <c r="AX22" s="65" t="s">
        <v>273</v>
      </c>
      <c r="AY22" t="s">
        <v>274</v>
      </c>
      <c r="AZ22" s="4">
        <v>2</v>
      </c>
      <c r="BA22" s="4" t="s">
        <v>60</v>
      </c>
      <c r="BB22" s="252">
        <f>AV21</f>
        <v>2.3831999999999999E-2</v>
      </c>
      <c r="BC22" s="197"/>
      <c r="BD22" s="197"/>
      <c r="BE22" s="73" t="s">
        <v>342</v>
      </c>
      <c r="BF22" s="252">
        <f>AV21</f>
        <v>2.3831999999999999E-2</v>
      </c>
      <c r="BG22" s="197"/>
      <c r="BH22" s="197"/>
      <c r="BI22" t="s">
        <v>276</v>
      </c>
      <c r="BJ22" s="59" t="s">
        <v>281</v>
      </c>
      <c r="BK22" s="252">
        <f>AV21</f>
        <v>2.3831999999999999E-2</v>
      </c>
      <c r="BL22" s="197"/>
      <c r="BM22" s="197"/>
      <c r="BN22" s="4" t="s">
        <v>40</v>
      </c>
      <c r="BO22" s="212">
        <f>SQRT(AZ22*BB22+BF22^2)-BK22</f>
        <v>0.19578576846147946</v>
      </c>
      <c r="BP22" s="212"/>
      <c r="BQ22" s="212"/>
    </row>
    <row r="23" spans="3:69">
      <c r="G23" s="160" t="s">
        <v>40</v>
      </c>
      <c r="H23" s="68">
        <v>2</v>
      </c>
      <c r="I23" s="28" t="s">
        <v>142</v>
      </c>
      <c r="J23" s="162">
        <f>S27</f>
        <v>213.62906249999989</v>
      </c>
      <c r="K23" s="162"/>
      <c r="L23" s="162"/>
      <c r="M23" s="35" t="s">
        <v>238</v>
      </c>
      <c r="N23" s="162">
        <f>S28</f>
        <v>175.1874374999999</v>
      </c>
      <c r="O23" s="162"/>
      <c r="P23" s="162"/>
      <c r="Q23" s="16"/>
      <c r="R23" s="160" t="s">
        <v>142</v>
      </c>
      <c r="S23" s="163">
        <f>S29</f>
        <v>0.8</v>
      </c>
      <c r="T23" s="163"/>
      <c r="U23" s="163"/>
      <c r="V23" s="70"/>
      <c r="X23" s="9"/>
      <c r="AH23" s="10"/>
      <c r="AM23" t="s">
        <v>277</v>
      </c>
    </row>
    <row r="24" spans="3:69">
      <c r="F24" s="16"/>
      <c r="G24" s="160"/>
      <c r="H24" s="69">
        <v>3</v>
      </c>
      <c r="I24" s="16" t="s">
        <v>307</v>
      </c>
      <c r="J24" s="163">
        <f>'3安'!$AP$36</f>
        <v>213.62906249999989</v>
      </c>
      <c r="K24" s="163"/>
      <c r="L24" s="163"/>
      <c r="M24" s="17" t="s">
        <v>238</v>
      </c>
      <c r="N24" s="163">
        <f>S28</f>
        <v>175.1874374999999</v>
      </c>
      <c r="O24" s="163"/>
      <c r="P24" s="163"/>
      <c r="Q24" s="16" t="s">
        <v>151</v>
      </c>
      <c r="R24" s="160"/>
      <c r="S24" s="163"/>
      <c r="T24" s="163"/>
      <c r="U24" s="163"/>
      <c r="V24" s="70"/>
      <c r="X24" s="9"/>
      <c r="AH24" s="10"/>
      <c r="AM24" s="192" t="s">
        <v>104</v>
      </c>
      <c r="AN24" s="192"/>
      <c r="AO24" s="48" t="s">
        <v>40</v>
      </c>
      <c r="AP24" s="192" t="s">
        <v>278</v>
      </c>
      <c r="AQ24" s="192"/>
      <c r="AS24" s="4" t="s">
        <v>40</v>
      </c>
      <c r="AT24" s="212">
        <f>BO22</f>
        <v>0.19578576846147946</v>
      </c>
      <c r="AU24" s="212"/>
      <c r="AV24" s="212"/>
      <c r="AW24" s="4" t="s">
        <v>60</v>
      </c>
      <c r="AX24" s="235">
        <f>BA13</f>
        <v>500</v>
      </c>
      <c r="AY24" s="235"/>
      <c r="AZ24" s="235"/>
      <c r="BA24" s="48" t="s">
        <v>40</v>
      </c>
      <c r="BB24" s="235">
        <f>AT24*AX24</f>
        <v>97.892884230739739</v>
      </c>
      <c r="BC24" s="235"/>
      <c r="BD24" s="235"/>
    </row>
    <row r="25" spans="3:69">
      <c r="G25" s="19" t="s">
        <v>40</v>
      </c>
      <c r="H25" s="163">
        <f>(H23*J23+N23)/(H24*(J24+N24))*S23</f>
        <v>0.41318243953124423</v>
      </c>
      <c r="I25" s="163"/>
      <c r="J25" s="163"/>
      <c r="K25" s="4" t="s">
        <v>5</v>
      </c>
      <c r="X25" s="9"/>
      <c r="AH25" s="10"/>
      <c r="BE25" s="66"/>
    </row>
    <row r="26" spans="3:69">
      <c r="E26" s="16" t="s">
        <v>153</v>
      </c>
      <c r="X26" s="9"/>
      <c r="AH26" s="10"/>
      <c r="AM26" t="s">
        <v>284</v>
      </c>
    </row>
    <row r="27" spans="3:69">
      <c r="E27" s="161" t="s">
        <v>298</v>
      </c>
      <c r="F27" s="161"/>
      <c r="G27" s="16" t="s">
        <v>301</v>
      </c>
      <c r="H27" s="16"/>
      <c r="I27" s="16"/>
      <c r="J27" s="16"/>
      <c r="K27" s="16"/>
      <c r="L27" s="16"/>
      <c r="M27" s="16"/>
      <c r="N27" s="16"/>
      <c r="P27" s="161" t="s">
        <v>298</v>
      </c>
      <c r="Q27" s="161"/>
      <c r="R27" s="18" t="s">
        <v>4</v>
      </c>
      <c r="S27" s="163">
        <f>'3安'!$AP$36</f>
        <v>213.62906249999989</v>
      </c>
      <c r="T27" s="163"/>
      <c r="U27" s="163"/>
      <c r="V27" s="4" t="s">
        <v>33</v>
      </c>
      <c r="X27" s="9"/>
      <c r="AH27" s="10"/>
      <c r="AM27" s="254" t="s">
        <v>282</v>
      </c>
      <c r="AN27" s="192"/>
      <c r="AO27" s="218" t="s">
        <v>40</v>
      </c>
      <c r="AP27" s="55">
        <v>2</v>
      </c>
      <c r="AQ27" s="64" t="s">
        <v>279</v>
      </c>
      <c r="AS27" s="218" t="s">
        <v>40</v>
      </c>
      <c r="AT27" s="55">
        <v>2</v>
      </c>
      <c r="AU27" s="55" t="s">
        <v>60</v>
      </c>
      <c r="AV27" s="169">
        <f>Q38</f>
        <v>59.556859999999979</v>
      </c>
      <c r="AW27" s="201"/>
      <c r="AX27" s="201"/>
      <c r="AY27" s="55" t="s">
        <v>60</v>
      </c>
      <c r="AZ27" s="246">
        <v>1000</v>
      </c>
      <c r="BA27" s="246"/>
      <c r="BB27" s="246"/>
      <c r="BC27" s="55" t="s">
        <v>60</v>
      </c>
      <c r="BD27" s="246">
        <v>1000</v>
      </c>
      <c r="BE27" s="246"/>
      <c r="BF27" s="246"/>
      <c r="BG27" s="67"/>
      <c r="BH27" s="67"/>
      <c r="BI27" s="12"/>
      <c r="BK27" s="218" t="s">
        <v>40</v>
      </c>
      <c r="BL27" s="163">
        <f>AT27*AV27*AZ27*BD27/(AT28*AX28*BB28*BF28^2)</f>
        <v>2.6034588948038886</v>
      </c>
      <c r="BM27" s="163"/>
      <c r="BN27" s="163"/>
    </row>
    <row r="28" spans="3:69">
      <c r="E28" s="161" t="s">
        <v>302</v>
      </c>
      <c r="F28" s="161"/>
      <c r="G28" s="16" t="s">
        <v>303</v>
      </c>
      <c r="H28" s="16"/>
      <c r="I28" s="16"/>
      <c r="J28" s="16"/>
      <c r="K28" s="16"/>
      <c r="L28" s="16"/>
      <c r="M28" s="16"/>
      <c r="N28" s="16"/>
      <c r="O28" s="16"/>
      <c r="P28" s="161" t="s">
        <v>302</v>
      </c>
      <c r="Q28" s="161"/>
      <c r="R28" s="18" t="s">
        <v>4</v>
      </c>
      <c r="S28" s="163">
        <f>('1条'!R8+'1条'!R12)/'1条'!R9*('3安'!BB22-'3安'!BB26)+'3安'!BB26</f>
        <v>175.1874374999999</v>
      </c>
      <c r="T28" s="163"/>
      <c r="U28" s="163"/>
      <c r="V28" s="4" t="s">
        <v>33</v>
      </c>
      <c r="X28" s="9"/>
      <c r="AH28" s="10"/>
      <c r="AM28" s="192"/>
      <c r="AN28" s="192"/>
      <c r="AO28" s="218"/>
      <c r="AP28" s="245" t="s">
        <v>469</v>
      </c>
      <c r="AQ28" s="245"/>
      <c r="AS28" s="218"/>
      <c r="AT28" s="212">
        <f>BO22</f>
        <v>0.19578576846147946</v>
      </c>
      <c r="AU28" s="197"/>
      <c r="AV28" s="197"/>
      <c r="AW28" s="4" t="s">
        <v>60</v>
      </c>
      <c r="AX28" s="212">
        <f>BD30</f>
        <v>0.93473807717950685</v>
      </c>
      <c r="AY28" s="197"/>
      <c r="AZ28" s="197"/>
      <c r="BA28" s="4" t="s">
        <v>60</v>
      </c>
      <c r="BB28" s="235">
        <f>BA14</f>
        <v>1000</v>
      </c>
      <c r="BC28" s="235"/>
      <c r="BD28" s="235"/>
      <c r="BE28" s="4" t="s">
        <v>60</v>
      </c>
      <c r="BF28" s="235">
        <f>BA13</f>
        <v>500</v>
      </c>
      <c r="BG28" s="235"/>
      <c r="BH28" s="235"/>
      <c r="BI28" t="s">
        <v>283</v>
      </c>
      <c r="BK28" s="218"/>
      <c r="BL28" s="163"/>
      <c r="BM28" s="163"/>
      <c r="BN28" s="163"/>
    </row>
    <row r="29" spans="3:69">
      <c r="E29" s="185" t="s">
        <v>305</v>
      </c>
      <c r="F29" s="185"/>
      <c r="G29" s="31" t="s">
        <v>304</v>
      </c>
      <c r="H29" s="16"/>
      <c r="I29" s="16"/>
      <c r="J29" s="16"/>
      <c r="K29" s="16"/>
      <c r="L29" s="16"/>
      <c r="M29" s="16"/>
      <c r="N29" s="16"/>
      <c r="O29" s="16"/>
      <c r="P29" s="185" t="s">
        <v>305</v>
      </c>
      <c r="Q29" s="185"/>
      <c r="R29" s="18" t="s">
        <v>4</v>
      </c>
      <c r="S29" s="163">
        <f>'1条'!R11</f>
        <v>0.8</v>
      </c>
      <c r="T29" s="163"/>
      <c r="U29" s="163"/>
      <c r="V29" s="4" t="s">
        <v>5</v>
      </c>
      <c r="X29" s="9"/>
      <c r="AH29" s="10"/>
      <c r="AN29" t="s">
        <v>523</v>
      </c>
      <c r="AO29" s="63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3:69">
      <c r="X30" s="9"/>
      <c r="AH30" s="10"/>
      <c r="AN30" s="192" t="s">
        <v>280</v>
      </c>
      <c r="AO30" s="192"/>
      <c r="AP30" s="218" t="s">
        <v>40</v>
      </c>
      <c r="AQ30" s="256">
        <v>1</v>
      </c>
      <c r="AR30" s="187" t="s">
        <v>217</v>
      </c>
      <c r="AS30" s="220" t="s">
        <v>272</v>
      </c>
      <c r="AT30" s="220"/>
      <c r="AU30" s="66"/>
      <c r="AV30" s="218" t="s">
        <v>40</v>
      </c>
      <c r="AW30" s="256">
        <v>1</v>
      </c>
      <c r="AX30" s="187" t="s">
        <v>217</v>
      </c>
      <c r="AY30" s="223">
        <f>BO22</f>
        <v>0.19578576846147946</v>
      </c>
      <c r="AZ30" s="223"/>
      <c r="BA30" s="223"/>
      <c r="BC30" s="218" t="s">
        <v>40</v>
      </c>
      <c r="BD30" s="255">
        <f>AW30-AY30/AY31</f>
        <v>0.93473807717950685</v>
      </c>
      <c r="BE30" s="255"/>
      <c r="BF30" s="255"/>
    </row>
    <row r="31" spans="3:69">
      <c r="C31" t="s">
        <v>446</v>
      </c>
      <c r="X31" s="9"/>
      <c r="AH31" s="10"/>
      <c r="AN31" s="192"/>
      <c r="AO31" s="192"/>
      <c r="AP31" s="218"/>
      <c r="AQ31" s="256"/>
      <c r="AR31" s="187"/>
      <c r="AS31" s="257">
        <v>3</v>
      </c>
      <c r="AT31" s="257"/>
      <c r="AU31" s="66"/>
      <c r="AV31" s="218"/>
      <c r="AW31" s="256"/>
      <c r="AX31" s="187"/>
      <c r="AY31" s="218">
        <v>3</v>
      </c>
      <c r="AZ31" s="218"/>
      <c r="BA31" s="218"/>
      <c r="BC31" s="218"/>
      <c r="BD31" s="255"/>
      <c r="BE31" s="255"/>
      <c r="BF31" s="255"/>
    </row>
    <row r="32" spans="3:69">
      <c r="C32" s="16"/>
      <c r="H32" s="203" t="s">
        <v>203</v>
      </c>
      <c r="I32" s="204"/>
      <c r="J32" s="204"/>
      <c r="K32" s="205" t="s">
        <v>204</v>
      </c>
      <c r="L32" s="204"/>
      <c r="M32" s="204"/>
      <c r="N32" s="24" t="s">
        <v>311</v>
      </c>
      <c r="O32" s="25"/>
      <c r="P32" s="25"/>
      <c r="Q32" s="24" t="s">
        <v>206</v>
      </c>
      <c r="R32" s="25"/>
      <c r="S32" s="25"/>
      <c r="T32" s="26"/>
      <c r="X32" s="9"/>
      <c r="AH32" s="10"/>
      <c r="AM32" t="s">
        <v>285</v>
      </c>
      <c r="BF32" s="6"/>
      <c r="BG32" s="102"/>
      <c r="BH32" s="103"/>
      <c r="BI32" s="103"/>
      <c r="BJ32" s="103"/>
      <c r="BK32" s="7"/>
      <c r="BL32" s="7"/>
      <c r="BM32" s="7"/>
      <c r="BN32" s="7"/>
      <c r="BO32" s="7"/>
      <c r="BP32" s="7"/>
      <c r="BQ32" s="8"/>
    </row>
    <row r="33" spans="3:70">
      <c r="C33" s="16"/>
      <c r="H33" s="206" t="s">
        <v>207</v>
      </c>
      <c r="I33" s="207"/>
      <c r="J33" s="207"/>
      <c r="K33" s="208" t="s">
        <v>196</v>
      </c>
      <c r="L33" s="207"/>
      <c r="M33" s="207"/>
      <c r="N33" s="208" t="s">
        <v>208</v>
      </c>
      <c r="O33" s="207"/>
      <c r="P33" s="207"/>
      <c r="Q33" s="206" t="s">
        <v>210</v>
      </c>
      <c r="R33" s="207"/>
      <c r="S33" s="207"/>
      <c r="T33" s="209"/>
      <c r="X33" s="9"/>
      <c r="AH33" s="10"/>
      <c r="AM33" s="243" t="s">
        <v>287</v>
      </c>
      <c r="AN33" s="244"/>
      <c r="AO33" s="218" t="s">
        <v>40</v>
      </c>
      <c r="AP33" s="220" t="s">
        <v>279</v>
      </c>
      <c r="AQ33" s="220"/>
      <c r="AS33" s="218" t="s">
        <v>40</v>
      </c>
      <c r="AT33" s="169">
        <f>Q38</f>
        <v>59.556859999999979</v>
      </c>
      <c r="AU33" s="169"/>
      <c r="AV33" s="169"/>
      <c r="AW33" s="55" t="s">
        <v>60</v>
      </c>
      <c r="AX33" s="246">
        <v>1000</v>
      </c>
      <c r="AY33" s="246"/>
      <c r="AZ33" s="246"/>
      <c r="BA33" s="55" t="s">
        <v>60</v>
      </c>
      <c r="BB33" s="246">
        <v>1000</v>
      </c>
      <c r="BC33" s="246"/>
      <c r="BF33" s="9"/>
      <c r="BQ33" s="10"/>
    </row>
    <row r="34" spans="3:70">
      <c r="C34" s="16"/>
      <c r="H34" s="199" t="s">
        <v>212</v>
      </c>
      <c r="I34" s="197"/>
      <c r="J34" s="197"/>
      <c r="K34" s="196" t="s">
        <v>212</v>
      </c>
      <c r="L34" s="197"/>
      <c r="M34" s="197"/>
      <c r="N34" s="196" t="s">
        <v>213</v>
      </c>
      <c r="O34" s="197"/>
      <c r="P34" s="197"/>
      <c r="Q34" s="234" t="s">
        <v>214</v>
      </c>
      <c r="R34" s="201"/>
      <c r="S34" s="201"/>
      <c r="T34" s="262"/>
      <c r="X34" s="9"/>
      <c r="AH34" s="10"/>
      <c r="AM34" s="244"/>
      <c r="AN34" s="244"/>
      <c r="AO34" s="218"/>
      <c r="AP34" s="245" t="s">
        <v>286</v>
      </c>
      <c r="AQ34" s="245"/>
      <c r="AS34" s="218"/>
      <c r="AT34" s="248">
        <f>BA5</f>
        <v>794.4</v>
      </c>
      <c r="AU34" s="248"/>
      <c r="AV34" s="248"/>
      <c r="AW34" s="4" t="s">
        <v>60</v>
      </c>
      <c r="AX34" s="212">
        <f>BD30</f>
        <v>0.93473807717950685</v>
      </c>
      <c r="AY34" s="212"/>
      <c r="AZ34" s="212"/>
      <c r="BA34" s="4" t="s">
        <v>60</v>
      </c>
      <c r="BB34" s="258">
        <f>BA13</f>
        <v>500</v>
      </c>
      <c r="BC34" s="258"/>
      <c r="BF34" s="9"/>
      <c r="BQ34" s="10"/>
    </row>
    <row r="35" spans="3:70">
      <c r="E35" s="107" t="s">
        <v>87</v>
      </c>
      <c r="F35" s="107"/>
      <c r="G35" s="107"/>
      <c r="H35" s="193">
        <f>-Q10</f>
        <v>-11.76</v>
      </c>
      <c r="I35" s="193"/>
      <c r="J35" s="193"/>
      <c r="K35" s="115" t="s">
        <v>221</v>
      </c>
      <c r="L35" s="109"/>
      <c r="M35" s="110"/>
      <c r="N35" s="193">
        <f>P6</f>
        <v>0.4</v>
      </c>
      <c r="O35" s="193"/>
      <c r="P35" s="193"/>
      <c r="Q35" s="194">
        <f>IFERROR(H35*N35,0)</f>
        <v>-4.7039999999999997</v>
      </c>
      <c r="R35" s="193"/>
      <c r="S35" s="193"/>
      <c r="T35" s="195"/>
      <c r="X35" s="9"/>
      <c r="AH35" s="10"/>
      <c r="AO35" s="63" t="s">
        <v>40</v>
      </c>
      <c r="AP35" s="163">
        <f>AT33*AX33*BB33/(AT34*AX34*BB34)</f>
        <v>160.4104356675017</v>
      </c>
      <c r="AQ35" s="163"/>
      <c r="AR35" s="163"/>
      <c r="BF35" s="9"/>
      <c r="BQ35" s="10"/>
    </row>
    <row r="36" spans="3:70">
      <c r="E36" s="107" t="s">
        <v>309</v>
      </c>
      <c r="F36" s="107"/>
      <c r="G36" s="107"/>
      <c r="H36" s="193">
        <f>H19</f>
        <v>155.52659999999992</v>
      </c>
      <c r="I36" s="193"/>
      <c r="J36" s="193"/>
      <c r="K36" s="115" t="s">
        <v>221</v>
      </c>
      <c r="L36" s="109"/>
      <c r="M36" s="110"/>
      <c r="N36" s="193">
        <f>H25</f>
        <v>0.41318243953124423</v>
      </c>
      <c r="O36" s="193"/>
      <c r="P36" s="193"/>
      <c r="Q36" s="194">
        <f>IFERROR(H36*N36,0)</f>
        <v>64.26085999999998</v>
      </c>
      <c r="R36" s="193"/>
      <c r="S36" s="193"/>
      <c r="T36" s="195"/>
      <c r="X36" s="9"/>
      <c r="AH36" s="10"/>
      <c r="AM36" t="s">
        <v>232</v>
      </c>
      <c r="BF36" s="9"/>
      <c r="BQ36" s="10"/>
    </row>
    <row r="37" spans="3:70">
      <c r="E37" s="107"/>
      <c r="F37" s="107"/>
      <c r="G37" s="107"/>
      <c r="H37" s="193"/>
      <c r="I37" s="193"/>
      <c r="J37" s="193"/>
      <c r="K37" s="194"/>
      <c r="L37" s="193"/>
      <c r="M37" s="195"/>
      <c r="N37" s="193"/>
      <c r="O37" s="193"/>
      <c r="P37" s="193"/>
      <c r="Q37" s="194"/>
      <c r="R37" s="193"/>
      <c r="S37" s="193"/>
      <c r="T37" s="195"/>
      <c r="X37" s="11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M37" s="241" t="s">
        <v>288</v>
      </c>
      <c r="AN37" s="242"/>
      <c r="AO37" s="47" t="s">
        <v>224</v>
      </c>
      <c r="AP37" s="141">
        <f>BL27</f>
        <v>2.6034588948038886</v>
      </c>
      <c r="AQ37" s="141"/>
      <c r="AR37" s="142"/>
      <c r="AS37" s="19" t="str">
        <f>IF(AP37&lt;=AY37, "≦", "&gt;")</f>
        <v>≦</v>
      </c>
      <c r="AT37" s="152" t="s">
        <v>289</v>
      </c>
      <c r="AU37" s="153"/>
      <c r="AV37" s="153"/>
      <c r="AW37" s="153"/>
      <c r="AX37" s="153"/>
      <c r="AY37" s="155">
        <f>'1条'!BA5</f>
        <v>8</v>
      </c>
      <c r="AZ37" s="110"/>
      <c r="BC37" s="152" t="str">
        <f>IF(AS37="≦", "OK", "NG")</f>
        <v>OK</v>
      </c>
      <c r="BD37" s="154"/>
      <c r="BF37" s="11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3"/>
    </row>
    <row r="38" spans="3:70">
      <c r="E38" s="107" t="s">
        <v>215</v>
      </c>
      <c r="F38" s="107"/>
      <c r="G38" s="107"/>
      <c r="H38" s="193">
        <f>SUM(H35:J37)</f>
        <v>143.76659999999993</v>
      </c>
      <c r="I38" s="193"/>
      <c r="J38" s="193"/>
      <c r="K38" s="194">
        <f>SUM(K35:M37)</f>
        <v>0</v>
      </c>
      <c r="L38" s="193"/>
      <c r="M38" s="195"/>
      <c r="N38" s="193"/>
      <c r="O38" s="193"/>
      <c r="P38" s="193"/>
      <c r="Q38" s="194">
        <f>SUM(Q35:T37)</f>
        <v>59.556859999999979</v>
      </c>
      <c r="R38" s="193"/>
      <c r="S38" s="193"/>
      <c r="T38" s="195"/>
      <c r="AI38">
        <v>14</v>
      </c>
      <c r="AM38" s="241" t="s">
        <v>287</v>
      </c>
      <c r="AN38" s="242"/>
      <c r="AO38" s="47" t="s">
        <v>224</v>
      </c>
      <c r="AP38" s="141">
        <f>AP35</f>
        <v>160.4104356675017</v>
      </c>
      <c r="AQ38" s="141"/>
      <c r="AR38" s="142"/>
      <c r="AS38" s="19" t="str">
        <f>IF(AP38&lt;=AY38, "≦", "&gt;")</f>
        <v>≦</v>
      </c>
      <c r="AT38" s="152" t="s">
        <v>289</v>
      </c>
      <c r="AU38" s="153"/>
      <c r="AV38" s="153"/>
      <c r="AW38" s="153"/>
      <c r="AX38" s="153"/>
      <c r="AY38" s="155">
        <f>'1条'!BA10</f>
        <v>180</v>
      </c>
      <c r="AZ38" s="110"/>
      <c r="BC38" s="152" t="str">
        <f>IF(AS38="≦", "OK", "NG")</f>
        <v>OK</v>
      </c>
      <c r="BD38" s="154"/>
      <c r="BR38">
        <v>15</v>
      </c>
    </row>
  </sheetData>
  <sheetProtection sheet="1" objects="1" scenarios="1"/>
  <mergeCells count="172">
    <mergeCell ref="S5:U5"/>
    <mergeCell ref="S6:U6"/>
    <mergeCell ref="J24:L24"/>
    <mergeCell ref="N24:P24"/>
    <mergeCell ref="R23:R24"/>
    <mergeCell ref="H19:J19"/>
    <mergeCell ref="H25:J25"/>
    <mergeCell ref="E5:F5"/>
    <mergeCell ref="E6:F6"/>
    <mergeCell ref="G5:I5"/>
    <mergeCell ref="G6:I6"/>
    <mergeCell ref="J5:L5"/>
    <mergeCell ref="J6:L6"/>
    <mergeCell ref="P5:R5"/>
    <mergeCell ref="P6:R6"/>
    <mergeCell ref="F9:G9"/>
    <mergeCell ref="I9:K9"/>
    <mergeCell ref="M5:O5"/>
    <mergeCell ref="E15:F16"/>
    <mergeCell ref="G15:G16"/>
    <mergeCell ref="G17:G18"/>
    <mergeCell ref="G23:G24"/>
    <mergeCell ref="P28:Q28"/>
    <mergeCell ref="M6:O6"/>
    <mergeCell ref="M21:M22"/>
    <mergeCell ref="N21:N22"/>
    <mergeCell ref="J22:L22"/>
    <mergeCell ref="J21:L21"/>
    <mergeCell ref="I10:K10"/>
    <mergeCell ref="M10:N10"/>
    <mergeCell ref="Q10:S10"/>
    <mergeCell ref="I17:I18"/>
    <mergeCell ref="J17:L18"/>
    <mergeCell ref="M17:M18"/>
    <mergeCell ref="P27:Q27"/>
    <mergeCell ref="J23:L23"/>
    <mergeCell ref="N23:P23"/>
    <mergeCell ref="H32:J32"/>
    <mergeCell ref="K32:M32"/>
    <mergeCell ref="I15:M16"/>
    <mergeCell ref="E38:G38"/>
    <mergeCell ref="H38:J38"/>
    <mergeCell ref="N17:P18"/>
    <mergeCell ref="Q17:Q18"/>
    <mergeCell ref="E37:G37"/>
    <mergeCell ref="H37:J37"/>
    <mergeCell ref="K37:M37"/>
    <mergeCell ref="N37:P37"/>
    <mergeCell ref="G21:G22"/>
    <mergeCell ref="H33:J33"/>
    <mergeCell ref="K33:M33"/>
    <mergeCell ref="N33:P33"/>
    <mergeCell ref="Q37:T37"/>
    <mergeCell ref="Q34:T34"/>
    <mergeCell ref="E35:G35"/>
    <mergeCell ref="H35:J35"/>
    <mergeCell ref="K35:M35"/>
    <mergeCell ref="N35:P35"/>
    <mergeCell ref="Q35:T35"/>
    <mergeCell ref="K38:M38"/>
    <mergeCell ref="N38:P38"/>
    <mergeCell ref="AR3:AT3"/>
    <mergeCell ref="BA3:BC3"/>
    <mergeCell ref="AR4:AT4"/>
    <mergeCell ref="BA5:BC5"/>
    <mergeCell ref="BA17:BC18"/>
    <mergeCell ref="BK22:BM22"/>
    <mergeCell ref="AX24:AZ24"/>
    <mergeCell ref="BB24:BD24"/>
    <mergeCell ref="AM21:AN21"/>
    <mergeCell ref="AR21:AT21"/>
    <mergeCell ref="AV21:AX21"/>
    <mergeCell ref="AM22:AN22"/>
    <mergeCell ref="BB22:BD22"/>
    <mergeCell ref="AV11:AX11"/>
    <mergeCell ref="AS17:AS18"/>
    <mergeCell ref="AV3:AX3"/>
    <mergeCell ref="BA4:BC4"/>
    <mergeCell ref="AR6:AT6"/>
    <mergeCell ref="AV6:AX6"/>
    <mergeCell ref="BA6:BC6"/>
    <mergeCell ref="AR7:AT7"/>
    <mergeCell ref="BA7:BC7"/>
    <mergeCell ref="BA8:BC8"/>
    <mergeCell ref="BO22:BQ22"/>
    <mergeCell ref="AM24:AN24"/>
    <mergeCell ref="AP24:AQ24"/>
    <mergeCell ref="AT24:AV24"/>
    <mergeCell ref="E36:G36"/>
    <mergeCell ref="H36:J36"/>
    <mergeCell ref="K36:M36"/>
    <mergeCell ref="N36:P36"/>
    <mergeCell ref="H34:J34"/>
    <mergeCell ref="K34:M34"/>
    <mergeCell ref="N34:P34"/>
    <mergeCell ref="Q33:T33"/>
    <mergeCell ref="AZ27:BB27"/>
    <mergeCell ref="BD27:BF27"/>
    <mergeCell ref="AP35:AR35"/>
    <mergeCell ref="BB33:BC33"/>
    <mergeCell ref="BB34:BC34"/>
    <mergeCell ref="S23:U24"/>
    <mergeCell ref="E27:F27"/>
    <mergeCell ref="E28:F28"/>
    <mergeCell ref="E29:F29"/>
    <mergeCell ref="E21:F22"/>
    <mergeCell ref="AP30:AP31"/>
    <mergeCell ref="AQ30:AQ31"/>
    <mergeCell ref="Q38:T38"/>
    <mergeCell ref="Q36:T36"/>
    <mergeCell ref="AZ17:AZ18"/>
    <mergeCell ref="AP18:AQ18"/>
    <mergeCell ref="AT18:AU18"/>
    <mergeCell ref="AW18:AX18"/>
    <mergeCell ref="AV15:AX15"/>
    <mergeCell ref="AM17:AN18"/>
    <mergeCell ref="AO17:AO18"/>
    <mergeCell ref="AP17:AQ17"/>
    <mergeCell ref="AU17:AW17"/>
    <mergeCell ref="R17:T18"/>
    <mergeCell ref="AM27:AN28"/>
    <mergeCell ref="AO27:AO28"/>
    <mergeCell ref="AP28:AQ28"/>
    <mergeCell ref="AV30:AV31"/>
    <mergeCell ref="AW30:AW31"/>
    <mergeCell ref="AX30:AX31"/>
    <mergeCell ref="AY30:BA30"/>
    <mergeCell ref="AN30:AO31"/>
    <mergeCell ref="P29:Q29"/>
    <mergeCell ref="S29:U29"/>
    <mergeCell ref="S27:U27"/>
    <mergeCell ref="S28:U28"/>
    <mergeCell ref="AR30:AR31"/>
    <mergeCell ref="AS30:AT30"/>
    <mergeCell ref="BK27:BK28"/>
    <mergeCell ref="BL27:BN28"/>
    <mergeCell ref="BC37:BD37"/>
    <mergeCell ref="AM38:AN38"/>
    <mergeCell ref="AP38:AR38"/>
    <mergeCell ref="AT38:AX38"/>
    <mergeCell ref="AY38:AZ38"/>
    <mergeCell ref="BC38:BD38"/>
    <mergeCell ref="AM37:AN37"/>
    <mergeCell ref="AP37:AR37"/>
    <mergeCell ref="AT37:AX37"/>
    <mergeCell ref="AY37:AZ37"/>
    <mergeCell ref="AS33:AS34"/>
    <mergeCell ref="AT33:AV33"/>
    <mergeCell ref="AX33:AZ33"/>
    <mergeCell ref="AT34:AV34"/>
    <mergeCell ref="AX34:AZ34"/>
    <mergeCell ref="AM33:AN34"/>
    <mergeCell ref="AO33:AO34"/>
    <mergeCell ref="AP33:AQ33"/>
    <mergeCell ref="AP34:AQ34"/>
    <mergeCell ref="AS27:AS28"/>
    <mergeCell ref="BC30:BC31"/>
    <mergeCell ref="BD30:BF31"/>
    <mergeCell ref="AV10:AX10"/>
    <mergeCell ref="AV12:AX12"/>
    <mergeCell ref="BA12:BC12"/>
    <mergeCell ref="AX28:AZ28"/>
    <mergeCell ref="BB28:BD28"/>
    <mergeCell ref="BF28:BH28"/>
    <mergeCell ref="AS31:AT31"/>
    <mergeCell ref="AY31:BA31"/>
    <mergeCell ref="BA14:BC14"/>
    <mergeCell ref="BA13:BC13"/>
    <mergeCell ref="BF22:BH22"/>
    <mergeCell ref="BA11:BC11"/>
    <mergeCell ref="AV27:AX27"/>
    <mergeCell ref="AT28:AV28"/>
  </mergeCells>
  <phoneticPr fontId="2"/>
  <conditionalFormatting sqref="BC37:BD38">
    <cfRule type="cellIs" dxfId="3" priority="2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3BF7-12E6-4176-9644-D1CB1E6202D4}">
  <dimension ref="A1:DA38"/>
  <sheetViews>
    <sheetView showGridLines="0" view="pageBreakPreview" zoomScale="60" zoomScaleNormal="123" workbookViewId="0">
      <selection activeCell="A2" sqref="A2"/>
    </sheetView>
  </sheetViews>
  <sheetFormatPr defaultRowHeight="18"/>
  <cols>
    <col min="1" max="105" width="3" customWidth="1"/>
  </cols>
  <sheetData>
    <row r="1" spans="1:100">
      <c r="A1" s="16"/>
      <c r="B1" t="s">
        <v>352</v>
      </c>
    </row>
    <row r="2" spans="1:100">
      <c r="A2" s="16"/>
      <c r="C2" t="s">
        <v>312</v>
      </c>
      <c r="BV2" t="s">
        <v>374</v>
      </c>
    </row>
    <row r="3" spans="1:100">
      <c r="AL3" t="s">
        <v>451</v>
      </c>
      <c r="BW3" t="s">
        <v>325</v>
      </c>
      <c r="CI3" s="14" t="s">
        <v>58</v>
      </c>
      <c r="CK3" s="4" t="s">
        <v>4</v>
      </c>
      <c r="CL3" s="249">
        <f>'1条'!BA6</f>
        <v>0.23</v>
      </c>
      <c r="CM3" s="249"/>
      <c r="CN3" s="249"/>
      <c r="CO3" s="4" t="s">
        <v>21</v>
      </c>
    </row>
    <row r="4" spans="1:100">
      <c r="C4" t="s">
        <v>448</v>
      </c>
      <c r="X4" s="6"/>
      <c r="Y4" s="7"/>
      <c r="Z4" s="7"/>
      <c r="AA4" s="7"/>
      <c r="AB4" s="7"/>
      <c r="AC4" s="7"/>
      <c r="AD4" s="7"/>
      <c r="AE4" s="7"/>
      <c r="AF4" s="7"/>
      <c r="AG4" s="7"/>
      <c r="AH4" s="8"/>
      <c r="AP4" s="203" t="s">
        <v>203</v>
      </c>
      <c r="AQ4" s="204"/>
      <c r="AR4" s="204"/>
      <c r="AS4" s="205" t="s">
        <v>204</v>
      </c>
      <c r="AT4" s="204"/>
      <c r="AU4" s="204"/>
      <c r="AV4" s="24" t="s">
        <v>311</v>
      </c>
      <c r="AW4" s="25"/>
      <c r="AX4" s="25"/>
      <c r="AY4" s="24" t="s">
        <v>206</v>
      </c>
      <c r="AZ4" s="25"/>
      <c r="BA4" s="25"/>
      <c r="BB4" s="26"/>
    </row>
    <row r="5" spans="1:100">
      <c r="D5" t="s">
        <v>449</v>
      </c>
      <c r="X5" s="9"/>
      <c r="AH5" s="10"/>
      <c r="AP5" s="206" t="s">
        <v>207</v>
      </c>
      <c r="AQ5" s="207"/>
      <c r="AR5" s="207"/>
      <c r="AS5" s="208" t="s">
        <v>196</v>
      </c>
      <c r="AT5" s="207"/>
      <c r="AU5" s="207"/>
      <c r="AV5" s="208" t="s">
        <v>208</v>
      </c>
      <c r="AW5" s="207"/>
      <c r="AX5" s="207"/>
      <c r="AY5" s="206" t="s">
        <v>210</v>
      </c>
      <c r="AZ5" s="207"/>
      <c r="BA5" s="207"/>
      <c r="BB5" s="209"/>
      <c r="BW5" t="s">
        <v>386</v>
      </c>
      <c r="CI5" s="14"/>
      <c r="CJ5" s="14"/>
      <c r="CK5" s="14"/>
      <c r="CL5" s="14"/>
      <c r="CM5" s="14"/>
      <c r="CN5" s="14"/>
    </row>
    <row r="6" spans="1:100">
      <c r="X6" s="9"/>
      <c r="AH6" s="10"/>
      <c r="AP6" s="199" t="s">
        <v>212</v>
      </c>
      <c r="AQ6" s="197"/>
      <c r="AR6" s="197"/>
      <c r="AS6" s="196" t="s">
        <v>212</v>
      </c>
      <c r="AT6" s="197"/>
      <c r="AU6" s="197"/>
      <c r="AV6" s="196" t="s">
        <v>213</v>
      </c>
      <c r="AW6" s="197"/>
      <c r="AX6" s="197"/>
      <c r="AY6" s="234" t="s">
        <v>214</v>
      </c>
      <c r="AZ6" s="201"/>
      <c r="BA6" s="201"/>
      <c r="BB6" s="262"/>
      <c r="BX6" t="s">
        <v>375</v>
      </c>
      <c r="CA6" s="235">
        <f>AY20</f>
        <v>500</v>
      </c>
      <c r="CB6" s="235"/>
      <c r="CC6" s="235"/>
      <c r="CD6" t="s">
        <v>376</v>
      </c>
      <c r="CI6" s="14"/>
      <c r="CK6" s="4"/>
      <c r="CL6" s="74"/>
      <c r="CM6" s="74"/>
      <c r="CN6" s="235">
        <f>_xlfn.IFS(CA6&lt;1000, 300, CA6&lt;3000,1000,CA6&lt;5000,3000,CA6&lt;10000,5000, CA6&gt;=10000,10000)</f>
        <v>300</v>
      </c>
      <c r="CO6" s="235"/>
      <c r="CP6" s="235"/>
      <c r="CQ6" t="s">
        <v>377</v>
      </c>
      <c r="CR6" s="235">
        <f>_xlfn.IFS(CA6&lt;1000,1000,CA6&lt;3000,3000,CA6&lt;5000,5000,CA6&lt;10000,10000,CA6&gt;=10000,10000)</f>
        <v>1000</v>
      </c>
      <c r="CS6" s="235"/>
      <c r="CT6" s="235"/>
      <c r="CU6" t="s">
        <v>378</v>
      </c>
    </row>
    <row r="7" spans="1:100">
      <c r="E7" s="233"/>
      <c r="F7" s="233"/>
      <c r="G7" s="233" t="s">
        <v>101</v>
      </c>
      <c r="H7" s="233"/>
      <c r="I7" s="233"/>
      <c r="J7" s="229" t="s">
        <v>102</v>
      </c>
      <c r="K7" s="229"/>
      <c r="L7" s="229"/>
      <c r="M7" s="233" t="s">
        <v>103</v>
      </c>
      <c r="N7" s="233"/>
      <c r="O7" s="233"/>
      <c r="P7" s="179" t="s">
        <v>104</v>
      </c>
      <c r="Q7" s="179"/>
      <c r="R7" s="179"/>
      <c r="S7" s="179" t="s">
        <v>105</v>
      </c>
      <c r="T7" s="179"/>
      <c r="U7" s="179"/>
      <c r="V7" s="17"/>
      <c r="X7" s="9"/>
      <c r="AH7" s="10"/>
      <c r="AM7" s="107" t="s">
        <v>87</v>
      </c>
      <c r="AN7" s="107"/>
      <c r="AO7" s="107"/>
      <c r="AP7" s="193">
        <f>-I15</f>
        <v>-7.35</v>
      </c>
      <c r="AQ7" s="193"/>
      <c r="AR7" s="193"/>
      <c r="AS7" s="115" t="s">
        <v>221</v>
      </c>
      <c r="AT7" s="109"/>
      <c r="AU7" s="110"/>
      <c r="AV7" s="193">
        <f>P8</f>
        <v>0.25</v>
      </c>
      <c r="AW7" s="193"/>
      <c r="AX7" s="193"/>
      <c r="AY7" s="194">
        <f>IFERROR(AP7*AV7,0)</f>
        <v>-1.8374999999999999</v>
      </c>
      <c r="AZ7" s="193"/>
      <c r="BA7" s="193"/>
      <c r="BB7" s="195"/>
      <c r="BX7" t="s">
        <v>385</v>
      </c>
    </row>
    <row r="8" spans="1:100">
      <c r="E8" s="233" t="s">
        <v>108</v>
      </c>
      <c r="F8" s="233"/>
      <c r="G8" s="232">
        <f>'1条'!R11-J8/2</f>
        <v>0.5</v>
      </c>
      <c r="H8" s="232"/>
      <c r="I8" s="232"/>
      <c r="J8" s="232">
        <f>'1条'!R10</f>
        <v>0.6</v>
      </c>
      <c r="K8" s="232"/>
      <c r="L8" s="232"/>
      <c r="M8" s="232">
        <f>G8*J8</f>
        <v>0.3</v>
      </c>
      <c r="N8" s="232"/>
      <c r="O8" s="232"/>
      <c r="P8" s="232">
        <f>G8/2</f>
        <v>0.25</v>
      </c>
      <c r="Q8" s="232"/>
      <c r="R8" s="232"/>
      <c r="S8" s="263" t="s">
        <v>217</v>
      </c>
      <c r="T8" s="263"/>
      <c r="U8" s="263"/>
      <c r="V8" s="83"/>
      <c r="X8" s="9"/>
      <c r="AH8" s="10"/>
      <c r="AM8" s="107" t="s">
        <v>309</v>
      </c>
      <c r="AN8" s="107"/>
      <c r="AO8" s="107"/>
      <c r="AP8" s="193">
        <f>H26</f>
        <v>100.80802734374994</v>
      </c>
      <c r="AQ8" s="193"/>
      <c r="AR8" s="193"/>
      <c r="AS8" s="115" t="s">
        <v>221</v>
      </c>
      <c r="AT8" s="109"/>
      <c r="AU8" s="110"/>
      <c r="AV8" s="193">
        <f>H32</f>
        <v>0.25496529894867082</v>
      </c>
      <c r="AW8" s="193"/>
      <c r="AX8" s="193"/>
      <c r="AY8" s="194">
        <f>IFERROR(AP8*AV8,0)</f>
        <v>25.702548828124986</v>
      </c>
      <c r="AZ8" s="193"/>
      <c r="BA8" s="193"/>
      <c r="BB8" s="195"/>
      <c r="BY8" s="167" t="s">
        <v>326</v>
      </c>
      <c r="BZ8" s="167"/>
      <c r="CA8" s="164" t="s">
        <v>4</v>
      </c>
      <c r="CB8" s="237" t="s">
        <v>382</v>
      </c>
      <c r="CC8" s="182">
        <f>CA6</f>
        <v>500</v>
      </c>
      <c r="CD8" s="164"/>
      <c r="CE8" s="164"/>
      <c r="CF8" s="237" t="s">
        <v>379</v>
      </c>
      <c r="CG8" s="182">
        <f>CN6</f>
        <v>300</v>
      </c>
      <c r="CH8" s="182"/>
      <c r="CI8" s="182"/>
      <c r="CJ8" s="237" t="s">
        <v>383</v>
      </c>
      <c r="CK8" s="164" t="s">
        <v>384</v>
      </c>
      <c r="CL8" s="239">
        <f>_xlfn.SWITCH(CN6,300, 1.4, 1000, 1, 3000, 0.7, 5000, 0.6, 10000,0.5)</f>
        <v>1.4</v>
      </c>
      <c r="CM8" s="239"/>
      <c r="CN8" s="239"/>
      <c r="CO8" s="55" t="s">
        <v>380</v>
      </c>
      <c r="CP8" s="239">
        <f>_xlfn.SWITCH(CR6,300, 1.4, 1000, 1, 3000, 0.7, 5000, 0.6, 10000,0.5)</f>
        <v>1</v>
      </c>
      <c r="CQ8" s="239"/>
      <c r="CR8" s="239"/>
      <c r="CS8" s="237" t="s">
        <v>381</v>
      </c>
      <c r="CT8" s="165">
        <f>CL8</f>
        <v>1.4</v>
      </c>
      <c r="CU8" s="165"/>
    </row>
    <row r="9" spans="1:100">
      <c r="X9" s="9"/>
      <c r="AH9" s="10"/>
      <c r="AM9" s="107"/>
      <c r="AN9" s="107"/>
      <c r="AO9" s="107"/>
      <c r="AP9" s="193"/>
      <c r="AQ9" s="193"/>
      <c r="AR9" s="193"/>
      <c r="AS9" s="194"/>
      <c r="AT9" s="193"/>
      <c r="AU9" s="195"/>
      <c r="AV9" s="193"/>
      <c r="AW9" s="193"/>
      <c r="AX9" s="193"/>
      <c r="AY9" s="194"/>
      <c r="AZ9" s="193"/>
      <c r="BA9" s="193"/>
      <c r="BB9" s="195"/>
      <c r="BY9" s="167"/>
      <c r="BZ9" s="167"/>
      <c r="CA9" s="164"/>
      <c r="CB9" s="237"/>
      <c r="CC9" s="164"/>
      <c r="CD9" s="164"/>
      <c r="CE9" s="164"/>
      <c r="CF9" s="237"/>
      <c r="CG9" s="182"/>
      <c r="CH9" s="182"/>
      <c r="CI9" s="182"/>
      <c r="CJ9" s="237"/>
      <c r="CK9" s="164"/>
      <c r="CL9" s="235">
        <f>CN6</f>
        <v>300</v>
      </c>
      <c r="CM9" s="235"/>
      <c r="CN9" s="235"/>
      <c r="CO9" s="4" t="s">
        <v>380</v>
      </c>
      <c r="CP9" s="235">
        <f>CR6</f>
        <v>1000</v>
      </c>
      <c r="CQ9" s="235"/>
      <c r="CR9" s="235"/>
      <c r="CS9" s="237"/>
      <c r="CT9" s="165"/>
      <c r="CU9" s="165"/>
    </row>
    <row r="10" spans="1:100">
      <c r="E10" s="16" t="s">
        <v>293</v>
      </c>
      <c r="X10" s="9"/>
      <c r="AH10" s="10"/>
      <c r="AM10" s="107" t="s">
        <v>215</v>
      </c>
      <c r="AN10" s="107"/>
      <c r="AO10" s="107"/>
      <c r="AP10" s="193">
        <f>SUM(AP7:AR9)</f>
        <v>93.458027343749947</v>
      </c>
      <c r="AQ10" s="193"/>
      <c r="AR10" s="193"/>
      <c r="AS10" s="194">
        <f>SUM(AS7:AU9)</f>
        <v>0</v>
      </c>
      <c r="AT10" s="193"/>
      <c r="AU10" s="195"/>
      <c r="AV10" s="193"/>
      <c r="AW10" s="193"/>
      <c r="AX10" s="193"/>
      <c r="AY10" s="194">
        <f>SUM(AY7:BB9)</f>
        <v>23.865048828124987</v>
      </c>
      <c r="AZ10" s="193"/>
      <c r="BA10" s="193"/>
      <c r="BB10" s="195"/>
      <c r="CA10" s="48" t="s">
        <v>4</v>
      </c>
      <c r="CB10" s="235">
        <f>CC8-CG8</f>
        <v>200</v>
      </c>
      <c r="CC10" s="235"/>
      <c r="CD10" s="235"/>
      <c r="CE10" s="18" t="s">
        <v>384</v>
      </c>
      <c r="CF10" s="251">
        <f>(CL8-CP8)/(CL9-CP9)</f>
        <v>-5.7142857142857125E-4</v>
      </c>
      <c r="CG10" s="251"/>
      <c r="CH10" s="251"/>
      <c r="CI10" s="18" t="s">
        <v>381</v>
      </c>
      <c r="CJ10" s="248">
        <f>CT8</f>
        <v>1.4</v>
      </c>
      <c r="CK10" s="248"/>
      <c r="CL10" s="248"/>
    </row>
    <row r="11" spans="1:100" ht="19.2">
      <c r="E11" s="16" t="s">
        <v>119</v>
      </c>
      <c r="X11" s="9"/>
      <c r="AH11" s="10"/>
      <c r="CA11" s="48" t="s">
        <v>4</v>
      </c>
      <c r="CB11" s="247">
        <f>CB10*CF10+CJ10</f>
        <v>1.2857142857142856</v>
      </c>
      <c r="CC11" s="247"/>
      <c r="CD11" s="247"/>
    </row>
    <row r="12" spans="1:100">
      <c r="P12" s="21"/>
      <c r="Q12" s="40"/>
      <c r="R12" s="40"/>
      <c r="S12" s="40"/>
      <c r="T12" s="18"/>
      <c r="X12" s="9"/>
      <c r="AH12" s="10"/>
    </row>
    <row r="13" spans="1:100">
      <c r="F13" s="161" t="s">
        <v>116</v>
      </c>
      <c r="G13" s="161"/>
      <c r="H13" s="21" t="s">
        <v>40</v>
      </c>
      <c r="I13" s="161" t="s">
        <v>114</v>
      </c>
      <c r="J13" s="167"/>
      <c r="K13" s="167"/>
      <c r="L13" s="15" t="s">
        <v>117</v>
      </c>
      <c r="M13" s="16"/>
      <c r="P13" s="21"/>
      <c r="Q13" s="40"/>
      <c r="R13" s="40"/>
      <c r="S13" s="40"/>
      <c r="T13" s="18"/>
      <c r="X13" s="9"/>
      <c r="AH13" s="10"/>
      <c r="BW13" t="s">
        <v>388</v>
      </c>
      <c r="CI13" s="14"/>
      <c r="CJ13" s="14"/>
      <c r="CK13" s="14"/>
      <c r="CL13" s="14"/>
      <c r="CM13" s="14"/>
      <c r="CN13" s="14"/>
    </row>
    <row r="14" spans="1:100">
      <c r="H14" s="21" t="s">
        <v>40</v>
      </c>
      <c r="I14" s="163">
        <f>M8</f>
        <v>0.3</v>
      </c>
      <c r="J14" s="163"/>
      <c r="K14" s="163"/>
      <c r="L14" s="23" t="s">
        <v>60</v>
      </c>
      <c r="M14" s="165">
        <f>'1条'!BA4</f>
        <v>24.5</v>
      </c>
      <c r="N14" s="165"/>
      <c r="P14" s="21"/>
      <c r="Q14" s="40"/>
      <c r="R14" s="40"/>
      <c r="S14" s="40"/>
      <c r="T14" s="18"/>
      <c r="X14" s="9"/>
      <c r="AH14" s="10"/>
      <c r="BX14" t="s">
        <v>260</v>
      </c>
      <c r="CB14" s="236">
        <f>'4つ曲'!BA17</f>
        <v>1.5888E-3</v>
      </c>
      <c r="CC14" s="236"/>
      <c r="CD14" s="236"/>
      <c r="CE14" t="s">
        <v>390</v>
      </c>
      <c r="CJ14" s="14"/>
      <c r="CL14" s="4"/>
      <c r="CM14" s="74"/>
      <c r="CN14" s="74"/>
      <c r="CO14" s="236">
        <f>_xlfn.IFS(CB14&lt;0.001, 0.001, CB14&lt;0.002,0.001,CB14&lt;0.003,0.002,CB14&lt;0.005,0.003, CB14&lt;0.01,0.005,CB14&gt;=0.01,0.005)</f>
        <v>1E-3</v>
      </c>
      <c r="CP14" s="236"/>
      <c r="CQ14" s="236"/>
      <c r="CR14" t="s">
        <v>377</v>
      </c>
      <c r="CS14" s="236">
        <f>_xlfn.IFS(CB14&lt;0.001, 0.002, CB14&lt;0.002,0.002,CB14&lt;0.003,0.003,CB14&lt;0.005,0.005, CB14&lt;0.01,0.01,CB14&gt;=0.01,0.01)</f>
        <v>2E-3</v>
      </c>
      <c r="CT14" s="236"/>
      <c r="CU14" s="236"/>
      <c r="CV14" t="s">
        <v>378</v>
      </c>
    </row>
    <row r="15" spans="1:100">
      <c r="H15" s="21" t="s">
        <v>40</v>
      </c>
      <c r="I15" s="163">
        <f>I14*M14</f>
        <v>7.35</v>
      </c>
      <c r="J15" s="163"/>
      <c r="K15" s="163"/>
      <c r="L15" s="18" t="s">
        <v>118</v>
      </c>
      <c r="X15" s="9"/>
      <c r="AH15" s="10"/>
      <c r="BX15" t="s">
        <v>385</v>
      </c>
      <c r="CE15" s="18"/>
    </row>
    <row r="16" spans="1:100">
      <c r="X16" s="9"/>
      <c r="AH16" s="10"/>
      <c r="AL16" t="s">
        <v>452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Y16" s="167" t="s">
        <v>327</v>
      </c>
      <c r="BZ16" s="167"/>
      <c r="CA16" s="164" t="s">
        <v>4</v>
      </c>
      <c r="CB16" s="237" t="s">
        <v>275</v>
      </c>
      <c r="CC16" s="238">
        <f>CB14</f>
        <v>1.5888E-3</v>
      </c>
      <c r="CD16" s="238"/>
      <c r="CE16" s="238"/>
      <c r="CF16" s="237" t="s">
        <v>217</v>
      </c>
      <c r="CG16" s="238">
        <f>CO14</f>
        <v>1E-3</v>
      </c>
      <c r="CH16" s="238"/>
      <c r="CI16" s="238"/>
      <c r="CJ16" s="237" t="s">
        <v>248</v>
      </c>
      <c r="CK16" s="164" t="s">
        <v>60</v>
      </c>
      <c r="CL16" s="239">
        <f>_xlfn.SWITCH(CO14,0.001, 0.7, 0.002, 0.9, 0.003, 1, 0.005, 1.2, 0.01,1.5)</f>
        <v>0.7</v>
      </c>
      <c r="CM16" s="239"/>
      <c r="CN16" s="239"/>
      <c r="CO16" s="55" t="s">
        <v>380</v>
      </c>
      <c r="CP16" s="239">
        <f>_xlfn.SWITCH(CS14,0.001, 0.7, 0.002, 0.9, 0.003, 1, 0.005, 1.2, 0.01,1.5)</f>
        <v>0.9</v>
      </c>
      <c r="CQ16" s="239"/>
      <c r="CR16" s="239"/>
      <c r="CS16" s="237" t="s">
        <v>238</v>
      </c>
      <c r="CT16" s="165">
        <f>CL16</f>
        <v>0.7</v>
      </c>
      <c r="CU16" s="165"/>
    </row>
    <row r="17" spans="4:102">
      <c r="H17" s="21"/>
      <c r="I17" s="40"/>
      <c r="J17" s="40"/>
      <c r="K17" s="40"/>
      <c r="L17" s="23"/>
      <c r="M17" s="76"/>
      <c r="N17" s="76"/>
      <c r="P17" s="21"/>
      <c r="Q17" s="40"/>
      <c r="R17" s="40"/>
      <c r="S17" s="40"/>
      <c r="T17" s="18"/>
      <c r="X17" s="9"/>
      <c r="AH17" s="10"/>
      <c r="BG17" s="6"/>
      <c r="BH17" s="7"/>
      <c r="BI17" s="7"/>
      <c r="BJ17" s="7"/>
      <c r="BK17" s="7"/>
      <c r="BL17" s="7"/>
      <c r="BM17" s="7"/>
      <c r="BN17" s="7"/>
      <c r="BO17" s="7"/>
      <c r="BP17" s="7"/>
      <c r="BQ17" s="8"/>
      <c r="BY17" s="167"/>
      <c r="BZ17" s="167"/>
      <c r="CA17" s="164"/>
      <c r="CB17" s="237"/>
      <c r="CC17" s="238"/>
      <c r="CD17" s="238"/>
      <c r="CE17" s="238"/>
      <c r="CF17" s="237"/>
      <c r="CG17" s="238"/>
      <c r="CH17" s="238"/>
      <c r="CI17" s="238"/>
      <c r="CJ17" s="237"/>
      <c r="CK17" s="164"/>
      <c r="CL17" s="236">
        <f>CO14</f>
        <v>1E-3</v>
      </c>
      <c r="CM17" s="236"/>
      <c r="CN17" s="236"/>
      <c r="CO17" s="4" t="s">
        <v>380</v>
      </c>
      <c r="CP17" s="236">
        <f>CS14</f>
        <v>2E-3</v>
      </c>
      <c r="CQ17" s="236"/>
      <c r="CR17" s="236"/>
      <c r="CS17" s="237"/>
      <c r="CT17" s="165"/>
      <c r="CU17" s="165"/>
    </row>
    <row r="18" spans="4:102">
      <c r="H18" s="21"/>
      <c r="I18" s="40"/>
      <c r="J18" s="40"/>
      <c r="K18" s="40"/>
      <c r="L18" s="23"/>
      <c r="M18" s="76"/>
      <c r="N18" s="76"/>
      <c r="P18" s="21"/>
      <c r="Q18" s="40"/>
      <c r="R18" s="40"/>
      <c r="S18" s="40"/>
      <c r="T18" s="18"/>
      <c r="X18" s="11"/>
      <c r="Y18" s="12"/>
      <c r="Z18" s="12"/>
      <c r="AA18" s="12"/>
      <c r="AB18" s="12"/>
      <c r="AC18" s="12"/>
      <c r="AD18" s="12"/>
      <c r="AE18" s="12"/>
      <c r="AF18" s="12"/>
      <c r="AG18" s="12"/>
      <c r="AH18" s="13"/>
      <c r="AM18" t="s">
        <v>503</v>
      </c>
      <c r="AY18" s="140">
        <f>'4つ曲'!BF11</f>
        <v>0.1</v>
      </c>
      <c r="AZ18" s="141"/>
      <c r="BA18" s="142"/>
      <c r="BB18" s="4" t="s">
        <v>5</v>
      </c>
      <c r="BC18" s="16"/>
      <c r="BG18" s="9"/>
      <c r="BQ18" s="10"/>
      <c r="CA18" s="48" t="s">
        <v>4</v>
      </c>
      <c r="CB18" s="236">
        <f>CC16-CG16</f>
        <v>5.888E-4</v>
      </c>
      <c r="CC18" s="236"/>
      <c r="CD18" s="236"/>
      <c r="CE18" s="18" t="s">
        <v>60</v>
      </c>
      <c r="CF18" s="247">
        <f>(CL16-CP16)/(CL17-CP17)</f>
        <v>200.00000000000006</v>
      </c>
      <c r="CG18" s="247"/>
      <c r="CH18" s="247"/>
      <c r="CI18" s="18" t="s">
        <v>238</v>
      </c>
      <c r="CJ18" s="248">
        <f>CT16</f>
        <v>0.7</v>
      </c>
      <c r="CK18" s="248"/>
      <c r="CL18" s="248"/>
    </row>
    <row r="19" spans="4:102">
      <c r="D19" t="s">
        <v>450</v>
      </c>
      <c r="AM19" t="s">
        <v>264</v>
      </c>
      <c r="AU19" s="5" t="s">
        <v>467</v>
      </c>
      <c r="AV19" s="4" t="s">
        <v>4</v>
      </c>
      <c r="AY19" s="115">
        <f>'1条'!CP4</f>
        <v>1000</v>
      </c>
      <c r="AZ19" s="109"/>
      <c r="BA19" s="110"/>
      <c r="BB19" s="4" t="s">
        <v>265</v>
      </c>
      <c r="BG19" s="9"/>
      <c r="BQ19" s="10"/>
      <c r="CA19" s="48" t="s">
        <v>4</v>
      </c>
      <c r="CB19" s="247">
        <f>CB18*CF18+CJ18</f>
        <v>0.81776000000000004</v>
      </c>
      <c r="CC19" s="247"/>
      <c r="CD19" s="247"/>
    </row>
    <row r="20" spans="4:102">
      <c r="E20" t="s">
        <v>294</v>
      </c>
      <c r="X20" s="6"/>
      <c r="Y20" s="7"/>
      <c r="Z20" s="7"/>
      <c r="AA20" s="7"/>
      <c r="AB20" s="7"/>
      <c r="AC20" s="7"/>
      <c r="AD20" s="7"/>
      <c r="AE20" s="7"/>
      <c r="AF20" s="7"/>
      <c r="AG20" s="7"/>
      <c r="AH20" s="8"/>
      <c r="AM20" t="s">
        <v>266</v>
      </c>
      <c r="AU20" s="5" t="s">
        <v>267</v>
      </c>
      <c r="AV20" s="4" t="s">
        <v>4</v>
      </c>
      <c r="AY20" s="108">
        <f>'4つ曲'!BA13</f>
        <v>500</v>
      </c>
      <c r="AZ20" s="155"/>
      <c r="BA20" s="156"/>
      <c r="BB20" s="4" t="s">
        <v>265</v>
      </c>
      <c r="BG20" s="9"/>
      <c r="BQ20" s="10"/>
    </row>
    <row r="21" spans="4:102">
      <c r="E21" t="s">
        <v>295</v>
      </c>
      <c r="X21" s="9"/>
      <c r="AH21" s="10"/>
      <c r="BG21" s="9"/>
      <c r="BQ21" s="10"/>
      <c r="BW21" t="s">
        <v>329</v>
      </c>
    </row>
    <row r="22" spans="4:102">
      <c r="E22" s="161" t="s">
        <v>174</v>
      </c>
      <c r="F22" s="161"/>
      <c r="G22" s="160" t="s">
        <v>40</v>
      </c>
      <c r="H22" s="30">
        <v>1</v>
      </c>
      <c r="I22" s="226" t="s">
        <v>306</v>
      </c>
      <c r="J22" s="226"/>
      <c r="K22" s="226"/>
      <c r="L22" s="226"/>
      <c r="M22" s="226"/>
      <c r="N22" s="18"/>
      <c r="O22" s="16"/>
      <c r="P22" s="16"/>
      <c r="Q22" s="16"/>
      <c r="R22" s="16"/>
      <c r="S22" s="16"/>
      <c r="T22" s="16"/>
      <c r="U22" s="16"/>
      <c r="V22" s="16"/>
      <c r="X22" s="9"/>
      <c r="AH22" s="10"/>
      <c r="AM22" t="s">
        <v>404</v>
      </c>
      <c r="BG22" s="9"/>
      <c r="BQ22" s="10"/>
      <c r="BX22" s="264" t="s">
        <v>333</v>
      </c>
      <c r="BY22" s="264"/>
      <c r="BZ22" t="s">
        <v>389</v>
      </c>
      <c r="CB22" s="212">
        <f>AW28</f>
        <v>0.82852150638604527</v>
      </c>
      <c r="CC22" s="212"/>
      <c r="CD22" s="212"/>
      <c r="CE22" t="s">
        <v>391</v>
      </c>
      <c r="CI22" s="248">
        <f>_xlfn.IFS(CB22&lt;0.5, 0.5, CB22&lt;1,0.5,CB22&lt;1.5,1,CB22&lt;2,1.5, CB22&lt;2.5,2)</f>
        <v>0.5</v>
      </c>
      <c r="CJ22" s="248"/>
      <c r="CK22" s="248"/>
      <c r="CL22" t="s">
        <v>377</v>
      </c>
      <c r="CM22" s="248">
        <f>_xlfn.IFS(CB22&lt;0.5, 0.5, CB22&lt;1,1,CB22&lt;1.5,1.5,CB22&lt;2,2, CB22&lt;2.5,2.5)</f>
        <v>1</v>
      </c>
      <c r="CN22" s="248"/>
      <c r="CO22" s="248"/>
      <c r="CP22" t="s">
        <v>392</v>
      </c>
    </row>
    <row r="23" spans="4:102">
      <c r="E23" s="161"/>
      <c r="F23" s="161"/>
      <c r="G23" s="160"/>
      <c r="H23" s="71">
        <v>2</v>
      </c>
      <c r="I23" s="226"/>
      <c r="J23" s="226"/>
      <c r="K23" s="226"/>
      <c r="L23" s="226"/>
      <c r="M23" s="226"/>
      <c r="N23" s="18"/>
      <c r="O23" s="16"/>
      <c r="P23" s="16"/>
      <c r="Q23" s="16"/>
      <c r="R23" s="16"/>
      <c r="S23" s="16"/>
      <c r="T23" s="16"/>
      <c r="U23" s="16"/>
      <c r="V23" s="16"/>
      <c r="X23" s="9"/>
      <c r="AH23" s="10"/>
      <c r="AN23" t="s">
        <v>331</v>
      </c>
      <c r="AT23" s="14" t="s">
        <v>330</v>
      </c>
      <c r="AV23" s="4" t="s">
        <v>4</v>
      </c>
      <c r="AW23" s="89" t="s">
        <v>336</v>
      </c>
      <c r="AX23" t="s">
        <v>258</v>
      </c>
      <c r="AY23" s="89" t="s">
        <v>207</v>
      </c>
      <c r="BG23" s="9"/>
      <c r="BQ23" s="10"/>
      <c r="BX23" t="s">
        <v>385</v>
      </c>
      <c r="CE23" s="18"/>
    </row>
    <row r="24" spans="4:102">
      <c r="F24" s="16"/>
      <c r="G24" s="160" t="s">
        <v>40</v>
      </c>
      <c r="H24" s="30">
        <v>1</v>
      </c>
      <c r="I24" s="160" t="s">
        <v>275</v>
      </c>
      <c r="J24" s="163">
        <f>S34</f>
        <v>213.62906249999989</v>
      </c>
      <c r="K24" s="163"/>
      <c r="L24" s="163"/>
      <c r="M24" s="160" t="s">
        <v>238</v>
      </c>
      <c r="N24" s="163">
        <f>S35</f>
        <v>189.60304687499988</v>
      </c>
      <c r="O24" s="163"/>
      <c r="P24" s="163"/>
      <c r="Q24" s="160" t="s">
        <v>308</v>
      </c>
      <c r="R24" s="163">
        <f>S36</f>
        <v>0.5</v>
      </c>
      <c r="S24" s="163"/>
      <c r="T24" s="163"/>
      <c r="U24" s="16"/>
      <c r="V24" s="16"/>
      <c r="X24" s="9"/>
      <c r="AH24" s="10"/>
      <c r="AV24" s="4" t="s">
        <v>4</v>
      </c>
      <c r="AW24" s="240">
        <f>'4つ曲'!Q38</f>
        <v>59.556859999999979</v>
      </c>
      <c r="AX24" s="240"/>
      <c r="AY24" s="240"/>
      <c r="AZ24" t="s">
        <v>258</v>
      </c>
      <c r="BA24" s="240">
        <f>'4つ曲'!H38</f>
        <v>143.76659999999993</v>
      </c>
      <c r="BB24" s="240"/>
      <c r="BC24" s="240"/>
      <c r="BG24" s="9"/>
      <c r="BQ24" s="10"/>
      <c r="BY24" s="167" t="s">
        <v>334</v>
      </c>
      <c r="BZ24" s="167"/>
      <c r="CA24" s="164" t="s">
        <v>4</v>
      </c>
      <c r="CB24" s="237" t="s">
        <v>275</v>
      </c>
      <c r="CC24" s="163">
        <f>CB22</f>
        <v>0.82852150638604527</v>
      </c>
      <c r="CD24" s="163"/>
      <c r="CE24" s="163"/>
      <c r="CF24" s="237" t="s">
        <v>217</v>
      </c>
      <c r="CG24" s="165">
        <f>CI22</f>
        <v>0.5</v>
      </c>
      <c r="CH24" s="165"/>
      <c r="CI24" s="165"/>
      <c r="CJ24" s="237" t="s">
        <v>248</v>
      </c>
      <c r="CK24" s="164" t="s">
        <v>60</v>
      </c>
      <c r="CL24" s="239">
        <f>_xlfn.SWITCH(CI22,0.5, 6.4, 1, 4, 1.5, 2.5, 2, 1.6, 2.5,1)</f>
        <v>6.4</v>
      </c>
      <c r="CM24" s="239"/>
      <c r="CN24" s="239"/>
      <c r="CO24" s="55" t="s">
        <v>380</v>
      </c>
      <c r="CP24" s="239">
        <f>_xlfn.SWITCH(CM22,0.5, 6.4, 1, 4, 1.5, 2.5, 2, 1.6, 2.5,1)</f>
        <v>4</v>
      </c>
      <c r="CQ24" s="239"/>
      <c r="CR24" s="239"/>
      <c r="CS24" s="237" t="s">
        <v>238</v>
      </c>
      <c r="CT24" s="165">
        <f>CL24</f>
        <v>6.4</v>
      </c>
      <c r="CU24" s="165"/>
    </row>
    <row r="25" spans="4:102">
      <c r="G25" s="160"/>
      <c r="H25" s="71">
        <v>2</v>
      </c>
      <c r="I25" s="160"/>
      <c r="J25" s="163"/>
      <c r="K25" s="163"/>
      <c r="L25" s="163"/>
      <c r="M25" s="160"/>
      <c r="N25" s="163"/>
      <c r="O25" s="163"/>
      <c r="P25" s="163"/>
      <c r="Q25" s="160"/>
      <c r="R25" s="163"/>
      <c r="S25" s="163"/>
      <c r="T25" s="163"/>
      <c r="U25" s="16"/>
      <c r="V25" s="16"/>
      <c r="X25" s="9"/>
      <c r="AH25" s="10"/>
      <c r="AV25" s="4" t="s">
        <v>4</v>
      </c>
      <c r="AW25" s="240">
        <f>AW24/BA24</f>
        <v>0.41426075319302263</v>
      </c>
      <c r="AX25" s="240"/>
      <c r="AY25" s="240"/>
      <c r="BG25" s="9"/>
      <c r="BQ25" s="10"/>
      <c r="BY25" s="167"/>
      <c r="BZ25" s="167"/>
      <c r="CA25" s="164"/>
      <c r="CB25" s="237"/>
      <c r="CC25" s="163"/>
      <c r="CD25" s="163"/>
      <c r="CE25" s="163"/>
      <c r="CF25" s="237"/>
      <c r="CG25" s="165"/>
      <c r="CH25" s="165"/>
      <c r="CI25" s="165"/>
      <c r="CJ25" s="237"/>
      <c r="CK25" s="164"/>
      <c r="CL25" s="248">
        <f>CI22</f>
        <v>0.5</v>
      </c>
      <c r="CM25" s="248"/>
      <c r="CN25" s="248"/>
      <c r="CO25" s="4" t="s">
        <v>380</v>
      </c>
      <c r="CP25" s="248">
        <f>CM22</f>
        <v>1</v>
      </c>
      <c r="CQ25" s="248"/>
      <c r="CR25" s="248"/>
      <c r="CS25" s="237"/>
      <c r="CT25" s="165"/>
      <c r="CU25" s="165"/>
    </row>
    <row r="26" spans="4:102">
      <c r="G26" s="19" t="s">
        <v>40</v>
      </c>
      <c r="H26" s="163">
        <f>H24/H25*(J24+N24)*R24</f>
        <v>100.80802734374994</v>
      </c>
      <c r="I26" s="163"/>
      <c r="J26" s="163"/>
      <c r="K26" s="4" t="s">
        <v>181</v>
      </c>
      <c r="O26" s="17"/>
      <c r="P26" s="16"/>
      <c r="Q26" s="17"/>
      <c r="R26" s="16"/>
      <c r="S26" s="16"/>
      <c r="T26" s="16"/>
      <c r="U26" s="16"/>
      <c r="V26" s="16"/>
      <c r="X26" s="9"/>
      <c r="AH26" s="10"/>
      <c r="AN26" t="s">
        <v>332</v>
      </c>
      <c r="AT26" s="14" t="s">
        <v>267</v>
      </c>
      <c r="AV26" s="4" t="s">
        <v>4</v>
      </c>
      <c r="AW26" s="240">
        <f>AY20/1000</f>
        <v>0.5</v>
      </c>
      <c r="AX26" s="240"/>
      <c r="AY26" s="240"/>
      <c r="BG26" s="9"/>
      <c r="BQ26" s="10"/>
      <c r="CA26" s="48" t="s">
        <v>4</v>
      </c>
      <c r="CB26" s="212">
        <f>CC24-CG24</f>
        <v>0.32852150638604527</v>
      </c>
      <c r="CC26" s="212"/>
      <c r="CD26" s="212"/>
      <c r="CE26" s="18" t="s">
        <v>60</v>
      </c>
      <c r="CF26" s="247">
        <f>(CL24-CP24)/(CL25-CP25)</f>
        <v>-4.8000000000000007</v>
      </c>
      <c r="CG26" s="247"/>
      <c r="CH26" s="247"/>
      <c r="CI26" s="18" t="s">
        <v>238</v>
      </c>
      <c r="CJ26" s="248">
        <f>CT24</f>
        <v>6.4</v>
      </c>
      <c r="CK26" s="248"/>
      <c r="CL26" s="248"/>
    </row>
    <row r="27" spans="4:102">
      <c r="E27" s="16" t="s">
        <v>296</v>
      </c>
      <c r="F27" s="16"/>
      <c r="X27" s="9"/>
      <c r="AH27" s="10"/>
      <c r="BG27" s="9"/>
      <c r="BQ27" s="10"/>
      <c r="CA27" s="48" t="s">
        <v>4</v>
      </c>
      <c r="CB27" s="247">
        <f>CB26*CF26+CJ26</f>
        <v>4.8230967693469831</v>
      </c>
      <c r="CC27" s="247"/>
      <c r="CD27" s="247"/>
    </row>
    <row r="28" spans="4:102">
      <c r="E28" s="161" t="s">
        <v>297</v>
      </c>
      <c r="F28" s="161"/>
      <c r="G28" s="160" t="s">
        <v>40</v>
      </c>
      <c r="H28" s="68">
        <v>2</v>
      </c>
      <c r="I28" s="28" t="s">
        <v>142</v>
      </c>
      <c r="J28" s="166" t="s">
        <v>299</v>
      </c>
      <c r="K28" s="166"/>
      <c r="L28" s="166"/>
      <c r="M28" s="160" t="s">
        <v>142</v>
      </c>
      <c r="N28" s="161" t="s">
        <v>305</v>
      </c>
      <c r="X28" s="9"/>
      <c r="AH28" s="10"/>
      <c r="AN28" t="s">
        <v>393</v>
      </c>
      <c r="AT28" s="264" t="s">
        <v>333</v>
      </c>
      <c r="AU28" s="264"/>
      <c r="AV28" s="4" t="s">
        <v>4</v>
      </c>
      <c r="AW28" s="240">
        <f>AW25/AW26</f>
        <v>0.82852150638604527</v>
      </c>
      <c r="AX28" s="240"/>
      <c r="AY28" s="240"/>
      <c r="BG28" s="9"/>
      <c r="BQ28" s="10"/>
    </row>
    <row r="29" spans="4:102">
      <c r="E29" s="161"/>
      <c r="F29" s="161"/>
      <c r="G29" s="160"/>
      <c r="H29" s="69">
        <v>3</v>
      </c>
      <c r="I29" s="16" t="s">
        <v>142</v>
      </c>
      <c r="J29" s="161" t="s">
        <v>300</v>
      </c>
      <c r="K29" s="161"/>
      <c r="L29" s="161"/>
      <c r="M29" s="160"/>
      <c r="N29" s="161"/>
      <c r="O29" s="17"/>
      <c r="P29" s="17"/>
      <c r="Q29" s="17"/>
      <c r="S29" s="16"/>
      <c r="T29" s="16"/>
      <c r="U29" s="16"/>
      <c r="V29" s="16"/>
      <c r="X29" s="9"/>
      <c r="AH29" s="10"/>
      <c r="AW29" s="4"/>
      <c r="AX29" s="4"/>
      <c r="AY29" s="4"/>
      <c r="AZ29" s="4"/>
      <c r="BG29" s="9"/>
      <c r="BQ29" s="10"/>
      <c r="BW29" t="s">
        <v>328</v>
      </c>
      <c r="CG29" s="14" t="s">
        <v>506</v>
      </c>
      <c r="CI29" s="4" t="s">
        <v>4</v>
      </c>
      <c r="CJ29" s="250" t="s">
        <v>58</v>
      </c>
      <c r="CK29" s="250"/>
      <c r="CL29" s="18" t="s">
        <v>60</v>
      </c>
      <c r="CM29" s="167" t="s">
        <v>326</v>
      </c>
      <c r="CN29" s="167"/>
      <c r="CO29" s="18" t="s">
        <v>60</v>
      </c>
      <c r="CP29" s="167" t="s">
        <v>327</v>
      </c>
      <c r="CQ29" s="167"/>
      <c r="CR29" s="18" t="s">
        <v>60</v>
      </c>
      <c r="CS29" s="167" t="s">
        <v>334</v>
      </c>
      <c r="CT29" s="167"/>
    </row>
    <row r="30" spans="4:102">
      <c r="G30" s="160" t="s">
        <v>40</v>
      </c>
      <c r="H30" s="68">
        <v>2</v>
      </c>
      <c r="I30" s="28" t="s">
        <v>142</v>
      </c>
      <c r="J30" s="162">
        <f>S34</f>
        <v>213.62906249999989</v>
      </c>
      <c r="K30" s="162"/>
      <c r="L30" s="162"/>
      <c r="M30" s="35" t="s">
        <v>238</v>
      </c>
      <c r="N30" s="162">
        <f>S35</f>
        <v>189.60304687499988</v>
      </c>
      <c r="O30" s="162"/>
      <c r="P30" s="162"/>
      <c r="Q30" s="16"/>
      <c r="R30" s="160" t="s">
        <v>142</v>
      </c>
      <c r="S30" s="163">
        <f>S36</f>
        <v>0.5</v>
      </c>
      <c r="T30" s="163"/>
      <c r="U30" s="163"/>
      <c r="V30" s="70"/>
      <c r="X30" s="9"/>
      <c r="AH30" s="10"/>
      <c r="AM30" t="s">
        <v>396</v>
      </c>
      <c r="BG30" s="9"/>
      <c r="BQ30" s="10"/>
      <c r="CG30" s="14"/>
      <c r="CI30" s="4" t="s">
        <v>4</v>
      </c>
      <c r="CJ30" s="249">
        <f>CL3</f>
        <v>0.23</v>
      </c>
      <c r="CK30" s="249"/>
      <c r="CL30" s="249"/>
      <c r="CM30" s="18" t="s">
        <v>60</v>
      </c>
      <c r="CN30" s="249">
        <f>CB11</f>
        <v>1.2857142857142856</v>
      </c>
      <c r="CO30" s="249"/>
      <c r="CP30" s="249"/>
      <c r="CQ30" s="18" t="s">
        <v>60</v>
      </c>
      <c r="CR30" s="249">
        <f>CB19</f>
        <v>0.81776000000000004</v>
      </c>
      <c r="CS30" s="249"/>
      <c r="CT30" s="249"/>
      <c r="CU30" s="18" t="s">
        <v>60</v>
      </c>
      <c r="CV30" s="249">
        <f>CB27</f>
        <v>4.8230967693469831</v>
      </c>
      <c r="CW30" s="249"/>
      <c r="CX30" s="249"/>
    </row>
    <row r="31" spans="4:102">
      <c r="F31" s="16"/>
      <c r="G31" s="160"/>
      <c r="H31" s="69">
        <v>3</v>
      </c>
      <c r="I31" s="16" t="s">
        <v>307</v>
      </c>
      <c r="J31" s="163">
        <f>S34</f>
        <v>213.62906249999989</v>
      </c>
      <c r="K31" s="163"/>
      <c r="L31" s="163"/>
      <c r="M31" s="17" t="s">
        <v>238</v>
      </c>
      <c r="N31" s="163">
        <f>S35</f>
        <v>189.60304687499988</v>
      </c>
      <c r="O31" s="163"/>
      <c r="P31" s="163"/>
      <c r="Q31" s="16" t="s">
        <v>151</v>
      </c>
      <c r="R31" s="160"/>
      <c r="S31" s="163"/>
      <c r="T31" s="163"/>
      <c r="U31" s="163"/>
      <c r="V31" s="70"/>
      <c r="X31" s="9"/>
      <c r="AH31" s="10"/>
      <c r="AN31" t="s">
        <v>394</v>
      </c>
      <c r="BG31" s="9"/>
      <c r="BQ31" s="10"/>
      <c r="CG31" s="14"/>
      <c r="CI31" s="4" t="s">
        <v>4</v>
      </c>
      <c r="CJ31" s="240">
        <f>CJ30*CN30*CR30*CV30</f>
        <v>1.1663372458842087</v>
      </c>
      <c r="CK31" s="240"/>
      <c r="CL31" s="240"/>
    </row>
    <row r="32" spans="4:102">
      <c r="G32" s="19" t="s">
        <v>40</v>
      </c>
      <c r="H32" s="163">
        <f>(H30*J30+N30)/(H31*(J31+N31))*S30</f>
        <v>0.25496529894867082</v>
      </c>
      <c r="I32" s="163"/>
      <c r="J32" s="163"/>
      <c r="K32" s="4" t="s">
        <v>5</v>
      </c>
      <c r="X32" s="9"/>
      <c r="AH32" s="10"/>
      <c r="AN32" t="s">
        <v>395</v>
      </c>
      <c r="BG32" s="11"/>
      <c r="BH32" s="12"/>
      <c r="BI32" s="12"/>
      <c r="BJ32" s="12"/>
      <c r="BK32" s="12"/>
      <c r="BL32" s="12"/>
      <c r="BM32" s="12"/>
      <c r="BN32" s="12"/>
      <c r="BO32" s="12"/>
      <c r="BP32" s="12"/>
      <c r="BQ32" s="13"/>
      <c r="BV32" t="s">
        <v>232</v>
      </c>
    </row>
    <row r="33" spans="3:105">
      <c r="C33" s="16"/>
      <c r="E33" s="16" t="s">
        <v>153</v>
      </c>
      <c r="X33" s="9"/>
      <c r="AH33" s="10"/>
      <c r="AN33" s="243" t="s">
        <v>291</v>
      </c>
      <c r="AO33" s="244"/>
      <c r="AP33" s="218" t="s">
        <v>40</v>
      </c>
      <c r="AQ33" s="220" t="s">
        <v>292</v>
      </c>
      <c r="AR33" s="220"/>
      <c r="BV33" s="241" t="s">
        <v>291</v>
      </c>
      <c r="BW33" s="242"/>
      <c r="BX33" s="47" t="s">
        <v>224</v>
      </c>
      <c r="BY33" s="141">
        <f>AQ37</f>
        <v>0.18691605468749989</v>
      </c>
      <c r="BZ33" s="141"/>
      <c r="CA33" s="142"/>
      <c r="CB33" s="19" t="str">
        <f>IF(BY33&lt;=CH33, "≦", "&gt;")</f>
        <v>≦</v>
      </c>
      <c r="CC33" s="152" t="s">
        <v>289</v>
      </c>
      <c r="CD33" s="153"/>
      <c r="CE33" s="153"/>
      <c r="CF33" s="153"/>
      <c r="CG33" s="153"/>
      <c r="CH33" s="141">
        <f>CJ31</f>
        <v>1.1663372458842087</v>
      </c>
      <c r="CI33" s="142"/>
      <c r="CL33" s="152" t="str">
        <f>IF(CB33="≦", "OK", "NG")</f>
        <v>OK</v>
      </c>
      <c r="CM33" s="154"/>
    </row>
    <row r="34" spans="3:105">
      <c r="C34" s="16"/>
      <c r="E34" s="161" t="s">
        <v>298</v>
      </c>
      <c r="F34" s="161"/>
      <c r="G34" s="16" t="s">
        <v>301</v>
      </c>
      <c r="H34" s="16"/>
      <c r="I34" s="16"/>
      <c r="J34" s="16"/>
      <c r="K34" s="16"/>
      <c r="L34" s="16"/>
      <c r="M34" s="16"/>
      <c r="N34" s="16"/>
      <c r="P34" s="161" t="s">
        <v>298</v>
      </c>
      <c r="Q34" s="161"/>
      <c r="R34" s="18" t="s">
        <v>4</v>
      </c>
      <c r="S34" s="163">
        <f>'3安'!$AP$36</f>
        <v>213.62906249999989</v>
      </c>
      <c r="T34" s="163"/>
      <c r="U34" s="163"/>
      <c r="V34" s="4" t="s">
        <v>33</v>
      </c>
      <c r="X34" s="9"/>
      <c r="AH34" s="10"/>
      <c r="AN34" s="244"/>
      <c r="AO34" s="244"/>
      <c r="AP34" s="218"/>
      <c r="AQ34" s="245" t="s">
        <v>468</v>
      </c>
      <c r="AR34" s="245"/>
    </row>
    <row r="35" spans="3:105">
      <c r="C35" s="16"/>
      <c r="E35" s="161" t="s">
        <v>302</v>
      </c>
      <c r="F35" s="161"/>
      <c r="G35" s="16" t="s">
        <v>303</v>
      </c>
      <c r="H35" s="16"/>
      <c r="I35" s="16"/>
      <c r="J35" s="16"/>
      <c r="K35" s="16"/>
      <c r="L35" s="16"/>
      <c r="M35" s="16"/>
      <c r="N35" s="16"/>
      <c r="O35" s="16"/>
      <c r="P35" s="161" t="s">
        <v>302</v>
      </c>
      <c r="Q35" s="161"/>
      <c r="R35" s="18" t="s">
        <v>4</v>
      </c>
      <c r="S35" s="163">
        <f>('1条'!R8+'1条'!R12+'1条'!R10/2)/'1条'!R9*('3安'!BB22-'3安'!BB26)+'3安'!BB26</f>
        <v>189.60304687499988</v>
      </c>
      <c r="T35" s="163"/>
      <c r="U35" s="163"/>
      <c r="V35" s="4" t="s">
        <v>33</v>
      </c>
      <c r="X35" s="9"/>
      <c r="AH35" s="10"/>
      <c r="AP35" s="218" t="s">
        <v>40</v>
      </c>
      <c r="AQ35" s="169">
        <f>AP10</f>
        <v>93.458027343749947</v>
      </c>
      <c r="AR35" s="169"/>
      <c r="AS35" s="169"/>
      <c r="AT35" s="55" t="s">
        <v>60</v>
      </c>
      <c r="AU35" s="246">
        <v>1000</v>
      </c>
      <c r="AV35" s="246"/>
      <c r="AW35" s="246"/>
    </row>
    <row r="36" spans="3:105">
      <c r="E36" s="185" t="s">
        <v>305</v>
      </c>
      <c r="F36" s="185"/>
      <c r="G36" s="31" t="s">
        <v>304</v>
      </c>
      <c r="H36" s="16"/>
      <c r="I36" s="16"/>
      <c r="J36" s="16"/>
      <c r="K36" s="16"/>
      <c r="L36" s="16"/>
      <c r="M36" s="16"/>
      <c r="N36" s="16"/>
      <c r="O36" s="16"/>
      <c r="P36" s="185" t="s">
        <v>305</v>
      </c>
      <c r="Q36" s="185"/>
      <c r="R36" s="18" t="s">
        <v>4</v>
      </c>
      <c r="S36" s="163">
        <f>G8</f>
        <v>0.5</v>
      </c>
      <c r="T36" s="163"/>
      <c r="U36" s="163"/>
      <c r="V36" s="4" t="s">
        <v>5</v>
      </c>
      <c r="X36" s="9"/>
      <c r="AH36" s="10"/>
      <c r="AP36" s="218"/>
      <c r="AQ36" s="235">
        <f>AY19</f>
        <v>1000</v>
      </c>
      <c r="AR36" s="235"/>
      <c r="AS36" s="235"/>
      <c r="AT36" s="4" t="s">
        <v>60</v>
      </c>
      <c r="AU36" s="235">
        <f>AY20</f>
        <v>500</v>
      </c>
      <c r="AV36" s="235"/>
      <c r="AW36" s="235"/>
    </row>
    <row r="37" spans="3:105">
      <c r="X37" s="11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P37" s="43" t="s">
        <v>40</v>
      </c>
      <c r="AQ37" s="163">
        <f>AQ35*AU35/AQ36/AU36</f>
        <v>0.18691605468749989</v>
      </c>
      <c r="AR37" s="163"/>
      <c r="AS37" s="163"/>
    </row>
    <row r="38" spans="3:105">
      <c r="AI38">
        <v>16</v>
      </c>
      <c r="BR38">
        <v>17</v>
      </c>
      <c r="DA38">
        <v>18</v>
      </c>
    </row>
  </sheetData>
  <sheetProtection sheet="1" objects="1" scenarios="1"/>
  <mergeCells count="179">
    <mergeCell ref="CM22:CO22"/>
    <mergeCell ref="CP24:CR24"/>
    <mergeCell ref="CP25:CR25"/>
    <mergeCell ref="CR30:CT30"/>
    <mergeCell ref="CS29:CT29"/>
    <mergeCell ref="CB24:CB25"/>
    <mergeCell ref="CC24:CE25"/>
    <mergeCell ref="CF24:CF25"/>
    <mergeCell ref="CG24:CI25"/>
    <mergeCell ref="CJ24:CJ25"/>
    <mergeCell ref="CK24:CK25"/>
    <mergeCell ref="CJ29:CK29"/>
    <mergeCell ref="CM29:CN29"/>
    <mergeCell ref="CP29:CQ29"/>
    <mergeCell ref="CJ30:CL30"/>
    <mergeCell ref="CN30:CP30"/>
    <mergeCell ref="CB26:CD26"/>
    <mergeCell ref="CF26:CH26"/>
    <mergeCell ref="CJ26:CL26"/>
    <mergeCell ref="CB27:CD27"/>
    <mergeCell ref="CL24:CN24"/>
    <mergeCell ref="CL25:CN25"/>
    <mergeCell ref="CV30:CX30"/>
    <mergeCell ref="CS24:CS25"/>
    <mergeCell ref="CT24:CU25"/>
    <mergeCell ref="CS14:CU14"/>
    <mergeCell ref="BY16:BZ17"/>
    <mergeCell ref="CA16:CA17"/>
    <mergeCell ref="CB16:CB17"/>
    <mergeCell ref="CC16:CE17"/>
    <mergeCell ref="CF16:CF17"/>
    <mergeCell ref="CG16:CI17"/>
    <mergeCell ref="CJ16:CJ17"/>
    <mergeCell ref="CK16:CK17"/>
    <mergeCell ref="CL16:CN16"/>
    <mergeCell ref="CP16:CR16"/>
    <mergeCell ref="CS16:CS17"/>
    <mergeCell ref="CT16:CU17"/>
    <mergeCell ref="CL17:CN17"/>
    <mergeCell ref="CP17:CR17"/>
    <mergeCell ref="CB18:CD18"/>
    <mergeCell ref="CF18:CH18"/>
    <mergeCell ref="CJ18:CL18"/>
    <mergeCell ref="CB19:CD19"/>
    <mergeCell ref="CB22:CD22"/>
    <mergeCell ref="CI22:CK22"/>
    <mergeCell ref="CR6:CT6"/>
    <mergeCell ref="BY8:BZ9"/>
    <mergeCell ref="CA8:CA9"/>
    <mergeCell ref="CB8:CB9"/>
    <mergeCell ref="CC8:CE9"/>
    <mergeCell ref="CF8:CF9"/>
    <mergeCell ref="CG8:CI9"/>
    <mergeCell ref="CJ8:CJ9"/>
    <mergeCell ref="CK8:CK9"/>
    <mergeCell ref="CL8:CN8"/>
    <mergeCell ref="CP8:CR8"/>
    <mergeCell ref="CS8:CS9"/>
    <mergeCell ref="CT8:CU9"/>
    <mergeCell ref="CL9:CN9"/>
    <mergeCell ref="CP9:CR9"/>
    <mergeCell ref="CH33:CI33"/>
    <mergeCell ref="CL33:CM33"/>
    <mergeCell ref="AP35:AP36"/>
    <mergeCell ref="AQ35:AS35"/>
    <mergeCell ref="AU35:AW35"/>
    <mergeCell ref="AQ36:AS36"/>
    <mergeCell ref="CL3:CN3"/>
    <mergeCell ref="CJ31:CL31"/>
    <mergeCell ref="AW26:AY26"/>
    <mergeCell ref="AT28:AU28"/>
    <mergeCell ref="AW28:AY28"/>
    <mergeCell ref="CB10:CD10"/>
    <mergeCell ref="CF10:CH10"/>
    <mergeCell ref="CJ10:CL10"/>
    <mergeCell ref="CB11:CD11"/>
    <mergeCell ref="CA6:CC6"/>
    <mergeCell ref="CN6:CP6"/>
    <mergeCell ref="CB14:CD14"/>
    <mergeCell ref="CO14:CQ14"/>
    <mergeCell ref="CC33:CG33"/>
    <mergeCell ref="AP6:AR6"/>
    <mergeCell ref="AS6:AU6"/>
    <mergeCell ref="AV6:AX6"/>
    <mergeCell ref="AY6:BB6"/>
    <mergeCell ref="AQ37:AS37"/>
    <mergeCell ref="AY10:BB10"/>
    <mergeCell ref="AM9:AO9"/>
    <mergeCell ref="AP9:AR9"/>
    <mergeCell ref="AS9:AU9"/>
    <mergeCell ref="AV9:AX9"/>
    <mergeCell ref="AY9:BB9"/>
    <mergeCell ref="BV33:BW33"/>
    <mergeCell ref="BY33:CA33"/>
    <mergeCell ref="AM10:AO10"/>
    <mergeCell ref="AP10:AR10"/>
    <mergeCell ref="AS10:AU10"/>
    <mergeCell ref="AV10:AX10"/>
    <mergeCell ref="BX22:BY22"/>
    <mergeCell ref="BY24:BZ25"/>
    <mergeCell ref="AW24:AY24"/>
    <mergeCell ref="BA24:BC24"/>
    <mergeCell ref="AW25:AY25"/>
    <mergeCell ref="CA24:CA25"/>
    <mergeCell ref="AU36:AW36"/>
    <mergeCell ref="AY19:BA19"/>
    <mergeCell ref="AY20:BA20"/>
    <mergeCell ref="AY18:BA18"/>
    <mergeCell ref="AQ34:AR34"/>
    <mergeCell ref="AY5:BB5"/>
    <mergeCell ref="AP4:AR4"/>
    <mergeCell ref="AS4:AU4"/>
    <mergeCell ref="E36:F36"/>
    <mergeCell ref="P36:Q36"/>
    <mergeCell ref="S36:U36"/>
    <mergeCell ref="E34:F34"/>
    <mergeCell ref="P34:Q34"/>
    <mergeCell ref="S34:U34"/>
    <mergeCell ref="E35:F35"/>
    <mergeCell ref="P35:Q35"/>
    <mergeCell ref="S35:U35"/>
    <mergeCell ref="H32:J32"/>
    <mergeCell ref="G30:G31"/>
    <mergeCell ref="J30:L30"/>
    <mergeCell ref="N30:P30"/>
    <mergeCell ref="R30:R31"/>
    <mergeCell ref="S30:U31"/>
    <mergeCell ref="J31:L31"/>
    <mergeCell ref="N31:P31"/>
    <mergeCell ref="J29:L29"/>
    <mergeCell ref="E7:F7"/>
    <mergeCell ref="E8:F8"/>
    <mergeCell ref="G7:I7"/>
    <mergeCell ref="AP5:AR5"/>
    <mergeCell ref="AS5:AU5"/>
    <mergeCell ref="AV5:AX5"/>
    <mergeCell ref="G8:I8"/>
    <mergeCell ref="J7:L7"/>
    <mergeCell ref="J8:L8"/>
    <mergeCell ref="P7:R7"/>
    <mergeCell ref="P8:R8"/>
    <mergeCell ref="S7:U7"/>
    <mergeCell ref="S8:U8"/>
    <mergeCell ref="M7:O7"/>
    <mergeCell ref="M8:O8"/>
    <mergeCell ref="AN33:AO34"/>
    <mergeCell ref="AP33:AP34"/>
    <mergeCell ref="AQ33:AR33"/>
    <mergeCell ref="N28:N29"/>
    <mergeCell ref="I24:I25"/>
    <mergeCell ref="J24:L25"/>
    <mergeCell ref="M24:M25"/>
    <mergeCell ref="N24:P25"/>
    <mergeCell ref="Q24:Q25"/>
    <mergeCell ref="R24:T25"/>
    <mergeCell ref="E28:F29"/>
    <mergeCell ref="G28:G29"/>
    <mergeCell ref="J28:L28"/>
    <mergeCell ref="M28:M29"/>
    <mergeCell ref="AM7:AO7"/>
    <mergeCell ref="AP7:AR7"/>
    <mergeCell ref="AS7:AU7"/>
    <mergeCell ref="AV7:AX7"/>
    <mergeCell ref="AY7:BB7"/>
    <mergeCell ref="AM8:AO8"/>
    <mergeCell ref="AP8:AR8"/>
    <mergeCell ref="AS8:AU8"/>
    <mergeCell ref="AV8:AX8"/>
    <mergeCell ref="AY8:BB8"/>
    <mergeCell ref="I22:M23"/>
    <mergeCell ref="G24:G25"/>
    <mergeCell ref="F13:G13"/>
    <mergeCell ref="I13:K13"/>
    <mergeCell ref="E22:F23"/>
    <mergeCell ref="G22:G23"/>
    <mergeCell ref="I14:K14"/>
    <mergeCell ref="M14:N14"/>
    <mergeCell ref="I15:K15"/>
    <mergeCell ref="H26:J26"/>
  </mergeCells>
  <phoneticPr fontId="2"/>
  <conditionalFormatting sqref="CL33:CM33">
    <cfRule type="cellIs" dxfId="2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ACC8-E4B5-4453-92C8-718FBF67F402}">
  <dimension ref="B1:DA38"/>
  <sheetViews>
    <sheetView showGridLines="0" view="pageBreakPreview" zoomScale="60" zoomScaleNormal="77" workbookViewId="0">
      <selection activeCell="A2" sqref="A2"/>
    </sheetView>
  </sheetViews>
  <sheetFormatPr defaultRowHeight="18"/>
  <cols>
    <col min="1" max="105" width="3" customWidth="1"/>
  </cols>
  <sheetData>
    <row r="1" spans="2:104">
      <c r="B1" t="s">
        <v>353</v>
      </c>
      <c r="AN1" s="61"/>
      <c r="AO1" s="61"/>
      <c r="AP1" s="21"/>
      <c r="AQ1" s="40"/>
      <c r="AR1" s="40"/>
      <c r="AS1" s="40"/>
      <c r="AT1" s="18"/>
    </row>
    <row r="2" spans="2:104">
      <c r="C2" t="s">
        <v>314</v>
      </c>
      <c r="AM2" t="s">
        <v>457</v>
      </c>
      <c r="BU2" t="s">
        <v>459</v>
      </c>
    </row>
    <row r="3" spans="2:104">
      <c r="C3" t="s">
        <v>453</v>
      </c>
      <c r="AN3" t="s">
        <v>294</v>
      </c>
      <c r="BV3" t="s">
        <v>502</v>
      </c>
      <c r="CA3" s="115" t="str">
        <f>'1条'!BA31</f>
        <v>D32</v>
      </c>
      <c r="CB3" s="109"/>
      <c r="CC3" s="110"/>
      <c r="CE3" s="115">
        <f>HLOOKUP(CA3,'1条'!BY36:CX38,2)</f>
        <v>31.8</v>
      </c>
      <c r="CF3" s="109"/>
      <c r="CG3" s="110"/>
      <c r="CH3" s="4" t="s">
        <v>265</v>
      </c>
      <c r="CJ3" s="115">
        <f>HLOOKUP(CA3,'1条'!BY36:CX38,3)</f>
        <v>794.2</v>
      </c>
      <c r="CK3" s="109"/>
      <c r="CL3" s="110"/>
      <c r="CM3" s="4" t="s">
        <v>488</v>
      </c>
      <c r="CP3" s="6"/>
      <c r="CQ3" s="7"/>
      <c r="CR3" s="7"/>
      <c r="CS3" s="7"/>
      <c r="CT3" s="7"/>
      <c r="CU3" s="7"/>
      <c r="CV3" s="7"/>
      <c r="CW3" s="7"/>
      <c r="CX3" s="7"/>
      <c r="CY3" s="7"/>
      <c r="CZ3" s="8"/>
    </row>
    <row r="4" spans="2:104">
      <c r="D4" t="s">
        <v>454</v>
      </c>
      <c r="AN4" t="s">
        <v>295</v>
      </c>
      <c r="BG4" s="6"/>
      <c r="BH4" s="7"/>
      <c r="BI4" s="7"/>
      <c r="BJ4" s="7"/>
      <c r="BK4" s="7"/>
      <c r="BL4" s="7"/>
      <c r="BM4" s="7"/>
      <c r="BN4" s="7"/>
      <c r="BO4" s="7"/>
      <c r="BP4" s="7"/>
      <c r="BQ4" s="8"/>
      <c r="BW4" t="s">
        <v>486</v>
      </c>
      <c r="CA4" s="115">
        <f>'1条'!BA32</f>
        <v>250</v>
      </c>
      <c r="CB4" s="109"/>
      <c r="CC4" s="110"/>
      <c r="CD4" s="4" t="s">
        <v>265</v>
      </c>
      <c r="CJ4" s="115">
        <f>1000/CA4</f>
        <v>4</v>
      </c>
      <c r="CK4" s="109"/>
      <c r="CL4" s="110"/>
      <c r="CM4" s="100" t="s">
        <v>489</v>
      </c>
      <c r="CP4" s="9"/>
      <c r="CZ4" s="10"/>
    </row>
    <row r="5" spans="2:104">
      <c r="E5" s="233"/>
      <c r="F5" s="233"/>
      <c r="G5" s="233" t="s">
        <v>101</v>
      </c>
      <c r="H5" s="233"/>
      <c r="I5" s="233"/>
      <c r="J5" s="229" t="s">
        <v>102</v>
      </c>
      <c r="K5" s="229"/>
      <c r="L5" s="229"/>
      <c r="M5" s="233" t="s">
        <v>103</v>
      </c>
      <c r="N5" s="233"/>
      <c r="O5" s="233"/>
      <c r="P5" s="179" t="s">
        <v>104</v>
      </c>
      <c r="Q5" s="179"/>
      <c r="R5" s="179"/>
      <c r="S5" s="179" t="s">
        <v>105</v>
      </c>
      <c r="T5" s="179"/>
      <c r="U5" s="179"/>
      <c r="V5" s="17"/>
      <c r="X5" s="6"/>
      <c r="Y5" s="7"/>
      <c r="Z5" s="7"/>
      <c r="AA5" s="7"/>
      <c r="AB5" s="7"/>
      <c r="AC5" s="7"/>
      <c r="AD5" s="7"/>
      <c r="AE5" s="7"/>
      <c r="AF5" s="7"/>
      <c r="AG5" s="7"/>
      <c r="AH5" s="8"/>
      <c r="AN5" s="161" t="s">
        <v>174</v>
      </c>
      <c r="AO5" s="161"/>
      <c r="AP5" s="160" t="s">
        <v>40</v>
      </c>
      <c r="AQ5" s="30">
        <v>1</v>
      </c>
      <c r="AR5" s="226" t="s">
        <v>510</v>
      </c>
      <c r="AS5" s="226"/>
      <c r="AT5" s="226"/>
      <c r="AU5" s="226"/>
      <c r="AV5" s="226"/>
      <c r="AW5" s="18"/>
      <c r="AX5" s="16"/>
      <c r="AY5" s="16"/>
      <c r="AZ5" s="16"/>
      <c r="BA5" s="16"/>
      <c r="BB5" s="16"/>
      <c r="BC5" s="16"/>
      <c r="BD5" s="16"/>
      <c r="BE5" s="16"/>
      <c r="BG5" s="9"/>
      <c r="BQ5" s="10"/>
      <c r="BW5" t="s">
        <v>259</v>
      </c>
      <c r="CB5" s="5" t="s">
        <v>262</v>
      </c>
      <c r="CC5" s="4" t="s">
        <v>4</v>
      </c>
      <c r="CJ5" s="115">
        <f>CJ3*CJ4</f>
        <v>3176.8</v>
      </c>
      <c r="CK5" s="109"/>
      <c r="CL5" s="110"/>
      <c r="CM5" s="4" t="s">
        <v>263</v>
      </c>
      <c r="CP5" s="9"/>
      <c r="CZ5" s="10"/>
    </row>
    <row r="6" spans="2:104">
      <c r="E6" s="233" t="s">
        <v>108</v>
      </c>
      <c r="F6" s="233"/>
      <c r="G6" s="232">
        <f>'1条'!R12</f>
        <v>2.5999999999999996</v>
      </c>
      <c r="H6" s="232"/>
      <c r="I6" s="232"/>
      <c r="J6" s="232">
        <f>'1条'!R10</f>
        <v>0.6</v>
      </c>
      <c r="K6" s="232"/>
      <c r="L6" s="232"/>
      <c r="M6" s="232">
        <f>G6*J6</f>
        <v>1.5599999999999998</v>
      </c>
      <c r="N6" s="232"/>
      <c r="O6" s="232"/>
      <c r="P6" s="232">
        <f>G6/2</f>
        <v>1.2999999999999998</v>
      </c>
      <c r="Q6" s="232"/>
      <c r="R6" s="232"/>
      <c r="S6" s="263" t="s">
        <v>217</v>
      </c>
      <c r="T6" s="263"/>
      <c r="U6" s="263"/>
      <c r="V6" s="83"/>
      <c r="X6" s="9"/>
      <c r="AH6" s="10"/>
      <c r="AN6" s="161"/>
      <c r="AO6" s="161"/>
      <c r="AP6" s="160"/>
      <c r="AQ6" s="71">
        <v>2</v>
      </c>
      <c r="AR6" s="226"/>
      <c r="AS6" s="226"/>
      <c r="AT6" s="226"/>
      <c r="AU6" s="226"/>
      <c r="AV6" s="226"/>
      <c r="AW6" s="18"/>
      <c r="AX6" s="16"/>
      <c r="AY6" s="16"/>
      <c r="AZ6" s="16"/>
      <c r="BA6" s="16"/>
      <c r="BB6" s="16"/>
      <c r="BC6" s="16"/>
      <c r="BD6" s="16"/>
      <c r="BE6" s="16"/>
      <c r="BG6" s="9"/>
      <c r="BQ6" s="10"/>
      <c r="BV6" t="s">
        <v>507</v>
      </c>
      <c r="CA6" s="115" t="str">
        <f>_xlfn.IFS(CJ3&lt;760.2, "D13", CJ3&lt;1191.6, "D16", CJ3&lt;1719, "D19",TRUE, "D22")</f>
        <v>D16</v>
      </c>
      <c r="CB6" s="109"/>
      <c r="CC6" s="110"/>
      <c r="CE6" s="115">
        <f>HLOOKUP(CA6,'1条'!BY36:CX38,2)</f>
        <v>15.9</v>
      </c>
      <c r="CF6" s="109"/>
      <c r="CG6" s="110"/>
      <c r="CH6" s="4" t="s">
        <v>265</v>
      </c>
      <c r="CJ6" s="115">
        <f>HLOOKUP(CA6,'1条'!BY36:CX38,3)</f>
        <v>198.6</v>
      </c>
      <c r="CK6" s="109"/>
      <c r="CL6" s="110"/>
      <c r="CM6" s="4" t="s">
        <v>488</v>
      </c>
      <c r="CP6" s="9"/>
      <c r="CZ6" s="10"/>
    </row>
    <row r="7" spans="2:104">
      <c r="E7" s="16" t="s">
        <v>293</v>
      </c>
      <c r="F7" s="16"/>
      <c r="G7" s="16"/>
      <c r="H7" s="16"/>
      <c r="I7" s="16"/>
      <c r="J7" s="16"/>
      <c r="K7" s="16"/>
      <c r="L7" s="16"/>
      <c r="M7" s="16"/>
      <c r="X7" s="9"/>
      <c r="AH7" s="10"/>
      <c r="AO7" s="16"/>
      <c r="AP7" s="160" t="s">
        <v>40</v>
      </c>
      <c r="AQ7" s="30">
        <v>1</v>
      </c>
      <c r="AR7" s="160" t="s">
        <v>275</v>
      </c>
      <c r="AS7" s="163">
        <f>BB17</f>
        <v>146.35621874999993</v>
      </c>
      <c r="AT7" s="163"/>
      <c r="AU7" s="163"/>
      <c r="AV7" s="160" t="s">
        <v>238</v>
      </c>
      <c r="AW7" s="163">
        <f>BB18</f>
        <v>21.420937500000065</v>
      </c>
      <c r="AX7" s="163"/>
      <c r="AY7" s="163"/>
      <c r="AZ7" s="160" t="s">
        <v>308</v>
      </c>
      <c r="BA7" s="163">
        <f>BB19</f>
        <v>2.5999999999999996</v>
      </c>
      <c r="BB7" s="163"/>
      <c r="BC7" s="163"/>
      <c r="BD7" s="16"/>
      <c r="BE7" s="16"/>
      <c r="BG7" s="9"/>
      <c r="BQ7" s="10"/>
      <c r="BW7" t="s">
        <v>486</v>
      </c>
      <c r="CA7" s="115">
        <f>'1条'!BA34</f>
        <v>250</v>
      </c>
      <c r="CB7" s="109"/>
      <c r="CC7" s="110"/>
      <c r="CD7" s="4" t="s">
        <v>265</v>
      </c>
      <c r="CJ7" s="115">
        <f>1000/CA7</f>
        <v>4</v>
      </c>
      <c r="CK7" s="109"/>
      <c r="CL7" s="110"/>
      <c r="CM7" s="100" t="s">
        <v>489</v>
      </c>
      <c r="CP7" s="9"/>
      <c r="CZ7" s="10"/>
    </row>
    <row r="8" spans="2:104" ht="19.2">
      <c r="E8" s="16" t="s">
        <v>119</v>
      </c>
      <c r="X8" s="9"/>
      <c r="AH8" s="10"/>
      <c r="AP8" s="160"/>
      <c r="AQ8" s="71">
        <v>2</v>
      </c>
      <c r="AR8" s="160"/>
      <c r="AS8" s="163"/>
      <c r="AT8" s="163"/>
      <c r="AU8" s="163"/>
      <c r="AV8" s="160"/>
      <c r="AW8" s="163"/>
      <c r="AX8" s="163"/>
      <c r="AY8" s="163"/>
      <c r="AZ8" s="160"/>
      <c r="BA8" s="163"/>
      <c r="BB8" s="163"/>
      <c r="BC8" s="163"/>
      <c r="BD8" s="16"/>
      <c r="BE8" s="16"/>
      <c r="BG8" s="9"/>
      <c r="BQ8" s="10"/>
      <c r="BW8" t="s">
        <v>259</v>
      </c>
      <c r="CB8" s="5" t="s">
        <v>262</v>
      </c>
      <c r="CC8" s="4" t="s">
        <v>4</v>
      </c>
      <c r="CJ8" s="115">
        <f>CJ6*CJ7</f>
        <v>794.4</v>
      </c>
      <c r="CK8" s="109"/>
      <c r="CL8" s="110"/>
      <c r="CM8" s="4" t="s">
        <v>263</v>
      </c>
      <c r="CP8" s="9"/>
      <c r="CZ8" s="10"/>
    </row>
    <row r="9" spans="2:104">
      <c r="F9" s="161" t="s">
        <v>116</v>
      </c>
      <c r="G9" s="161"/>
      <c r="H9" s="21" t="s">
        <v>40</v>
      </c>
      <c r="I9" s="161" t="s">
        <v>114</v>
      </c>
      <c r="J9" s="167"/>
      <c r="K9" s="167"/>
      <c r="L9" s="15" t="s">
        <v>117</v>
      </c>
      <c r="M9" s="16"/>
      <c r="X9" s="9"/>
      <c r="AH9" s="10"/>
      <c r="AP9" s="19" t="s">
        <v>40</v>
      </c>
      <c r="AQ9" s="163">
        <f>AQ7/AQ8*(AS7+AW7)*BA7</f>
        <v>218.11030312499994</v>
      </c>
      <c r="AR9" s="163"/>
      <c r="AS9" s="163"/>
      <c r="AT9" s="4" t="s">
        <v>181</v>
      </c>
      <c r="AX9" s="17"/>
      <c r="AY9" s="16"/>
      <c r="AZ9" s="17"/>
      <c r="BA9" s="16"/>
      <c r="BB9" s="16"/>
      <c r="BC9" s="16"/>
      <c r="BD9" s="16"/>
      <c r="BE9" s="16"/>
      <c r="BG9" s="9"/>
      <c r="BQ9" s="10"/>
      <c r="CA9" s="4"/>
      <c r="CB9" s="4"/>
      <c r="CC9" s="4"/>
      <c r="CE9" s="4"/>
      <c r="CF9" s="4"/>
      <c r="CG9" s="4"/>
      <c r="CH9" s="4"/>
      <c r="CP9" s="9"/>
      <c r="CZ9" s="10"/>
    </row>
    <row r="10" spans="2:104">
      <c r="H10" s="21" t="s">
        <v>40</v>
      </c>
      <c r="I10" s="163">
        <f>M6</f>
        <v>1.5599999999999998</v>
      </c>
      <c r="J10" s="163"/>
      <c r="K10" s="163"/>
      <c r="L10" s="23" t="s">
        <v>60</v>
      </c>
      <c r="M10" s="165">
        <f>'1条'!BA4</f>
        <v>24.5</v>
      </c>
      <c r="N10" s="165"/>
      <c r="P10" s="21" t="s">
        <v>40</v>
      </c>
      <c r="Q10" s="163">
        <f>I10*M10</f>
        <v>38.22</v>
      </c>
      <c r="R10" s="163"/>
      <c r="S10" s="163"/>
      <c r="T10" s="18" t="s">
        <v>118</v>
      </c>
      <c r="X10" s="9"/>
      <c r="AH10" s="10"/>
      <c r="AN10" s="16" t="s">
        <v>296</v>
      </c>
      <c r="AO10" s="16"/>
      <c r="BG10" s="9"/>
      <c r="BQ10" s="10"/>
      <c r="BV10" t="s">
        <v>494</v>
      </c>
      <c r="CE10" s="115">
        <f>'1条'!BA36</f>
        <v>70</v>
      </c>
      <c r="CF10" s="109"/>
      <c r="CG10" s="110"/>
      <c r="CH10" s="4" t="s">
        <v>265</v>
      </c>
      <c r="CP10" s="9"/>
      <c r="CZ10" s="10"/>
    </row>
    <row r="11" spans="2:104">
      <c r="X11" s="9"/>
      <c r="AH11" s="10"/>
      <c r="AN11" s="161" t="s">
        <v>297</v>
      </c>
      <c r="AO11" s="161"/>
      <c r="AP11" s="160" t="s">
        <v>40</v>
      </c>
      <c r="AQ11" s="265" t="s">
        <v>17</v>
      </c>
      <c r="AR11" s="265"/>
      <c r="AS11" s="160" t="s">
        <v>315</v>
      </c>
      <c r="AT11" s="68">
        <v>2</v>
      </c>
      <c r="AU11" s="28" t="s">
        <v>142</v>
      </c>
      <c r="AV11" s="166" t="s">
        <v>299</v>
      </c>
      <c r="AW11" s="166"/>
      <c r="AX11" s="166"/>
      <c r="AY11" s="160" t="s">
        <v>142</v>
      </c>
      <c r="AZ11" s="161" t="s">
        <v>511</v>
      </c>
      <c r="BG11" s="9"/>
      <c r="BQ11" s="10"/>
      <c r="BV11" t="s">
        <v>503</v>
      </c>
      <c r="CE11" s="115">
        <f>CE3/2+CE6+CE10</f>
        <v>101.8</v>
      </c>
      <c r="CF11" s="109"/>
      <c r="CG11" s="110"/>
      <c r="CH11" s="4" t="s">
        <v>265</v>
      </c>
      <c r="CI11" t="s">
        <v>495</v>
      </c>
      <c r="CJ11" s="108">
        <f>ROUNDUP(CE11,-1)</f>
        <v>110</v>
      </c>
      <c r="CK11" s="155"/>
      <c r="CL11" s="156"/>
      <c r="CM11" s="4" t="s">
        <v>265</v>
      </c>
      <c r="CO11" s="105">
        <f>CJ11/1000</f>
        <v>0.11</v>
      </c>
      <c r="CP11" s="9"/>
      <c r="CZ11" s="10"/>
    </row>
    <row r="12" spans="2:104">
      <c r="D12" t="s">
        <v>455</v>
      </c>
      <c r="X12" s="9"/>
      <c r="AH12" s="10"/>
      <c r="AN12" s="161"/>
      <c r="AO12" s="161"/>
      <c r="AP12" s="160"/>
      <c r="AQ12" s="265"/>
      <c r="AR12" s="265"/>
      <c r="AS12" s="160"/>
      <c r="AT12" s="69">
        <v>3</v>
      </c>
      <c r="AU12" s="16" t="s">
        <v>142</v>
      </c>
      <c r="AV12" s="161" t="s">
        <v>300</v>
      </c>
      <c r="AW12" s="161"/>
      <c r="AX12" s="161"/>
      <c r="AY12" s="160"/>
      <c r="AZ12" s="161"/>
      <c r="BB12" s="17"/>
      <c r="BC12" s="17"/>
      <c r="BD12" s="17"/>
      <c r="BF12" s="16"/>
      <c r="BG12" s="39"/>
      <c r="BH12" s="16"/>
      <c r="BQ12" s="10"/>
      <c r="BV12" t="s">
        <v>13</v>
      </c>
      <c r="CE12" s="140">
        <f>'1条'!R10</f>
        <v>0.6</v>
      </c>
      <c r="CF12" s="141"/>
      <c r="CG12" s="142"/>
      <c r="CH12" s="4" t="s">
        <v>5</v>
      </c>
      <c r="CI12" t="s">
        <v>4</v>
      </c>
      <c r="CJ12" s="108">
        <f>CE12*1000</f>
        <v>600</v>
      </c>
      <c r="CK12" s="155"/>
      <c r="CL12" s="156"/>
      <c r="CM12" s="4" t="s">
        <v>265</v>
      </c>
      <c r="CP12" s="9"/>
      <c r="CZ12" s="10"/>
    </row>
    <row r="13" spans="2:104">
      <c r="E13" t="s">
        <v>135</v>
      </c>
      <c r="X13" s="9"/>
      <c r="AH13" s="10"/>
      <c r="AP13" s="160" t="s">
        <v>40</v>
      </c>
      <c r="AQ13" s="163">
        <f>G6</f>
        <v>2.5999999999999996</v>
      </c>
      <c r="AR13" s="163"/>
      <c r="AS13" s="160" t="s">
        <v>315</v>
      </c>
      <c r="AT13" s="68">
        <v>2</v>
      </c>
      <c r="AU13" s="28" t="s">
        <v>142</v>
      </c>
      <c r="AV13" s="162">
        <f>BB17</f>
        <v>146.35621874999993</v>
      </c>
      <c r="AW13" s="162"/>
      <c r="AX13" s="162"/>
      <c r="AY13" s="35" t="s">
        <v>238</v>
      </c>
      <c r="AZ13" s="162">
        <f>BB18</f>
        <v>21.420937500000065</v>
      </c>
      <c r="BA13" s="162"/>
      <c r="BB13" s="162"/>
      <c r="BC13" s="16"/>
      <c r="BD13" s="160" t="s">
        <v>142</v>
      </c>
      <c r="BE13" s="163">
        <f>BB19</f>
        <v>2.5999999999999996</v>
      </c>
      <c r="BF13" s="163"/>
      <c r="BG13" s="9"/>
      <c r="BH13" s="42"/>
      <c r="BQ13" s="10"/>
      <c r="BV13" t="s">
        <v>266</v>
      </c>
      <c r="CB13" s="5" t="s">
        <v>267</v>
      </c>
      <c r="CC13" s="4" t="s">
        <v>4</v>
      </c>
      <c r="CJ13" s="108">
        <f>CJ12-CJ11</f>
        <v>490</v>
      </c>
      <c r="CK13" s="155"/>
      <c r="CL13" s="156"/>
      <c r="CM13" s="4" t="s">
        <v>265</v>
      </c>
      <c r="CO13" s="105">
        <f>CJ13/1000</f>
        <v>0.49</v>
      </c>
      <c r="CP13" s="9"/>
      <c r="CZ13" s="10"/>
    </row>
    <row r="14" spans="2:104">
      <c r="X14" s="9"/>
      <c r="AH14" s="10"/>
      <c r="AO14" s="16"/>
      <c r="AP14" s="160"/>
      <c r="AQ14" s="163"/>
      <c r="AR14" s="163"/>
      <c r="AS14" s="160"/>
      <c r="AT14" s="69">
        <v>3</v>
      </c>
      <c r="AU14" s="16" t="s">
        <v>307</v>
      </c>
      <c r="AV14" s="163">
        <f>BB17</f>
        <v>146.35621874999993</v>
      </c>
      <c r="AW14" s="163"/>
      <c r="AX14" s="163"/>
      <c r="AY14" s="17" t="s">
        <v>238</v>
      </c>
      <c r="AZ14" s="163">
        <f>BB18</f>
        <v>21.420937500000065</v>
      </c>
      <c r="BA14" s="163"/>
      <c r="BB14" s="163"/>
      <c r="BC14" s="16" t="s">
        <v>151</v>
      </c>
      <c r="BD14" s="160"/>
      <c r="BE14" s="163"/>
      <c r="BF14" s="163"/>
      <c r="BG14" s="9"/>
      <c r="BH14" s="42"/>
      <c r="BQ14" s="10"/>
      <c r="BV14" t="s">
        <v>264</v>
      </c>
      <c r="CB14" s="5" t="s">
        <v>467</v>
      </c>
      <c r="CC14" s="4" t="s">
        <v>4</v>
      </c>
      <c r="CJ14" s="115">
        <f>'1条'!CP4</f>
        <v>1000</v>
      </c>
      <c r="CK14" s="109"/>
      <c r="CL14" s="110"/>
      <c r="CM14" s="4" t="s">
        <v>265</v>
      </c>
      <c r="CP14" s="9"/>
      <c r="CZ14" s="10"/>
    </row>
    <row r="15" spans="2:104">
      <c r="E15" s="233"/>
      <c r="F15" s="233"/>
      <c r="G15" s="233" t="s">
        <v>101</v>
      </c>
      <c r="H15" s="233"/>
      <c r="I15" s="233"/>
      <c r="J15" s="229" t="s">
        <v>102</v>
      </c>
      <c r="K15" s="229"/>
      <c r="L15" s="229"/>
      <c r="M15" s="233" t="s">
        <v>103</v>
      </c>
      <c r="N15" s="233"/>
      <c r="O15" s="233"/>
      <c r="P15" s="179" t="s">
        <v>104</v>
      </c>
      <c r="Q15" s="179"/>
      <c r="R15" s="179"/>
      <c r="S15" s="179" t="s">
        <v>105</v>
      </c>
      <c r="T15" s="179"/>
      <c r="U15" s="179"/>
      <c r="V15" s="17"/>
      <c r="X15" s="9"/>
      <c r="AH15" s="10"/>
      <c r="AP15" s="19" t="s">
        <v>40</v>
      </c>
      <c r="AQ15" s="163">
        <f>AQ13-(AT13*AV13+AZ13)/(AT14*(AV14+AZ14))*BE13</f>
        <v>0.97731827690338569</v>
      </c>
      <c r="AR15" s="163"/>
      <c r="AS15" s="163"/>
      <c r="AT15" s="4" t="s">
        <v>5</v>
      </c>
      <c r="BG15" s="9"/>
      <c r="BQ15" s="10"/>
      <c r="BV15" t="s">
        <v>270</v>
      </c>
      <c r="CB15" s="5" t="s">
        <v>269</v>
      </c>
      <c r="CC15" s="4" t="s">
        <v>4</v>
      </c>
      <c r="CE15" s="108">
        <f>'1条'!CP3</f>
        <v>15</v>
      </c>
      <c r="CF15" s="155"/>
      <c r="CG15" s="156"/>
      <c r="CP15" s="9"/>
      <c r="CZ15" s="10"/>
    </row>
    <row r="16" spans="2:104">
      <c r="E16" s="233" t="s">
        <v>108</v>
      </c>
      <c r="F16" s="233"/>
      <c r="G16" s="232">
        <f>G6</f>
        <v>2.5999999999999996</v>
      </c>
      <c r="H16" s="232"/>
      <c r="I16" s="232"/>
      <c r="J16" s="232">
        <f>'1条'!R7-'1条'!R17</f>
        <v>6.3000000000000007</v>
      </c>
      <c r="K16" s="232"/>
      <c r="L16" s="232"/>
      <c r="M16" s="232">
        <f>G16*J16</f>
        <v>16.38</v>
      </c>
      <c r="N16" s="232"/>
      <c r="O16" s="232"/>
      <c r="P16" s="232">
        <f>G16/2</f>
        <v>1.2999999999999998</v>
      </c>
      <c r="Q16" s="232"/>
      <c r="R16" s="232"/>
      <c r="S16" s="263" t="s">
        <v>217</v>
      </c>
      <c r="T16" s="263"/>
      <c r="U16" s="263"/>
      <c r="V16" s="83"/>
      <c r="X16" s="9"/>
      <c r="AH16" s="10"/>
      <c r="AN16" s="16" t="s">
        <v>153</v>
      </c>
      <c r="BG16" s="9"/>
      <c r="BQ16" s="10"/>
      <c r="BV16" t="s">
        <v>260</v>
      </c>
      <c r="CP16" s="9"/>
      <c r="CZ16" s="10"/>
    </row>
    <row r="17" spans="4:104">
      <c r="E17" s="16" t="s">
        <v>138</v>
      </c>
      <c r="X17" s="9"/>
      <c r="AH17" s="10"/>
      <c r="AN17" s="161" t="s">
        <v>298</v>
      </c>
      <c r="AO17" s="161"/>
      <c r="AP17" s="16" t="s">
        <v>512</v>
      </c>
      <c r="AQ17" s="16"/>
      <c r="AR17" s="16"/>
      <c r="AS17" s="16"/>
      <c r="AT17" s="16"/>
      <c r="AU17" s="16"/>
      <c r="AV17" s="16"/>
      <c r="AW17" s="16"/>
      <c r="AY17" s="161" t="s">
        <v>298</v>
      </c>
      <c r="AZ17" s="161"/>
      <c r="BA17" s="18" t="s">
        <v>4</v>
      </c>
      <c r="BB17" s="163">
        <f>('1条'!R12)/'1条'!R9*('3安'!BB22-'3安'!BB26)+'3安'!BB26</f>
        <v>146.35621874999993</v>
      </c>
      <c r="BC17" s="163"/>
      <c r="BD17" s="163"/>
      <c r="BE17" s="4" t="s">
        <v>33</v>
      </c>
      <c r="BG17" s="9"/>
      <c r="BQ17" s="10"/>
      <c r="BV17" s="192" t="s">
        <v>261</v>
      </c>
      <c r="BW17" s="192"/>
      <c r="BX17" s="218" t="s">
        <v>40</v>
      </c>
      <c r="BY17" s="220" t="s">
        <v>262</v>
      </c>
      <c r="BZ17" s="220"/>
      <c r="CA17" s="58"/>
      <c r="CB17" s="218" t="s">
        <v>40</v>
      </c>
      <c r="CC17" s="12"/>
      <c r="CD17" s="201">
        <f>CJ5</f>
        <v>3176.8</v>
      </c>
      <c r="CE17" s="201"/>
      <c r="CF17" s="201"/>
      <c r="CG17" s="12"/>
      <c r="CI17" s="218" t="s">
        <v>40</v>
      </c>
      <c r="CJ17" s="253">
        <f>CD17/CC18/CF18</f>
        <v>6.4832653061224488E-3</v>
      </c>
      <c r="CK17" s="253"/>
      <c r="CL17" s="253"/>
      <c r="CP17" s="9"/>
      <c r="CZ17" s="10"/>
    </row>
    <row r="18" spans="4:104" ht="19.2">
      <c r="E18" s="16" t="s">
        <v>137</v>
      </c>
      <c r="X18" s="9"/>
      <c r="AH18" s="10"/>
      <c r="AN18" s="161" t="s">
        <v>302</v>
      </c>
      <c r="AO18" s="161"/>
      <c r="AP18" s="16" t="s">
        <v>513</v>
      </c>
      <c r="AQ18" s="16"/>
      <c r="AR18" s="16"/>
      <c r="AS18" s="16"/>
      <c r="AT18" s="16"/>
      <c r="AU18" s="16"/>
      <c r="AV18" s="16"/>
      <c r="AW18" s="16"/>
      <c r="AX18" s="16"/>
      <c r="AY18" s="161" t="s">
        <v>302</v>
      </c>
      <c r="AZ18" s="161"/>
      <c r="BA18" s="18" t="s">
        <v>4</v>
      </c>
      <c r="BB18" s="163">
        <f>'3安'!AP38</f>
        <v>21.420937500000065</v>
      </c>
      <c r="BC18" s="163"/>
      <c r="BD18" s="163"/>
      <c r="BE18" s="4" t="s">
        <v>33</v>
      </c>
      <c r="BG18" s="9"/>
      <c r="BQ18" s="10"/>
      <c r="BV18" s="192"/>
      <c r="BW18" s="192"/>
      <c r="BX18" s="218"/>
      <c r="BY18" s="245" t="s">
        <v>468</v>
      </c>
      <c r="BZ18" s="245"/>
      <c r="CA18" s="58"/>
      <c r="CB18" s="218"/>
      <c r="CC18" s="197">
        <f>CJ14</f>
        <v>1000</v>
      </c>
      <c r="CD18" s="197"/>
      <c r="CE18" s="4" t="s">
        <v>60</v>
      </c>
      <c r="CF18" s="235">
        <f>CJ13</f>
        <v>490</v>
      </c>
      <c r="CG18" s="197"/>
      <c r="CI18" s="218"/>
      <c r="CJ18" s="253"/>
      <c r="CK18" s="253"/>
      <c r="CL18" s="253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</row>
    <row r="19" spans="4:104">
      <c r="F19" s="161" t="s">
        <v>129</v>
      </c>
      <c r="G19" s="161"/>
      <c r="H19" s="21" t="s">
        <v>40</v>
      </c>
      <c r="I19" s="161" t="s">
        <v>114</v>
      </c>
      <c r="J19" s="167"/>
      <c r="K19" s="167"/>
      <c r="L19" s="15" t="s">
        <v>130</v>
      </c>
      <c r="M19" s="16"/>
      <c r="X19" s="11"/>
      <c r="Y19" s="12"/>
      <c r="Z19" s="12"/>
      <c r="AA19" s="12"/>
      <c r="AB19" s="12"/>
      <c r="AC19" s="12"/>
      <c r="AD19" s="12"/>
      <c r="AE19" s="12"/>
      <c r="AF19" s="12"/>
      <c r="AG19" s="12"/>
      <c r="AH19" s="13"/>
      <c r="AN19" s="185" t="s">
        <v>511</v>
      </c>
      <c r="AO19" s="185"/>
      <c r="AP19" s="31" t="s">
        <v>304</v>
      </c>
      <c r="AQ19" s="16"/>
      <c r="AR19" s="16"/>
      <c r="AS19" s="16"/>
      <c r="AT19" s="16"/>
      <c r="AU19" s="16"/>
      <c r="AV19" s="16"/>
      <c r="AW19" s="16"/>
      <c r="AX19" s="16"/>
      <c r="AY19" s="185" t="s">
        <v>511</v>
      </c>
      <c r="AZ19" s="185"/>
      <c r="BA19" s="18" t="s">
        <v>4</v>
      </c>
      <c r="BB19" s="163">
        <f>'1条'!R12</f>
        <v>2.5999999999999996</v>
      </c>
      <c r="BC19" s="163"/>
      <c r="BD19" s="163"/>
      <c r="BE19" s="4" t="s">
        <v>5</v>
      </c>
      <c r="BG19" s="9"/>
      <c r="BQ19" s="10"/>
    </row>
    <row r="20" spans="4:104">
      <c r="F20" s="16"/>
      <c r="G20" s="16"/>
      <c r="H20" s="21" t="s">
        <v>40</v>
      </c>
      <c r="I20" s="163">
        <f>M16</f>
        <v>16.38</v>
      </c>
      <c r="J20" s="163"/>
      <c r="K20" s="163"/>
      <c r="L20" s="23" t="s">
        <v>60</v>
      </c>
      <c r="M20" s="165">
        <f>'1条'!R24</f>
        <v>19</v>
      </c>
      <c r="N20" s="165"/>
      <c r="P20" s="21" t="s">
        <v>40</v>
      </c>
      <c r="Q20" s="163">
        <f>I20*M20</f>
        <v>311.21999999999997</v>
      </c>
      <c r="R20" s="163"/>
      <c r="S20" s="163"/>
      <c r="T20" s="18" t="s">
        <v>118</v>
      </c>
      <c r="AN20" s="41"/>
      <c r="AO20" s="41"/>
      <c r="AP20" s="31"/>
      <c r="AQ20" s="16"/>
      <c r="AR20" s="16"/>
      <c r="AS20" s="16"/>
      <c r="AT20" s="16"/>
      <c r="AU20" s="16"/>
      <c r="AV20" s="16"/>
      <c r="AW20" s="16"/>
      <c r="AX20" s="16"/>
      <c r="AY20" s="41"/>
      <c r="AZ20" s="41"/>
      <c r="BA20" s="18"/>
      <c r="BB20" s="40"/>
      <c r="BC20" s="40"/>
      <c r="BD20" s="40"/>
      <c r="BE20" s="4"/>
      <c r="BG20" s="9"/>
      <c r="BQ20" s="10"/>
      <c r="BV20" t="s">
        <v>271</v>
      </c>
    </row>
    <row r="21" spans="4:104">
      <c r="X21" s="6"/>
      <c r="Y21" s="7"/>
      <c r="Z21" s="7"/>
      <c r="AA21" s="7"/>
      <c r="AB21" s="7"/>
      <c r="AC21" s="7"/>
      <c r="AD21" s="7"/>
      <c r="AE21" s="7"/>
      <c r="AF21" s="7"/>
      <c r="AG21" s="7"/>
      <c r="AH21" s="8"/>
      <c r="BG21" s="11"/>
      <c r="BH21" s="12"/>
      <c r="BI21" s="12"/>
      <c r="BJ21" s="12"/>
      <c r="BK21" s="12"/>
      <c r="BL21" s="12"/>
      <c r="BM21" s="12"/>
      <c r="BN21" s="12"/>
      <c r="BO21" s="12"/>
      <c r="BP21" s="12"/>
      <c r="BQ21" s="13"/>
      <c r="BV21" s="192" t="s">
        <v>268</v>
      </c>
      <c r="BW21" s="192"/>
      <c r="BX21" s="4" t="s">
        <v>40</v>
      </c>
      <c r="BY21" s="62">
        <f>CE15</f>
        <v>15</v>
      </c>
      <c r="BZ21" s="4" t="s">
        <v>60</v>
      </c>
      <c r="CA21" s="252">
        <f>CJ17</f>
        <v>6.4832653061224488E-3</v>
      </c>
      <c r="CB21" s="197"/>
      <c r="CC21" s="197"/>
      <c r="CD21" s="4" t="s">
        <v>40</v>
      </c>
      <c r="CE21" s="252">
        <f>BY21*CA21</f>
        <v>9.7248979591836732E-2</v>
      </c>
      <c r="CF21" s="197"/>
      <c r="CG21" s="197"/>
    </row>
    <row r="22" spans="4:104">
      <c r="D22" t="s">
        <v>456</v>
      </c>
      <c r="X22" s="9"/>
      <c r="AH22" s="10"/>
      <c r="AL22" t="s">
        <v>458</v>
      </c>
      <c r="BV22" s="192" t="s">
        <v>272</v>
      </c>
      <c r="BW22" s="192"/>
      <c r="BX22" s="4" t="s">
        <v>40</v>
      </c>
      <c r="BY22" s="65" t="s">
        <v>273</v>
      </c>
      <c r="BZ22" s="4" t="s">
        <v>313</v>
      </c>
      <c r="CF22" s="4" t="s">
        <v>40</v>
      </c>
      <c r="CG22" s="65" t="s">
        <v>273</v>
      </c>
      <c r="CH22" t="s">
        <v>274</v>
      </c>
      <c r="CI22" s="4">
        <v>2</v>
      </c>
      <c r="CJ22" s="4" t="s">
        <v>60</v>
      </c>
      <c r="CK22" s="252">
        <f>CE21</f>
        <v>9.7248979591836732E-2</v>
      </c>
      <c r="CL22" s="197"/>
      <c r="CM22" s="197"/>
      <c r="CN22" s="73" t="s">
        <v>342</v>
      </c>
      <c r="CO22" s="252">
        <f>CE21</f>
        <v>9.7248979591836732E-2</v>
      </c>
      <c r="CP22" s="197"/>
      <c r="CQ22" s="197"/>
      <c r="CR22" t="s">
        <v>276</v>
      </c>
      <c r="CS22" s="59" t="s">
        <v>281</v>
      </c>
      <c r="CT22" s="252">
        <f>CE21</f>
        <v>9.7248979591836732E-2</v>
      </c>
      <c r="CU22" s="197"/>
      <c r="CV22" s="197"/>
      <c r="CW22" s="4" t="s">
        <v>40</v>
      </c>
      <c r="CX22" s="212">
        <f>SQRT(CI22*CK22+CO22^2)-CT22</f>
        <v>0.35436515129350987</v>
      </c>
      <c r="CY22" s="212"/>
      <c r="CZ22" s="212"/>
    </row>
    <row r="23" spans="4:104">
      <c r="E23" t="s">
        <v>422</v>
      </c>
      <c r="X23" s="9"/>
      <c r="AH23" s="10"/>
      <c r="AP23" s="203" t="s">
        <v>203</v>
      </c>
      <c r="AQ23" s="204"/>
      <c r="AR23" s="204"/>
      <c r="AS23" s="205" t="s">
        <v>204</v>
      </c>
      <c r="AT23" s="204"/>
      <c r="AU23" s="204"/>
      <c r="AV23" s="24" t="s">
        <v>311</v>
      </c>
      <c r="AW23" s="25"/>
      <c r="AX23" s="25"/>
      <c r="AY23" s="24" t="s">
        <v>206</v>
      </c>
      <c r="AZ23" s="25"/>
      <c r="BA23" s="25"/>
      <c r="BB23" s="26"/>
      <c r="BV23" t="s">
        <v>277</v>
      </c>
    </row>
    <row r="24" spans="4:104">
      <c r="F24" s="161" t="s">
        <v>174</v>
      </c>
      <c r="G24" s="161"/>
      <c r="H24" s="21" t="s">
        <v>40</v>
      </c>
      <c r="I24" t="s">
        <v>427</v>
      </c>
      <c r="J24" s="161" t="s">
        <v>17</v>
      </c>
      <c r="K24" s="161"/>
      <c r="L24" t="s">
        <v>425</v>
      </c>
      <c r="M24" s="161" t="s">
        <v>426</v>
      </c>
      <c r="N24" s="161"/>
      <c r="O24" t="s">
        <v>428</v>
      </c>
      <c r="P24" s="97" t="s">
        <v>423</v>
      </c>
      <c r="X24" s="9"/>
      <c r="AH24" s="10"/>
      <c r="AP24" s="206" t="s">
        <v>207</v>
      </c>
      <c r="AQ24" s="207"/>
      <c r="AR24" s="207"/>
      <c r="AS24" s="208" t="s">
        <v>196</v>
      </c>
      <c r="AT24" s="207"/>
      <c r="AU24" s="207"/>
      <c r="AV24" s="208" t="s">
        <v>208</v>
      </c>
      <c r="AW24" s="207"/>
      <c r="AX24" s="207"/>
      <c r="AY24" s="206" t="s">
        <v>210</v>
      </c>
      <c r="AZ24" s="207"/>
      <c r="BA24" s="207"/>
      <c r="BB24" s="209"/>
      <c r="BV24" s="192" t="s">
        <v>104</v>
      </c>
      <c r="BW24" s="192"/>
      <c r="BX24" s="4" t="s">
        <v>40</v>
      </c>
      <c r="BY24" s="192" t="s">
        <v>278</v>
      </c>
      <c r="BZ24" s="192"/>
      <c r="CB24" s="4" t="s">
        <v>40</v>
      </c>
      <c r="CC24" s="212">
        <f>CX22</f>
        <v>0.35436515129350987</v>
      </c>
      <c r="CD24" s="212"/>
      <c r="CE24" s="212"/>
      <c r="CF24" s="4" t="s">
        <v>60</v>
      </c>
      <c r="CG24" s="235">
        <f>CJ13</f>
        <v>490</v>
      </c>
      <c r="CH24" s="235"/>
      <c r="CI24" s="235"/>
      <c r="CJ24" s="4" t="s">
        <v>40</v>
      </c>
      <c r="CK24" s="235">
        <f>CC24*CG24</f>
        <v>173.63892413381984</v>
      </c>
      <c r="CL24" s="235"/>
      <c r="CM24" s="235"/>
    </row>
    <row r="25" spans="4:104">
      <c r="H25" s="21" t="s">
        <v>40</v>
      </c>
      <c r="I25" t="s">
        <v>427</v>
      </c>
      <c r="J25" s="163">
        <f>G16</f>
        <v>2.5999999999999996</v>
      </c>
      <c r="K25" s="163"/>
      <c r="L25" t="s">
        <v>425</v>
      </c>
      <c r="M25" s="163">
        <f>'1条'!R37</f>
        <v>2</v>
      </c>
      <c r="N25" s="163"/>
      <c r="O25" t="s">
        <v>428</v>
      </c>
      <c r="P25" s="23" t="s">
        <v>60</v>
      </c>
      <c r="Q25" s="165">
        <f>'1条'!R36</f>
        <v>10</v>
      </c>
      <c r="R25" s="165"/>
      <c r="X25" s="9"/>
      <c r="AH25" s="10"/>
      <c r="AP25" s="199" t="s">
        <v>212</v>
      </c>
      <c r="AQ25" s="197"/>
      <c r="AR25" s="197"/>
      <c r="AS25" s="196" t="s">
        <v>212</v>
      </c>
      <c r="AT25" s="197"/>
      <c r="AU25" s="197"/>
      <c r="AV25" s="196" t="s">
        <v>213</v>
      </c>
      <c r="AW25" s="197"/>
      <c r="AX25" s="197"/>
      <c r="AY25" s="234" t="s">
        <v>214</v>
      </c>
      <c r="AZ25" s="201"/>
      <c r="BA25" s="201"/>
      <c r="BB25" s="262"/>
    </row>
    <row r="26" spans="4:104">
      <c r="H26" s="21" t="s">
        <v>40</v>
      </c>
      <c r="I26" s="163">
        <f>(J25-M25)*Q25</f>
        <v>5.9999999999999964</v>
      </c>
      <c r="J26" s="163"/>
      <c r="K26" s="163"/>
      <c r="L26" s="18" t="s">
        <v>118</v>
      </c>
      <c r="X26" s="9"/>
      <c r="AH26" s="10"/>
      <c r="AM26" s="107" t="s">
        <v>87</v>
      </c>
      <c r="AN26" s="107"/>
      <c r="AO26" s="107"/>
      <c r="AP26" s="193">
        <f>Q10</f>
        <v>38.22</v>
      </c>
      <c r="AQ26" s="193"/>
      <c r="AR26" s="193"/>
      <c r="AS26" s="115" t="s">
        <v>221</v>
      </c>
      <c r="AT26" s="109"/>
      <c r="AU26" s="110"/>
      <c r="AV26" s="193">
        <f>P6</f>
        <v>1.2999999999999998</v>
      </c>
      <c r="AW26" s="193"/>
      <c r="AX26" s="193"/>
      <c r="AY26" s="194">
        <f>IFERROR(AP26*AV26,0)</f>
        <v>49.685999999999993</v>
      </c>
      <c r="AZ26" s="193"/>
      <c r="BA26" s="193"/>
      <c r="BB26" s="195"/>
      <c r="BV26" t="s">
        <v>284</v>
      </c>
    </row>
    <row r="27" spans="4:104">
      <c r="V27" s="16"/>
      <c r="X27" s="9"/>
      <c r="AH27" s="10"/>
      <c r="AM27" s="107" t="s">
        <v>216</v>
      </c>
      <c r="AN27" s="107"/>
      <c r="AO27" s="107"/>
      <c r="AP27" s="193">
        <f>Q20</f>
        <v>311.21999999999997</v>
      </c>
      <c r="AQ27" s="193"/>
      <c r="AR27" s="193"/>
      <c r="AS27" s="115" t="s">
        <v>221</v>
      </c>
      <c r="AT27" s="109"/>
      <c r="AU27" s="110"/>
      <c r="AV27" s="193">
        <f>P16</f>
        <v>1.2999999999999998</v>
      </c>
      <c r="AW27" s="193"/>
      <c r="AX27" s="193"/>
      <c r="AY27" s="194">
        <f>IFERROR(AP27*AV27,0)</f>
        <v>404.5859999999999</v>
      </c>
      <c r="AZ27" s="193"/>
      <c r="BA27" s="193"/>
      <c r="BB27" s="195"/>
      <c r="BV27" s="254" t="s">
        <v>282</v>
      </c>
      <c r="BW27" s="192"/>
      <c r="BX27" s="218" t="s">
        <v>40</v>
      </c>
      <c r="BY27" s="55">
        <v>2</v>
      </c>
      <c r="BZ27" s="64" t="s">
        <v>279</v>
      </c>
      <c r="CA27" s="32"/>
      <c r="CB27" s="218" t="s">
        <v>40</v>
      </c>
      <c r="CC27" s="55">
        <v>2</v>
      </c>
      <c r="CD27" s="55" t="s">
        <v>60</v>
      </c>
      <c r="CE27" s="169">
        <f>AZ38</f>
        <v>241.21114203670081</v>
      </c>
      <c r="CF27" s="201"/>
      <c r="CG27" s="201"/>
      <c r="CH27" s="55" t="s">
        <v>60</v>
      </c>
      <c r="CI27" s="246">
        <v>1000</v>
      </c>
      <c r="CJ27" s="246"/>
      <c r="CK27" s="246"/>
      <c r="CL27" s="55" t="s">
        <v>60</v>
      </c>
      <c r="CM27" s="246">
        <v>1000</v>
      </c>
      <c r="CN27" s="246"/>
      <c r="CO27" s="246"/>
      <c r="CP27" s="67"/>
      <c r="CQ27" s="67"/>
      <c r="CR27" s="12"/>
      <c r="CT27" s="218" t="s">
        <v>40</v>
      </c>
      <c r="CU27" s="163">
        <f>CC27*CE27*CI27*CM27/(CC28*CG28*CK28*CO28^2)</f>
        <v>6.4294755098643019</v>
      </c>
      <c r="CV27" s="163"/>
      <c r="CW27" s="163"/>
    </row>
    <row r="28" spans="4:104">
      <c r="E28" t="s">
        <v>520</v>
      </c>
      <c r="X28" s="9"/>
      <c r="AH28" s="10"/>
      <c r="AM28" s="107" t="s">
        <v>219</v>
      </c>
      <c r="AN28" s="107"/>
      <c r="AO28" s="107"/>
      <c r="AP28" s="193">
        <f>I26</f>
        <v>5.9999999999999964</v>
      </c>
      <c r="AQ28" s="193"/>
      <c r="AR28" s="193"/>
      <c r="AS28" s="115" t="s">
        <v>221</v>
      </c>
      <c r="AT28" s="109"/>
      <c r="AU28" s="110"/>
      <c r="AV28" s="193">
        <f>I34</f>
        <v>2.2999999999999998</v>
      </c>
      <c r="AW28" s="193"/>
      <c r="AX28" s="193"/>
      <c r="AY28" s="194">
        <f>IFERROR(AP28*AV28,0)</f>
        <v>13.79999999999999</v>
      </c>
      <c r="AZ28" s="193"/>
      <c r="BA28" s="193"/>
      <c r="BB28" s="195"/>
      <c r="BV28" s="192"/>
      <c r="BW28" s="192"/>
      <c r="BX28" s="218"/>
      <c r="BY28" s="245" t="s">
        <v>469</v>
      </c>
      <c r="BZ28" s="245"/>
      <c r="CA28" s="32"/>
      <c r="CB28" s="218"/>
      <c r="CC28" s="212">
        <f>CX22</f>
        <v>0.35436515129350987</v>
      </c>
      <c r="CD28" s="197"/>
      <c r="CE28" s="197"/>
      <c r="CF28" s="4" t="s">
        <v>60</v>
      </c>
      <c r="CG28" s="212">
        <f>CM30</f>
        <v>0.88187828290216341</v>
      </c>
      <c r="CH28" s="197"/>
      <c r="CI28" s="197"/>
      <c r="CJ28" s="4" t="s">
        <v>60</v>
      </c>
      <c r="CK28" s="235">
        <f>CJ14</f>
        <v>1000</v>
      </c>
      <c r="CL28" s="235"/>
      <c r="CM28" s="235"/>
      <c r="CN28" s="4" t="s">
        <v>60</v>
      </c>
      <c r="CO28" s="235">
        <f>CJ13</f>
        <v>490</v>
      </c>
      <c r="CP28" s="235"/>
      <c r="CQ28" s="235"/>
      <c r="CR28" t="s">
        <v>283</v>
      </c>
      <c r="CT28" s="218"/>
      <c r="CU28" s="163"/>
      <c r="CV28" s="163"/>
      <c r="CW28" s="163"/>
    </row>
    <row r="29" spans="4:104">
      <c r="E29" t="s">
        <v>433</v>
      </c>
      <c r="X29" s="9"/>
      <c r="AH29" s="10"/>
      <c r="AM29" s="107" t="s">
        <v>220</v>
      </c>
      <c r="AN29" s="107"/>
      <c r="AO29" s="107"/>
      <c r="AP29" s="193">
        <f>-R37</f>
        <v>0</v>
      </c>
      <c r="AQ29" s="193"/>
      <c r="AR29" s="193"/>
      <c r="AS29" s="115" t="s">
        <v>221</v>
      </c>
      <c r="AT29" s="109"/>
      <c r="AU29" s="110"/>
      <c r="AV29" s="115" t="s">
        <v>221</v>
      </c>
      <c r="AW29" s="109"/>
      <c r="AX29" s="110"/>
      <c r="AY29" s="194">
        <f>IFERROR(AP29*AV29,0)</f>
        <v>0</v>
      </c>
      <c r="AZ29" s="193"/>
      <c r="BA29" s="193"/>
      <c r="BB29" s="195"/>
      <c r="BW29" t="s">
        <v>523</v>
      </c>
      <c r="CN29" s="66"/>
    </row>
    <row r="30" spans="4:104">
      <c r="F30" s="161" t="s">
        <v>424</v>
      </c>
      <c r="G30" s="161"/>
      <c r="H30" s="160" t="s">
        <v>40</v>
      </c>
      <c r="I30" s="166" t="s">
        <v>17</v>
      </c>
      <c r="J30" s="166"/>
      <c r="K30" s="12" t="s">
        <v>425</v>
      </c>
      <c r="L30" s="166" t="s">
        <v>426</v>
      </c>
      <c r="M30" s="166"/>
      <c r="N30" s="160" t="s">
        <v>147</v>
      </c>
      <c r="O30" s="161" t="s">
        <v>418</v>
      </c>
      <c r="P30" s="161"/>
      <c r="X30" s="9"/>
      <c r="AH30" s="10"/>
      <c r="AM30" s="107" t="s">
        <v>309</v>
      </c>
      <c r="AN30" s="107"/>
      <c r="AO30" s="107"/>
      <c r="AP30" s="193">
        <f>-AQ9</f>
        <v>-218.11030312499994</v>
      </c>
      <c r="AQ30" s="193"/>
      <c r="AR30" s="193"/>
      <c r="AS30" s="115" t="s">
        <v>221</v>
      </c>
      <c r="AT30" s="109"/>
      <c r="AU30" s="110"/>
      <c r="AV30" s="193">
        <f>AQ15</f>
        <v>0.97731827690338569</v>
      </c>
      <c r="AW30" s="193"/>
      <c r="AX30" s="193"/>
      <c r="AY30" s="194">
        <f>IFERROR(AP30*AV30,0)</f>
        <v>-213.1631856250001</v>
      </c>
      <c r="AZ30" s="193"/>
      <c r="BA30" s="193"/>
      <c r="BB30" s="195"/>
      <c r="BW30" s="192" t="s">
        <v>280</v>
      </c>
      <c r="BX30" s="192"/>
      <c r="BY30" s="218" t="s">
        <v>40</v>
      </c>
      <c r="BZ30" s="256">
        <v>1</v>
      </c>
      <c r="CA30" s="187" t="s">
        <v>217</v>
      </c>
      <c r="CB30" s="220" t="s">
        <v>272</v>
      </c>
      <c r="CC30" s="220"/>
      <c r="CD30" s="66"/>
      <c r="CE30" s="218" t="s">
        <v>40</v>
      </c>
      <c r="CF30" s="256">
        <v>1</v>
      </c>
      <c r="CG30" s="187" t="s">
        <v>217</v>
      </c>
      <c r="CH30" s="223">
        <f>CX22</f>
        <v>0.35436515129350987</v>
      </c>
      <c r="CI30" s="223"/>
      <c r="CJ30" s="223"/>
      <c r="CL30" s="218" t="s">
        <v>40</v>
      </c>
      <c r="CM30" s="255">
        <f>CF30-CH30/CH31</f>
        <v>0.88187828290216341</v>
      </c>
      <c r="CN30" s="255"/>
      <c r="CO30" s="255"/>
    </row>
    <row r="31" spans="4:104">
      <c r="F31" s="161"/>
      <c r="G31" s="161"/>
      <c r="H31" s="160"/>
      <c r="K31" s="48">
        <v>2</v>
      </c>
      <c r="N31" s="160"/>
      <c r="O31" s="161"/>
      <c r="P31" s="161"/>
      <c r="X31" s="9"/>
      <c r="AH31" s="10"/>
      <c r="AM31" s="152"/>
      <c r="AN31" s="153"/>
      <c r="AO31" s="154"/>
      <c r="AP31" s="94"/>
      <c r="AQ31" s="94"/>
      <c r="AR31" s="94"/>
      <c r="AS31" s="90"/>
      <c r="AT31" s="91"/>
      <c r="AU31" s="92"/>
      <c r="AV31" s="94"/>
      <c r="AW31" s="94"/>
      <c r="AX31" s="94"/>
      <c r="AY31" s="93"/>
      <c r="AZ31" s="94"/>
      <c r="BA31" s="94"/>
      <c r="BB31" s="95"/>
      <c r="BW31" s="192"/>
      <c r="BX31" s="192"/>
      <c r="BY31" s="218"/>
      <c r="BZ31" s="256"/>
      <c r="CA31" s="187"/>
      <c r="CB31" s="257">
        <v>3</v>
      </c>
      <c r="CC31" s="257"/>
      <c r="CD31" s="66"/>
      <c r="CE31" s="218"/>
      <c r="CF31" s="256"/>
      <c r="CG31" s="187"/>
      <c r="CH31" s="218">
        <v>3</v>
      </c>
      <c r="CI31" s="218"/>
      <c r="CJ31" s="218"/>
      <c r="CL31" s="218"/>
      <c r="CM31" s="255"/>
      <c r="CN31" s="255"/>
      <c r="CO31" s="255"/>
    </row>
    <row r="32" spans="4:104">
      <c r="H32" s="160" t="s">
        <v>40</v>
      </c>
      <c r="I32" s="162">
        <f>J25</f>
        <v>2.5999999999999996</v>
      </c>
      <c r="J32" s="162"/>
      <c r="K32" s="12" t="s">
        <v>425</v>
      </c>
      <c r="L32" s="162">
        <f>M25</f>
        <v>2</v>
      </c>
      <c r="M32" s="162"/>
      <c r="N32" s="160" t="s">
        <v>147</v>
      </c>
      <c r="O32" s="163">
        <f>M25</f>
        <v>2</v>
      </c>
      <c r="P32" s="164"/>
      <c r="X32" s="9"/>
      <c r="AH32" s="10"/>
      <c r="AM32" s="107" t="s">
        <v>215</v>
      </c>
      <c r="AN32" s="107"/>
      <c r="AO32" s="107"/>
      <c r="AP32" s="193">
        <f>SUM(AP26:AR30)</f>
        <v>137.329696875</v>
      </c>
      <c r="AQ32" s="193"/>
      <c r="AR32" s="193"/>
      <c r="AS32" s="194">
        <f>SUM(AS26:AU30)</f>
        <v>0</v>
      </c>
      <c r="AT32" s="193"/>
      <c r="AU32" s="195"/>
      <c r="AV32" s="193"/>
      <c r="AW32" s="193"/>
      <c r="AX32" s="193"/>
      <c r="AY32" s="194">
        <f>SUM(AY26:BB30)</f>
        <v>254.90881437499979</v>
      </c>
      <c r="AZ32" s="193"/>
      <c r="BA32" s="193"/>
      <c r="BB32" s="195"/>
      <c r="BV32" t="s">
        <v>285</v>
      </c>
      <c r="CN32" s="78"/>
      <c r="CO32" s="6"/>
      <c r="CP32" s="99"/>
      <c r="CQ32" s="104"/>
      <c r="CR32" s="104"/>
      <c r="CS32" s="104"/>
      <c r="CT32" s="7"/>
      <c r="CU32" s="7"/>
      <c r="CV32" s="7"/>
      <c r="CW32" s="7"/>
      <c r="CX32" s="7"/>
      <c r="CY32" s="7"/>
      <c r="CZ32" s="8"/>
    </row>
    <row r="33" spans="4:105">
      <c r="H33" s="160"/>
      <c r="K33" s="48">
        <v>2</v>
      </c>
      <c r="N33" s="160"/>
      <c r="O33" s="164"/>
      <c r="P33" s="164"/>
      <c r="X33" s="9"/>
      <c r="AH33" s="10"/>
      <c r="BV33" s="243" t="s">
        <v>287</v>
      </c>
      <c r="BW33" s="244"/>
      <c r="BX33" s="218" t="s">
        <v>40</v>
      </c>
      <c r="BY33" s="220" t="s">
        <v>279</v>
      </c>
      <c r="BZ33" s="220"/>
      <c r="CB33" s="218" t="s">
        <v>40</v>
      </c>
      <c r="CC33" s="169">
        <f>AZ38</f>
        <v>241.21114203670081</v>
      </c>
      <c r="CD33" s="169"/>
      <c r="CE33" s="169"/>
      <c r="CF33" s="55" t="s">
        <v>60</v>
      </c>
      <c r="CG33" s="246">
        <v>1000</v>
      </c>
      <c r="CH33" s="246"/>
      <c r="CI33" s="246"/>
      <c r="CJ33" s="55" t="s">
        <v>60</v>
      </c>
      <c r="CK33" s="246">
        <v>1000</v>
      </c>
      <c r="CL33" s="246"/>
      <c r="CM33" s="78"/>
      <c r="CO33" s="9"/>
      <c r="CZ33" s="10"/>
    </row>
    <row r="34" spans="4:105">
      <c r="H34" s="19" t="s">
        <v>429</v>
      </c>
      <c r="I34" s="163">
        <f>(I32-L32)/2+O32</f>
        <v>2.2999999999999998</v>
      </c>
      <c r="J34" s="163"/>
      <c r="K34" s="163"/>
      <c r="L34" s="18" t="s">
        <v>5</v>
      </c>
      <c r="X34" s="9"/>
      <c r="AH34" s="10"/>
      <c r="AM34" t="s">
        <v>232</v>
      </c>
      <c r="BV34" s="244"/>
      <c r="BW34" s="244"/>
      <c r="BX34" s="218"/>
      <c r="BY34" s="245" t="s">
        <v>286</v>
      </c>
      <c r="BZ34" s="245"/>
      <c r="CB34" s="218"/>
      <c r="CC34" s="248">
        <f>CJ5</f>
        <v>3176.8</v>
      </c>
      <c r="CD34" s="248"/>
      <c r="CE34" s="248"/>
      <c r="CF34" s="4" t="s">
        <v>60</v>
      </c>
      <c r="CG34" s="212">
        <f>CM30</f>
        <v>0.88187828290216341</v>
      </c>
      <c r="CH34" s="212"/>
      <c r="CI34" s="212"/>
      <c r="CJ34" s="4" t="s">
        <v>60</v>
      </c>
      <c r="CK34" s="258">
        <f>CJ13</f>
        <v>490</v>
      </c>
      <c r="CL34" s="258"/>
      <c r="CM34" s="78"/>
      <c r="CO34" s="9"/>
      <c r="CZ34" s="10"/>
    </row>
    <row r="35" spans="4:105">
      <c r="X35" s="9"/>
      <c r="AH35" s="10"/>
      <c r="AN35" t="s">
        <v>319</v>
      </c>
      <c r="AX35" s="5" t="s">
        <v>320</v>
      </c>
      <c r="AZ35" s="163">
        <f>AY32</f>
        <v>254.90881437499979</v>
      </c>
      <c r="BA35" s="163"/>
      <c r="BB35" s="163"/>
      <c r="BV35" s="79"/>
      <c r="BW35" s="79"/>
      <c r="BX35" s="63" t="s">
        <v>40</v>
      </c>
      <c r="BY35" s="163">
        <f>CC33*CG33*CK33/(CC34*CG34*CK34)</f>
        <v>175.71254253928166</v>
      </c>
      <c r="BZ35" s="163"/>
      <c r="CA35" s="163"/>
      <c r="CB35" s="63"/>
      <c r="CC35" s="87"/>
      <c r="CD35" s="87"/>
      <c r="CE35" s="87"/>
      <c r="CF35" s="4"/>
      <c r="CG35" s="88"/>
      <c r="CH35" s="88"/>
      <c r="CI35" s="88"/>
      <c r="CJ35" s="4"/>
      <c r="CK35" s="78"/>
      <c r="CL35" s="78"/>
      <c r="CM35" s="78"/>
      <c r="CO35" s="9"/>
      <c r="CZ35" s="10"/>
    </row>
    <row r="36" spans="4:105">
      <c r="D36" t="s">
        <v>509</v>
      </c>
      <c r="X36" s="9"/>
      <c r="AH36" s="10"/>
      <c r="AN36" t="s">
        <v>321</v>
      </c>
      <c r="AX36" s="5" t="s">
        <v>322</v>
      </c>
      <c r="AZ36" s="163">
        <f>'4竪2'!W8</f>
        <v>241.21114203670081</v>
      </c>
      <c r="BA36" s="163"/>
      <c r="BB36" s="163"/>
      <c r="BV36" t="s">
        <v>232</v>
      </c>
      <c r="CO36" s="9"/>
      <c r="CZ36" s="10"/>
    </row>
    <row r="37" spans="4:105">
      <c r="E37" s="161" t="s">
        <v>317</v>
      </c>
      <c r="F37" s="161"/>
      <c r="G37" s="160" t="s">
        <v>40</v>
      </c>
      <c r="H37" s="30">
        <v>2</v>
      </c>
      <c r="I37" s="166" t="s">
        <v>318</v>
      </c>
      <c r="J37" s="166"/>
      <c r="K37" s="16"/>
      <c r="L37" s="160" t="s">
        <v>40</v>
      </c>
      <c r="M37" s="30">
        <v>2</v>
      </c>
      <c r="N37" s="30" t="s">
        <v>60</v>
      </c>
      <c r="O37" s="224">
        <f>'2土'!AP25</f>
        <v>0</v>
      </c>
      <c r="P37" s="224"/>
      <c r="Q37" s="160" t="s">
        <v>40</v>
      </c>
      <c r="R37" s="164">
        <v>0</v>
      </c>
      <c r="S37" s="164"/>
      <c r="T37" s="164"/>
      <c r="X37" s="11"/>
      <c r="Y37" s="12"/>
      <c r="Z37" s="12"/>
      <c r="AA37" s="12"/>
      <c r="AB37" s="12"/>
      <c r="AC37" s="12"/>
      <c r="AD37" s="12"/>
      <c r="AE37" s="12"/>
      <c r="AF37" s="12"/>
      <c r="AG37" s="12"/>
      <c r="AH37" s="13"/>
      <c r="AM37" s="5" t="s">
        <v>320</v>
      </c>
      <c r="AN37" t="str">
        <f>IF(AZ35&gt;AZ36,"&gt;","≦")</f>
        <v>&gt;</v>
      </c>
      <c r="AO37" s="5" t="s">
        <v>322</v>
      </c>
      <c r="BV37" s="241" t="s">
        <v>288</v>
      </c>
      <c r="BW37" s="242"/>
      <c r="BX37" s="47" t="s">
        <v>224</v>
      </c>
      <c r="BY37" s="141">
        <f>CU27</f>
        <v>6.4294755098643019</v>
      </c>
      <c r="BZ37" s="141"/>
      <c r="CA37" s="142"/>
      <c r="CB37" s="19" t="str">
        <f>IF(BY37&lt;=CH37, "≦", "&gt;")</f>
        <v>≦</v>
      </c>
      <c r="CC37" s="152" t="s">
        <v>289</v>
      </c>
      <c r="CD37" s="153"/>
      <c r="CE37" s="153"/>
      <c r="CF37" s="153"/>
      <c r="CG37" s="153"/>
      <c r="CH37" s="155">
        <f>'1条'!BA5</f>
        <v>8</v>
      </c>
      <c r="CI37" s="110"/>
      <c r="CL37" s="152" t="str">
        <f>IF(CB37="≦", "OK", "NG")</f>
        <v>OK</v>
      </c>
      <c r="CM37" s="154"/>
      <c r="CO37" s="11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3"/>
    </row>
    <row r="38" spans="4:105">
      <c r="E38" s="161"/>
      <c r="F38" s="161"/>
      <c r="G38" s="160"/>
      <c r="H38" s="207" t="s">
        <v>17</v>
      </c>
      <c r="I38" s="207"/>
      <c r="J38" s="207"/>
      <c r="L38" s="160"/>
      <c r="M38" s="212">
        <f>'1条'!R12</f>
        <v>2.5999999999999996</v>
      </c>
      <c r="N38" s="212"/>
      <c r="O38" s="212"/>
      <c r="P38" s="16"/>
      <c r="Q38" s="160"/>
      <c r="R38" s="164"/>
      <c r="S38" s="164"/>
      <c r="T38" s="164"/>
      <c r="AI38">
        <v>19</v>
      </c>
      <c r="AM38" t="s">
        <v>323</v>
      </c>
      <c r="AX38" s="5" t="s">
        <v>324</v>
      </c>
      <c r="AZ38" s="163">
        <f>IF(AZ35&gt;AZ36,AZ36,AZ35)</f>
        <v>241.21114203670081</v>
      </c>
      <c r="BA38" s="163"/>
      <c r="BB38" s="163"/>
      <c r="BR38">
        <v>20</v>
      </c>
      <c r="BV38" s="241" t="s">
        <v>287</v>
      </c>
      <c r="BW38" s="242"/>
      <c r="BX38" s="47" t="s">
        <v>224</v>
      </c>
      <c r="BY38" s="141">
        <f>BY35</f>
        <v>175.71254253928166</v>
      </c>
      <c r="BZ38" s="141"/>
      <c r="CA38" s="142"/>
      <c r="CB38" s="19" t="str">
        <f>IF(BY38&lt;=CH38, "≦", "&gt;")</f>
        <v>≦</v>
      </c>
      <c r="CC38" s="152" t="s">
        <v>289</v>
      </c>
      <c r="CD38" s="153"/>
      <c r="CE38" s="153"/>
      <c r="CF38" s="153"/>
      <c r="CG38" s="153"/>
      <c r="CH38" s="155">
        <f>'1条'!BA10</f>
        <v>180</v>
      </c>
      <c r="CI38" s="110"/>
      <c r="CL38" s="152" t="str">
        <f>IF(CB38="≦", "OK", "NG")</f>
        <v>OK</v>
      </c>
      <c r="CM38" s="154"/>
      <c r="DA38">
        <v>21</v>
      </c>
    </row>
  </sheetData>
  <sheetProtection sheet="1" objects="1" scenarios="1"/>
  <mergeCells count="235">
    <mergeCell ref="E37:F38"/>
    <mergeCell ref="G37:G38"/>
    <mergeCell ref="I37:J37"/>
    <mergeCell ref="H38:J38"/>
    <mergeCell ref="L37:L38"/>
    <mergeCell ref="O37:P37"/>
    <mergeCell ref="M38:O38"/>
    <mergeCell ref="Q37:Q38"/>
    <mergeCell ref="R37:T38"/>
    <mergeCell ref="BV37:BW37"/>
    <mergeCell ref="BY37:CA37"/>
    <mergeCell ref="CC37:CG37"/>
    <mergeCell ref="CH37:CI37"/>
    <mergeCell ref="CL37:CM37"/>
    <mergeCell ref="BV38:BW38"/>
    <mergeCell ref="BY38:CA38"/>
    <mergeCell ref="J16:L16"/>
    <mergeCell ref="P15:R15"/>
    <mergeCell ref="P16:R16"/>
    <mergeCell ref="S15:U15"/>
    <mergeCell ref="S16:U16"/>
    <mergeCell ref="AZ35:BB35"/>
    <mergeCell ref="AZ36:BB36"/>
    <mergeCell ref="AZ38:BB38"/>
    <mergeCell ref="I20:K20"/>
    <mergeCell ref="M20:N20"/>
    <mergeCell ref="Q20:S20"/>
    <mergeCell ref="AP23:AR23"/>
    <mergeCell ref="AS23:AU23"/>
    <mergeCell ref="AP24:AR24"/>
    <mergeCell ref="AS24:AU24"/>
    <mergeCell ref="BV33:BW34"/>
    <mergeCell ref="BX33:BX34"/>
    <mergeCell ref="BY33:BZ33"/>
    <mergeCell ref="CB33:CB34"/>
    <mergeCell ref="CC33:CE33"/>
    <mergeCell ref="CG33:CI33"/>
    <mergeCell ref="BY34:BZ34"/>
    <mergeCell ref="CC34:CE34"/>
    <mergeCell ref="CG34:CI34"/>
    <mergeCell ref="CU27:CW28"/>
    <mergeCell ref="BY28:BZ28"/>
    <mergeCell ref="CC28:CE28"/>
    <mergeCell ref="CG28:CI28"/>
    <mergeCell ref="CK28:CM28"/>
    <mergeCell ref="CO28:CQ28"/>
    <mergeCell ref="CL30:CL31"/>
    <mergeCell ref="CM30:CO31"/>
    <mergeCell ref="CC38:CG38"/>
    <mergeCell ref="CH38:CI38"/>
    <mergeCell ref="CL38:CM38"/>
    <mergeCell ref="BY35:CA35"/>
    <mergeCell ref="CK33:CL33"/>
    <mergeCell ref="CK34:CL34"/>
    <mergeCell ref="CX22:CZ22"/>
    <mergeCell ref="BV24:BW24"/>
    <mergeCell ref="BY24:BZ24"/>
    <mergeCell ref="CC24:CE24"/>
    <mergeCell ref="CG24:CI24"/>
    <mergeCell ref="CK24:CM24"/>
    <mergeCell ref="BW30:BX31"/>
    <mergeCell ref="BY30:BY31"/>
    <mergeCell ref="BZ30:BZ31"/>
    <mergeCell ref="CA30:CA31"/>
    <mergeCell ref="CB30:CC30"/>
    <mergeCell ref="CE30:CE31"/>
    <mergeCell ref="CF30:CF31"/>
    <mergeCell ref="CG30:CG31"/>
    <mergeCell ref="CH30:CJ30"/>
    <mergeCell ref="CB31:CC31"/>
    <mergeCell ref="CH31:CJ31"/>
    <mergeCell ref="BV27:BW28"/>
    <mergeCell ref="BX27:BX28"/>
    <mergeCell ref="CB27:CB28"/>
    <mergeCell ref="CE27:CG27"/>
    <mergeCell ref="CI27:CK27"/>
    <mergeCell ref="CM27:CO27"/>
    <mergeCell ref="CT27:CT28"/>
    <mergeCell ref="BY18:BZ18"/>
    <mergeCell ref="CC18:CD18"/>
    <mergeCell ref="BV21:BW21"/>
    <mergeCell ref="CA21:CC21"/>
    <mergeCell ref="CE21:CG21"/>
    <mergeCell ref="BV22:BW22"/>
    <mergeCell ref="CK22:CM22"/>
    <mergeCell ref="CO22:CQ22"/>
    <mergeCell ref="CT22:CV22"/>
    <mergeCell ref="I10:K10"/>
    <mergeCell ref="M10:N10"/>
    <mergeCell ref="CF18:CG18"/>
    <mergeCell ref="CJ11:CL11"/>
    <mergeCell ref="F19:G19"/>
    <mergeCell ref="I19:K19"/>
    <mergeCell ref="F9:G9"/>
    <mergeCell ref="I9:K9"/>
    <mergeCell ref="Q10:S10"/>
    <mergeCell ref="M16:O16"/>
    <mergeCell ref="M15:O15"/>
    <mergeCell ref="E15:F15"/>
    <mergeCell ref="E16:F16"/>
    <mergeCell ref="G15:I15"/>
    <mergeCell ref="G16:I16"/>
    <mergeCell ref="J15:L15"/>
    <mergeCell ref="CE11:CG11"/>
    <mergeCell ref="CJ14:CL14"/>
    <mergeCell ref="CJ13:CL13"/>
    <mergeCell ref="CE15:CG15"/>
    <mergeCell ref="BV17:BW18"/>
    <mergeCell ref="BX17:BX18"/>
    <mergeCell ref="BY17:BZ17"/>
    <mergeCell ref="CB17:CB18"/>
    <mergeCell ref="M6:O6"/>
    <mergeCell ref="M5:O5"/>
    <mergeCell ref="E5:F5"/>
    <mergeCell ref="E6:F6"/>
    <mergeCell ref="G5:I5"/>
    <mergeCell ref="G6:I6"/>
    <mergeCell ref="J5:L5"/>
    <mergeCell ref="J6:L6"/>
    <mergeCell ref="P5:R5"/>
    <mergeCell ref="P6:R6"/>
    <mergeCell ref="S5:U5"/>
    <mergeCell ref="S6:U6"/>
    <mergeCell ref="AN5:AO6"/>
    <mergeCell ref="AP5:AP6"/>
    <mergeCell ref="AR5:AV6"/>
    <mergeCell ref="BD13:BD14"/>
    <mergeCell ref="AV14:AX14"/>
    <mergeCell ref="AZ14:BB14"/>
    <mergeCell ref="AZ7:AZ8"/>
    <mergeCell ref="BA7:BC8"/>
    <mergeCell ref="AQ9:AS9"/>
    <mergeCell ref="AN11:AO12"/>
    <mergeCell ref="AP11:AP12"/>
    <mergeCell ref="AV11:AX11"/>
    <mergeCell ref="AY11:AY12"/>
    <mergeCell ref="AZ11:AZ12"/>
    <mergeCell ref="AV12:AX12"/>
    <mergeCell ref="AP7:AP8"/>
    <mergeCell ref="AR7:AR8"/>
    <mergeCell ref="AS7:AU8"/>
    <mergeCell ref="AV7:AV8"/>
    <mergeCell ref="AW7:AY8"/>
    <mergeCell ref="AN19:AO19"/>
    <mergeCell ref="AY19:AZ19"/>
    <mergeCell ref="BB19:BD19"/>
    <mergeCell ref="AS11:AS12"/>
    <mergeCell ref="AS13:AS14"/>
    <mergeCell ref="AQ15:AS15"/>
    <mergeCell ref="AN17:AO17"/>
    <mergeCell ref="AY17:AZ17"/>
    <mergeCell ref="BB17:BD17"/>
    <mergeCell ref="AN18:AO18"/>
    <mergeCell ref="AY18:AZ18"/>
    <mergeCell ref="BB18:BD18"/>
    <mergeCell ref="AP13:AP14"/>
    <mergeCell ref="AV13:AX13"/>
    <mergeCell ref="AZ13:BB13"/>
    <mergeCell ref="AQ13:AR14"/>
    <mergeCell ref="I34:K34"/>
    <mergeCell ref="AM31:AO31"/>
    <mergeCell ref="BE13:BF14"/>
    <mergeCell ref="AQ11:AR12"/>
    <mergeCell ref="AM32:AO32"/>
    <mergeCell ref="AP32:AR32"/>
    <mergeCell ref="AS32:AU32"/>
    <mergeCell ref="AV32:AX32"/>
    <mergeCell ref="AY32:BB32"/>
    <mergeCell ref="AM30:AO30"/>
    <mergeCell ref="AP30:AR30"/>
    <mergeCell ref="AS30:AU30"/>
    <mergeCell ref="AV30:AX30"/>
    <mergeCell ref="AY30:BB30"/>
    <mergeCell ref="AM29:AO29"/>
    <mergeCell ref="AP29:AR29"/>
    <mergeCell ref="AS29:AU29"/>
    <mergeCell ref="AV29:AX29"/>
    <mergeCell ref="AY29:BB29"/>
    <mergeCell ref="AM27:AO27"/>
    <mergeCell ref="AP27:AR27"/>
    <mergeCell ref="AS27:AU27"/>
    <mergeCell ref="AV27:AX27"/>
    <mergeCell ref="AY27:BB27"/>
    <mergeCell ref="F30:G31"/>
    <mergeCell ref="H30:H31"/>
    <mergeCell ref="I30:J30"/>
    <mergeCell ref="L30:M30"/>
    <mergeCell ref="N30:N31"/>
    <mergeCell ref="O30:P31"/>
    <mergeCell ref="H32:H33"/>
    <mergeCell ref="I32:J32"/>
    <mergeCell ref="L32:M32"/>
    <mergeCell ref="N32:N33"/>
    <mergeCell ref="O32:P33"/>
    <mergeCell ref="AM28:AO28"/>
    <mergeCell ref="AP28:AR28"/>
    <mergeCell ref="AS28:AU28"/>
    <mergeCell ref="AV28:AX28"/>
    <mergeCell ref="AY28:BB28"/>
    <mergeCell ref="F24:G24"/>
    <mergeCell ref="I26:K26"/>
    <mergeCell ref="J24:K24"/>
    <mergeCell ref="M24:N24"/>
    <mergeCell ref="J25:K25"/>
    <mergeCell ref="M25:N25"/>
    <mergeCell ref="Q25:R25"/>
    <mergeCell ref="AM26:AO26"/>
    <mergeCell ref="AP26:AR26"/>
    <mergeCell ref="AS26:AU26"/>
    <mergeCell ref="AV26:AX26"/>
    <mergeCell ref="AY26:BB26"/>
    <mergeCell ref="AY24:BB24"/>
    <mergeCell ref="AP25:AR25"/>
    <mergeCell ref="AS25:AU25"/>
    <mergeCell ref="AV25:AX25"/>
    <mergeCell ref="AY25:BB25"/>
    <mergeCell ref="AV24:AX24"/>
    <mergeCell ref="CE10:CG10"/>
    <mergeCell ref="CE12:CG12"/>
    <mergeCell ref="CJ12:CL12"/>
    <mergeCell ref="CA3:CC3"/>
    <mergeCell ref="CJ3:CL3"/>
    <mergeCell ref="CA4:CC4"/>
    <mergeCell ref="CJ5:CL5"/>
    <mergeCell ref="CD17:CF17"/>
    <mergeCell ref="CI17:CI18"/>
    <mergeCell ref="CJ17:CL18"/>
    <mergeCell ref="CE3:CG3"/>
    <mergeCell ref="CJ4:CL4"/>
    <mergeCell ref="CA6:CC6"/>
    <mergeCell ref="CE6:CG6"/>
    <mergeCell ref="CJ6:CL6"/>
    <mergeCell ref="CA7:CC7"/>
    <mergeCell ref="CJ7:CL7"/>
    <mergeCell ref="CJ8:CL8"/>
  </mergeCells>
  <phoneticPr fontId="2"/>
  <conditionalFormatting sqref="CL37:CM38">
    <cfRule type="cellIs" dxfId="1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1条</vt:lpstr>
      <vt:lpstr>2荷</vt:lpstr>
      <vt:lpstr>2土</vt:lpstr>
      <vt:lpstr>3安</vt:lpstr>
      <vt:lpstr>4竪1</vt:lpstr>
      <vt:lpstr>4竪2</vt:lpstr>
      <vt:lpstr>4つ曲</vt:lpstr>
      <vt:lpstr>4つせ</vt:lpstr>
      <vt:lpstr>4か曲</vt:lpstr>
      <vt:lpstr>4かせ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2024-07-22T14:54:52Z</dcterms:created>
  <dcterms:modified xsi:type="dcterms:W3CDTF">2026-03-08T06:11:07Z</dcterms:modified>
</cp:coreProperties>
</file>