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C3B28C2F-749E-4DF1-8D07-27731F8F2825}" xr6:coauthVersionLast="47" xr6:coauthVersionMax="47" xr10:uidLastSave="{00000000-0000-0000-0000-000000000000}"/>
  <bookViews>
    <workbookView xWindow="-108" yWindow="-108" windowWidth="23256" windowHeight="12456" tabRatio="812" xr2:uid="{ED4AF56F-F61B-4ADF-9B74-7D62E1A708C1}"/>
  </bookViews>
  <sheets>
    <sheet name="1.設計条件" sheetId="1" r:id="rId1"/>
    <sheet name="2.自重と衝突荷重" sheetId="2" r:id="rId2"/>
    <sheet name="2.土圧(常時)" sheetId="4" r:id="rId3"/>
    <sheet name="2.土圧(衝突時)" sheetId="5" r:id="rId4"/>
    <sheet name="3-1.照査(常時)" sheetId="6" r:id="rId5"/>
    <sheet name="3-2.照査(衝突時)" sheetId="7" r:id="rId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" i="7" l="1"/>
  <c r="BC12" i="7"/>
  <c r="AV9" i="7"/>
  <c r="BF12" i="6"/>
  <c r="AV9" i="6"/>
  <c r="AQ35" i="2"/>
  <c r="M10" i="7" s="1"/>
  <c r="G32" i="7"/>
  <c r="G17" i="7"/>
  <c r="AP31" i="6"/>
  <c r="AP25" i="6"/>
  <c r="G32" i="6"/>
  <c r="G17" i="6"/>
  <c r="AP36" i="5"/>
  <c r="AP32" i="5"/>
  <c r="R35" i="5"/>
  <c r="K30" i="5"/>
  <c r="AP36" i="4"/>
  <c r="AP32" i="4"/>
  <c r="R35" i="4"/>
  <c r="K30" i="4"/>
  <c r="AU16" i="2"/>
  <c r="AQ16" i="2"/>
  <c r="H8" i="2"/>
  <c r="H7" i="2"/>
  <c r="E7" i="2"/>
  <c r="E8" i="2" l="1"/>
  <c r="K32" i="2"/>
  <c r="AC8" i="2"/>
  <c r="AD8" i="2" s="1"/>
  <c r="AC7" i="2"/>
  <c r="AD7" i="2" s="1"/>
  <c r="Q30" i="4"/>
  <c r="Q37" i="5"/>
  <c r="O30" i="5"/>
  <c r="O30" i="4"/>
  <c r="AU25" i="2"/>
  <c r="AU24" i="2"/>
  <c r="AY35" i="7"/>
  <c r="AX16" i="7"/>
  <c r="G16" i="7"/>
  <c r="G18" i="7" s="1"/>
  <c r="AY37" i="6"/>
  <c r="AY35" i="6"/>
  <c r="AV31" i="6"/>
  <c r="AV25" i="6"/>
  <c r="AX16" i="6"/>
  <c r="BC12" i="6"/>
  <c r="G16" i="6"/>
  <c r="G18" i="6" s="1"/>
  <c r="AP33" i="5"/>
  <c r="L25" i="5"/>
  <c r="O24" i="5"/>
  <c r="M26" i="5" s="1"/>
  <c r="AP33" i="4"/>
  <c r="Q37" i="4"/>
  <c r="L25" i="4"/>
  <c r="O24" i="4"/>
  <c r="M26" i="4" s="1"/>
  <c r="X19" i="4"/>
  <c r="W20" i="4"/>
  <c r="W19" i="4"/>
  <c r="AU6" i="2"/>
  <c r="AU5" i="2"/>
  <c r="T10" i="1"/>
  <c r="K8" i="2" l="1"/>
  <c r="K7" i="2"/>
  <c r="K9" i="2" s="1"/>
  <c r="G19" i="6"/>
  <c r="N37" i="6" s="1"/>
  <c r="H32" i="4"/>
  <c r="Q7" i="2"/>
  <c r="Q8" i="2"/>
  <c r="N7" i="2"/>
  <c r="AQ26" i="2"/>
  <c r="G10" i="7" s="1"/>
  <c r="AQ7" i="2"/>
  <c r="J10" i="7" s="1"/>
  <c r="AQ17" i="2"/>
  <c r="P10" i="7" s="1"/>
  <c r="H32" i="5"/>
  <c r="AA19" i="4"/>
  <c r="AY36" i="5"/>
  <c r="P9" i="7"/>
  <c r="G19" i="7"/>
  <c r="N37" i="7" s="1"/>
  <c r="Y18" i="4"/>
  <c r="AC18" i="4" s="1"/>
  <c r="P9" i="6"/>
  <c r="AY36" i="4"/>
  <c r="R25" i="4" l="1"/>
  <c r="R25" i="5"/>
  <c r="AZ27" i="5"/>
  <c r="AZ22" i="5"/>
  <c r="N25" i="5"/>
  <c r="AU36" i="5"/>
  <c r="AP37" i="5" s="1"/>
  <c r="M9" i="7" s="1"/>
  <c r="AV22" i="5"/>
  <c r="AV27" i="5"/>
  <c r="J35" i="5"/>
  <c r="I37" i="5" s="1"/>
  <c r="N8" i="2"/>
  <c r="T8" i="2" s="1"/>
  <c r="S10" i="7"/>
  <c r="W8" i="2"/>
  <c r="T7" i="2"/>
  <c r="W7" i="2"/>
  <c r="W10" i="7"/>
  <c r="AZ22" i="4"/>
  <c r="AZ27" i="4"/>
  <c r="J35" i="4"/>
  <c r="I37" i="4" s="1"/>
  <c r="N25" i="4"/>
  <c r="AU36" i="4"/>
  <c r="AP37" i="4" s="1"/>
  <c r="M9" i="6" s="1"/>
  <c r="AV27" i="4"/>
  <c r="AV22" i="4"/>
  <c r="W9" i="2" l="1"/>
  <c r="L27" i="5"/>
  <c r="L27" i="4"/>
  <c r="G33" i="2"/>
  <c r="G32" i="2"/>
  <c r="L27" i="2"/>
  <c r="T9" i="2"/>
  <c r="L26" i="2" s="1"/>
  <c r="AR11" i="5"/>
  <c r="AR8" i="5"/>
  <c r="AR6" i="5"/>
  <c r="AR9" i="5"/>
  <c r="AR12" i="5"/>
  <c r="AR7" i="5"/>
  <c r="AR10" i="5"/>
  <c r="AR8" i="4"/>
  <c r="AR9" i="4"/>
  <c r="AR10" i="4"/>
  <c r="AR11" i="4"/>
  <c r="AR12" i="4"/>
  <c r="AR6" i="4"/>
  <c r="AR7" i="4"/>
  <c r="G28" i="2" l="1"/>
  <c r="M8" i="7" s="1"/>
  <c r="G8" i="7"/>
  <c r="G8" i="6"/>
  <c r="AV8" i="4"/>
  <c r="AZ8" i="4" s="1"/>
  <c r="AV7" i="4"/>
  <c r="AZ7" i="4" s="1"/>
  <c r="AV6" i="4"/>
  <c r="AZ6" i="4" s="1"/>
  <c r="AV12" i="4"/>
  <c r="AZ12" i="4" s="1"/>
  <c r="AV11" i="4"/>
  <c r="AZ11" i="4" s="1"/>
  <c r="AV10" i="4"/>
  <c r="AZ10" i="4" s="1"/>
  <c r="AV9" i="4"/>
  <c r="AZ9" i="4" s="1"/>
  <c r="AV8" i="5"/>
  <c r="AZ8" i="5" s="1"/>
  <c r="AV11" i="5"/>
  <c r="AZ11" i="5" s="1"/>
  <c r="AV10" i="5"/>
  <c r="AZ10" i="5" s="1"/>
  <c r="AV7" i="5"/>
  <c r="AZ7" i="5" s="1"/>
  <c r="AV12" i="5"/>
  <c r="AZ12" i="5" s="1"/>
  <c r="AV9" i="5"/>
  <c r="AZ9" i="5" s="1"/>
  <c r="AV6" i="5"/>
  <c r="AZ6" i="5" s="1"/>
  <c r="S8" i="7" l="1"/>
  <c r="M8" i="6"/>
  <c r="S8" i="6" s="1"/>
  <c r="AL10" i="4"/>
  <c r="AL8" i="4"/>
  <c r="AL6" i="4"/>
  <c r="AL12" i="4"/>
  <c r="AL11" i="4"/>
  <c r="AL9" i="4"/>
  <c r="AL7" i="4"/>
  <c r="AP15" i="4" l="1"/>
  <c r="AP17" i="4"/>
  <c r="AP22" i="4" s="1"/>
  <c r="AP27" i="4" s="1"/>
  <c r="AP28" i="4" s="1"/>
  <c r="G9" i="6" s="1"/>
  <c r="G11" i="6" s="1"/>
  <c r="AL7" i="5"/>
  <c r="AL8" i="5"/>
  <c r="AL11" i="5"/>
  <c r="AL12" i="5"/>
  <c r="AL9" i="5"/>
  <c r="AL6" i="5"/>
  <c r="AL10" i="5"/>
  <c r="AP17" i="5" l="1"/>
  <c r="AP22" i="5" s="1"/>
  <c r="AP15" i="5"/>
  <c r="AP23" i="4"/>
  <c r="J9" i="6" s="1"/>
  <c r="S9" i="6"/>
  <c r="S11" i="6" s="1"/>
  <c r="J11" i="6" l="1"/>
  <c r="BA13" i="6" s="1"/>
  <c r="W9" i="6"/>
  <c r="AP23" i="5"/>
  <c r="J9" i="7" s="1"/>
  <c r="J11" i="7" s="1"/>
  <c r="BA13" i="7" s="1"/>
  <c r="AP27" i="5"/>
  <c r="AP28" i="5" s="1"/>
  <c r="G9" i="7" s="1"/>
  <c r="G11" i="7" s="1"/>
  <c r="AY12" i="7" s="1"/>
  <c r="G25" i="6"/>
  <c r="AP24" i="6"/>
  <c r="AP30" i="6"/>
  <c r="I26" i="6"/>
  <c r="AY12" i="6"/>
  <c r="W11" i="6" l="1"/>
  <c r="K25" i="6" s="1"/>
  <c r="G27" i="6" s="1"/>
  <c r="K32" i="6" s="1"/>
  <c r="G34" i="6" s="1"/>
  <c r="S9" i="7"/>
  <c r="S11" i="7" s="1"/>
  <c r="W9" i="7"/>
  <c r="AP16" i="6"/>
  <c r="AS16" i="6" s="1"/>
  <c r="BB16" i="6" s="1"/>
  <c r="G37" i="6" l="1"/>
  <c r="J37" i="6" s="1"/>
  <c r="S37" i="6" s="1"/>
  <c r="BB9" i="6"/>
  <c r="BF9" i="6" s="1"/>
  <c r="BI12" i="6" s="1"/>
  <c r="BM12" i="6" s="1"/>
  <c r="W11" i="7"/>
  <c r="K25" i="7" s="1"/>
  <c r="G25" i="7"/>
  <c r="AR24" i="7"/>
  <c r="I26" i="7"/>
  <c r="AW24" i="6"/>
  <c r="AP26" i="6" s="1"/>
  <c r="AP35" i="6" s="1"/>
  <c r="AS35" i="6" s="1"/>
  <c r="BC35" i="6" s="1"/>
  <c r="AW30" i="6"/>
  <c r="AP32" i="6" s="1"/>
  <c r="AP37" i="6" s="1"/>
  <c r="AS37" i="6" s="1"/>
  <c r="BC37" i="6" s="1"/>
  <c r="G27" i="7" l="1"/>
  <c r="AP16" i="7"/>
  <c r="AS16" i="7" s="1"/>
  <c r="BB16" i="7" s="1"/>
  <c r="K32" i="7" l="1"/>
  <c r="G34" i="7" s="1"/>
  <c r="AR25" i="7"/>
  <c r="AP26" i="7" s="1"/>
  <c r="G37" i="7" l="1"/>
  <c r="J37" i="7" s="1"/>
  <c r="S37" i="7" s="1"/>
  <c r="BB9" i="7"/>
  <c r="BF9" i="7" s="1"/>
  <c r="BH12" i="7" s="1"/>
  <c r="BM12" i="7" s="1"/>
  <c r="AP35" i="7"/>
  <c r="AS35" i="7" s="1"/>
  <c r="BC35" i="7" s="1"/>
</calcChain>
</file>

<file path=xl/sharedStrings.xml><?xml version="1.0" encoding="utf-8"?>
<sst xmlns="http://schemas.openxmlformats.org/spreadsheetml/2006/main" count="797" uniqueCount="329">
  <si>
    <t>常時の作用</t>
  </si>
  <si>
    <t>性能１</t>
  </si>
  <si>
    <t>レベル１地震動の作用</t>
  </si>
  <si>
    <t>性能２</t>
  </si>
  <si>
    <t>レベル２地震動の作用</t>
  </si>
  <si>
    <t>性能３</t>
  </si>
  <si>
    <t>H</t>
  </si>
  <si>
    <t>天端幅</t>
  </si>
  <si>
    <t>b</t>
  </si>
  <si>
    <t>B</t>
  </si>
  <si>
    <t>前面勾配</t>
  </si>
  <si>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游ゴシック"/>
        <family val="3"/>
        <charset val="128"/>
      </rPr>
      <t>₁</t>
    </r>
  </si>
  <si>
    <t>背面勾配</t>
  </si>
  <si>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游ゴシック"/>
        <family val="3"/>
        <charset val="128"/>
      </rPr>
      <t>₂</t>
    </r>
  </si>
  <si>
    <t>擁壁１ブロックの延長</t>
    <rPh sb="0" eb="2">
      <t>ヨウヘキ</t>
    </rPh>
    <rPh sb="8" eb="10">
      <t>エンチョウ</t>
    </rPh>
    <phoneticPr fontId="16"/>
  </si>
  <si>
    <t>L</t>
    <phoneticPr fontId="16"/>
  </si>
  <si>
    <t>m</t>
    <phoneticPr fontId="16"/>
  </si>
  <si>
    <t>設計基準強度</t>
  </si>
  <si>
    <t>N/mm²</t>
  </si>
  <si>
    <t>単位体積重量</t>
  </si>
  <si>
    <t>kN/m³</t>
  </si>
  <si>
    <t>裏込め土</t>
  </si>
  <si>
    <t>砂質土</t>
  </si>
  <si>
    <t>φ</t>
  </si>
  <si>
    <t>粘着力</t>
    <rPh sb="0" eb="2">
      <t>ネンチャク</t>
    </rPh>
    <rPh sb="2" eb="3">
      <t>リョク</t>
    </rPh>
    <phoneticPr fontId="16"/>
  </si>
  <si>
    <t>c</t>
    <phoneticPr fontId="16"/>
  </si>
  <si>
    <t>kN/m²</t>
    <phoneticPr fontId="16"/>
  </si>
  <si>
    <t>土質</t>
  </si>
  <si>
    <t>底面と地盤の摩擦係数</t>
    <rPh sb="0" eb="2">
      <t>テイメン</t>
    </rPh>
    <rPh sb="3" eb="5">
      <t>ジバン</t>
    </rPh>
    <rPh sb="6" eb="8">
      <t>マサツ</t>
    </rPh>
    <rPh sb="8" eb="10">
      <t>ケイスウ</t>
    </rPh>
    <phoneticPr fontId="16"/>
  </si>
  <si>
    <t>μ</t>
    <phoneticPr fontId="16"/>
  </si>
  <si>
    <t>上載荷重</t>
    <phoneticPr fontId="16"/>
  </si>
  <si>
    <t>q</t>
  </si>
  <si>
    <t>kN/m²</t>
  </si>
  <si>
    <t>Gr-C種</t>
    <phoneticPr fontId="16"/>
  </si>
  <si>
    <t>作用位置</t>
  </si>
  <si>
    <t>衝突荷重</t>
  </si>
  <si>
    <t>kN</t>
  </si>
  <si>
    <t>常時</t>
    <rPh sb="0" eb="2">
      <t>ジョウジ</t>
    </rPh>
    <phoneticPr fontId="16"/>
  </si>
  <si>
    <t>衝突荷重</t>
    <rPh sb="0" eb="2">
      <t>ショウトツ</t>
    </rPh>
    <rPh sb="2" eb="4">
      <t>カジュウ</t>
    </rPh>
    <phoneticPr fontId="16"/>
  </si>
  <si>
    <t>主働土圧</t>
    <rPh sb="0" eb="2">
      <t>シュドウ</t>
    </rPh>
    <rPh sb="2" eb="4">
      <t>ドアツ</t>
    </rPh>
    <phoneticPr fontId="16"/>
  </si>
  <si>
    <t>(m)</t>
    <phoneticPr fontId="16"/>
  </si>
  <si>
    <r>
      <t>W</t>
    </r>
    <r>
      <rPr>
        <i/>
        <vertAlign val="subscript"/>
        <sz val="11"/>
        <color theme="1"/>
        <rFont val="Times New Roman"/>
        <family val="1"/>
      </rPr>
      <t>c</t>
    </r>
    <phoneticPr fontId="17"/>
  </si>
  <si>
    <t>=</t>
    <phoneticPr fontId="17"/>
  </si>
  <si>
    <t>(</t>
    <phoneticPr fontId="17"/>
  </si>
  <si>
    <t>+</t>
    <phoneticPr fontId="17"/>
  </si>
  <si>
    <t>)・</t>
    <phoneticPr fontId="17"/>
  </si>
  <si>
    <t>kN/m</t>
    <phoneticPr fontId="17"/>
  </si>
  <si>
    <r>
      <t>x</t>
    </r>
    <r>
      <rPr>
        <i/>
        <vertAlign val="subscript"/>
        <sz val="11"/>
        <color theme="1"/>
        <rFont val="Times New Roman"/>
        <family val="1"/>
      </rPr>
      <t>c</t>
    </r>
    <phoneticPr fontId="17"/>
  </si>
  <si>
    <t>H</t>
    <phoneticPr fontId="17"/>
  </si>
  <si>
    <t>・</t>
    <phoneticPr fontId="17"/>
  </si>
  <si>
    <t>)</t>
    <phoneticPr fontId="17"/>
  </si>
  <si>
    <t>L</t>
    <phoneticPr fontId="17"/>
  </si>
  <si>
    <t>=</t>
    <phoneticPr fontId="16"/>
  </si>
  <si>
    <t>ここに、</t>
    <phoneticPr fontId="16"/>
  </si>
  <si>
    <t>+</t>
    <phoneticPr fontId="16"/>
  </si>
  <si>
    <r>
      <t>P</t>
    </r>
    <r>
      <rPr>
        <i/>
        <vertAlign val="subscript"/>
        <sz val="11"/>
        <color theme="1"/>
        <rFont val="Times New Roman"/>
        <family val="1"/>
      </rPr>
      <t>A</t>
    </r>
    <phoneticPr fontId="17"/>
  </si>
  <si>
    <t>sin(ω-φ)</t>
    <phoneticPr fontId="17"/>
  </si>
  <si>
    <t>W</t>
    <phoneticPr fontId="17"/>
  </si>
  <si>
    <t>ここに</t>
    <phoneticPr fontId="17"/>
  </si>
  <si>
    <t>α</t>
    <phoneticPr fontId="17"/>
  </si>
  <si>
    <t>δ</t>
    <phoneticPr fontId="17"/>
  </si>
  <si>
    <t>φ</t>
    <phoneticPr fontId="17"/>
  </si>
  <si>
    <t>よって</t>
    <phoneticPr fontId="17"/>
  </si>
  <si>
    <t>sin(</t>
    <phoneticPr fontId="17"/>
  </si>
  <si>
    <t>ω</t>
    <phoneticPr fontId="17"/>
  </si>
  <si>
    <t>cos(</t>
    <phoneticPr fontId="17"/>
  </si>
  <si>
    <t>(tan</t>
    <phoneticPr fontId="17"/>
  </si>
  <si>
    <t>すべり角</t>
    <rPh sb="3" eb="4">
      <t>カク</t>
    </rPh>
    <phoneticPr fontId="16"/>
  </si>
  <si>
    <t>上載幅</t>
    <rPh sb="0" eb="1">
      <t>ウエ</t>
    </rPh>
    <rPh sb="1" eb="2">
      <t>サイ</t>
    </rPh>
    <rPh sb="2" eb="3">
      <t>ハバ</t>
    </rPh>
    <phoneticPr fontId="16"/>
  </si>
  <si>
    <t>主働土圧合力</t>
    <rPh sb="0" eb="2">
      <t>シュドウ</t>
    </rPh>
    <rPh sb="2" eb="4">
      <t>ドアツ</t>
    </rPh>
    <rPh sb="4" eb="6">
      <t>ゴウリョク</t>
    </rPh>
    <phoneticPr fontId="16"/>
  </si>
  <si>
    <t>ω</t>
    <phoneticPr fontId="16"/>
  </si>
  <si>
    <t>よって、土圧合力が最大となるすべり角は</t>
  </si>
  <si>
    <t>ω</t>
  </si>
  <si>
    <t>その時の主働土圧合力は、</t>
  </si>
  <si>
    <t>このとき、土圧合力の水平成分、鉛直成分、作用位置は次のようになる。</t>
  </si>
  <si>
    <t>水平成分</t>
  </si>
  <si>
    <r>
      <rPr>
        <i/>
        <sz val="11"/>
        <color rgb="FF000000"/>
        <rFont val="Times New Roman"/>
        <family val="1"/>
      </rPr>
      <t>P</t>
    </r>
    <r>
      <rPr>
        <i/>
        <vertAlign val="subscript"/>
        <sz val="11"/>
        <color rgb="FF000000"/>
        <rFont val="Times New Roman"/>
        <family val="1"/>
      </rPr>
      <t>Ah</t>
    </r>
  </si>
  <si>
    <t>cos(α+δ)</t>
  </si>
  <si>
    <t>× cos(</t>
  </si>
  <si>
    <t>+</t>
  </si>
  <si>
    <t>)</t>
  </si>
  <si>
    <t>鉛直成分</t>
  </si>
  <si>
    <r>
      <rPr>
        <i/>
        <sz val="11"/>
        <color rgb="FF000000"/>
        <rFont val="Times New Roman"/>
        <family val="1"/>
      </rPr>
      <t>P</t>
    </r>
    <r>
      <rPr>
        <i/>
        <vertAlign val="subscript"/>
        <sz val="11"/>
        <color rgb="FF000000"/>
        <rFont val="Times New Roman"/>
        <family val="1"/>
      </rPr>
      <t>Av</t>
    </r>
  </si>
  <si>
    <t>sin(α+δ)</t>
  </si>
  <si>
    <t>× sin(</t>
  </si>
  <si>
    <r>
      <rPr>
        <i/>
        <sz val="11"/>
        <color rgb="FF000000"/>
        <rFont val="Times New Roman"/>
        <family val="1"/>
      </rPr>
      <t>y</t>
    </r>
    <r>
      <rPr>
        <i/>
        <vertAlign val="subscript"/>
        <sz val="11"/>
        <color rgb="FF000000"/>
        <rFont val="Times New Roman"/>
        <family val="1"/>
      </rPr>
      <t>A</t>
    </r>
  </si>
  <si>
    <t>/</t>
  </si>
  <si>
    <r>
      <rPr>
        <i/>
        <sz val="11"/>
        <color rgb="FF000000"/>
        <rFont val="Times New Roman"/>
        <family val="1"/>
      </rPr>
      <t>x</t>
    </r>
    <r>
      <rPr>
        <i/>
        <vertAlign val="subscript"/>
        <sz val="11"/>
        <color rgb="FF000000"/>
        <rFont val="Times New Roman"/>
        <family val="1"/>
      </rPr>
      <t>A</t>
    </r>
  </si>
  <si>
    <t>-tanα ×</t>
  </si>
  <si>
    <t>-tan</t>
  </si>
  <si>
    <t>×</t>
  </si>
  <si>
    <t>鉛直力</t>
  </si>
  <si>
    <t>水平力</t>
  </si>
  <si>
    <t>モーメント</t>
  </si>
  <si>
    <t>x</t>
  </si>
  <si>
    <t>y</t>
  </si>
  <si>
    <t>(m)</t>
  </si>
  <si>
    <t>自重</t>
  </si>
  <si>
    <t>ー</t>
  </si>
  <si>
    <t>土圧</t>
  </si>
  <si>
    <t>合計</t>
  </si>
  <si>
    <t>許容偏心距離</t>
  </si>
  <si>
    <r>
      <rPr>
        <i/>
        <sz val="11"/>
        <color rgb="FF000000"/>
        <rFont val="Times New Roman"/>
        <family val="1"/>
      </rPr>
      <t>e</t>
    </r>
    <r>
      <rPr>
        <i/>
        <vertAlign val="subscript"/>
        <sz val="11"/>
        <color rgb="FF000000"/>
        <rFont val="Times New Roman"/>
        <family val="1"/>
      </rPr>
      <t>a</t>
    </r>
  </si>
  <si>
    <t>=</t>
  </si>
  <si>
    <t>m</t>
  </si>
  <si>
    <t>d</t>
  </si>
  <si>
    <t>e</t>
  </si>
  <si>
    <t>よって、</t>
    <phoneticPr fontId="16"/>
  </si>
  <si>
    <r>
      <rPr>
        <i/>
        <sz val="11"/>
        <color rgb="FF000000"/>
        <rFont val="Times New Roman"/>
        <family val="1"/>
      </rPr>
      <t>F</t>
    </r>
    <r>
      <rPr>
        <i/>
        <vertAlign val="subscript"/>
        <sz val="11"/>
        <color rgb="FF000000"/>
        <rFont val="Times New Roman"/>
        <family val="1"/>
      </rPr>
      <t>s</t>
    </r>
  </si>
  <si>
    <t>μ</t>
  </si>
  <si>
    <t>6e</t>
    <phoneticPr fontId="16"/>
  </si>
  <si>
    <t>)</t>
    <phoneticPr fontId="16"/>
  </si>
  <si>
    <t>許容支持力度</t>
    <rPh sb="0" eb="2">
      <t>キョヨウ</t>
    </rPh>
    <rPh sb="2" eb="6">
      <t>シジリョクド</t>
    </rPh>
    <phoneticPr fontId="16"/>
  </si>
  <si>
    <t>慣用法</t>
    <rPh sb="0" eb="2">
      <t>カンヨウ</t>
    </rPh>
    <rPh sb="2" eb="3">
      <t>ホウ</t>
    </rPh>
    <phoneticPr fontId="16"/>
  </si>
  <si>
    <t>底面幅</t>
    <rPh sb="1" eb="2">
      <t>メン</t>
    </rPh>
    <phoneticPr fontId="16"/>
  </si>
  <si>
    <t>擁壁底面の前面から作用位置までの水平距離</t>
    <rPh sb="0" eb="2">
      <t>ヨウヘキ</t>
    </rPh>
    <rPh sb="2" eb="4">
      <t>ソコメン</t>
    </rPh>
    <rPh sb="5" eb="7">
      <t>ゼンメン</t>
    </rPh>
    <rPh sb="9" eb="11">
      <t>サヨウ</t>
    </rPh>
    <rPh sb="11" eb="13">
      <t>イチ</t>
    </rPh>
    <rPh sb="16" eb="18">
      <t>スイヘイ</t>
    </rPh>
    <rPh sb="18" eb="20">
      <t>キョリ</t>
    </rPh>
    <phoneticPr fontId="16"/>
  </si>
  <si>
    <t>×</t>
    <phoneticPr fontId="16"/>
  </si>
  <si>
    <t>衝突時</t>
    <rPh sb="0" eb="2">
      <t>ショウトツ</t>
    </rPh>
    <rPh sb="2" eb="3">
      <t>ジ</t>
    </rPh>
    <phoneticPr fontId="16"/>
  </si>
  <si>
    <t>自重</t>
    <rPh sb="0" eb="2">
      <t>ジジュウ</t>
    </rPh>
    <phoneticPr fontId="16"/>
  </si>
  <si>
    <t>上載荷重</t>
    <rPh sb="0" eb="1">
      <t>ウエ</t>
    </rPh>
    <rPh sb="1" eb="3">
      <t>サイカ</t>
    </rPh>
    <rPh sb="2" eb="4">
      <t>カジュウ</t>
    </rPh>
    <phoneticPr fontId="16"/>
  </si>
  <si>
    <t>有り</t>
  </si>
  <si>
    <t>常時の作用で照査</t>
    <rPh sb="6" eb="8">
      <t>ショウサ</t>
    </rPh>
    <phoneticPr fontId="16"/>
  </si>
  <si>
    <r>
      <t>レベル１地震時の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scheme val="minor"/>
      </rPr>
      <t>で照査</t>
    </r>
    <rPh sb="6" eb="7">
      <t>ジ</t>
    </rPh>
    <rPh sb="11" eb="13">
      <t>ショウサ</t>
    </rPh>
    <phoneticPr fontId="16"/>
  </si>
  <si>
    <r>
      <t>レベル２地震時の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scheme val="minor"/>
      </rPr>
      <t>で照査</t>
    </r>
    <rPh sb="6" eb="7">
      <t>ジ</t>
    </rPh>
    <rPh sb="11" eb="13">
      <t>ショウサ</t>
    </rPh>
    <phoneticPr fontId="16"/>
  </si>
  <si>
    <t>その他の作用（衝突時）で照査</t>
    <rPh sb="2" eb="3">
      <t>タ</t>
    </rPh>
    <rPh sb="4" eb="6">
      <t>サヨウ</t>
    </rPh>
    <rPh sb="7" eb="9">
      <t>ショウトツ</t>
    </rPh>
    <rPh sb="9" eb="10">
      <t>ジ</t>
    </rPh>
    <rPh sb="12" eb="14">
      <t>ショウサ</t>
    </rPh>
    <phoneticPr fontId="16"/>
  </si>
  <si>
    <t>(tanα</t>
    <phoneticPr fontId="17"/>
  </si>
  <si>
    <t>tanω</t>
    <phoneticPr fontId="17"/>
  </si>
  <si>
    <r>
      <t>)・</t>
    </r>
    <r>
      <rPr>
        <i/>
        <sz val="11"/>
        <color theme="1"/>
        <rFont val="Times New Roman"/>
        <family val="1"/>
      </rPr>
      <t>H</t>
    </r>
    <phoneticPr fontId="17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</si>
  <si>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16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</si>
  <si>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17"/>
  </si>
  <si>
    <t>cos(ω-φ-α-δ)</t>
    <phoneticPr fontId="17"/>
  </si>
  <si>
    <r>
      <t>b</t>
    </r>
    <r>
      <rPr>
        <i/>
        <vertAlign val="subscript"/>
        <sz val="11"/>
        <color rgb="FF000000"/>
        <rFont val="Times New Roman"/>
        <family val="1"/>
      </rPr>
      <t>u</t>
    </r>
    <r>
      <rPr>
        <i/>
        <sz val="11"/>
        <color rgb="FF000000"/>
        <rFont val="ＭＳ 明朝"/>
        <family val="1"/>
        <charset val="128"/>
      </rPr>
      <t>・</t>
    </r>
    <r>
      <rPr>
        <i/>
        <sz val="11"/>
        <color rgb="FF000000"/>
        <rFont val="Times New Roman"/>
        <family val="1"/>
      </rPr>
      <t>H</t>
    </r>
    <phoneticPr fontId="16"/>
  </si>
  <si>
    <r>
      <t>b</t>
    </r>
    <r>
      <rPr>
        <i/>
        <vertAlign val="subscript"/>
        <sz val="11"/>
        <color rgb="FF000000"/>
        <rFont val="Times New Roman"/>
        <family val="1"/>
      </rPr>
      <t>u</t>
    </r>
    <phoneticPr fontId="16"/>
  </si>
  <si>
    <r>
      <rPr>
        <sz val="11"/>
        <color rgb="FF000000"/>
        <rFont val="ＭＳ Ｐ明朝"/>
        <family val="1"/>
        <charset val="128"/>
      </rPr>
      <t>・</t>
    </r>
    <r>
      <rPr>
        <i/>
        <sz val="11"/>
        <color rgb="FF000000"/>
        <rFont val="ＭＳ Ｐ明朝"/>
        <family val="1"/>
        <charset val="128"/>
      </rPr>
      <t xml:space="preserve"> </t>
    </r>
    <r>
      <rPr>
        <i/>
        <sz val="11"/>
        <color rgb="FF000000"/>
        <rFont val="Times New Roman"/>
        <family val="1"/>
      </rPr>
      <t>b</t>
    </r>
    <r>
      <rPr>
        <i/>
        <vertAlign val="subscript"/>
        <sz val="11"/>
        <color rgb="FF000000"/>
        <rFont val="Times New Roman"/>
        <family val="1"/>
      </rPr>
      <t>u</t>
    </r>
    <phoneticPr fontId="16"/>
  </si>
  <si>
    <r>
      <t>e</t>
    </r>
    <r>
      <rPr>
        <i/>
        <vertAlign val="subscript"/>
        <sz val="11"/>
        <color rgb="FF000000"/>
        <rFont val="Times New Roman"/>
        <family val="1"/>
      </rPr>
      <t>a</t>
    </r>
    <phoneticPr fontId="16"/>
  </si>
  <si>
    <t>土くさび重量</t>
    <rPh sb="0" eb="1">
      <t>ツチ</t>
    </rPh>
    <rPh sb="4" eb="6">
      <t>ジュウリョウ</t>
    </rPh>
    <phoneticPr fontId="16"/>
  </si>
  <si>
    <r>
      <t>W</t>
    </r>
    <r>
      <rPr>
        <sz val="11"/>
        <color theme="1"/>
        <rFont val="ＭＳ Ｐ明朝"/>
        <family val="1"/>
        <charset val="128"/>
      </rPr>
      <t>・</t>
    </r>
    <phoneticPr fontId="17"/>
  </si>
  <si>
    <r>
      <rPr>
        <sz val="11"/>
        <color theme="1"/>
        <rFont val="Times New Roman"/>
        <family val="1"/>
      </rPr>
      <t xml:space="preserve">+ </t>
    </r>
    <r>
      <rPr>
        <i/>
        <sz val="11"/>
        <color theme="1"/>
        <rFont val="Times New Roman"/>
        <family val="1"/>
      </rPr>
      <t>q</t>
    </r>
    <r>
      <rPr>
        <i/>
        <sz val="11"/>
        <color theme="1"/>
        <rFont val="游ゴシック"/>
        <family val="1"/>
        <charset val="128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u</t>
    </r>
    <phoneticPr fontId="17"/>
  </si>
  <si>
    <r>
      <rPr>
        <sz val="11"/>
        <color theme="1"/>
        <rFont val="Times New Roman"/>
        <family val="1"/>
      </rPr>
      <t xml:space="preserve">+ </t>
    </r>
    <r>
      <rPr>
        <i/>
        <sz val="11"/>
        <color theme="1"/>
        <rFont val="Times New Roman"/>
        <family val="1"/>
      </rPr>
      <t>q</t>
    </r>
    <r>
      <rPr>
        <i/>
        <sz val="11"/>
        <color theme="1"/>
        <rFont val="游ゴシック"/>
        <family val="1"/>
        <charset val="128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u</t>
    </r>
    <r>
      <rPr>
        <i/>
        <sz val="11"/>
        <color theme="1"/>
        <rFont val="Times New Roman"/>
        <family val="1"/>
      </rPr>
      <t xml:space="preserve"> </t>
    </r>
    <phoneticPr fontId="17"/>
  </si>
  <si>
    <t>せん断抵抗角</t>
    <rPh sb="2" eb="5">
      <t>ダンテイコウ</t>
    </rPh>
    <phoneticPr fontId="16"/>
  </si>
  <si>
    <t>区分</t>
    <rPh sb="0" eb="2">
      <t>クブン</t>
    </rPh>
    <phoneticPr fontId="16"/>
  </si>
  <si>
    <t>Σ</t>
    <phoneticPr fontId="16"/>
  </si>
  <si>
    <t>幅</t>
    <rPh sb="0" eb="1">
      <t>ハバ</t>
    </rPh>
    <phoneticPr fontId="16"/>
  </si>
  <si>
    <t>高さ</t>
    <rPh sb="0" eb="1">
      <t>タカ</t>
    </rPh>
    <phoneticPr fontId="16"/>
  </si>
  <si>
    <t>x</t>
    <phoneticPr fontId="16"/>
  </si>
  <si>
    <t>y</t>
    <phoneticPr fontId="16"/>
  </si>
  <si>
    <t>Ax</t>
    <phoneticPr fontId="16"/>
  </si>
  <si>
    <t>Ay</t>
    <phoneticPr fontId="16"/>
  </si>
  <si>
    <t>まず、自重の重心（水平方向の擁壁前面からの距離）を求めることとする。</t>
    <rPh sb="3" eb="5">
      <t>ジジュウ</t>
    </rPh>
    <rPh sb="6" eb="8">
      <t>ジュウシン</t>
    </rPh>
    <rPh sb="9" eb="11">
      <t>スイヘイ</t>
    </rPh>
    <rPh sb="11" eb="13">
      <t>ホウコウ</t>
    </rPh>
    <rPh sb="14" eb="16">
      <t>ヨウヘキ</t>
    </rPh>
    <rPh sb="16" eb="18">
      <t>ゼンメン</t>
    </rPh>
    <rPh sb="21" eb="23">
      <t>キョリ</t>
    </rPh>
    <rPh sb="25" eb="26">
      <t>モト</t>
    </rPh>
    <phoneticPr fontId="16"/>
  </si>
  <si>
    <t>①</t>
    <phoneticPr fontId="16"/>
  </si>
  <si>
    <t>②</t>
    <phoneticPr fontId="16"/>
  </si>
  <si>
    <t>砂質地盤（中位なもの）</t>
    <rPh sb="1" eb="2">
      <t>シツ</t>
    </rPh>
    <rPh sb="2" eb="4">
      <t>ジバン</t>
    </rPh>
    <rPh sb="5" eb="7">
      <t>チュウイ</t>
    </rPh>
    <phoneticPr fontId="16"/>
  </si>
  <si>
    <r>
      <t>q</t>
    </r>
    <r>
      <rPr>
        <i/>
        <vertAlign val="subscript"/>
        <sz val="11"/>
        <color rgb="FF000000"/>
        <rFont val="Times New Roman"/>
        <family val="1"/>
      </rPr>
      <t>a</t>
    </r>
    <phoneticPr fontId="16"/>
  </si>
  <si>
    <t>固定方法</t>
    <rPh sb="0" eb="2">
      <t>コテイ</t>
    </rPh>
    <rPh sb="2" eb="4">
      <t>ホウホウ</t>
    </rPh>
    <phoneticPr fontId="16"/>
  </si>
  <si>
    <t>衝突車両の前輪荷重</t>
    <rPh sb="0" eb="2">
      <t>ショウトツ</t>
    </rPh>
    <rPh sb="2" eb="4">
      <t>シャリョウ</t>
    </rPh>
    <rPh sb="5" eb="7">
      <t>ゼンリン</t>
    </rPh>
    <phoneticPr fontId="16"/>
  </si>
  <si>
    <t>転倒に対する安定条件</t>
    <phoneticPr fontId="16"/>
  </si>
  <si>
    <t>長方形</t>
    <rPh sb="0" eb="3">
      <t>チョウホウケイ</t>
    </rPh>
    <phoneticPr fontId="16"/>
  </si>
  <si>
    <t>三角形</t>
  </si>
  <si>
    <t>(kN/m)</t>
    <phoneticPr fontId="16"/>
  </si>
  <si>
    <t>kN/m</t>
    <phoneticPr fontId="16"/>
  </si>
  <si>
    <t>(°)</t>
    <phoneticPr fontId="16"/>
  </si>
  <si>
    <t>°</t>
    <phoneticPr fontId="16"/>
  </si>
  <si>
    <t>d</t>
    <phoneticPr fontId="16"/>
  </si>
  <si>
    <t>車両用防護柵</t>
    <rPh sb="0" eb="3">
      <t>シャリョウヨウ</t>
    </rPh>
    <rPh sb="3" eb="6">
      <t>ボウゴサク</t>
    </rPh>
    <phoneticPr fontId="16"/>
  </si>
  <si>
    <t>擁壁高</t>
    <rPh sb="0" eb="2">
      <t>ヨウヘキ</t>
    </rPh>
    <rPh sb="2" eb="3">
      <t>タカ</t>
    </rPh>
    <phoneticPr fontId="16"/>
  </si>
  <si>
    <t>なし</t>
    <phoneticPr fontId="16"/>
  </si>
  <si>
    <t>地下水位</t>
    <rPh sb="0" eb="4">
      <t>チカスイイ</t>
    </rPh>
    <phoneticPr fontId="16"/>
  </si>
  <si>
    <t>降雨の作用</t>
    <rPh sb="0" eb="2">
      <t>コウウ</t>
    </rPh>
    <phoneticPr fontId="16"/>
  </si>
  <si>
    <t>降雨の作用で照査</t>
    <rPh sb="0" eb="2">
      <t>コウウ</t>
    </rPh>
    <rPh sb="6" eb="8">
      <t>ショウサ</t>
    </rPh>
    <phoneticPr fontId="16"/>
  </si>
  <si>
    <t>設計方法</t>
    <rPh sb="0" eb="2">
      <t>セッケイ</t>
    </rPh>
    <rPh sb="2" eb="4">
      <t>ホウホウ</t>
    </rPh>
    <phoneticPr fontId="16"/>
  </si>
  <si>
    <t>照査方法</t>
    <rPh sb="0" eb="2">
      <t>ショウサ</t>
    </rPh>
    <rPh sb="2" eb="4">
      <t>ホウホウ</t>
    </rPh>
    <phoneticPr fontId="16"/>
  </si>
  <si>
    <t>主働土圧は、試行くさび法によって算出する。(H24道擁p100)</t>
    <rPh sb="0" eb="2">
      <t>シュドウ</t>
    </rPh>
    <rPh sb="2" eb="4">
      <t>ドアツ</t>
    </rPh>
    <rPh sb="6" eb="8">
      <t>シコウ</t>
    </rPh>
    <rPh sb="11" eb="12">
      <t>ホウ</t>
    </rPh>
    <rPh sb="16" eb="18">
      <t>サンシュツ</t>
    </rPh>
    <phoneticPr fontId="17"/>
  </si>
  <si>
    <t>擁壁上の盛土が平坦の場合、主働土圧合力は下式で算出できる。(H24道擁p101)</t>
    <rPh sb="0" eb="2">
      <t>ヨウヘキ</t>
    </rPh>
    <rPh sb="2" eb="3">
      <t>ウエ</t>
    </rPh>
    <rPh sb="4" eb="6">
      <t>モリド</t>
    </rPh>
    <rPh sb="7" eb="9">
      <t>ヘイタン</t>
    </rPh>
    <rPh sb="10" eb="12">
      <t>バアイ</t>
    </rPh>
    <rPh sb="13" eb="15">
      <t>シュドウ</t>
    </rPh>
    <rPh sb="15" eb="17">
      <t>ドアツ</t>
    </rPh>
    <rPh sb="17" eb="19">
      <t>ゴウリョク</t>
    </rPh>
    <rPh sb="20" eb="22">
      <t>シタシキ</t>
    </rPh>
    <rPh sb="23" eb="25">
      <t>サンシュツ</t>
    </rPh>
    <phoneticPr fontId="17"/>
  </si>
  <si>
    <t>仮定したすべり面と水平面のなす角(°)</t>
    <rPh sb="0" eb="2">
      <t>カテイ</t>
    </rPh>
    <rPh sb="7" eb="8">
      <t>メン</t>
    </rPh>
    <rPh sb="9" eb="12">
      <t>スイヘイメン</t>
    </rPh>
    <rPh sb="15" eb="16">
      <t>カク</t>
    </rPh>
    <phoneticPr fontId="16"/>
  </si>
  <si>
    <t>裏込め土のせん断抵抗角(°)</t>
    <rPh sb="0" eb="2">
      <t>ウラゴ</t>
    </rPh>
    <rPh sb="3" eb="4">
      <t>ツチ</t>
    </rPh>
    <rPh sb="7" eb="8">
      <t>ダン</t>
    </rPh>
    <rPh sb="8" eb="10">
      <t>テイコウ</t>
    </rPh>
    <rPh sb="10" eb="11">
      <t>カク</t>
    </rPh>
    <phoneticPr fontId="16"/>
  </si>
  <si>
    <t>壁面摩擦角(°)(H24道擁p99)</t>
    <rPh sb="0" eb="1">
      <t>カベ</t>
    </rPh>
    <rPh sb="2" eb="4">
      <t>マサツ</t>
    </rPh>
    <rPh sb="4" eb="5">
      <t>カク</t>
    </rPh>
    <phoneticPr fontId="16"/>
  </si>
  <si>
    <t>常時と同様に主働土圧は、試行くさび法によって算出する。</t>
    <rPh sb="0" eb="2">
      <t>ジョウジ</t>
    </rPh>
    <rPh sb="3" eb="5">
      <t>ドウヨウ</t>
    </rPh>
    <rPh sb="6" eb="8">
      <t>シュドウ</t>
    </rPh>
    <rPh sb="8" eb="10">
      <t>ドアツ</t>
    </rPh>
    <rPh sb="12" eb="14">
      <t>シコウ</t>
    </rPh>
    <rPh sb="17" eb="18">
      <t>ホウ</t>
    </rPh>
    <rPh sb="22" eb="24">
      <t>サンシュツ</t>
    </rPh>
    <phoneticPr fontId="17"/>
  </si>
  <si>
    <t>ただし、「1-9. 照査における荷重の組み合わせ」のとおり上載荷重q=0とする。</t>
    <rPh sb="10" eb="12">
      <t>ショウサ</t>
    </rPh>
    <rPh sb="16" eb="18">
      <t>カジュウ</t>
    </rPh>
    <rPh sb="19" eb="20">
      <t>ク</t>
    </rPh>
    <rPh sb="21" eb="22">
      <t>ア</t>
    </rPh>
    <rPh sb="29" eb="30">
      <t>ジョウ</t>
    </rPh>
    <rPh sb="30" eb="31">
      <t>サイ</t>
    </rPh>
    <rPh sb="31" eb="33">
      <t>カジュウ</t>
    </rPh>
    <phoneticPr fontId="17"/>
  </si>
  <si>
    <t>作用位置(アーム長)</t>
    <rPh sb="8" eb="9">
      <t>チョウ</t>
    </rPh>
    <phoneticPr fontId="16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</si>
  <si>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=H</t>
    </r>
    <r>
      <rPr>
        <i/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y</t>
    </r>
    <phoneticPr fontId="16"/>
  </si>
  <si>
    <t>許容鉛直支持力度（常時）</t>
    <rPh sb="0" eb="2">
      <t>キョヨウ</t>
    </rPh>
    <rPh sb="2" eb="4">
      <t>エンチョク</t>
    </rPh>
    <rPh sb="4" eb="8">
      <t>シジリョクド</t>
    </rPh>
    <rPh sb="9" eb="11">
      <t>ジョウジ</t>
    </rPh>
    <phoneticPr fontId="16"/>
  </si>
  <si>
    <t>許容鉛直支持力度（地震時・衝突時）</t>
    <rPh sb="0" eb="2">
      <t>キョヨウ</t>
    </rPh>
    <rPh sb="2" eb="4">
      <t>エンチョク</t>
    </rPh>
    <rPh sb="4" eb="8">
      <t>シジリョクド</t>
    </rPh>
    <rPh sb="9" eb="12">
      <t>ジシンジ</t>
    </rPh>
    <rPh sb="13" eb="15">
      <t>ショウトツ</t>
    </rPh>
    <rPh sb="15" eb="16">
      <t>トキ</t>
    </rPh>
    <phoneticPr fontId="16"/>
  </si>
  <si>
    <t>許容鉛直支持力度</t>
    <rPh sb="0" eb="2">
      <t>キョヨウ</t>
    </rPh>
    <rPh sb="2" eb="4">
      <t>エンチョク</t>
    </rPh>
    <rPh sb="4" eb="7">
      <t>シジリョク</t>
    </rPh>
    <rPh sb="7" eb="8">
      <t>ド</t>
    </rPh>
    <phoneticPr fontId="16"/>
  </si>
  <si>
    <t>擁壁全体の重心（水平方向の擁壁前面からの距離）は、下式により求められる。</t>
    <rPh sb="0" eb="2">
      <t>ヨウヘキ</t>
    </rPh>
    <rPh sb="2" eb="4">
      <t>ゼンタイ</t>
    </rPh>
    <rPh sb="5" eb="7">
      <t>ジュウシン</t>
    </rPh>
    <rPh sb="8" eb="10">
      <t>スイヘイ</t>
    </rPh>
    <rPh sb="10" eb="12">
      <t>ホウコウ</t>
    </rPh>
    <rPh sb="13" eb="15">
      <t>ヨウヘキ</t>
    </rPh>
    <rPh sb="15" eb="17">
      <t>ゼンメン</t>
    </rPh>
    <rPh sb="20" eb="22">
      <t>キョリ</t>
    </rPh>
    <rPh sb="25" eb="26">
      <t>シタ</t>
    </rPh>
    <rPh sb="26" eb="27">
      <t>シキ</t>
    </rPh>
    <rPh sb="30" eb="31">
      <t>モト</t>
    </rPh>
    <phoneticPr fontId="16"/>
  </si>
  <si>
    <t>V</t>
    <phoneticPr fontId="16"/>
  </si>
  <si>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=V</t>
    </r>
    <r>
      <rPr>
        <i/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x</t>
    </r>
    <phoneticPr fontId="16"/>
  </si>
  <si>
    <t>© 2023 ce-note.com</t>
    <phoneticPr fontId="16"/>
  </si>
  <si>
    <t>1-1. 形状寸法</t>
    <phoneticPr fontId="16"/>
  </si>
  <si>
    <t>H24道擁p66</t>
    <rPh sb="3" eb="4">
      <t>ミチ</t>
    </rPh>
    <rPh sb="4" eb="5">
      <t>ヨウ</t>
    </rPh>
    <phoneticPr fontId="16"/>
  </si>
  <si>
    <t>H24道擁p70</t>
    <rPh sb="3" eb="4">
      <t>ミチ</t>
    </rPh>
    <rPh sb="4" eb="5">
      <t>ヨウ</t>
    </rPh>
    <phoneticPr fontId="16"/>
  </si>
  <si>
    <t>H24道擁p68,69</t>
    <rPh sb="3" eb="4">
      <t>ミチ</t>
    </rPh>
    <rPh sb="4" eb="5">
      <t>ヨウ</t>
    </rPh>
    <phoneticPr fontId="16"/>
  </si>
  <si>
    <t>H24道擁p68,69,78</t>
    <rPh sb="3" eb="4">
      <t>ミチ</t>
    </rPh>
    <rPh sb="4" eb="5">
      <t>ヨウ</t>
    </rPh>
    <phoneticPr fontId="16"/>
  </si>
  <si>
    <t>H24道擁p53</t>
    <rPh sb="3" eb="4">
      <t>ミチ</t>
    </rPh>
    <rPh sb="4" eb="5">
      <t>ヨウ</t>
    </rPh>
    <phoneticPr fontId="16"/>
  </si>
  <si>
    <t>H24道擁p213</t>
    <rPh sb="3" eb="4">
      <t>ミチ</t>
    </rPh>
    <rPh sb="4" eb="5">
      <t>ヨウ</t>
    </rPh>
    <phoneticPr fontId="16"/>
  </si>
  <si>
    <t>H24道擁p62</t>
    <rPh sb="3" eb="4">
      <t>ミチ</t>
    </rPh>
    <rPh sb="4" eb="5">
      <t>ヨウ</t>
    </rPh>
    <phoneticPr fontId="16"/>
  </si>
  <si>
    <t>H24道擁p63</t>
    <rPh sb="3" eb="4">
      <t>ミチ</t>
    </rPh>
    <rPh sb="4" eb="5">
      <t>ヨウ</t>
    </rPh>
    <phoneticPr fontId="16"/>
  </si>
  <si>
    <t>重要度２</t>
    <phoneticPr fontId="16"/>
  </si>
  <si>
    <t>重要度</t>
    <rPh sb="0" eb="3">
      <t>ジュウヨウド</t>
    </rPh>
    <phoneticPr fontId="16"/>
  </si>
  <si>
    <t>1-2. コンクリート規格</t>
    <phoneticPr fontId="16"/>
  </si>
  <si>
    <t>1-3. 裏込め材料</t>
    <rPh sb="5" eb="6">
      <t>ウラ</t>
    </rPh>
    <rPh sb="6" eb="7">
      <t>コ</t>
    </rPh>
    <rPh sb="8" eb="10">
      <t>ザイリョウ</t>
    </rPh>
    <phoneticPr fontId="16"/>
  </si>
  <si>
    <t>1-4. 支持地盤</t>
    <phoneticPr fontId="16"/>
  </si>
  <si>
    <t>1-5. 上載荷重と地下水位</t>
    <rPh sb="10" eb="14">
      <t>チカスイイ</t>
    </rPh>
    <phoneticPr fontId="16"/>
  </si>
  <si>
    <t>1-6. 付属施設</t>
    <rPh sb="5" eb="7">
      <t>フゾク</t>
    </rPh>
    <rPh sb="7" eb="9">
      <t>シセツ</t>
    </rPh>
    <phoneticPr fontId="16"/>
  </si>
  <si>
    <t>1-7. 重要度区分と要求性能</t>
    <rPh sb="11" eb="13">
      <t>ヨウキュウ</t>
    </rPh>
    <rPh sb="13" eb="15">
      <t>セイノウ</t>
    </rPh>
    <phoneticPr fontId="16"/>
  </si>
  <si>
    <t>1-8. 設計方法と照査方法</t>
    <rPh sb="5" eb="7">
      <t>セッケイ</t>
    </rPh>
    <rPh sb="7" eb="9">
      <t>ホウホウ</t>
    </rPh>
    <rPh sb="10" eb="12">
      <t>ショウサ</t>
    </rPh>
    <rPh sb="12" eb="14">
      <t>ホウホウ</t>
    </rPh>
    <phoneticPr fontId="16"/>
  </si>
  <si>
    <t>1-9. 照査における荷重の組み合わせ</t>
    <phoneticPr fontId="16"/>
  </si>
  <si>
    <t>H24道擁p42</t>
    <rPh sb="3" eb="4">
      <t>ミチ</t>
    </rPh>
    <rPh sb="4" eb="5">
      <t>ヨウ</t>
    </rPh>
    <phoneticPr fontId="16"/>
  </si>
  <si>
    <t>H24道擁p44</t>
    <rPh sb="3" eb="4">
      <t>ミチ</t>
    </rPh>
    <rPh sb="4" eb="5">
      <t>ヨウ</t>
    </rPh>
    <phoneticPr fontId="16"/>
  </si>
  <si>
    <t>H24道擁p88</t>
    <rPh sb="3" eb="4">
      <t>ミチ</t>
    </rPh>
    <rPh sb="4" eb="5">
      <t>ヨウ</t>
    </rPh>
    <phoneticPr fontId="16"/>
  </si>
  <si>
    <t>要</t>
    <phoneticPr fontId="16"/>
  </si>
  <si>
    <t>不要</t>
    <phoneticPr fontId="16"/>
  </si>
  <si>
    <t>H24道擁p49,88</t>
    <rPh sb="3" eb="4">
      <t>ミチ</t>
    </rPh>
    <rPh sb="4" eb="5">
      <t>ヨウ</t>
    </rPh>
    <phoneticPr fontId="16"/>
  </si>
  <si>
    <t>H24道擁p89</t>
    <rPh sb="3" eb="4">
      <t>ミチ</t>
    </rPh>
    <rPh sb="4" eb="5">
      <t>ヨウ</t>
    </rPh>
    <phoneticPr fontId="16"/>
  </si>
  <si>
    <t>H24道擁p158</t>
    <rPh sb="3" eb="4">
      <t>ミチ</t>
    </rPh>
    <rPh sb="4" eb="5">
      <t>ヨウ</t>
    </rPh>
    <phoneticPr fontId="16"/>
  </si>
  <si>
    <t>H24道擁p111</t>
    <rPh sb="3" eb="4">
      <t>ミチ</t>
    </rPh>
    <rPh sb="4" eb="5">
      <t>ヨウ</t>
    </rPh>
    <phoneticPr fontId="16"/>
  </si>
  <si>
    <t>H24道擁p118</t>
    <rPh sb="3" eb="4">
      <t>ミチ</t>
    </rPh>
    <rPh sb="4" eb="5">
      <t>ヨウ</t>
    </rPh>
    <phoneticPr fontId="16"/>
  </si>
  <si>
    <t>H24道擁p113</t>
    <rPh sb="3" eb="4">
      <t>ミチ</t>
    </rPh>
    <rPh sb="4" eb="5">
      <t>ヨウ</t>
    </rPh>
    <phoneticPr fontId="16"/>
  </si>
  <si>
    <t>2-1. 自重</t>
    <rPh sb="5" eb="7">
      <t>ジジュウ</t>
    </rPh>
    <phoneticPr fontId="17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</si>
  <si>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r>
      <rPr>
        <i/>
        <sz val="11"/>
        <color theme="1"/>
        <rFont val="Times New Roman"/>
        <family val="1"/>
        <charset val="161"/>
      </rPr>
      <t>x</t>
    </r>
    <phoneticPr fontId="17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</si>
  <si>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phoneticPr fontId="17"/>
  </si>
  <si>
    <t>2-2. 衝突荷重</t>
    <rPh sb="5" eb="7">
      <t>ショウトツ</t>
    </rPh>
    <rPh sb="7" eb="9">
      <t>カジュウ</t>
    </rPh>
    <phoneticPr fontId="16"/>
  </si>
  <si>
    <t>2-2-1. 水平力</t>
    <rPh sb="7" eb="10">
      <t>スイヘイリョク</t>
    </rPh>
    <phoneticPr fontId="16"/>
  </si>
  <si>
    <t>水平力は、擁壁天端に設置されたガードレールに車両が衝突した際の水平方向の荷重である。</t>
    <phoneticPr fontId="16"/>
  </si>
  <si>
    <r>
      <t>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scheme val="minor"/>
      </rPr>
      <t>は、擁壁の断面積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scheme val="minor"/>
      </rPr>
      <t>に、コンクリートの単位体積重量γ</t>
    </r>
    <r>
      <rPr>
        <vertAlign val="subscript"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scheme val="minor"/>
      </rPr>
      <t>を乗じて算出する。</t>
    </r>
    <rPh sb="0" eb="2">
      <t>ジジュウ</t>
    </rPh>
    <rPh sb="6" eb="8">
      <t>ヨウヘキ</t>
    </rPh>
    <rPh sb="9" eb="12">
      <t>ダンメンセキ</t>
    </rPh>
    <rPh sb="22" eb="24">
      <t>タンイ</t>
    </rPh>
    <rPh sb="24" eb="26">
      <t>タイセキ</t>
    </rPh>
    <rPh sb="26" eb="28">
      <t>ジュウリョウ</t>
    </rPh>
    <rPh sb="31" eb="32">
      <t>ジョウ</t>
    </rPh>
    <rPh sb="34" eb="36">
      <t>サンシュツ</t>
    </rPh>
    <phoneticPr fontId="17"/>
  </si>
  <si>
    <t>擁壁底面から作用位置までの鉛直距離を求める。</t>
    <rPh sb="0" eb="2">
      <t>ヨウヘキ</t>
    </rPh>
    <rPh sb="2" eb="4">
      <t>ソコメン</t>
    </rPh>
    <rPh sb="6" eb="8">
      <t>サヨウ</t>
    </rPh>
    <rPh sb="8" eb="10">
      <t>イチ</t>
    </rPh>
    <rPh sb="13" eb="15">
      <t>エンチョク</t>
    </rPh>
    <rPh sb="15" eb="17">
      <t>キョリ</t>
    </rPh>
    <rPh sb="18" eb="19">
      <t>モト</t>
    </rPh>
    <phoneticPr fontId="16"/>
  </si>
  <si>
    <t>2-2-2. 鉛直力</t>
    <rPh sb="7" eb="10">
      <t>エンチョクリョク</t>
    </rPh>
    <phoneticPr fontId="16"/>
  </si>
  <si>
    <r>
      <rPr>
        <i/>
        <sz val="11"/>
        <color theme="1"/>
        <rFont val="游ゴシック"/>
        <family val="1"/>
        <charset val="128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u</t>
    </r>
    <r>
      <rPr>
        <i/>
        <sz val="11"/>
        <color theme="1"/>
        <rFont val="Times New Roman"/>
        <family val="1"/>
      </rPr>
      <t xml:space="preserve"> </t>
    </r>
    <phoneticPr fontId="17"/>
  </si>
  <si>
    <t>1. 設計条件</t>
    <phoneticPr fontId="16"/>
  </si>
  <si>
    <t>・</t>
    <phoneticPr fontId="16"/>
  </si>
  <si>
    <t>が適用範囲です。（H24道擁p27）</t>
    <rPh sb="1" eb="3">
      <t>テキヨウ</t>
    </rPh>
    <rPh sb="3" eb="5">
      <t>ハンイ</t>
    </rPh>
    <rPh sb="12" eb="13">
      <t>ミチ</t>
    </rPh>
    <rPh sb="13" eb="14">
      <t>ヨウ</t>
    </rPh>
    <phoneticPr fontId="16"/>
  </si>
  <si>
    <t>すべり角を変化させて、主働土圧合力の最大値を求める。</t>
    <phoneticPr fontId="17"/>
  </si>
  <si>
    <t>すべり角を変化させて、主働土圧合力の最大値を求める。</t>
    <phoneticPr fontId="16"/>
  </si>
  <si>
    <t>合力の作用点が底版中央の底幅1/3の中にあるので、地盤反力は台形分布となる。（H24道擁p120）</t>
    <phoneticPr fontId="16"/>
  </si>
  <si>
    <t>合力の作用点が底版中央の底幅1/3の中になく、2/3の中なので、地盤反力は三角分布となる。（H24道擁p120）</t>
    <rPh sb="27" eb="28">
      <t>ナカ</t>
    </rPh>
    <rPh sb="37" eb="39">
      <t>サンカク</t>
    </rPh>
    <phoneticPr fontId="16"/>
  </si>
  <si>
    <t>H24道擁p51</t>
    <rPh sb="3" eb="4">
      <t>ミチ</t>
    </rPh>
    <rPh sb="4" eb="5">
      <t>ヨウ</t>
    </rPh>
    <phoneticPr fontId="16"/>
  </si>
  <si>
    <t>壁背面と鉛直面のなす角(°)</t>
    <rPh sb="0" eb="1">
      <t>カベ</t>
    </rPh>
    <rPh sb="1" eb="3">
      <t>ハイメン</t>
    </rPh>
    <rPh sb="4" eb="6">
      <t>エンチョク</t>
    </rPh>
    <rPh sb="6" eb="7">
      <t>メン</t>
    </rPh>
    <rPh sb="10" eb="11">
      <t>カク</t>
    </rPh>
    <phoneticPr fontId="16"/>
  </si>
  <si>
    <t>下記に示す設計プロセスは「擁壁上の盛土は平面、地下水なし、ガードレールＣ種、擁壁高さ5m以下」</t>
    <rPh sb="0" eb="2">
      <t>カキ</t>
    </rPh>
    <rPh sb="3" eb="4">
      <t>シメ</t>
    </rPh>
    <rPh sb="5" eb="7">
      <t>セッケイ</t>
    </rPh>
    <rPh sb="13" eb="15">
      <t>ヨウヘキ</t>
    </rPh>
    <rPh sb="15" eb="16">
      <t>ウエ</t>
    </rPh>
    <rPh sb="17" eb="19">
      <t>モリド</t>
    </rPh>
    <rPh sb="20" eb="22">
      <t>ヘイメン</t>
    </rPh>
    <rPh sb="23" eb="26">
      <t>チカスイ</t>
    </rPh>
    <rPh sb="36" eb="37">
      <t>シュ</t>
    </rPh>
    <rPh sb="38" eb="40">
      <t>ヨウヘキ</t>
    </rPh>
    <rPh sb="40" eb="41">
      <t>タカ</t>
    </rPh>
    <rPh sb="44" eb="46">
      <t>イカ</t>
    </rPh>
    <phoneticPr fontId="16"/>
  </si>
  <si>
    <t>砂詰め固定</t>
    <rPh sb="0" eb="2">
      <t>スナヅ</t>
    </rPh>
    <rPh sb="3" eb="5">
      <t>コテイ</t>
    </rPh>
    <phoneticPr fontId="16"/>
  </si>
  <si>
    <r>
      <t>|e|</t>
    </r>
    <r>
      <rPr>
        <sz val="11"/>
        <color theme="1"/>
        <rFont val="游ゴシック"/>
        <family val="2"/>
      </rPr>
      <t>≤</t>
    </r>
    <r>
      <rPr>
        <sz val="11"/>
        <color theme="1"/>
        <rFont val="Times New Roman"/>
        <family val="1"/>
      </rPr>
      <t>B/</t>
    </r>
    <phoneticPr fontId="16"/>
  </si>
  <si>
    <t>1) 擁壁の安定性の照査</t>
    <rPh sb="3" eb="5">
      <t>ヨウヘキ</t>
    </rPh>
    <rPh sb="6" eb="9">
      <t>アンテイセイ</t>
    </rPh>
    <rPh sb="10" eb="12">
      <t>ショウサ</t>
    </rPh>
    <phoneticPr fontId="17"/>
  </si>
  <si>
    <t>①擁壁自体の安定性の照査</t>
    <rPh sb="1" eb="3">
      <t>ヨウヘキ</t>
    </rPh>
    <rPh sb="3" eb="5">
      <t>ジタイ</t>
    </rPh>
    <rPh sb="6" eb="9">
      <t>アンテイセイ</t>
    </rPh>
    <rPh sb="10" eb="12">
      <t>ショウサ</t>
    </rPh>
    <phoneticPr fontId="16"/>
  </si>
  <si>
    <t>②背面盛土及び基礎地盤を含む全体としての安定性の検討</t>
    <rPh sb="1" eb="3">
      <t>ハイメン</t>
    </rPh>
    <rPh sb="3" eb="5">
      <t>モリド</t>
    </rPh>
    <rPh sb="5" eb="6">
      <t>オヨ</t>
    </rPh>
    <rPh sb="7" eb="9">
      <t>キソ</t>
    </rPh>
    <rPh sb="9" eb="11">
      <t>ジバン</t>
    </rPh>
    <rPh sb="12" eb="13">
      <t>フク</t>
    </rPh>
    <rPh sb="14" eb="16">
      <t>ゼンタイ</t>
    </rPh>
    <rPh sb="20" eb="23">
      <t>アンテイセイ</t>
    </rPh>
    <rPh sb="24" eb="26">
      <t>ケントウ</t>
    </rPh>
    <phoneticPr fontId="16"/>
  </si>
  <si>
    <r>
      <t>・γ</t>
    </r>
    <r>
      <rPr>
        <vertAlign val="subscript"/>
        <sz val="11"/>
        <color theme="1"/>
        <rFont val="HGP明朝B"/>
        <family val="1"/>
        <charset val="128"/>
      </rPr>
      <t>c</t>
    </r>
    <phoneticPr fontId="17"/>
  </si>
  <si>
    <r>
      <t>σ</t>
    </r>
    <r>
      <rPr>
        <sz val="8"/>
        <color rgb="FF000000"/>
        <rFont val="HGP明朝B"/>
        <family val="1"/>
        <charset val="128"/>
      </rPr>
      <t>ck</t>
    </r>
  </si>
  <si>
    <r>
      <t>γ</t>
    </r>
    <r>
      <rPr>
        <sz val="8"/>
        <color rgb="FF000000"/>
        <rFont val="HGP明朝B"/>
        <family val="1"/>
        <charset val="128"/>
      </rPr>
      <t>c</t>
    </r>
  </si>
  <si>
    <r>
      <t>γ</t>
    </r>
    <r>
      <rPr>
        <sz val="8"/>
        <color rgb="FF000000"/>
        <rFont val="HGP明朝B"/>
        <family val="1"/>
        <charset val="128"/>
      </rPr>
      <t>s</t>
    </r>
  </si>
  <si>
    <r>
      <t>tan</t>
    </r>
    <r>
      <rPr>
        <vertAlign val="superscript"/>
        <sz val="11"/>
        <color theme="1"/>
        <rFont val="HGP明朝B"/>
        <family val="1"/>
        <charset val="128"/>
      </rPr>
      <t>-1</t>
    </r>
    <phoneticPr fontId="17"/>
  </si>
  <si>
    <r>
      <rPr>
        <i/>
        <sz val="11"/>
        <color theme="1"/>
        <rFont val="Times New Roman"/>
        <family val="1"/>
      </rPr>
      <t>W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HGP明朝B"/>
        <family val="1"/>
        <charset val="128"/>
      </rPr>
      <t>sin</t>
    </r>
    <r>
      <rPr>
        <sz val="11"/>
        <color theme="1"/>
        <rFont val="游ゴシック"/>
        <family val="2"/>
        <charset val="128"/>
        <scheme val="minor"/>
      </rPr>
      <t>(</t>
    </r>
    <phoneticPr fontId="17"/>
  </si>
  <si>
    <r>
      <t>・γ</t>
    </r>
    <r>
      <rPr>
        <vertAlign val="subscript"/>
        <sz val="11"/>
        <color theme="1"/>
        <rFont val="HGP明朝B"/>
        <family val="1"/>
        <charset val="128"/>
      </rPr>
      <t>s</t>
    </r>
    <phoneticPr fontId="17"/>
  </si>
  <si>
    <r>
      <rPr>
        <i/>
        <sz val="11"/>
        <color theme="1"/>
        <rFont val="Times New Roman"/>
        <family val="1"/>
      </rPr>
      <t>W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HGP明朝B"/>
        <family val="1"/>
        <charset val="128"/>
      </rPr>
      <t>sin(</t>
    </r>
    <phoneticPr fontId="17"/>
  </si>
  <si>
    <r>
      <t>(kN</t>
    </r>
    <r>
      <rPr>
        <sz val="11"/>
        <color theme="1"/>
        <rFont val="游ゴシック"/>
        <family val="2"/>
      </rPr>
      <t>・</t>
    </r>
    <r>
      <rPr>
        <sz val="11"/>
        <color theme="1"/>
        <rFont val="Times New Roman"/>
        <family val="1"/>
      </rPr>
      <t>m/m)</t>
    </r>
    <phoneticPr fontId="16"/>
  </si>
  <si>
    <r>
      <rPr>
        <sz val="11"/>
        <color theme="1"/>
        <rFont val="游ゴシック"/>
        <family val="2"/>
      </rPr>
      <t>ー</t>
    </r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</si>
  <si>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=V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x</t>
    </r>
    <phoneticPr fontId="16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</si>
  <si>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=H</t>
    </r>
    <r>
      <rPr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y</t>
    </r>
    <phoneticPr fontId="16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</si>
  <si>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phoneticPr fontId="16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</si>
  <si>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H</t>
    </r>
    <phoneticPr fontId="16"/>
  </si>
  <si>
    <t>－</t>
    <phoneticPr fontId="16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</si>
  <si>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Yu Gothic"/>
        <family val="1"/>
        <charset val="128"/>
      </rPr>
      <t>－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16"/>
  </si>
  <si>
    <r>
      <t>q</t>
    </r>
    <r>
      <rPr>
        <vertAlign val="subscript"/>
        <sz val="11"/>
        <color rgb="FF000000"/>
        <rFont val="Times New Roman"/>
        <family val="1"/>
      </rPr>
      <t>1</t>
    </r>
    <phoneticPr fontId="16"/>
  </si>
  <si>
    <r>
      <t>q</t>
    </r>
    <r>
      <rPr>
        <vertAlign val="subscript"/>
        <sz val="11"/>
        <color rgb="FF000000"/>
        <rFont val="Times New Roman"/>
        <family val="1"/>
      </rPr>
      <t>2</t>
    </r>
    <phoneticPr fontId="16"/>
  </si>
  <si>
    <r>
      <t>( 1</t>
    </r>
    <r>
      <rPr>
        <sz val="11"/>
        <color theme="1"/>
        <rFont val="ＭＳ Ｐ明朝"/>
        <family val="1"/>
        <charset val="128"/>
      </rPr>
      <t>－</t>
    </r>
    <phoneticPr fontId="16"/>
  </si>
  <si>
    <t>( 1+</t>
    <phoneticPr fontId="16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</si>
  <si>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ＭＳ Ｐ明朝"/>
        <family val="1"/>
        <charset val="128"/>
      </rPr>
      <t>－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16"/>
  </si>
  <si>
    <r>
      <t>単位幅当たりの衝突荷重</t>
    </r>
    <r>
      <rPr>
        <sz val="11"/>
        <color theme="1"/>
        <rFont val="Times New Roman"/>
        <family val="1"/>
      </rPr>
      <t>(kN/m)</t>
    </r>
    <rPh sb="0" eb="2">
      <t>タンイ</t>
    </rPh>
    <rPh sb="2" eb="3">
      <t>ハバ</t>
    </rPh>
    <rPh sb="3" eb="4">
      <t>ア</t>
    </rPh>
    <rPh sb="7" eb="9">
      <t>ショウトツ</t>
    </rPh>
    <rPh sb="9" eb="11">
      <t>カジュウ</t>
    </rPh>
    <phoneticPr fontId="16"/>
  </si>
  <si>
    <r>
      <t>1ブロック当たりの衝突荷重</t>
    </r>
    <r>
      <rPr>
        <sz val="11"/>
        <color theme="1"/>
        <rFont val="Times New Roman"/>
        <family val="1"/>
      </rPr>
      <t>(kN)</t>
    </r>
    <rPh sb="5" eb="6">
      <t>ア</t>
    </rPh>
    <rPh sb="9" eb="11">
      <t>ショウトツ</t>
    </rPh>
    <rPh sb="11" eb="13">
      <t>カジュウ</t>
    </rPh>
    <phoneticPr fontId="16"/>
  </si>
  <si>
    <r>
      <t>1ブロックの延長</t>
    </r>
    <r>
      <rPr>
        <sz val="11"/>
        <color theme="1"/>
        <rFont val="Times New Roman"/>
        <family val="1"/>
      </rPr>
      <t>(m)</t>
    </r>
    <rPh sb="6" eb="8">
      <t>エンチョウ</t>
    </rPh>
    <rPh sb="7" eb="8">
      <t>ナガ</t>
    </rPh>
    <phoneticPr fontId="16"/>
  </si>
  <si>
    <t>鉛直力は、車両がガードレールに衝突した際に、車両の前輪から擁壁にかかる輪荷重である。</t>
    <phoneticPr fontId="16"/>
  </si>
  <si>
    <r>
      <t>単位幅当たりの衝突車両の前輪荷重</t>
    </r>
    <r>
      <rPr>
        <sz val="11"/>
        <color theme="1"/>
        <rFont val="Times New Roman"/>
        <family val="1"/>
      </rPr>
      <t>(kN/m)</t>
    </r>
    <rPh sb="0" eb="2">
      <t>タンイ</t>
    </rPh>
    <rPh sb="2" eb="3">
      <t>ハバ</t>
    </rPh>
    <rPh sb="3" eb="4">
      <t>ア</t>
    </rPh>
    <rPh sb="7" eb="11">
      <t>ショウトツシャリョウ</t>
    </rPh>
    <rPh sb="12" eb="14">
      <t>ゼンリン</t>
    </rPh>
    <rPh sb="14" eb="16">
      <t>カジュウ</t>
    </rPh>
    <phoneticPr fontId="16"/>
  </si>
  <si>
    <r>
      <t>1ブロック当たりの衝突車両の前輪荷重</t>
    </r>
    <r>
      <rPr>
        <sz val="11"/>
        <color theme="1"/>
        <rFont val="Times New Roman"/>
        <family val="1"/>
      </rPr>
      <t>(kN)</t>
    </r>
    <rPh sb="5" eb="6">
      <t>ア</t>
    </rPh>
    <rPh sb="9" eb="11">
      <t>ショウトツ</t>
    </rPh>
    <rPh sb="11" eb="13">
      <t>シャリョウ</t>
    </rPh>
    <rPh sb="14" eb="16">
      <t>ゼンリン</t>
    </rPh>
    <rPh sb="16" eb="18">
      <t>カジュウ</t>
    </rPh>
    <phoneticPr fontId="16"/>
  </si>
  <si>
    <r>
      <t>主働土圧合力</t>
    </r>
    <r>
      <rPr>
        <sz val="11"/>
        <color theme="1"/>
        <rFont val="Times New Roman"/>
        <family val="1"/>
      </rPr>
      <t>(kN/m)</t>
    </r>
    <rPh sb="0" eb="2">
      <t>シュドウ</t>
    </rPh>
    <rPh sb="2" eb="4">
      <t>ドアツ</t>
    </rPh>
    <rPh sb="4" eb="6">
      <t>ゴウリョク</t>
    </rPh>
    <phoneticPr fontId="16"/>
  </si>
  <si>
    <r>
      <t>上載荷重を含んだ土くさび重量</t>
    </r>
    <r>
      <rPr>
        <sz val="11"/>
        <color theme="1"/>
        <rFont val="Times New Roman"/>
        <family val="1"/>
      </rPr>
      <t>(kN/m)</t>
    </r>
    <rPh sb="0" eb="1">
      <t>ウエ</t>
    </rPh>
    <rPh sb="1" eb="2">
      <t>ノ</t>
    </rPh>
    <rPh sb="2" eb="4">
      <t>カジュウ</t>
    </rPh>
    <rPh sb="5" eb="6">
      <t>フク</t>
    </rPh>
    <rPh sb="8" eb="9">
      <t>ツチ</t>
    </rPh>
    <rPh sb="12" eb="14">
      <t>ジュウリョウ</t>
    </rPh>
    <phoneticPr fontId="16"/>
  </si>
  <si>
    <r>
      <t>土塊上の上載荷重の作用幅</t>
    </r>
    <r>
      <rPr>
        <sz val="11"/>
        <color theme="1"/>
        <rFont val="Times New Roman"/>
        <family val="1"/>
      </rPr>
      <t>(m)</t>
    </r>
    <rPh sb="0" eb="1">
      <t>ツチ</t>
    </rPh>
    <rPh sb="1" eb="2">
      <t>カタマリ</t>
    </rPh>
    <rPh sb="2" eb="3">
      <t>ウエ</t>
    </rPh>
    <rPh sb="4" eb="5">
      <t>ウエ</t>
    </rPh>
    <rPh sb="5" eb="6">
      <t>ノ</t>
    </rPh>
    <rPh sb="6" eb="8">
      <t>カジュウ</t>
    </rPh>
    <rPh sb="9" eb="11">
      <t>サヨウ</t>
    </rPh>
    <rPh sb="11" eb="12">
      <t>ハバ</t>
    </rPh>
    <phoneticPr fontId="16"/>
  </si>
  <si>
    <r>
      <t>tan</t>
    </r>
    <r>
      <rPr>
        <vertAlign val="superscript"/>
        <sz val="11"/>
        <color theme="1"/>
        <rFont val="HGP明朝B"/>
        <family val="1"/>
        <charset val="128"/>
      </rPr>
      <t>-1　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₂</t>
    </r>
    <phoneticPr fontId="17"/>
  </si>
  <si>
    <t>－</t>
    <phoneticPr fontId="17"/>
  </si>
  <si>
    <t>中間層に軟弱な土層あるいは液状化が懸念されるゆるい砂質土層</t>
    <rPh sb="0" eb="3">
      <t>チュウカンソウ</t>
    </rPh>
    <rPh sb="4" eb="6">
      <t>ナンジャク</t>
    </rPh>
    <rPh sb="7" eb="9">
      <t>ドソウ</t>
    </rPh>
    <phoneticPr fontId="16"/>
  </si>
  <si>
    <t>許容変位</t>
    <rPh sb="0" eb="2">
      <t>キョヨウ</t>
    </rPh>
    <rPh sb="2" eb="4">
      <t>ヘンイ</t>
    </rPh>
    <phoneticPr fontId="17"/>
  </si>
  <si>
    <t>省略</t>
    <rPh sb="0" eb="2">
      <t>ショウリャク</t>
    </rPh>
    <phoneticPr fontId="17"/>
  </si>
  <si>
    <t>擁壁天端から作用位置までの鉛直距離</t>
    <rPh sb="6" eb="8">
      <t>サヨウ</t>
    </rPh>
    <phoneticPr fontId="17"/>
  </si>
  <si>
    <t>支柱中心部(作用位置)から天端前面までの距離</t>
    <rPh sb="0" eb="2">
      <t>シチュウ</t>
    </rPh>
    <rPh sb="2" eb="4">
      <t>チュウシン</t>
    </rPh>
    <rPh sb="4" eb="5">
      <t>ブ</t>
    </rPh>
    <rPh sb="6" eb="10">
      <t>サヨウイチ</t>
    </rPh>
    <rPh sb="13" eb="14">
      <t>テン</t>
    </rPh>
    <rPh sb="14" eb="15">
      <t>ハシ</t>
    </rPh>
    <rPh sb="15" eb="17">
      <t>ゼンメン</t>
    </rPh>
    <rPh sb="20" eb="22">
      <t>キョリ</t>
    </rPh>
    <phoneticPr fontId="17"/>
  </si>
  <si>
    <r>
      <t>b</t>
    </r>
    <r>
      <rPr>
        <i/>
        <vertAlign val="subscript"/>
        <sz val="11"/>
        <color theme="1"/>
        <rFont val="Times New Roman"/>
        <family val="1"/>
      </rPr>
      <t>g</t>
    </r>
    <phoneticPr fontId="16"/>
  </si>
  <si>
    <t>m</t>
    <phoneticPr fontId="17"/>
  </si>
  <si>
    <r>
      <t>h</t>
    </r>
    <r>
      <rPr>
        <i/>
        <vertAlign val="subscript"/>
        <sz val="11"/>
        <color theme="1"/>
        <rFont val="Times New Roman"/>
        <family val="1"/>
      </rPr>
      <t>g</t>
    </r>
    <phoneticPr fontId="16"/>
  </si>
  <si>
    <t>1-10. 照査における許容値</t>
    <rPh sb="6" eb="8">
      <t>ショウサ</t>
    </rPh>
    <rPh sb="12" eb="15">
      <t>キョヨウチ</t>
    </rPh>
    <phoneticPr fontId="17"/>
  </si>
  <si>
    <r>
      <t>W</t>
    </r>
    <r>
      <rPr>
        <i/>
        <vertAlign val="subscript"/>
        <sz val="11"/>
        <color theme="1"/>
        <rFont val="Times New Roman"/>
        <family val="1"/>
      </rPr>
      <t>g</t>
    </r>
    <phoneticPr fontId="16"/>
  </si>
  <si>
    <r>
      <t>P</t>
    </r>
    <r>
      <rPr>
        <i/>
        <vertAlign val="subscript"/>
        <sz val="11"/>
        <color theme="1"/>
        <rFont val="Times New Roman"/>
        <family val="1"/>
      </rPr>
      <t>g</t>
    </r>
    <phoneticPr fontId="16"/>
  </si>
  <si>
    <r>
      <t>p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</si>
  <si>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P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</si>
  <si>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y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</si>
  <si>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h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</si>
  <si>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w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</si>
  <si>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x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</si>
  <si>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r>
      <t>b</t>
    </r>
    <r>
      <rPr>
        <i/>
        <vertAlign val="subscript"/>
        <sz val="11"/>
        <color theme="1"/>
        <rFont val="Times New Roman"/>
        <family val="1"/>
      </rPr>
      <t>g</t>
    </r>
    <phoneticPr fontId="17"/>
  </si>
  <si>
    <t>2-3-1. 常時</t>
    <rPh sb="7" eb="9">
      <t>ジョウジ</t>
    </rPh>
    <phoneticPr fontId="17"/>
  </si>
  <si>
    <t>2-3-2. 衝突時</t>
    <phoneticPr fontId="16"/>
  </si>
  <si>
    <t>3. 擁壁の安定性の照査</t>
    <rPh sb="3" eb="5">
      <t>ヨウヘキ</t>
    </rPh>
    <phoneticPr fontId="16"/>
  </si>
  <si>
    <t>3-1. 常時</t>
    <phoneticPr fontId="16"/>
  </si>
  <si>
    <t>3-1-1. 作用力の集計</t>
    <rPh sb="7" eb="10">
      <t>サヨウリョク</t>
    </rPh>
    <phoneticPr fontId="16"/>
  </si>
  <si>
    <t>擁壁自体の安定性を照査する。</t>
    <rPh sb="0" eb="2">
      <t>ヨウヘキ</t>
    </rPh>
    <rPh sb="2" eb="4">
      <t>ジタイ</t>
    </rPh>
    <rPh sb="5" eb="8">
      <t>アンテイセイ</t>
    </rPh>
    <rPh sb="9" eb="11">
      <t>ショウサ</t>
    </rPh>
    <phoneticPr fontId="17"/>
  </si>
  <si>
    <t>3-1-2. 転倒に対する照査</t>
    <phoneticPr fontId="16"/>
  </si>
  <si>
    <t>3-1-3. 滑動に対する照査</t>
    <phoneticPr fontId="16"/>
  </si>
  <si>
    <t>3-1-4. 支持に対する照査</t>
    <phoneticPr fontId="16"/>
  </si>
  <si>
    <t>3-2. 衝突時</t>
    <rPh sb="5" eb="7">
      <t>ショウトツ</t>
    </rPh>
    <phoneticPr fontId="16"/>
  </si>
  <si>
    <t>3-2-1. 作用力の集計</t>
    <rPh sb="7" eb="10">
      <t>サヨウリョク</t>
    </rPh>
    <phoneticPr fontId="16"/>
  </si>
  <si>
    <t>ー</t>
    <phoneticPr fontId="16"/>
  </si>
  <si>
    <t>3-2-2. 転倒に対する照査</t>
    <phoneticPr fontId="16"/>
  </si>
  <si>
    <t>3-2-3. 滑動に対する照査</t>
    <phoneticPr fontId="16"/>
  </si>
  <si>
    <t>3-2-4. 支持に対する照査</t>
    <phoneticPr fontId="16"/>
  </si>
  <si>
    <t>2. 設計に用いる荷重</t>
    <rPh sb="3" eb="5">
      <t>セッケイ</t>
    </rPh>
    <rPh sb="6" eb="7">
      <t>モチ</t>
    </rPh>
    <rPh sb="9" eb="11">
      <t>カジュウ</t>
    </rPh>
    <phoneticPr fontId="16"/>
  </si>
  <si>
    <t>2-3. 土圧</t>
    <rPh sb="5" eb="7">
      <t>ドアツ</t>
    </rPh>
    <phoneticPr fontId="17"/>
  </si>
  <si>
    <t>付着力</t>
    <rPh sb="0" eb="2">
      <t>フチャク</t>
    </rPh>
    <rPh sb="2" eb="3">
      <t>リョク</t>
    </rPh>
    <phoneticPr fontId="16"/>
  </si>
  <si>
    <r>
      <t>c</t>
    </r>
    <r>
      <rPr>
        <i/>
        <vertAlign val="subscript"/>
        <sz val="11"/>
        <color rgb="FF000000"/>
        <rFont val="Times New Roman"/>
        <family val="1"/>
      </rPr>
      <t>B</t>
    </r>
    <phoneticPr fontId="16"/>
  </si>
  <si>
    <t>H24道擁p110</t>
    <rPh sb="3" eb="4">
      <t>ミチ</t>
    </rPh>
    <rPh sb="4" eb="5">
      <t>ヨウ</t>
    </rPh>
    <phoneticPr fontId="16"/>
  </si>
  <si>
    <t>擁壁断面を区分し、それぞれの面積、重心と擁壁前面・底面から距離、およびモーメントを求める。</t>
    <phoneticPr fontId="16"/>
  </si>
  <si>
    <r>
      <t xml:space="preserve">面積 </t>
    </r>
    <r>
      <rPr>
        <i/>
        <sz val="11"/>
        <color theme="1"/>
        <rFont val="Times New Roman"/>
        <family val="1"/>
      </rPr>
      <t>A</t>
    </r>
    <rPh sb="0" eb="2">
      <t>メンセキ</t>
    </rPh>
    <phoneticPr fontId="16"/>
  </si>
  <si>
    <t>作用力の合力位置（H24道擁p117）</t>
    <rPh sb="0" eb="2">
      <t>サヨウ</t>
    </rPh>
    <rPh sb="2" eb="3">
      <t>リョク</t>
    </rPh>
    <phoneticPr fontId="16"/>
  </si>
  <si>
    <t>作用力の偏心距離（H24道擁p118）</t>
    <rPh sb="0" eb="3">
      <t>サヨウリョク</t>
    </rPh>
    <phoneticPr fontId="16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</si>
  <si>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r>
      <rPr>
        <i/>
        <sz val="11"/>
        <color theme="1"/>
        <rFont val="游ゴシック"/>
        <family val="1"/>
        <charset val="128"/>
      </rPr>
      <t>・</t>
    </r>
    <phoneticPr fontId="16"/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</si>
  <si>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</rPr>
      <t>・</t>
    </r>
    <phoneticPr fontId="16"/>
  </si>
  <si>
    <t>B'</t>
    <phoneticPr fontId="16"/>
  </si>
  <si>
    <t>B'</t>
    <phoneticPr fontId="17"/>
  </si>
  <si>
    <t>B</t>
    <phoneticPr fontId="17"/>
  </si>
  <si>
    <t>e</t>
    <phoneticPr fontId="17"/>
  </si>
  <si>
    <t>よって</t>
    <phoneticPr fontId="16"/>
  </si>
  <si>
    <t>荷重の偏心を考慮した擁壁底面の有効載荷幅(m)</t>
    <rPh sb="0" eb="2">
      <t>カジュウ</t>
    </rPh>
    <rPh sb="3" eb="5">
      <t>ヘンシン</t>
    </rPh>
    <rPh sb="6" eb="8">
      <t>コウリョ</t>
    </rPh>
    <rPh sb="10" eb="12">
      <t>ヨウヘキ</t>
    </rPh>
    <rPh sb="12" eb="14">
      <t>テイメン</t>
    </rPh>
    <rPh sb="15" eb="17">
      <t>ユウコウ</t>
    </rPh>
    <rPh sb="17" eb="19">
      <t>サイカ</t>
    </rPh>
    <rPh sb="19" eb="20">
      <t>ハバ</t>
    </rPh>
    <phoneticPr fontId="16"/>
  </si>
  <si>
    <t>下式のとおり、滑動に対する抵抗力を滑動力で除して、安全率を算出する。（H24道擁p113）</t>
    <rPh sb="0" eb="1">
      <t>シタ</t>
    </rPh>
    <rPh sb="1" eb="2">
      <t>シキ</t>
    </rPh>
    <rPh sb="7" eb="9">
      <t>カツドウ</t>
    </rPh>
    <rPh sb="10" eb="11">
      <t>タイ</t>
    </rPh>
    <rPh sb="13" eb="16">
      <t>テイコウリョク</t>
    </rPh>
    <rPh sb="17" eb="19">
      <t>カツドウ</t>
    </rPh>
    <rPh sb="19" eb="20">
      <t>リョク</t>
    </rPh>
    <rPh sb="21" eb="22">
      <t>ジョ</t>
    </rPh>
    <rPh sb="25" eb="27">
      <t>アンゼン</t>
    </rPh>
    <phoneticPr fontId="16"/>
  </si>
  <si>
    <t>許容安全率</t>
    <rPh sb="0" eb="2">
      <t>キョヨウ</t>
    </rPh>
    <phoneticPr fontId="16"/>
  </si>
  <si>
    <t>滑動に対する許容安全率</t>
    <rPh sb="6" eb="8">
      <t>キョヨウ</t>
    </rPh>
    <phoneticPr fontId="16"/>
  </si>
  <si>
    <t>2) 部材の安全性の照査</t>
    <rPh sb="3" eb="5">
      <t>ブザイ</t>
    </rPh>
    <rPh sb="6" eb="8">
      <t>アンゼン</t>
    </rPh>
    <rPh sb="8" eb="9">
      <t>セイ</t>
    </rPh>
    <rPh sb="10" eb="12">
      <t>ショウサ</t>
    </rPh>
    <phoneticPr fontId="16"/>
  </si>
  <si>
    <t>重力式擁壁（重要度２）の設計計算例　ー平面、ガードレールC種の場合ー</t>
    <rPh sb="6" eb="9">
      <t>ジュウヨウド</t>
    </rPh>
    <rPh sb="19" eb="21">
      <t>ヘイメン</t>
    </rPh>
    <rPh sb="29" eb="30">
      <t>シュ</t>
    </rPh>
    <rPh sb="31" eb="33">
      <t>バアイ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</si>
</sst>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rgb="FF000000"/>
      <name val="Times New Roman"/>
      <family val="1"/>
    </font>
    <font>
      <i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theme="1"/>
      <name val="Times New Roman"/>
      <family val="1"/>
    </font>
    <font>
      <i/>
      <vertAlign val="subscript"/>
      <sz val="11"/>
      <color rgb="FF000000"/>
      <name val="Times New Roman"/>
      <family val="1"/>
    </font>
    <font>
      <i/>
      <sz val="11"/>
      <color theme="1"/>
      <name val="ＭＳ 明朝"/>
      <family val="1"/>
      <charset val="128"/>
    </font>
    <font>
      <i/>
      <sz val="11"/>
      <color theme="1"/>
      <name val="Times New Roman"/>
      <family val="1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2"/>
      <charset val="128"/>
    </font>
    <font>
      <i/>
      <sz val="11"/>
      <color rgb="FF000000"/>
      <name val="ＭＳ 明朝"/>
      <family val="1"/>
      <charset val="128"/>
    </font>
    <font>
      <i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i/>
      <sz val="11"/>
      <color theme="1"/>
      <name val="游ゴシック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1"/>
      <charset val="128"/>
      <scheme val="minor"/>
    </font>
    <font>
      <i/>
      <sz val="11"/>
      <color theme="1"/>
      <name val="Times New Roman"/>
      <family val="1"/>
      <charset val="161"/>
    </font>
    <font>
      <i/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1"/>
      <color theme="0" tint="-0.249977111117893"/>
      <name val="游ゴシック"/>
      <family val="2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1"/>
      <name val="游ゴシック"/>
      <family val="2"/>
    </font>
    <font>
      <sz val="11"/>
      <color theme="1"/>
      <name val="HGP明朝B"/>
      <family val="1"/>
      <charset val="128"/>
    </font>
    <font>
      <vertAlign val="subscript"/>
      <sz val="11"/>
      <color theme="1"/>
      <name val="HGP明朝B"/>
      <family val="1"/>
      <charset val="128"/>
    </font>
    <font>
      <sz val="11"/>
      <color rgb="FF000000"/>
      <name val="HGP明朝B"/>
      <family val="1"/>
      <charset val="128"/>
    </font>
    <font>
      <sz val="8"/>
      <color rgb="FF000000"/>
      <name val="HGP明朝B"/>
      <family val="1"/>
      <charset val="128"/>
    </font>
    <font>
      <vertAlign val="superscript"/>
      <sz val="11"/>
      <color theme="1"/>
      <name val="HGP明朝B"/>
      <family val="1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Yu Gothic"/>
      <family val="1"/>
      <charset val="128"/>
    </font>
    <font>
      <vertAlign val="subscript"/>
      <sz val="11"/>
      <color rgb="FF000000"/>
      <name val="Times New Roman"/>
      <family val="1"/>
    </font>
    <font>
      <sz val="11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37" fillId="0" borderId="0" applyNumberFormat="0" applyFill="0" applyBorder="0" applyAlignment="0" applyProtection="0"/>
  </cellStyleXfs>
  <cellXfs count="251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1" fillId="0" borderId="0" xfId="0" applyFont="1" applyAlignment="1">
      <alignment horizontal="center"/>
    </xf>
    <xf numFmtId="0" fontId="13" fillId="0" borderId="0" xfId="1">
      <alignment vertical="center"/>
    </xf>
    <xf numFmtId="0" fontId="21" fillId="0" borderId="0" xfId="1" applyFont="1" applyAlignment="1">
      <alignment horizontal="center" vertical="center"/>
    </xf>
    <xf numFmtId="0" fontId="13" fillId="0" borderId="0" xfId="1" applyAlignment="1">
      <alignment horizontal="center" vertical="center"/>
    </xf>
    <xf numFmtId="0" fontId="13" fillId="0" borderId="1" xfId="1" applyBorder="1">
      <alignment vertical="center"/>
    </xf>
    <xf numFmtId="2" fontId="13" fillId="0" borderId="0" xfId="1" applyNumberFormat="1">
      <alignment vertical="center"/>
    </xf>
    <xf numFmtId="0" fontId="13" fillId="0" borderId="0" xfId="1" applyAlignment="1"/>
    <xf numFmtId="0" fontId="14" fillId="0" borderId="4" xfId="0" applyFont="1" applyBorder="1" applyAlignment="1">
      <alignment horizontal="center"/>
    </xf>
    <xf numFmtId="0" fontId="21" fillId="0" borderId="0" xfId="1" applyFont="1">
      <alignment vertical="center"/>
    </xf>
    <xf numFmtId="176" fontId="0" fillId="0" borderId="0" xfId="0" applyNumberFormat="1" applyAlignment="1">
      <alignment horizontal="center"/>
    </xf>
    <xf numFmtId="0" fontId="28" fillId="0" borderId="0" xfId="1" applyFont="1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right" vertical="center"/>
    </xf>
    <xf numFmtId="0" fontId="12" fillId="0" borderId="0" xfId="1" quotePrefix="1" applyFont="1" applyAlignment="1">
      <alignment horizontal="right" vertical="center"/>
    </xf>
    <xf numFmtId="0" fontId="14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37" fillId="0" borderId="0" xfId="2"/>
    <xf numFmtId="0" fontId="0" fillId="0" borderId="0" xfId="0" quotePrefix="1" applyAlignment="1">
      <alignment horizontal="left"/>
    </xf>
    <xf numFmtId="0" fontId="0" fillId="0" borderId="7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39" fillId="0" borderId="0" xfId="0" applyFont="1" applyAlignment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" fontId="23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>
      <alignment vertical="center"/>
    </xf>
    <xf numFmtId="0" fontId="23" fillId="0" borderId="0" xfId="1" applyFo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0" xfId="1" applyFont="1" applyAlignment="1">
      <alignment horizontal="center" vertical="center"/>
    </xf>
    <xf numFmtId="0" fontId="41" fillId="0" borderId="1" xfId="1" applyFont="1" applyBorder="1">
      <alignment vertical="center"/>
    </xf>
    <xf numFmtId="0" fontId="41" fillId="0" borderId="0" xfId="1" applyFont="1">
      <alignment vertical="center"/>
    </xf>
    <xf numFmtId="0" fontId="23" fillId="0" borderId="1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2" fillId="0" borderId="0" xfId="1" applyFont="1">
      <alignment vertical="center"/>
    </xf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14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0" borderId="8" xfId="1" applyBorder="1">
      <alignment vertical="center"/>
    </xf>
    <xf numFmtId="0" fontId="13" fillId="0" borderId="3" xfId="1" applyBorder="1">
      <alignment vertical="center"/>
    </xf>
    <xf numFmtId="0" fontId="13" fillId="0" borderId="9" xfId="1" applyBorder="1">
      <alignment vertical="center"/>
    </xf>
    <xf numFmtId="0" fontId="13" fillId="0" borderId="14" xfId="1" applyBorder="1">
      <alignment vertical="center"/>
    </xf>
    <xf numFmtId="0" fontId="13" fillId="0" borderId="13" xfId="1" applyBorder="1">
      <alignment vertical="center"/>
    </xf>
    <xf numFmtId="0" fontId="26" fillId="0" borderId="0" xfId="1" applyFont="1">
      <alignment vertical="center"/>
    </xf>
    <xf numFmtId="0" fontId="9" fillId="0" borderId="0" xfId="1" applyFont="1">
      <alignment vertical="center"/>
    </xf>
    <xf numFmtId="0" fontId="13" fillId="0" borderId="10" xfId="1" applyBorder="1">
      <alignment vertical="center"/>
    </xf>
    <xf numFmtId="0" fontId="13" fillId="0" borderId="11" xfId="1" applyBorder="1">
      <alignment vertical="center"/>
    </xf>
    <xf numFmtId="2" fontId="23" fillId="0" borderId="0" xfId="0" applyNumberFormat="1" applyFont="1" applyAlignment="1">
      <alignment vertical="center"/>
    </xf>
    <xf numFmtId="0" fontId="23" fillId="0" borderId="1" xfId="0" applyFont="1" applyBorder="1"/>
    <xf numFmtId="0" fontId="14" fillId="0" borderId="1" xfId="0" applyFont="1" applyBorder="1"/>
    <xf numFmtId="0" fontId="49" fillId="0" borderId="0" xfId="1" applyFont="1">
      <alignment vertical="center"/>
    </xf>
    <xf numFmtId="0" fontId="33" fillId="0" borderId="0" xfId="0" applyFont="1"/>
    <xf numFmtId="0" fontId="23" fillId="2" borderId="7" xfId="0" applyFont="1" applyFill="1" applyBorder="1" applyAlignment="1" applyProtection="1">
      <alignment horizontal="right"/>
      <protection locked="0"/>
    </xf>
    <xf numFmtId="0" fontId="23" fillId="2" borderId="7" xfId="0" applyFont="1" applyFill="1" applyBorder="1" applyAlignment="1" applyProtection="1">
      <alignment horizontal="left"/>
      <protection locked="0"/>
    </xf>
    <xf numFmtId="0" fontId="23" fillId="2" borderId="6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2" borderId="7" xfId="0" quotePrefix="1" applyFont="1" applyFill="1" applyBorder="1" applyAlignment="1" applyProtection="1">
      <alignment horizontal="left"/>
      <protection locked="0"/>
    </xf>
    <xf numFmtId="0" fontId="23" fillId="2" borderId="6" xfId="0" quotePrefix="1" applyFont="1" applyFill="1" applyBorder="1" applyAlignment="1" applyProtection="1">
      <alignment horizontal="left"/>
      <protection locked="0"/>
    </xf>
    <xf numFmtId="0" fontId="23" fillId="2" borderId="5" xfId="0" quotePrefix="1" applyFont="1" applyFill="1" applyBorder="1" applyAlignment="1" applyProtection="1">
      <alignment horizontal="right"/>
      <protection locked="0"/>
    </xf>
    <xf numFmtId="0" fontId="23" fillId="2" borderId="7" xfId="0" quotePrefix="1" applyFont="1" applyFill="1" applyBorder="1" applyAlignment="1" applyProtection="1">
      <alignment horizontal="right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23" fillId="2" borderId="7" xfId="0" applyFont="1" applyFill="1" applyBorder="1" applyAlignment="1" applyProtection="1">
      <alignment horizontal="center"/>
      <protection locked="0"/>
    </xf>
    <xf numFmtId="0" fontId="23" fillId="2" borderId="6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2" borderId="5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2" fontId="23" fillId="0" borderId="7" xfId="0" applyNumberFormat="1" applyFont="1" applyBorder="1" applyAlignment="1">
      <alignment horizontal="center"/>
    </xf>
    <xf numFmtId="2" fontId="23" fillId="0" borderId="6" xfId="0" applyNumberFormat="1" applyFont="1" applyBorder="1" applyAlignment="1">
      <alignment horizontal="center"/>
    </xf>
    <xf numFmtId="0" fontId="18" fillId="2" borderId="8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  <protection locked="0"/>
    </xf>
    <xf numFmtId="0" fontId="23" fillId="2" borderId="1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8" xfId="0" applyFont="1" applyFill="1" applyBorder="1" applyAlignment="1" applyProtection="1">
      <alignment horizontal="center"/>
      <protection locked="0"/>
    </xf>
    <xf numFmtId="0" fontId="23" fillId="2" borderId="3" xfId="0" applyFont="1" applyFill="1" applyBorder="1" applyAlignment="1" applyProtection="1">
      <alignment horizontal="center"/>
      <protection locked="0"/>
    </xf>
    <xf numFmtId="0" fontId="23" fillId="2" borderId="9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3" fillId="2" borderId="5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23" fillId="0" borderId="5" xfId="0" applyNumberFormat="1" applyFont="1" applyBorder="1" applyAlignment="1">
      <alignment horizontal="center" vertical="center"/>
    </xf>
    <xf numFmtId="2" fontId="23" fillId="0" borderId="7" xfId="0" applyNumberFormat="1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176" fontId="23" fillId="0" borderId="7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76" fontId="23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41" fillId="0" borderId="0" xfId="1" quotePrefix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" fontId="23" fillId="0" borderId="0" xfId="1" applyNumberFormat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9" xfId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9" fillId="0" borderId="0" xfId="1" quotePrefix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1" fillId="0" borderId="0" xfId="1" applyFont="1" applyAlignment="1">
      <alignment horizontal="right" vertical="center"/>
    </xf>
    <xf numFmtId="0" fontId="19" fillId="0" borderId="1" xfId="1" quotePrefix="1" applyFont="1" applyBorder="1" applyAlignment="1">
      <alignment horizontal="center" vertical="center"/>
    </xf>
    <xf numFmtId="0" fontId="13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/>
    </xf>
    <xf numFmtId="0" fontId="21" fillId="0" borderId="1" xfId="1" applyFont="1" applyBorder="1" applyAlignment="1">
      <alignment horizontal="right" vertical="center"/>
    </xf>
    <xf numFmtId="0" fontId="41" fillId="0" borderId="1" xfId="1" applyFont="1" applyBorder="1" applyAlignment="1">
      <alignment horizontal="left" vertical="center"/>
    </xf>
    <xf numFmtId="176" fontId="23" fillId="0" borderId="0" xfId="1" applyNumberFormat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9" fillId="0" borderId="7" xfId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176" fontId="23" fillId="2" borderId="5" xfId="0" applyNumberFormat="1" applyFont="1" applyFill="1" applyBorder="1" applyAlignment="1" applyProtection="1">
      <alignment horizontal="center"/>
      <protection locked="0"/>
    </xf>
    <xf numFmtId="176" fontId="23" fillId="2" borderId="7" xfId="0" applyNumberFormat="1" applyFont="1" applyFill="1" applyBorder="1" applyAlignment="1" applyProtection="1">
      <alignment horizontal="center"/>
      <protection locked="0"/>
    </xf>
    <xf numFmtId="176" fontId="23" fillId="2" borderId="6" xfId="0" applyNumberFormat="1" applyFont="1" applyFill="1" applyBorder="1" applyAlignment="1" applyProtection="1">
      <alignment horizontal="center"/>
      <protection locked="0"/>
    </xf>
    <xf numFmtId="176" fontId="23" fillId="0" borderId="5" xfId="0" applyNumberFormat="1" applyFont="1" applyBorder="1" applyAlignment="1">
      <alignment horizontal="center"/>
    </xf>
    <xf numFmtId="176" fontId="23" fillId="0" borderId="7" xfId="0" applyNumberFormat="1" applyFont="1" applyBorder="1" applyAlignment="1">
      <alignment horizontal="center"/>
    </xf>
    <xf numFmtId="176" fontId="23" fillId="0" borderId="6" xfId="0" applyNumberFormat="1" applyFont="1" applyBorder="1" applyAlignment="1">
      <alignment horizontal="center"/>
    </xf>
    <xf numFmtId="176" fontId="23" fillId="0" borderId="0" xfId="0" applyNumberFormat="1" applyFont="1" applyAlignment="1">
      <alignment horizontal="center"/>
    </xf>
    <xf numFmtId="176" fontId="23" fillId="0" borderId="0" xfId="1" applyNumberFormat="1" applyFont="1" applyAlignment="1">
      <alignment horizontal="left" vertical="center"/>
    </xf>
    <xf numFmtId="176" fontId="23" fillId="0" borderId="3" xfId="1" applyNumberFormat="1" applyFont="1" applyBorder="1" applyAlignment="1">
      <alignment horizontal="center" vertical="center"/>
    </xf>
    <xf numFmtId="176" fontId="23" fillId="0" borderId="1" xfId="1" applyNumberFormat="1" applyFont="1" applyBorder="1" applyAlignment="1">
      <alignment horizontal="center" vertical="center"/>
    </xf>
    <xf numFmtId="176" fontId="23" fillId="0" borderId="2" xfId="1" applyNumberFormat="1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/>
    </xf>
    <xf numFmtId="176" fontId="23" fillId="0" borderId="1" xfId="0" applyNumberFormat="1" applyFont="1" applyBorder="1" applyAlignment="1">
      <alignment horizontal="center"/>
    </xf>
    <xf numFmtId="176" fontId="23" fillId="0" borderId="2" xfId="0" applyNumberFormat="1" applyFont="1" applyBorder="1" applyAlignment="1">
      <alignment horizontal="center"/>
    </xf>
    <xf numFmtId="0" fontId="23" fillId="0" borderId="1" xfId="1" applyFont="1" applyBorder="1" applyAlignment="1">
      <alignment vertical="center"/>
    </xf>
    <xf numFmtId="0" fontId="0" fillId="0" borderId="0" xfId="0" applyBorder="1"/>
  </cellXfs>
  <cellStyles count="3">
    <cellStyle name="ハイパーリンク" xfId="2" builtinId="8"/>
    <cellStyle name="標準" xfId="0" builtinId="0"/>
    <cellStyle name="標準 2" xfId="1" xr:uid="{3A792334-782C-4CBC-9802-F676CCFA8300}"/>
  </cellStyles>
  <dxfs count="0"/>
  <tableStyles count="0" defaultTableStyle="TableStyleMedium2" defaultPivotStyle="PivotStyleMedium9"/>
  <colors>
    <mruColors>
      <color rgb="FFFFCCFF"/>
      <color rgb="FFFF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36095</xdr:colOff>
      <xdr:row>11</xdr:row>
      <xdr:rowOff>146220</xdr:rowOff>
    </xdr:from>
    <xdr:to>
      <xdr:col>28</xdr:col>
      <xdr:colOff>108052</xdr:colOff>
      <xdr:row>11</xdr:row>
      <xdr:rowOff>146220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748E447E-11DB-4485-B810-FE03D2009E1C}"/>
            </a:ext>
          </a:extLst>
        </xdr:cNvPr>
        <xdr:cNvCxnSpPr/>
      </xdr:nvCxnSpPr>
      <xdr:spPr>
        <a:xfrm>
          <a:off x="5522495" y="2660820"/>
          <a:ext cx="9863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114080</xdr:colOff>
      <xdr:row>13</xdr:row>
      <xdr:rowOff>210662</xdr:rowOff>
    </xdr:from>
    <xdr:to>
      <xdr:col>34</xdr:col>
      <xdr:colOff>81680</xdr:colOff>
      <xdr:row>13</xdr:row>
      <xdr:rowOff>210662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6EDCA2F-6075-988B-8491-AA728F1897D9}"/>
            </a:ext>
          </a:extLst>
        </xdr:cNvPr>
        <xdr:cNvCxnSpPr/>
      </xdr:nvCxnSpPr>
      <xdr:spPr>
        <a:xfrm>
          <a:off x="6514880" y="3182462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26824</xdr:colOff>
      <xdr:row>13</xdr:row>
      <xdr:rowOff>214672</xdr:rowOff>
    </xdr:from>
    <xdr:to>
      <xdr:col>28</xdr:col>
      <xdr:colOff>21850</xdr:colOff>
      <xdr:row>13</xdr:row>
      <xdr:rowOff>214672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80F24D4-4C14-4D7F-8B83-66D3CC466BCE}"/>
            </a:ext>
          </a:extLst>
        </xdr:cNvPr>
        <xdr:cNvCxnSpPr/>
      </xdr:nvCxnSpPr>
      <xdr:spPr>
        <a:xfrm>
          <a:off x="6199024" y="3186472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94708</xdr:colOff>
      <xdr:row>8</xdr:row>
      <xdr:rowOff>57592</xdr:rowOff>
    </xdr:from>
    <xdr:to>
      <xdr:col>27</xdr:col>
      <xdr:colOff>94708</xdr:colOff>
      <xdr:row>13</xdr:row>
      <xdr:rowOff>208320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FEDE3CA-BD74-063D-DF68-BBC1BE4E533E}"/>
            </a:ext>
          </a:extLst>
        </xdr:cNvPr>
        <xdr:cNvCxnSpPr/>
      </xdr:nvCxnSpPr>
      <xdr:spPr>
        <a:xfrm>
          <a:off x="6266908" y="1886392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13821</xdr:colOff>
      <xdr:row>14</xdr:row>
      <xdr:rowOff>187463</xdr:rowOff>
    </xdr:from>
    <xdr:to>
      <xdr:col>31</xdr:col>
      <xdr:colOff>168223</xdr:colOff>
      <xdr:row>15</xdr:row>
      <xdr:rowOff>200302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51DCD6-8780-D632-8DAB-6000B0838106}"/>
            </a:ext>
          </a:extLst>
        </xdr:cNvPr>
        <xdr:cNvSpPr txBox="1"/>
      </xdr:nvSpPr>
      <xdr:spPr>
        <a:xfrm>
          <a:off x="6871821" y="3387863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114749</xdr:colOff>
      <xdr:row>8</xdr:row>
      <xdr:rowOff>55016</xdr:rowOff>
    </xdr:from>
    <xdr:to>
      <xdr:col>28</xdr:col>
      <xdr:colOff>114749</xdr:colOff>
      <xdr:row>13</xdr:row>
      <xdr:rowOff>211929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03FA61A-3EFC-471C-8AED-AA48343F0A2A}"/>
            </a:ext>
          </a:extLst>
        </xdr:cNvPr>
        <xdr:cNvCxnSpPr/>
      </xdr:nvCxnSpPr>
      <xdr:spPr>
        <a:xfrm>
          <a:off x="6515549" y="1883816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125122</xdr:colOff>
      <xdr:row>10</xdr:row>
      <xdr:rowOff>190623</xdr:rowOff>
    </xdr:from>
    <xdr:to>
      <xdr:col>27</xdr:col>
      <xdr:colOff>87022</xdr:colOff>
      <xdr:row>12</xdr:row>
      <xdr:rowOff>111412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5C9D17-A34D-4704-8A93-364847DF07BA}"/>
            </a:ext>
          </a:extLst>
        </xdr:cNvPr>
        <xdr:cNvSpPr txBox="1"/>
      </xdr:nvSpPr>
      <xdr:spPr>
        <a:xfrm rot="16200000">
          <a:off x="5974977" y="2570368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26824</xdr:colOff>
      <xdr:row>8</xdr:row>
      <xdr:rowOff>56924</xdr:rowOff>
    </xdr:from>
    <xdr:to>
      <xdr:col>28</xdr:col>
      <xdr:colOff>21850</xdr:colOff>
      <xdr:row>8</xdr:row>
      <xdr:rowOff>56924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F17BE00-44B3-A0D4-96D9-A8A04C86EC97}"/>
            </a:ext>
          </a:extLst>
        </xdr:cNvPr>
        <xdr:cNvCxnSpPr/>
      </xdr:nvCxnSpPr>
      <xdr:spPr>
        <a:xfrm>
          <a:off x="6199024" y="1885724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114080</xdr:colOff>
      <xdr:row>8</xdr:row>
      <xdr:rowOff>50339</xdr:rowOff>
    </xdr:from>
    <xdr:to>
      <xdr:col>30</xdr:col>
      <xdr:colOff>88880</xdr:colOff>
      <xdr:row>8</xdr:row>
      <xdr:rowOff>50339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2979830-3132-65F2-E3BA-E4DE2D7230A7}"/>
            </a:ext>
          </a:extLst>
        </xdr:cNvPr>
        <xdr:cNvCxnSpPr/>
      </xdr:nvCxnSpPr>
      <xdr:spPr>
        <a:xfrm>
          <a:off x="6514880" y="1879139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86843</xdr:colOff>
      <xdr:row>7</xdr:row>
      <xdr:rowOff>140411</xdr:rowOff>
    </xdr:from>
    <xdr:to>
      <xdr:col>32</xdr:col>
      <xdr:colOff>86843</xdr:colOff>
      <xdr:row>14</xdr:row>
      <xdr:rowOff>119745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5121AB9-D9A8-17DE-64E9-607E93A63014}"/>
            </a:ext>
          </a:extLst>
        </xdr:cNvPr>
        <xdr:cNvCxnSpPr/>
      </xdr:nvCxnSpPr>
      <xdr:spPr>
        <a:xfrm rot="3300000">
          <a:off x="6612276" y="2530378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114092</xdr:colOff>
      <xdr:row>14</xdr:row>
      <xdr:rowOff>225843</xdr:rowOff>
    </xdr:from>
    <xdr:to>
      <xdr:col>34</xdr:col>
      <xdr:colOff>81692</xdr:colOff>
      <xdr:row>14</xdr:row>
      <xdr:rowOff>225843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B45D5DC-9B0B-4138-9C29-272CD34AE890}"/>
            </a:ext>
          </a:extLst>
        </xdr:cNvPr>
        <xdr:cNvCxnSpPr/>
      </xdr:nvCxnSpPr>
      <xdr:spPr>
        <a:xfrm>
          <a:off x="6514892" y="3426243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118771</xdr:colOff>
      <xdr:row>14</xdr:row>
      <xdr:rowOff>69630</xdr:rowOff>
    </xdr:from>
    <xdr:to>
      <xdr:col>28</xdr:col>
      <xdr:colOff>118771</xdr:colOff>
      <xdr:row>15</xdr:row>
      <xdr:rowOff>60630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FCED236-B3C7-4384-80A1-9CBFF6BE2602}"/>
            </a:ext>
          </a:extLst>
        </xdr:cNvPr>
        <xdr:cNvCxnSpPr/>
      </xdr:nvCxnSpPr>
      <xdr:spPr>
        <a:xfrm>
          <a:off x="6519571" y="3270030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82676</xdr:colOff>
      <xdr:row>14</xdr:row>
      <xdr:rowOff>69630</xdr:rowOff>
    </xdr:from>
    <xdr:to>
      <xdr:col>34</xdr:col>
      <xdr:colOff>82676</xdr:colOff>
      <xdr:row>15</xdr:row>
      <xdr:rowOff>60630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361A2D8-8D46-2133-458A-CFF5C3E3CB03}"/>
            </a:ext>
          </a:extLst>
        </xdr:cNvPr>
        <xdr:cNvCxnSpPr/>
      </xdr:nvCxnSpPr>
      <xdr:spPr>
        <a:xfrm>
          <a:off x="7855076" y="3270030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118771</xdr:colOff>
      <xdr:row>3</xdr:row>
      <xdr:rowOff>226147</xdr:rowOff>
    </xdr:from>
    <xdr:to>
      <xdr:col>28</xdr:col>
      <xdr:colOff>118771</xdr:colOff>
      <xdr:row>4</xdr:row>
      <xdr:rowOff>217148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E12B64-BC39-238D-2814-D8279396B53E}"/>
            </a:ext>
          </a:extLst>
        </xdr:cNvPr>
        <xdr:cNvCxnSpPr/>
      </xdr:nvCxnSpPr>
      <xdr:spPr>
        <a:xfrm>
          <a:off x="6519571" y="911947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114092</xdr:colOff>
      <xdr:row>4</xdr:row>
      <xdr:rowOff>59308</xdr:rowOff>
    </xdr:from>
    <xdr:to>
      <xdr:col>30</xdr:col>
      <xdr:colOff>88892</xdr:colOff>
      <xdr:row>4</xdr:row>
      <xdr:rowOff>59308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B28DD0-1559-50F9-AEE1-7BF8278C70AE}"/>
            </a:ext>
          </a:extLst>
        </xdr:cNvPr>
        <xdr:cNvCxnSpPr/>
      </xdr:nvCxnSpPr>
      <xdr:spPr>
        <a:xfrm>
          <a:off x="6514892" y="973708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90698</xdr:colOff>
      <xdr:row>3</xdr:row>
      <xdr:rowOff>226147</xdr:rowOff>
    </xdr:from>
    <xdr:to>
      <xdr:col>30</xdr:col>
      <xdr:colOff>90698</xdr:colOff>
      <xdr:row>4</xdr:row>
      <xdr:rowOff>217148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FB3125B-4F85-2999-0736-C1FF0D50B957}"/>
            </a:ext>
          </a:extLst>
        </xdr:cNvPr>
        <xdr:cNvCxnSpPr/>
      </xdr:nvCxnSpPr>
      <xdr:spPr>
        <a:xfrm>
          <a:off x="6948698" y="911947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53925</xdr:colOff>
      <xdr:row>3</xdr:row>
      <xdr:rowOff>30390</xdr:rowOff>
    </xdr:from>
    <xdr:to>
      <xdr:col>29</xdr:col>
      <xdr:colOff>166490</xdr:colOff>
      <xdr:row>4</xdr:row>
      <xdr:rowOff>776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37E5394-7A9B-D7D5-63F4-2C5815D57B02}"/>
            </a:ext>
          </a:extLst>
        </xdr:cNvPr>
        <xdr:cNvSpPr txBox="1"/>
      </xdr:nvSpPr>
      <xdr:spPr>
        <a:xfrm>
          <a:off x="6454725" y="716190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12096</xdr:colOff>
      <xdr:row>8</xdr:row>
      <xdr:rowOff>203963</xdr:rowOff>
    </xdr:from>
    <xdr:to>
      <xdr:col>32</xdr:col>
      <xdr:colOff>202596</xdr:colOff>
      <xdr:row>11</xdr:row>
      <xdr:rowOff>189902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B1A5F0D-61BD-4473-80D8-C68E10313D45}"/>
            </a:ext>
          </a:extLst>
        </xdr:cNvPr>
        <xdr:cNvSpPr txBox="1"/>
      </xdr:nvSpPr>
      <xdr:spPr>
        <a:xfrm rot="3300000">
          <a:off x="7086676" y="2273383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145165</xdr:colOff>
      <xdr:row>10</xdr:row>
      <xdr:rowOff>27534</xdr:rowOff>
    </xdr:from>
    <xdr:to>
      <xdr:col>28</xdr:col>
      <xdr:colOff>107065</xdr:colOff>
      <xdr:row>13</xdr:row>
      <xdr:rowOff>55251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875DF00-9758-43F7-AA6E-B57370D3918B}"/>
            </a:ext>
          </a:extLst>
        </xdr:cNvPr>
        <xdr:cNvSpPr txBox="1"/>
      </xdr:nvSpPr>
      <xdr:spPr>
        <a:xfrm rot="16200000">
          <a:off x="6055856" y="2575043"/>
          <a:ext cx="71351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217309</xdr:colOff>
      <xdr:row>14</xdr:row>
      <xdr:rowOff>183999</xdr:rowOff>
    </xdr:from>
    <xdr:to>
      <xdr:col>33</xdr:col>
      <xdr:colOff>66261</xdr:colOff>
      <xdr:row>15</xdr:row>
      <xdr:rowOff>198782</xdr:rowOff>
    </xdr:to>
    <xdr:sp macro="" textlink="$T$8">
      <xdr:nvSpPr>
        <xdr:cNvPr id="28" name="テキスト ボックス 27">
          <a:extLst>
            <a:ext uri="{FF2B5EF4-FFF2-40B4-BE49-F238E27FC236}">
              <a16:creationId xmlns:a16="http://schemas.microsoft.com/office/drawing/2014/main" id="{7139355F-DAC6-4543-A470-83161A8A3C53}"/>
            </a:ext>
          </a:extLst>
        </xdr:cNvPr>
        <xdr:cNvSpPr txBox="1"/>
      </xdr:nvSpPr>
      <xdr:spPr>
        <a:xfrm>
          <a:off x="7174700" y="3430782"/>
          <a:ext cx="544691" cy="246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45EC4E-A272-40C7-9A73-C219EBB3BB4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19289</xdr:colOff>
      <xdr:row>3</xdr:row>
      <xdr:rowOff>31949</xdr:rowOff>
    </xdr:from>
    <xdr:to>
      <xdr:col>31</xdr:col>
      <xdr:colOff>33131</xdr:colOff>
      <xdr:row>3</xdr:row>
      <xdr:rowOff>215348</xdr:rowOff>
    </xdr:to>
    <xdr:sp macro="" textlink="$T$7">
      <xdr:nvSpPr>
        <xdr:cNvPr id="29" name="テキスト ボックス 28">
          <a:extLst>
            <a:ext uri="{FF2B5EF4-FFF2-40B4-BE49-F238E27FC236}">
              <a16:creationId xmlns:a16="http://schemas.microsoft.com/office/drawing/2014/main" id="{6BDB7AC4-C562-4E73-A41C-EC9F6E825E56}"/>
            </a:ext>
          </a:extLst>
        </xdr:cNvPr>
        <xdr:cNvSpPr txBox="1"/>
      </xdr:nvSpPr>
      <xdr:spPr>
        <a:xfrm>
          <a:off x="6744767" y="727688"/>
          <a:ext cx="477668" cy="18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FCD0BD-5E42-4CD8-BB59-250967F610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140804</xdr:colOff>
      <xdr:row>9</xdr:row>
      <xdr:rowOff>33131</xdr:rowOff>
    </xdr:from>
    <xdr:to>
      <xdr:col>27</xdr:col>
      <xdr:colOff>79228</xdr:colOff>
      <xdr:row>11</xdr:row>
      <xdr:rowOff>119205</xdr:rowOff>
    </xdr:to>
    <xdr:sp macro="" textlink="$T$6">
      <xdr:nvSpPr>
        <xdr:cNvPr id="30" name="テキスト ボックス 29">
          <a:extLst>
            <a:ext uri="{FF2B5EF4-FFF2-40B4-BE49-F238E27FC236}">
              <a16:creationId xmlns:a16="http://schemas.microsoft.com/office/drawing/2014/main" id="{351F2887-5D5C-4ABA-A4D3-888DBC00C74F}"/>
            </a:ext>
          </a:extLst>
        </xdr:cNvPr>
        <xdr:cNvSpPr txBox="1"/>
      </xdr:nvSpPr>
      <xdr:spPr>
        <a:xfrm rot="16200000">
          <a:off x="5980762" y="2310129"/>
          <a:ext cx="549900" cy="170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D2DE6CA-58BF-451C-B73A-6C4B520F4C5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33</xdr:col>
      <xdr:colOff>41862</xdr:colOff>
      <xdr:row>10</xdr:row>
      <xdr:rowOff>163500</xdr:rowOff>
    </xdr:from>
    <xdr:to>
      <xdr:col>33</xdr:col>
      <xdr:colOff>210475</xdr:colOff>
      <xdr:row>12</xdr:row>
      <xdr:rowOff>222554</xdr:rowOff>
    </xdr:to>
    <xdr:sp macro="" textlink="$T$10">
      <xdr:nvSpPr>
        <xdr:cNvPr id="31" name="テキスト ボックス 30">
          <a:extLst>
            <a:ext uri="{FF2B5EF4-FFF2-40B4-BE49-F238E27FC236}">
              <a16:creationId xmlns:a16="http://schemas.microsoft.com/office/drawing/2014/main" id="{1EE5D1A5-8533-4124-A26A-FC5A48F7F5A3}"/>
            </a:ext>
          </a:extLst>
        </xdr:cNvPr>
        <xdr:cNvSpPr txBox="1"/>
      </xdr:nvSpPr>
      <xdr:spPr>
        <a:xfrm rot="3300000">
          <a:off x="7517858" y="2659764"/>
          <a:ext cx="522881" cy="168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50A074C-6B24-47D5-85B8-EF1DD5330C9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149495</xdr:colOff>
      <xdr:row>8</xdr:row>
      <xdr:rowOff>208093</xdr:rowOff>
    </xdr:from>
    <xdr:to>
      <xdr:col>28</xdr:col>
      <xdr:colOff>111395</xdr:colOff>
      <xdr:row>11</xdr:row>
      <xdr:rowOff>4730</xdr:rowOff>
    </xdr:to>
    <xdr:sp macro="" textlink="$T$9">
      <xdr:nvSpPr>
        <xdr:cNvPr id="32" name="テキスト ボックス 31">
          <a:extLst>
            <a:ext uri="{FF2B5EF4-FFF2-40B4-BE49-F238E27FC236}">
              <a16:creationId xmlns:a16="http://schemas.microsoft.com/office/drawing/2014/main" id="{C115A7CA-3749-40AD-9965-D31014F56946}"/>
            </a:ext>
          </a:extLst>
        </xdr:cNvPr>
        <xdr:cNvSpPr txBox="1"/>
      </xdr:nvSpPr>
      <xdr:spPr>
        <a:xfrm rot="16200000">
          <a:off x="6175726" y="2182862"/>
          <a:ext cx="48243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5266DA-4EC7-48EA-96FD-7F901B5E869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92987</xdr:colOff>
      <xdr:row>8</xdr:row>
      <xdr:rowOff>52940</xdr:rowOff>
    </xdr:from>
    <xdr:to>
      <xdr:col>34</xdr:col>
      <xdr:colOff>59672</xdr:colOff>
      <xdr:row>8</xdr:row>
      <xdr:rowOff>52940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6F553DF-E4BF-4F35-865C-80AA082A86E8}"/>
            </a:ext>
          </a:extLst>
        </xdr:cNvPr>
        <xdr:cNvCxnSpPr/>
      </xdr:nvCxnSpPr>
      <xdr:spPr>
        <a:xfrm>
          <a:off x="6950987" y="1881740"/>
          <a:ext cx="8810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31235</xdr:colOff>
      <xdr:row>6</xdr:row>
      <xdr:rowOff>74479</xdr:rowOff>
    </xdr:from>
    <xdr:ext cx="224998" cy="374783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DD231F0-8A59-483F-92C7-BCEA3EBD4122}"/>
            </a:ext>
          </a:extLst>
        </xdr:cNvPr>
        <xdr:cNvSpPr txBox="1"/>
      </xdr:nvSpPr>
      <xdr:spPr>
        <a:xfrm rot="16200000">
          <a:off x="7042942" y="1520972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36722</xdr:colOff>
      <xdr:row>5</xdr:row>
      <xdr:rowOff>16935</xdr:rowOff>
    </xdr:from>
    <xdr:ext cx="224998" cy="444352"/>
    <xdr:sp macro="" textlink="$BH$5">
      <xdr:nvSpPr>
        <xdr:cNvPr id="51" name="テキスト ボックス 50">
          <a:extLst>
            <a:ext uri="{FF2B5EF4-FFF2-40B4-BE49-F238E27FC236}">
              <a16:creationId xmlns:a16="http://schemas.microsoft.com/office/drawing/2014/main" id="{12F651D1-083C-40C3-A45E-6AF187EF7CDF}"/>
            </a:ext>
          </a:extLst>
        </xdr:cNvPr>
        <xdr:cNvSpPr txBox="1"/>
      </xdr:nvSpPr>
      <xdr:spPr>
        <a:xfrm rot="16200000">
          <a:off x="7116349" y="128617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CEB0B4A-0E87-4431-AD23-7B4E225B92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30700</xdr:colOff>
      <xdr:row>5</xdr:row>
      <xdr:rowOff>73752</xdr:rowOff>
    </xdr:from>
    <xdr:to>
      <xdr:col>31</xdr:col>
      <xdr:colOff>30700</xdr:colOff>
      <xdr:row>8</xdr:row>
      <xdr:rowOff>37387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EA23971-FB21-5458-E133-7789BE5E05B8}"/>
            </a:ext>
          </a:extLst>
        </xdr:cNvPr>
        <xdr:cNvCxnSpPr/>
      </xdr:nvCxnSpPr>
      <xdr:spPr>
        <a:xfrm>
          <a:off x="7117300" y="1216752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7956</xdr:colOff>
      <xdr:row>4</xdr:row>
      <xdr:rowOff>180474</xdr:rowOff>
    </xdr:from>
    <xdr:to>
      <xdr:col>30</xdr:col>
      <xdr:colOff>7956</xdr:colOff>
      <xdr:row>5</xdr:row>
      <xdr:rowOff>11660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C3607082-A0E1-4AC1-865C-8E6A795ED028}"/>
            </a:ext>
          </a:extLst>
        </xdr:cNvPr>
        <xdr:cNvCxnSpPr/>
      </xdr:nvCxnSpPr>
      <xdr:spPr>
        <a:xfrm>
          <a:off x="6865956" y="1094874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190833</xdr:colOff>
      <xdr:row>5</xdr:row>
      <xdr:rowOff>10634</xdr:rowOff>
    </xdr:from>
    <xdr:to>
      <xdr:col>30</xdr:col>
      <xdr:colOff>7350</xdr:colOff>
      <xdr:row>5</xdr:row>
      <xdr:rowOff>48131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6AE77640-D257-4F9D-8A33-D2065BA353B0}"/>
            </a:ext>
          </a:extLst>
        </xdr:cNvPr>
        <xdr:cNvCxnSpPr/>
      </xdr:nvCxnSpPr>
      <xdr:spPr>
        <a:xfrm flipH="1">
          <a:off x="6820233" y="1153634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191513</xdr:colOff>
      <xdr:row>4</xdr:row>
      <xdr:rowOff>136408</xdr:rowOff>
    </xdr:from>
    <xdr:to>
      <xdr:col>30</xdr:col>
      <xdr:colOff>11175</xdr:colOff>
      <xdr:row>4</xdr:row>
      <xdr:rowOff>184670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347F1099-8D28-4062-86B6-949396540D24}"/>
            </a:ext>
          </a:extLst>
        </xdr:cNvPr>
        <xdr:cNvCxnSpPr/>
      </xdr:nvCxnSpPr>
      <xdr:spPr>
        <a:xfrm>
          <a:off x="6820913" y="1050808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146072</xdr:colOff>
      <xdr:row>5</xdr:row>
      <xdr:rowOff>48006</xdr:rowOff>
    </xdr:from>
    <xdr:to>
      <xdr:col>29</xdr:col>
      <xdr:colOff>191791</xdr:colOff>
      <xdr:row>5</xdr:row>
      <xdr:rowOff>99789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E263505-7464-4451-BA3A-8C60AB797691}"/>
            </a:ext>
          </a:extLst>
        </xdr:cNvPr>
        <xdr:cNvSpPr/>
      </xdr:nvSpPr>
      <xdr:spPr>
        <a:xfrm>
          <a:off x="6775472" y="1191006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50132</xdr:colOff>
      <xdr:row>4</xdr:row>
      <xdr:rowOff>212858</xdr:rowOff>
    </xdr:from>
    <xdr:to>
      <xdr:col>29</xdr:col>
      <xdr:colOff>168932</xdr:colOff>
      <xdr:row>8</xdr:row>
      <xdr:rowOff>51410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4BDFDB9E-EE29-4CF3-8726-DDDD93F0DF38}"/>
            </a:ext>
          </a:extLst>
        </xdr:cNvPr>
        <xdr:cNvSpPr/>
      </xdr:nvSpPr>
      <xdr:spPr>
        <a:xfrm>
          <a:off x="6679532" y="1127258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7956</xdr:colOff>
      <xdr:row>5</xdr:row>
      <xdr:rowOff>142374</xdr:rowOff>
    </xdr:from>
    <xdr:to>
      <xdr:col>30</xdr:col>
      <xdr:colOff>7956</xdr:colOff>
      <xdr:row>5</xdr:row>
      <xdr:rowOff>205207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C6EB56EA-9842-CB58-7E41-DBCB8A8C463D}"/>
            </a:ext>
          </a:extLst>
        </xdr:cNvPr>
        <xdr:cNvCxnSpPr/>
      </xdr:nvCxnSpPr>
      <xdr:spPr>
        <a:xfrm>
          <a:off x="6865956" y="1285374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190833</xdr:colOff>
      <xdr:row>5</xdr:row>
      <xdr:rowOff>204181</xdr:rowOff>
    </xdr:from>
    <xdr:to>
      <xdr:col>30</xdr:col>
      <xdr:colOff>7350</xdr:colOff>
      <xdr:row>6</xdr:row>
      <xdr:rowOff>17650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F3FF3388-EE3F-1053-7A8C-24370FE36B19}"/>
            </a:ext>
          </a:extLst>
        </xdr:cNvPr>
        <xdr:cNvCxnSpPr/>
      </xdr:nvCxnSpPr>
      <xdr:spPr>
        <a:xfrm flipH="1">
          <a:off x="6820233" y="1347181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191513</xdr:colOff>
      <xdr:row>5</xdr:row>
      <xdr:rowOff>98308</xdr:rowOff>
    </xdr:from>
    <xdr:to>
      <xdr:col>30</xdr:col>
      <xdr:colOff>11175</xdr:colOff>
      <xdr:row>5</xdr:row>
      <xdr:rowOff>146570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522F6752-2411-0289-3062-526ABD5ECCE4}"/>
            </a:ext>
          </a:extLst>
        </xdr:cNvPr>
        <xdr:cNvCxnSpPr/>
      </xdr:nvCxnSpPr>
      <xdr:spPr>
        <a:xfrm>
          <a:off x="6820913" y="1241308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90307</xdr:colOff>
      <xdr:row>5</xdr:row>
      <xdr:rowOff>76053</xdr:rowOff>
    </xdr:from>
    <xdr:to>
      <xdr:col>31</xdr:col>
      <xdr:colOff>82705</xdr:colOff>
      <xdr:row>5</xdr:row>
      <xdr:rowOff>76053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BB7874BE-743A-4375-A711-535EECBF3BF7}"/>
            </a:ext>
          </a:extLst>
        </xdr:cNvPr>
        <xdr:cNvCxnSpPr/>
      </xdr:nvCxnSpPr>
      <xdr:spPr>
        <a:xfrm>
          <a:off x="6948307" y="1219053"/>
          <a:ext cx="22099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31148</xdr:colOff>
      <xdr:row>8</xdr:row>
      <xdr:rowOff>36724</xdr:rowOff>
    </xdr:from>
    <xdr:to>
      <xdr:col>32</xdr:col>
      <xdr:colOff>31148</xdr:colOff>
      <xdr:row>8</xdr:row>
      <xdr:rowOff>180724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72F380-DB0C-48EE-8F83-81CBD348D9B4}"/>
            </a:ext>
          </a:extLst>
        </xdr:cNvPr>
        <xdr:cNvCxnSpPr/>
      </xdr:nvCxnSpPr>
      <xdr:spPr>
        <a:xfrm rot="2700000">
          <a:off x="7274348" y="193752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54530</xdr:colOff>
      <xdr:row>8</xdr:row>
      <xdr:rowOff>57812</xdr:rowOff>
    </xdr:from>
    <xdr:to>
      <xdr:col>32</xdr:col>
      <xdr:colOff>116469</xdr:colOff>
      <xdr:row>8</xdr:row>
      <xdr:rowOff>119751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4989E27-7F98-03B1-96CE-0CA0410AE06F}"/>
            </a:ext>
          </a:extLst>
        </xdr:cNvPr>
        <xdr:cNvCxnSpPr/>
      </xdr:nvCxnSpPr>
      <xdr:spPr>
        <a:xfrm>
          <a:off x="7369730" y="1886612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128824</xdr:colOff>
      <xdr:row>8</xdr:row>
      <xdr:rowOff>57812</xdr:rowOff>
    </xdr:from>
    <xdr:to>
      <xdr:col>32</xdr:col>
      <xdr:colOff>153616</xdr:colOff>
      <xdr:row>8</xdr:row>
      <xdr:rowOff>82604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D7A271E-84A8-ECA3-25CF-B989B0F396F8}"/>
            </a:ext>
          </a:extLst>
        </xdr:cNvPr>
        <xdr:cNvCxnSpPr/>
      </xdr:nvCxnSpPr>
      <xdr:spPr>
        <a:xfrm>
          <a:off x="7444024" y="1886612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58055</xdr:colOff>
      <xdr:row>8</xdr:row>
      <xdr:rowOff>109704</xdr:rowOff>
    </xdr:from>
    <xdr:to>
      <xdr:col>32</xdr:col>
      <xdr:colOff>202055</xdr:colOff>
      <xdr:row>8</xdr:row>
      <xdr:rowOff>109704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98346E6-8CE7-785C-9EA9-6162CCAAA28C}"/>
            </a:ext>
          </a:extLst>
        </xdr:cNvPr>
        <xdr:cNvCxnSpPr/>
      </xdr:nvCxnSpPr>
      <xdr:spPr>
        <a:xfrm rot="18900000">
          <a:off x="7373255" y="193850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2573</xdr:colOff>
      <xdr:row>8</xdr:row>
      <xdr:rowOff>36724</xdr:rowOff>
    </xdr:from>
    <xdr:to>
      <xdr:col>33</xdr:col>
      <xdr:colOff>2573</xdr:colOff>
      <xdr:row>8</xdr:row>
      <xdr:rowOff>180724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8438A1C-79F2-B291-C26A-090380EACFCF}"/>
            </a:ext>
          </a:extLst>
        </xdr:cNvPr>
        <xdr:cNvCxnSpPr/>
      </xdr:nvCxnSpPr>
      <xdr:spPr>
        <a:xfrm rot="2700000">
          <a:off x="7474373" y="193752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25955</xdr:colOff>
      <xdr:row>8</xdr:row>
      <xdr:rowOff>57812</xdr:rowOff>
    </xdr:from>
    <xdr:to>
      <xdr:col>33</xdr:col>
      <xdr:colOff>87894</xdr:colOff>
      <xdr:row>8</xdr:row>
      <xdr:rowOff>119751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783AC65-D810-9648-F7B2-3ADFD79A2DCA}"/>
            </a:ext>
          </a:extLst>
        </xdr:cNvPr>
        <xdr:cNvCxnSpPr/>
      </xdr:nvCxnSpPr>
      <xdr:spPr>
        <a:xfrm>
          <a:off x="7569755" y="1886612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100249</xdr:colOff>
      <xdr:row>8</xdr:row>
      <xdr:rowOff>57812</xdr:rowOff>
    </xdr:from>
    <xdr:to>
      <xdr:col>33</xdr:col>
      <xdr:colOff>125041</xdr:colOff>
      <xdr:row>8</xdr:row>
      <xdr:rowOff>82604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8CA518E4-98F5-3BD9-554E-B1378AA7E12B}"/>
            </a:ext>
          </a:extLst>
        </xdr:cNvPr>
        <xdr:cNvCxnSpPr/>
      </xdr:nvCxnSpPr>
      <xdr:spPr>
        <a:xfrm>
          <a:off x="7644049" y="1886612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79295</xdr:colOff>
      <xdr:row>8</xdr:row>
      <xdr:rowOff>57812</xdr:rowOff>
    </xdr:from>
    <xdr:to>
      <xdr:col>31</xdr:col>
      <xdr:colOff>141234</xdr:colOff>
      <xdr:row>8</xdr:row>
      <xdr:rowOff>119751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14E8B0F-5A02-3ED0-283E-ADB886978A49}"/>
            </a:ext>
          </a:extLst>
        </xdr:cNvPr>
        <xdr:cNvCxnSpPr/>
      </xdr:nvCxnSpPr>
      <xdr:spPr>
        <a:xfrm>
          <a:off x="7165895" y="1886612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153589</xdr:colOff>
      <xdr:row>8</xdr:row>
      <xdr:rowOff>57812</xdr:rowOff>
    </xdr:from>
    <xdr:to>
      <xdr:col>31</xdr:col>
      <xdr:colOff>178381</xdr:colOff>
      <xdr:row>8</xdr:row>
      <xdr:rowOff>82604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8A5955C3-DC32-1057-FD78-79CDE58CDC7D}"/>
            </a:ext>
          </a:extLst>
        </xdr:cNvPr>
        <xdr:cNvCxnSpPr/>
      </xdr:nvCxnSpPr>
      <xdr:spPr>
        <a:xfrm>
          <a:off x="7240189" y="1886612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73295</xdr:colOff>
      <xdr:row>8</xdr:row>
      <xdr:rowOff>109705</xdr:rowOff>
    </xdr:from>
    <xdr:to>
      <xdr:col>31</xdr:col>
      <xdr:colOff>217295</xdr:colOff>
      <xdr:row>8</xdr:row>
      <xdr:rowOff>109705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A98D6B17-62A1-4A36-8564-69F95AD63442}"/>
            </a:ext>
          </a:extLst>
        </xdr:cNvPr>
        <xdr:cNvCxnSpPr/>
      </xdr:nvCxnSpPr>
      <xdr:spPr>
        <a:xfrm rot="18900000">
          <a:off x="7159895" y="1938505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176298</xdr:colOff>
      <xdr:row>8</xdr:row>
      <xdr:rowOff>94163</xdr:rowOff>
    </xdr:from>
    <xdr:to>
      <xdr:col>32</xdr:col>
      <xdr:colOff>14152</xdr:colOff>
      <xdr:row>8</xdr:row>
      <xdr:rowOff>160617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692F365-575E-A06D-1E45-D2E74C909981}"/>
            </a:ext>
          </a:extLst>
        </xdr:cNvPr>
        <xdr:cNvCxnSpPr/>
      </xdr:nvCxnSpPr>
      <xdr:spPr>
        <a:xfrm flipV="1">
          <a:off x="7262898" y="1922963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27708</xdr:colOff>
      <xdr:row>8</xdr:row>
      <xdr:rowOff>137160</xdr:rowOff>
    </xdr:from>
    <xdr:to>
      <xdr:col>32</xdr:col>
      <xdr:colOff>51165</xdr:colOff>
      <xdr:row>8</xdr:row>
      <xdr:rowOff>160617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38215AC5-7352-AC6D-EA2B-C7ED1569C0E4}"/>
            </a:ext>
          </a:extLst>
        </xdr:cNvPr>
        <xdr:cNvCxnSpPr/>
      </xdr:nvCxnSpPr>
      <xdr:spPr>
        <a:xfrm flipV="1">
          <a:off x="7342908" y="1965960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42740</xdr:colOff>
      <xdr:row>11</xdr:row>
      <xdr:rowOff>119354</xdr:rowOff>
    </xdr:from>
    <xdr:to>
      <xdr:col>25</xdr:col>
      <xdr:colOff>42740</xdr:colOff>
      <xdr:row>12</xdr:row>
      <xdr:rowOff>34754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3C9AA0A-5E81-4A71-ADE1-8E23C508291D}"/>
            </a:ext>
          </a:extLst>
        </xdr:cNvPr>
        <xdr:cNvCxnSpPr/>
      </xdr:nvCxnSpPr>
      <xdr:spPr>
        <a:xfrm rot="2700000">
          <a:off x="5685740" y="270595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66122</xdr:colOff>
      <xdr:row>11</xdr:row>
      <xdr:rowOff>143070</xdr:rowOff>
    </xdr:from>
    <xdr:to>
      <xdr:col>25</xdr:col>
      <xdr:colOff>128061</xdr:colOff>
      <xdr:row>11</xdr:row>
      <xdr:rowOff>205009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A4D69A0-B5C0-4DE0-95C5-4DD149ED8BBD}"/>
            </a:ext>
          </a:extLst>
        </xdr:cNvPr>
        <xdr:cNvCxnSpPr/>
      </xdr:nvCxnSpPr>
      <xdr:spPr>
        <a:xfrm>
          <a:off x="5781122" y="2657670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140416</xdr:colOff>
      <xdr:row>11</xdr:row>
      <xdr:rowOff>143070</xdr:rowOff>
    </xdr:from>
    <xdr:to>
      <xdr:col>25</xdr:col>
      <xdr:colOff>165208</xdr:colOff>
      <xdr:row>11</xdr:row>
      <xdr:rowOff>167862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F169749-DDA8-4F9F-A391-B0840A961106}"/>
            </a:ext>
          </a:extLst>
        </xdr:cNvPr>
        <xdr:cNvCxnSpPr/>
      </xdr:nvCxnSpPr>
      <xdr:spPr>
        <a:xfrm>
          <a:off x="5855416" y="265767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69647</xdr:colOff>
      <xdr:row>11</xdr:row>
      <xdr:rowOff>194962</xdr:rowOff>
    </xdr:from>
    <xdr:to>
      <xdr:col>25</xdr:col>
      <xdr:colOff>213647</xdr:colOff>
      <xdr:row>11</xdr:row>
      <xdr:rowOff>194962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4DC10381-D211-4538-AC8E-307B2EB75A95}"/>
            </a:ext>
          </a:extLst>
        </xdr:cNvPr>
        <xdr:cNvCxnSpPr/>
      </xdr:nvCxnSpPr>
      <xdr:spPr>
        <a:xfrm rot="18900000">
          <a:off x="5784647" y="2709562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16792</xdr:colOff>
      <xdr:row>11</xdr:row>
      <xdr:rowOff>119354</xdr:rowOff>
    </xdr:from>
    <xdr:to>
      <xdr:col>26</xdr:col>
      <xdr:colOff>16792</xdr:colOff>
      <xdr:row>12</xdr:row>
      <xdr:rowOff>34754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7A437601-5A4B-4029-BBD2-A6DBB478B7DD}"/>
            </a:ext>
          </a:extLst>
        </xdr:cNvPr>
        <xdr:cNvCxnSpPr/>
      </xdr:nvCxnSpPr>
      <xdr:spPr>
        <a:xfrm rot="2700000">
          <a:off x="5888392" y="270595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37546</xdr:colOff>
      <xdr:row>11</xdr:row>
      <xdr:rowOff>143070</xdr:rowOff>
    </xdr:from>
    <xdr:to>
      <xdr:col>26</xdr:col>
      <xdr:colOff>99485</xdr:colOff>
      <xdr:row>11</xdr:row>
      <xdr:rowOff>205009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84E0E830-5D53-4E93-A5D5-A7200EDED899}"/>
            </a:ext>
          </a:extLst>
        </xdr:cNvPr>
        <xdr:cNvCxnSpPr/>
      </xdr:nvCxnSpPr>
      <xdr:spPr>
        <a:xfrm>
          <a:off x="5981146" y="2657670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111840</xdr:colOff>
      <xdr:row>11</xdr:row>
      <xdr:rowOff>143070</xdr:rowOff>
    </xdr:from>
    <xdr:to>
      <xdr:col>26</xdr:col>
      <xdr:colOff>136632</xdr:colOff>
      <xdr:row>11</xdr:row>
      <xdr:rowOff>167862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E2B48EF3-01E2-48A9-9F0A-FBA8D646BF8C}"/>
            </a:ext>
          </a:extLst>
        </xdr:cNvPr>
        <xdr:cNvCxnSpPr/>
      </xdr:nvCxnSpPr>
      <xdr:spPr>
        <a:xfrm>
          <a:off x="6055440" y="265767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90887</xdr:colOff>
      <xdr:row>11</xdr:row>
      <xdr:rowOff>143070</xdr:rowOff>
    </xdr:from>
    <xdr:to>
      <xdr:col>24</xdr:col>
      <xdr:colOff>152826</xdr:colOff>
      <xdr:row>11</xdr:row>
      <xdr:rowOff>205009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57203FEE-E8F5-4F09-BBCE-60677E3AF4ED}"/>
            </a:ext>
          </a:extLst>
        </xdr:cNvPr>
        <xdr:cNvCxnSpPr/>
      </xdr:nvCxnSpPr>
      <xdr:spPr>
        <a:xfrm>
          <a:off x="5577287" y="2657670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165181</xdr:colOff>
      <xdr:row>11</xdr:row>
      <xdr:rowOff>143070</xdr:rowOff>
    </xdr:from>
    <xdr:to>
      <xdr:col>24</xdr:col>
      <xdr:colOff>189973</xdr:colOff>
      <xdr:row>11</xdr:row>
      <xdr:rowOff>167862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ADF346B-D3E1-4891-93FC-22605B3EDF0D}"/>
            </a:ext>
          </a:extLst>
        </xdr:cNvPr>
        <xdr:cNvCxnSpPr/>
      </xdr:nvCxnSpPr>
      <xdr:spPr>
        <a:xfrm>
          <a:off x="5651581" y="265767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84887</xdr:colOff>
      <xdr:row>11</xdr:row>
      <xdr:rowOff>194963</xdr:rowOff>
    </xdr:from>
    <xdr:to>
      <xdr:col>25</xdr:col>
      <xdr:colOff>2915</xdr:colOff>
      <xdr:row>11</xdr:row>
      <xdr:rowOff>194963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D6258846-981B-4745-925A-830DCFC22F65}"/>
            </a:ext>
          </a:extLst>
        </xdr:cNvPr>
        <xdr:cNvCxnSpPr/>
      </xdr:nvCxnSpPr>
      <xdr:spPr>
        <a:xfrm rot="18900000">
          <a:off x="5571287" y="2709563"/>
          <a:ext cx="1466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187890</xdr:colOff>
      <xdr:row>11</xdr:row>
      <xdr:rowOff>179421</xdr:rowOff>
    </xdr:from>
    <xdr:to>
      <xdr:col>25</xdr:col>
      <xdr:colOff>25744</xdr:colOff>
      <xdr:row>12</xdr:row>
      <xdr:rowOff>14647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602A5F71-5DE4-4572-95C0-E74E802FBA89}"/>
            </a:ext>
          </a:extLst>
        </xdr:cNvPr>
        <xdr:cNvCxnSpPr/>
      </xdr:nvCxnSpPr>
      <xdr:spPr>
        <a:xfrm flipV="1">
          <a:off x="5674290" y="2694021"/>
          <a:ext cx="66454" cy="638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39300</xdr:colOff>
      <xdr:row>11</xdr:row>
      <xdr:rowOff>222418</xdr:rowOff>
    </xdr:from>
    <xdr:to>
      <xdr:col>25</xdr:col>
      <xdr:colOff>62757</xdr:colOff>
      <xdr:row>12</xdr:row>
      <xdr:rowOff>14647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A1A6F9E4-776F-4BC8-A6B5-F9175F267CF7}"/>
            </a:ext>
          </a:extLst>
        </xdr:cNvPr>
        <xdr:cNvCxnSpPr/>
      </xdr:nvCxnSpPr>
      <xdr:spPr>
        <a:xfrm flipV="1">
          <a:off x="5754300" y="2737018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72277</xdr:colOff>
      <xdr:row>20</xdr:row>
      <xdr:rowOff>222510</xdr:rowOff>
    </xdr:from>
    <xdr:to>
      <xdr:col>34</xdr:col>
      <xdr:colOff>39877</xdr:colOff>
      <xdr:row>21</xdr:row>
      <xdr:rowOff>260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DAEB2C7-BF94-459E-B77B-861D61933D39}"/>
            </a:ext>
          </a:extLst>
        </xdr:cNvPr>
        <xdr:cNvCxnSpPr/>
      </xdr:nvCxnSpPr>
      <xdr:spPr>
        <a:xfrm>
          <a:off x="6473077" y="4794510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213621</xdr:colOff>
      <xdr:row>20</xdr:row>
      <xdr:rowOff>226520</xdr:rowOff>
    </xdr:from>
    <xdr:to>
      <xdr:col>27</xdr:col>
      <xdr:colOff>208647</xdr:colOff>
      <xdr:row>21</xdr:row>
      <xdr:rowOff>4270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1FF55-BFD8-4B0C-9D2C-35498984AFAA}"/>
            </a:ext>
          </a:extLst>
        </xdr:cNvPr>
        <xdr:cNvCxnSpPr/>
      </xdr:nvCxnSpPr>
      <xdr:spPr>
        <a:xfrm>
          <a:off x="6157221" y="4798520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52905</xdr:colOff>
      <xdr:row>15</xdr:row>
      <xdr:rowOff>80326</xdr:rowOff>
    </xdr:from>
    <xdr:to>
      <xdr:col>27</xdr:col>
      <xdr:colOff>52905</xdr:colOff>
      <xdr:row>21</xdr:row>
      <xdr:rowOff>2454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3AD565A-8234-4C7E-9899-461BCC38550E}"/>
            </a:ext>
          </a:extLst>
        </xdr:cNvPr>
        <xdr:cNvCxnSpPr/>
      </xdr:nvCxnSpPr>
      <xdr:spPr>
        <a:xfrm>
          <a:off x="6225105" y="3509326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200618</xdr:colOff>
      <xdr:row>21</xdr:row>
      <xdr:rowOff>199311</xdr:rowOff>
    </xdr:from>
    <xdr:to>
      <xdr:col>31</xdr:col>
      <xdr:colOff>126420</xdr:colOff>
      <xdr:row>22</xdr:row>
      <xdr:rowOff>212150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50A910-4302-4D8D-9023-3897E3E55DCA}"/>
            </a:ext>
          </a:extLst>
        </xdr:cNvPr>
        <xdr:cNvSpPr txBox="1"/>
      </xdr:nvSpPr>
      <xdr:spPr>
        <a:xfrm>
          <a:off x="6830018" y="4999911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72946</xdr:colOff>
      <xdr:row>15</xdr:row>
      <xdr:rowOff>77750</xdr:rowOff>
    </xdr:from>
    <xdr:to>
      <xdr:col>28</xdr:col>
      <xdr:colOff>72946</xdr:colOff>
      <xdr:row>21</xdr:row>
      <xdr:rowOff>6063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307494A-1D0A-4FE0-A231-0B1004476D31}"/>
            </a:ext>
          </a:extLst>
        </xdr:cNvPr>
        <xdr:cNvCxnSpPr/>
      </xdr:nvCxnSpPr>
      <xdr:spPr>
        <a:xfrm>
          <a:off x="6473746" y="3506750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83319</xdr:colOff>
      <xdr:row>17</xdr:row>
      <xdr:rowOff>213357</xdr:rowOff>
    </xdr:from>
    <xdr:to>
      <xdr:col>27</xdr:col>
      <xdr:colOff>45219</xdr:colOff>
      <xdr:row>19</xdr:row>
      <xdr:rowOff>140845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D301C3-D3C9-452D-BB10-8B5E38AE6A25}"/>
            </a:ext>
          </a:extLst>
        </xdr:cNvPr>
        <xdr:cNvSpPr txBox="1"/>
      </xdr:nvSpPr>
      <xdr:spPr>
        <a:xfrm rot="16200000">
          <a:off x="5929825" y="4196651"/>
          <a:ext cx="38468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213621</xdr:colOff>
      <xdr:row>15</xdr:row>
      <xdr:rowOff>79658</xdr:rowOff>
    </xdr:from>
    <xdr:to>
      <xdr:col>27</xdr:col>
      <xdr:colOff>208647</xdr:colOff>
      <xdr:row>15</xdr:row>
      <xdr:rowOff>79658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95DD7CA-525C-4F8F-BC11-4446619BDA84}"/>
            </a:ext>
          </a:extLst>
        </xdr:cNvPr>
        <xdr:cNvCxnSpPr/>
      </xdr:nvCxnSpPr>
      <xdr:spPr>
        <a:xfrm>
          <a:off x="6157221" y="3508658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45040</xdr:colOff>
      <xdr:row>14</xdr:row>
      <xdr:rowOff>163145</xdr:rowOff>
    </xdr:from>
    <xdr:to>
      <xdr:col>32</xdr:col>
      <xdr:colOff>45040</xdr:colOff>
      <xdr:row>21</xdr:row>
      <xdr:rowOff>142479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DBA8542-43FB-424D-9177-757A80DB22C1}"/>
            </a:ext>
          </a:extLst>
        </xdr:cNvPr>
        <xdr:cNvCxnSpPr/>
      </xdr:nvCxnSpPr>
      <xdr:spPr>
        <a:xfrm rot="3300000">
          <a:off x="6570473" y="4153312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72289</xdr:colOff>
      <xdr:row>22</xdr:row>
      <xdr:rowOff>9091</xdr:rowOff>
    </xdr:from>
    <xdr:to>
      <xdr:col>34</xdr:col>
      <xdr:colOff>39889</xdr:colOff>
      <xdr:row>22</xdr:row>
      <xdr:rowOff>9091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C0F25DF-2581-4C1A-AE42-E3212D350467}"/>
            </a:ext>
          </a:extLst>
        </xdr:cNvPr>
        <xdr:cNvCxnSpPr/>
      </xdr:nvCxnSpPr>
      <xdr:spPr>
        <a:xfrm>
          <a:off x="6473089" y="5038291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76968</xdr:colOff>
      <xdr:row>21</xdr:row>
      <xdr:rowOff>81478</xdr:rowOff>
    </xdr:from>
    <xdr:to>
      <xdr:col>28</xdr:col>
      <xdr:colOff>76968</xdr:colOff>
      <xdr:row>22</xdr:row>
      <xdr:rowOff>72478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C99B815-14F3-4EEB-B890-79ADA8C49D6E}"/>
            </a:ext>
          </a:extLst>
        </xdr:cNvPr>
        <xdr:cNvCxnSpPr/>
      </xdr:nvCxnSpPr>
      <xdr:spPr>
        <a:xfrm>
          <a:off x="6477768" y="4882078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40873</xdr:colOff>
      <xdr:row>21</xdr:row>
      <xdr:rowOff>81478</xdr:rowOff>
    </xdr:from>
    <xdr:to>
      <xdr:col>34</xdr:col>
      <xdr:colOff>40873</xdr:colOff>
      <xdr:row>22</xdr:row>
      <xdr:rowOff>72478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3A9B430-FA64-4A89-ABBB-6343ADDCD5FD}"/>
            </a:ext>
          </a:extLst>
        </xdr:cNvPr>
        <xdr:cNvCxnSpPr/>
      </xdr:nvCxnSpPr>
      <xdr:spPr>
        <a:xfrm>
          <a:off x="7813273" y="4882078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175506</xdr:colOff>
      <xdr:row>21</xdr:row>
      <xdr:rowOff>195847</xdr:rowOff>
    </xdr:from>
    <xdr:to>
      <xdr:col>32</xdr:col>
      <xdr:colOff>205154</xdr:colOff>
      <xdr:row>22</xdr:row>
      <xdr:rowOff>156881</xdr:rowOff>
    </xdr:to>
    <xdr:sp macro="" textlink="'1.設計条件'!T8">
      <xdr:nvSpPr>
        <xdr:cNvPr id="20" name="テキスト ボックス 19">
          <a:extLst>
            <a:ext uri="{FF2B5EF4-FFF2-40B4-BE49-F238E27FC236}">
              <a16:creationId xmlns:a16="http://schemas.microsoft.com/office/drawing/2014/main" id="{07994AB9-A899-4D7B-B998-2C71D7A7F25E}"/>
            </a:ext>
          </a:extLst>
        </xdr:cNvPr>
        <xdr:cNvSpPr txBox="1"/>
      </xdr:nvSpPr>
      <xdr:spPr>
        <a:xfrm>
          <a:off x="7033506" y="4996447"/>
          <a:ext cx="486848" cy="189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75525</xdr:colOff>
      <xdr:row>16</xdr:row>
      <xdr:rowOff>117231</xdr:rowOff>
    </xdr:from>
    <xdr:to>
      <xdr:col>27</xdr:col>
      <xdr:colOff>37425</xdr:colOff>
      <xdr:row>18</xdr:row>
      <xdr:rowOff>148638</xdr:rowOff>
    </xdr:to>
    <xdr:sp macro="" textlink="'1.設計条件'!T6">
      <xdr:nvSpPr>
        <xdr:cNvPr id="22" name="テキスト ボックス 21">
          <a:extLst>
            <a:ext uri="{FF2B5EF4-FFF2-40B4-BE49-F238E27FC236}">
              <a16:creationId xmlns:a16="http://schemas.microsoft.com/office/drawing/2014/main" id="{7EDD355E-E304-45E6-B987-D9A46E254D27}"/>
            </a:ext>
          </a:extLst>
        </xdr:cNvPr>
        <xdr:cNvSpPr txBox="1"/>
      </xdr:nvSpPr>
      <xdr:spPr>
        <a:xfrm rot="16200000">
          <a:off x="5870071" y="3923885"/>
          <a:ext cx="48860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37777</xdr:colOff>
      <xdr:row>15</xdr:row>
      <xdr:rowOff>77750</xdr:rowOff>
    </xdr:from>
    <xdr:to>
      <xdr:col>30</xdr:col>
      <xdr:colOff>37777</xdr:colOff>
      <xdr:row>21</xdr:row>
      <xdr:rowOff>6063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FFC7445-1BA0-E5BE-9725-F373475B230F}"/>
            </a:ext>
          </a:extLst>
        </xdr:cNvPr>
        <xdr:cNvCxnSpPr/>
      </xdr:nvCxnSpPr>
      <xdr:spPr>
        <a:xfrm>
          <a:off x="6895777" y="3506750"/>
          <a:ext cx="0" cy="1299913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193140</xdr:colOff>
      <xdr:row>18</xdr:row>
      <xdr:rowOff>45157</xdr:rowOff>
    </xdr:from>
    <xdr:to>
      <xdr:col>28</xdr:col>
      <xdr:colOff>193140</xdr:colOff>
      <xdr:row>21</xdr:row>
      <xdr:rowOff>658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3CC8AC90-72F6-C5FA-5C87-BD44F384B53A}"/>
            </a:ext>
          </a:extLst>
        </xdr:cNvPr>
        <xdr:cNvCxnSpPr/>
      </xdr:nvCxnSpPr>
      <xdr:spPr>
        <a:xfrm>
          <a:off x="6593940" y="4159957"/>
          <a:ext cx="0" cy="641301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66539</xdr:colOff>
      <xdr:row>17</xdr:row>
      <xdr:rowOff>170736</xdr:rowOff>
    </xdr:from>
    <xdr:to>
      <xdr:col>29</xdr:col>
      <xdr:colOff>53939</xdr:colOff>
      <xdr:row>17</xdr:row>
      <xdr:rowOff>170736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477EA480-00CA-ED84-63BB-7444CC38DBC1}"/>
            </a:ext>
          </a:extLst>
        </xdr:cNvPr>
        <xdr:cNvCxnSpPr/>
      </xdr:nvCxnSpPr>
      <xdr:spPr>
        <a:xfrm>
          <a:off x="6467339" y="4056936"/>
          <a:ext cx="216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22302</xdr:colOff>
      <xdr:row>18</xdr:row>
      <xdr:rowOff>18885</xdr:rowOff>
    </xdr:from>
    <xdr:to>
      <xdr:col>29</xdr:col>
      <xdr:colOff>76447</xdr:colOff>
      <xdr:row>18</xdr:row>
      <xdr:rowOff>72395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8EDCB5D2-34F8-6AA9-7742-DD7ED6D6EE56}"/>
            </a:ext>
          </a:extLst>
        </xdr:cNvPr>
        <xdr:cNvSpPr/>
      </xdr:nvSpPr>
      <xdr:spPr>
        <a:xfrm>
          <a:off x="6651702" y="4133685"/>
          <a:ext cx="54145" cy="535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48896</xdr:colOff>
      <xdr:row>17</xdr:row>
      <xdr:rowOff>124568</xdr:rowOff>
    </xdr:from>
    <xdr:to>
      <xdr:col>29</xdr:col>
      <xdr:colOff>48896</xdr:colOff>
      <xdr:row>17</xdr:row>
      <xdr:rowOff>211015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E062914D-9932-4EE7-A143-39434B5AB6F1}"/>
            </a:ext>
          </a:extLst>
        </xdr:cNvPr>
        <xdr:cNvCxnSpPr/>
      </xdr:nvCxnSpPr>
      <xdr:spPr>
        <a:xfrm>
          <a:off x="6678296" y="4010768"/>
          <a:ext cx="0" cy="8644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138855</xdr:colOff>
      <xdr:row>18</xdr:row>
      <xdr:rowOff>42823</xdr:rowOff>
    </xdr:from>
    <xdr:to>
      <xdr:col>29</xdr:col>
      <xdr:colOff>4044</xdr:colOff>
      <xdr:row>18</xdr:row>
      <xdr:rowOff>42823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A2CDAE4A-B4C6-4A21-A590-DECEFA9652DA}"/>
            </a:ext>
          </a:extLst>
        </xdr:cNvPr>
        <xdr:cNvCxnSpPr/>
      </xdr:nvCxnSpPr>
      <xdr:spPr>
        <a:xfrm>
          <a:off x="6539655" y="4157623"/>
          <a:ext cx="93789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1540</xdr:colOff>
      <xdr:row>16</xdr:row>
      <xdr:rowOff>171737</xdr:rowOff>
    </xdr:from>
    <xdr:to>
      <xdr:col>30</xdr:col>
      <xdr:colOff>5862</xdr:colOff>
      <xdr:row>17</xdr:row>
      <xdr:rowOff>132771</xdr:rowOff>
    </xdr:to>
    <xdr:sp macro="" textlink="$N$7">
      <xdr:nvSpPr>
        <xdr:cNvPr id="88" name="テキスト ボックス 87">
          <a:extLst>
            <a:ext uri="{FF2B5EF4-FFF2-40B4-BE49-F238E27FC236}">
              <a16:creationId xmlns:a16="http://schemas.microsoft.com/office/drawing/2014/main" id="{6A8DF03A-9EC1-4312-89C3-69AA81CAFE54}"/>
            </a:ext>
          </a:extLst>
        </xdr:cNvPr>
        <xdr:cNvSpPr txBox="1"/>
      </xdr:nvSpPr>
      <xdr:spPr>
        <a:xfrm>
          <a:off x="6402340" y="3829337"/>
          <a:ext cx="461522" cy="189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1462161-26DC-466D-8553-0821882FA72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16578</xdr:colOff>
      <xdr:row>18</xdr:row>
      <xdr:rowOff>87923</xdr:rowOff>
    </xdr:from>
    <xdr:to>
      <xdr:col>28</xdr:col>
      <xdr:colOff>205640</xdr:colOff>
      <xdr:row>20</xdr:row>
      <xdr:rowOff>90512</xdr:rowOff>
    </xdr:to>
    <xdr:sp macro="" textlink="$Q$7">
      <xdr:nvSpPr>
        <xdr:cNvPr id="89" name="テキスト ボックス 88">
          <a:extLst>
            <a:ext uri="{FF2B5EF4-FFF2-40B4-BE49-F238E27FC236}">
              <a16:creationId xmlns:a16="http://schemas.microsoft.com/office/drawing/2014/main" id="{F02FFA9C-1A72-4A0C-80BD-94825C366110}"/>
            </a:ext>
          </a:extLst>
        </xdr:cNvPr>
        <xdr:cNvSpPr txBox="1"/>
      </xdr:nvSpPr>
      <xdr:spPr>
        <a:xfrm rot="16200000">
          <a:off x="6282014" y="4338087"/>
          <a:ext cx="459789" cy="189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F308644-A8A5-46CC-A11C-251B32A92E9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80776</xdr:colOff>
      <xdr:row>21</xdr:row>
      <xdr:rowOff>109510</xdr:rowOff>
    </xdr:from>
    <xdr:to>
      <xdr:col>31</xdr:col>
      <xdr:colOff>123800</xdr:colOff>
      <xdr:row>21</xdr:row>
      <xdr:rowOff>109510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6C49F1AA-63BB-48E2-9315-B855E637B7EF}"/>
            </a:ext>
          </a:extLst>
        </xdr:cNvPr>
        <xdr:cNvCxnSpPr/>
      </xdr:nvCxnSpPr>
      <xdr:spPr>
        <a:xfrm>
          <a:off x="6481576" y="4910110"/>
          <a:ext cx="728824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214812</xdr:colOff>
      <xdr:row>19</xdr:row>
      <xdr:rowOff>39266</xdr:rowOff>
    </xdr:from>
    <xdr:to>
      <xdr:col>30</xdr:col>
      <xdr:colOff>214812</xdr:colOff>
      <xdr:row>21</xdr:row>
      <xdr:rowOff>8225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9E2EE895-D4AC-46EB-9828-DE5BCEEF4B4A}"/>
            </a:ext>
          </a:extLst>
        </xdr:cNvPr>
        <xdr:cNvCxnSpPr/>
      </xdr:nvCxnSpPr>
      <xdr:spPr>
        <a:xfrm>
          <a:off x="7072812" y="4382666"/>
          <a:ext cx="0" cy="426159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90058</xdr:colOff>
      <xdr:row>19</xdr:row>
      <xdr:rowOff>15226</xdr:rowOff>
    </xdr:from>
    <xdr:to>
      <xdr:col>31</xdr:col>
      <xdr:colOff>146062</xdr:colOff>
      <xdr:row>19</xdr:row>
      <xdr:rowOff>68737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21527D3C-8FE0-46D1-96FB-60938BE4AA4E}"/>
            </a:ext>
          </a:extLst>
        </xdr:cNvPr>
        <xdr:cNvSpPr/>
      </xdr:nvSpPr>
      <xdr:spPr>
        <a:xfrm>
          <a:off x="7176658" y="4358626"/>
          <a:ext cx="56004" cy="535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171678</xdr:colOff>
      <xdr:row>19</xdr:row>
      <xdr:rowOff>40645</xdr:rowOff>
    </xdr:from>
    <xdr:to>
      <xdr:col>31</xdr:col>
      <xdr:colOff>36867</xdr:colOff>
      <xdr:row>19</xdr:row>
      <xdr:rowOff>40645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4697507F-ED9E-4362-B11C-AB71BD21B16E}"/>
            </a:ext>
          </a:extLst>
        </xdr:cNvPr>
        <xdr:cNvCxnSpPr/>
      </xdr:nvCxnSpPr>
      <xdr:spPr>
        <a:xfrm>
          <a:off x="7029678" y="4384045"/>
          <a:ext cx="93789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125907</xdr:colOff>
      <xdr:row>21</xdr:row>
      <xdr:rowOff>48473</xdr:rowOff>
    </xdr:from>
    <xdr:to>
      <xdr:col>31</xdr:col>
      <xdr:colOff>125907</xdr:colOff>
      <xdr:row>21</xdr:row>
      <xdr:rowOff>134920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4CBC164-6991-4786-A138-AE32B8D9F1A5}"/>
            </a:ext>
          </a:extLst>
        </xdr:cNvPr>
        <xdr:cNvCxnSpPr/>
      </xdr:nvCxnSpPr>
      <xdr:spPr>
        <a:xfrm>
          <a:off x="7212507" y="4849073"/>
          <a:ext cx="0" cy="8644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34954</xdr:colOff>
      <xdr:row>18</xdr:row>
      <xdr:rowOff>211015</xdr:rowOff>
    </xdr:from>
    <xdr:to>
      <xdr:col>31</xdr:col>
      <xdr:colOff>1767</xdr:colOff>
      <xdr:row>20</xdr:row>
      <xdr:rowOff>196132</xdr:rowOff>
    </xdr:to>
    <xdr:sp macro="" textlink="$Q$8">
      <xdr:nvSpPr>
        <xdr:cNvPr id="95" name="テキスト ボックス 94">
          <a:extLst>
            <a:ext uri="{FF2B5EF4-FFF2-40B4-BE49-F238E27FC236}">
              <a16:creationId xmlns:a16="http://schemas.microsoft.com/office/drawing/2014/main" id="{EC9C4270-B0AF-49B7-A7D1-2E39AB4B10D6}"/>
            </a:ext>
          </a:extLst>
        </xdr:cNvPr>
        <xdr:cNvSpPr txBox="1"/>
      </xdr:nvSpPr>
      <xdr:spPr>
        <a:xfrm rot="16200000">
          <a:off x="6769502" y="4449267"/>
          <a:ext cx="442317" cy="195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FE40EF-A719-4B6A-945D-FDB8E8CF23E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5047</xdr:colOff>
      <xdr:row>21</xdr:row>
      <xdr:rowOff>47742</xdr:rowOff>
    </xdr:from>
    <xdr:to>
      <xdr:col>31</xdr:col>
      <xdr:colOff>29308</xdr:colOff>
      <xdr:row>22</xdr:row>
      <xdr:rowOff>10635</xdr:rowOff>
    </xdr:to>
    <xdr:sp macro="" textlink="$N$8">
      <xdr:nvSpPr>
        <xdr:cNvPr id="96" name="テキスト ボックス 95">
          <a:extLst>
            <a:ext uri="{FF2B5EF4-FFF2-40B4-BE49-F238E27FC236}">
              <a16:creationId xmlns:a16="http://schemas.microsoft.com/office/drawing/2014/main" id="{CEE46D3B-0C57-472B-B58B-8E79A4266193}"/>
            </a:ext>
          </a:extLst>
        </xdr:cNvPr>
        <xdr:cNvSpPr txBox="1"/>
      </xdr:nvSpPr>
      <xdr:spPr>
        <a:xfrm>
          <a:off x="6634447" y="4848342"/>
          <a:ext cx="481461" cy="191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B61517-614A-4D2C-9AD7-01AA69493C21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0.680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135609</xdr:colOff>
      <xdr:row>15</xdr:row>
      <xdr:rowOff>155653</xdr:rowOff>
    </xdr:from>
    <xdr:to>
      <xdr:col>29</xdr:col>
      <xdr:colOff>219080</xdr:colOff>
      <xdr:row>16</xdr:row>
      <xdr:rowOff>116687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7B42211-9EDD-4538-B1CF-04F3CB5D37EB}"/>
            </a:ext>
          </a:extLst>
        </xdr:cNvPr>
        <xdr:cNvSpPr txBox="1"/>
      </xdr:nvSpPr>
      <xdr:spPr>
        <a:xfrm>
          <a:off x="6536409" y="3584653"/>
          <a:ext cx="312071" cy="189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①</a:t>
          </a:r>
          <a:endParaRPr kumimoji="1" lang="en-US" altLang="en-US" sz="900" b="0" i="0" u="none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30</xdr:col>
      <xdr:colOff>16546</xdr:colOff>
      <xdr:row>16</xdr:row>
      <xdr:rowOff>88978</xdr:rowOff>
    </xdr:from>
    <xdr:to>
      <xdr:col>31</xdr:col>
      <xdr:colOff>100017</xdr:colOff>
      <xdr:row>17</xdr:row>
      <xdr:rowOff>50012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B434159C-51F2-4242-B67F-29C31FCE2118}"/>
            </a:ext>
          </a:extLst>
        </xdr:cNvPr>
        <xdr:cNvSpPr txBox="1"/>
      </xdr:nvSpPr>
      <xdr:spPr>
        <a:xfrm>
          <a:off x="6874546" y="3746578"/>
          <a:ext cx="312071" cy="189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②</a:t>
          </a:r>
          <a:endParaRPr kumimoji="1" lang="en-US" altLang="en-US" sz="900" b="0" i="0" u="none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28</xdr:col>
      <xdr:colOff>69602</xdr:colOff>
      <xdr:row>15</xdr:row>
      <xdr:rowOff>80241</xdr:rowOff>
    </xdr:from>
    <xdr:to>
      <xdr:col>30</xdr:col>
      <xdr:colOff>54449</xdr:colOff>
      <xdr:row>15</xdr:row>
      <xdr:rowOff>80241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03D5183-43A8-4EDD-8B5A-5E2FB6CABBA8}"/>
            </a:ext>
          </a:extLst>
        </xdr:cNvPr>
        <xdr:cNvCxnSpPr/>
      </xdr:nvCxnSpPr>
      <xdr:spPr>
        <a:xfrm>
          <a:off x="6470402" y="3509241"/>
          <a:ext cx="4420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74293</xdr:colOff>
      <xdr:row>11</xdr:row>
      <xdr:rowOff>27449</xdr:rowOff>
    </xdr:from>
    <xdr:to>
      <xdr:col>28</xdr:col>
      <xdr:colOff>74293</xdr:colOff>
      <xdr:row>12</xdr:row>
      <xdr:rowOff>18450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07A8C2DF-57E7-4084-BDBD-F94FBC166D35}"/>
            </a:ext>
          </a:extLst>
        </xdr:cNvPr>
        <xdr:cNvCxnSpPr/>
      </xdr:nvCxnSpPr>
      <xdr:spPr>
        <a:xfrm>
          <a:off x="6475093" y="2542049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69614</xdr:colOff>
      <xdr:row>11</xdr:row>
      <xdr:rowOff>89210</xdr:rowOff>
    </xdr:from>
    <xdr:to>
      <xdr:col>30</xdr:col>
      <xdr:colOff>54461</xdr:colOff>
      <xdr:row>11</xdr:row>
      <xdr:rowOff>89210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42A5762B-F0D7-4C2F-80D7-B574484C3B4F}"/>
            </a:ext>
          </a:extLst>
        </xdr:cNvPr>
        <xdr:cNvCxnSpPr/>
      </xdr:nvCxnSpPr>
      <xdr:spPr>
        <a:xfrm>
          <a:off x="6470414" y="2603810"/>
          <a:ext cx="44204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56267</xdr:colOff>
      <xdr:row>11</xdr:row>
      <xdr:rowOff>27449</xdr:rowOff>
    </xdr:from>
    <xdr:to>
      <xdr:col>30</xdr:col>
      <xdr:colOff>56267</xdr:colOff>
      <xdr:row>12</xdr:row>
      <xdr:rowOff>18450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B74DD48-A4F5-46EE-BDC5-789674ED083E}"/>
            </a:ext>
          </a:extLst>
        </xdr:cNvPr>
        <xdr:cNvCxnSpPr/>
      </xdr:nvCxnSpPr>
      <xdr:spPr>
        <a:xfrm>
          <a:off x="6914267" y="2542049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9447</xdr:colOff>
      <xdr:row>10</xdr:row>
      <xdr:rowOff>60292</xdr:rowOff>
    </xdr:from>
    <xdr:to>
      <xdr:col>29</xdr:col>
      <xdr:colOff>132059</xdr:colOff>
      <xdr:row>11</xdr:row>
      <xdr:rowOff>30678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1DCDA24A-FFA1-4CBE-8559-85B8587BD4FA}"/>
            </a:ext>
          </a:extLst>
        </xdr:cNvPr>
        <xdr:cNvSpPr txBox="1"/>
      </xdr:nvSpPr>
      <xdr:spPr>
        <a:xfrm>
          <a:off x="6410247" y="2346292"/>
          <a:ext cx="351212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208434</xdr:colOff>
      <xdr:row>10</xdr:row>
      <xdr:rowOff>61851</xdr:rowOff>
    </xdr:from>
    <xdr:to>
      <xdr:col>30</xdr:col>
      <xdr:colOff>222737</xdr:colOff>
      <xdr:row>11</xdr:row>
      <xdr:rowOff>27665</xdr:rowOff>
    </xdr:to>
    <xdr:sp macro="" textlink="'1.設計条件'!T7">
      <xdr:nvSpPr>
        <xdr:cNvPr id="105" name="テキスト ボックス 104">
          <a:extLst>
            <a:ext uri="{FF2B5EF4-FFF2-40B4-BE49-F238E27FC236}">
              <a16:creationId xmlns:a16="http://schemas.microsoft.com/office/drawing/2014/main" id="{C2311169-1A35-42B3-9C4B-8998525E46E1}"/>
            </a:ext>
          </a:extLst>
        </xdr:cNvPr>
        <xdr:cNvSpPr txBox="1"/>
      </xdr:nvSpPr>
      <xdr:spPr>
        <a:xfrm>
          <a:off x="6609234" y="2347851"/>
          <a:ext cx="471503" cy="194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54875</xdr:colOff>
      <xdr:row>15</xdr:row>
      <xdr:rowOff>79161</xdr:rowOff>
    </xdr:from>
    <xdr:to>
      <xdr:col>31</xdr:col>
      <xdr:colOff>42847</xdr:colOff>
      <xdr:row>15</xdr:row>
      <xdr:rowOff>79161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D457C809-BBBF-4178-A82A-158958F83B6C}"/>
            </a:ext>
          </a:extLst>
        </xdr:cNvPr>
        <xdr:cNvCxnSpPr/>
      </xdr:nvCxnSpPr>
      <xdr:spPr>
        <a:xfrm>
          <a:off x="6912875" y="3508161"/>
          <a:ext cx="21657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1829</xdr:colOff>
      <xdr:row>13</xdr:row>
      <xdr:rowOff>104381</xdr:rowOff>
    </xdr:from>
    <xdr:ext cx="224998" cy="374783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922A719-57BA-4E34-8EB8-CFD1AEF5343C}"/>
            </a:ext>
          </a:extLst>
        </xdr:cNvPr>
        <xdr:cNvSpPr txBox="1"/>
      </xdr:nvSpPr>
      <xdr:spPr>
        <a:xfrm rot="16200000">
          <a:off x="7013536" y="3151074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7316</xdr:colOff>
      <xdr:row>12</xdr:row>
      <xdr:rowOff>46837</xdr:rowOff>
    </xdr:from>
    <xdr:ext cx="224998" cy="444352"/>
    <xdr:sp macro="" textlink="'1.設計条件'!BH5">
      <xdr:nvSpPr>
        <xdr:cNvPr id="108" name="テキスト ボックス 107">
          <a:extLst>
            <a:ext uri="{FF2B5EF4-FFF2-40B4-BE49-F238E27FC236}">
              <a16:creationId xmlns:a16="http://schemas.microsoft.com/office/drawing/2014/main" id="{CECEE63D-7D2B-4CEC-904E-FA87B8EF355D}"/>
            </a:ext>
          </a:extLst>
        </xdr:cNvPr>
        <xdr:cNvSpPr txBox="1"/>
      </xdr:nvSpPr>
      <xdr:spPr>
        <a:xfrm rot="16200000">
          <a:off x="6984239" y="289971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85D260-F485-40F1-A027-9CD83040C0F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1294</xdr:colOff>
      <xdr:row>12</xdr:row>
      <xdr:rowOff>103654</xdr:rowOff>
    </xdr:from>
    <xdr:to>
      <xdr:col>31</xdr:col>
      <xdr:colOff>1294</xdr:colOff>
      <xdr:row>15</xdr:row>
      <xdr:rowOff>67289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1C13587F-3403-46F2-B703-1A588D905FF4}"/>
            </a:ext>
          </a:extLst>
        </xdr:cNvPr>
        <xdr:cNvCxnSpPr/>
      </xdr:nvCxnSpPr>
      <xdr:spPr>
        <a:xfrm>
          <a:off x="7087894" y="2846854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202125</xdr:colOff>
      <xdr:row>11</xdr:row>
      <xdr:rowOff>210376</xdr:rowOff>
    </xdr:from>
    <xdr:to>
      <xdr:col>29</xdr:col>
      <xdr:colOff>202125</xdr:colOff>
      <xdr:row>12</xdr:row>
      <xdr:rowOff>41562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FD7B697F-97ED-4A73-8C90-1B196D5C2089}"/>
            </a:ext>
          </a:extLst>
        </xdr:cNvPr>
        <xdr:cNvCxnSpPr/>
      </xdr:nvCxnSpPr>
      <xdr:spPr>
        <a:xfrm>
          <a:off x="6831525" y="2724976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156402</xdr:colOff>
      <xdr:row>12</xdr:row>
      <xdr:rowOff>40536</xdr:rowOff>
    </xdr:from>
    <xdr:to>
      <xdr:col>29</xdr:col>
      <xdr:colOff>201519</xdr:colOff>
      <xdr:row>12</xdr:row>
      <xdr:rowOff>78033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99963D63-C849-48D7-AC93-431ED2B3064B}"/>
            </a:ext>
          </a:extLst>
        </xdr:cNvPr>
        <xdr:cNvCxnSpPr/>
      </xdr:nvCxnSpPr>
      <xdr:spPr>
        <a:xfrm flipH="1">
          <a:off x="6785802" y="2783736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157082</xdr:colOff>
      <xdr:row>11</xdr:row>
      <xdr:rowOff>166310</xdr:rowOff>
    </xdr:from>
    <xdr:to>
      <xdr:col>29</xdr:col>
      <xdr:colOff>205344</xdr:colOff>
      <xdr:row>11</xdr:row>
      <xdr:rowOff>214572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A0E2689B-4AEE-4254-8045-408C161D8274}"/>
            </a:ext>
          </a:extLst>
        </xdr:cNvPr>
        <xdr:cNvCxnSpPr/>
      </xdr:nvCxnSpPr>
      <xdr:spPr>
        <a:xfrm>
          <a:off x="6786482" y="2680910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111641</xdr:colOff>
      <xdr:row>12</xdr:row>
      <xdr:rowOff>77908</xdr:rowOff>
    </xdr:from>
    <xdr:to>
      <xdr:col>29</xdr:col>
      <xdr:colOff>157360</xdr:colOff>
      <xdr:row>12</xdr:row>
      <xdr:rowOff>129691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ACE4784D-A326-459C-9754-024B1C5B9962}"/>
            </a:ext>
          </a:extLst>
        </xdr:cNvPr>
        <xdr:cNvSpPr/>
      </xdr:nvSpPr>
      <xdr:spPr>
        <a:xfrm>
          <a:off x="6741041" y="2821108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10678</xdr:colOff>
      <xdr:row>12</xdr:row>
      <xdr:rowOff>14160</xdr:rowOff>
    </xdr:from>
    <xdr:to>
      <xdr:col>29</xdr:col>
      <xdr:colOff>134501</xdr:colOff>
      <xdr:row>15</xdr:row>
      <xdr:rowOff>81312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C515C34C-921D-43F5-A4B3-DFD8592DDC84}"/>
            </a:ext>
          </a:extLst>
        </xdr:cNvPr>
        <xdr:cNvSpPr/>
      </xdr:nvSpPr>
      <xdr:spPr>
        <a:xfrm>
          <a:off x="6640078" y="2757360"/>
          <a:ext cx="123823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202125</xdr:colOff>
      <xdr:row>12</xdr:row>
      <xdr:rowOff>172276</xdr:rowOff>
    </xdr:from>
    <xdr:to>
      <xdr:col>29</xdr:col>
      <xdr:colOff>202125</xdr:colOff>
      <xdr:row>13</xdr:row>
      <xdr:rowOff>6509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A0D4C3A3-62CB-4AFE-A6D6-D2CDB5BABF9E}"/>
            </a:ext>
          </a:extLst>
        </xdr:cNvPr>
        <xdr:cNvCxnSpPr/>
      </xdr:nvCxnSpPr>
      <xdr:spPr>
        <a:xfrm>
          <a:off x="6831525" y="2915476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156402</xdr:colOff>
      <xdr:row>13</xdr:row>
      <xdr:rowOff>5483</xdr:rowOff>
    </xdr:from>
    <xdr:to>
      <xdr:col>29</xdr:col>
      <xdr:colOff>201519</xdr:colOff>
      <xdr:row>13</xdr:row>
      <xdr:rowOff>47552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DC430F1A-9707-4C68-8342-246D3110DF32}"/>
            </a:ext>
          </a:extLst>
        </xdr:cNvPr>
        <xdr:cNvCxnSpPr/>
      </xdr:nvCxnSpPr>
      <xdr:spPr>
        <a:xfrm flipH="1">
          <a:off x="6785802" y="2977283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157082</xdr:colOff>
      <xdr:row>12</xdr:row>
      <xdr:rowOff>128210</xdr:rowOff>
    </xdr:from>
    <xdr:to>
      <xdr:col>29</xdr:col>
      <xdr:colOff>205344</xdr:colOff>
      <xdr:row>12</xdr:row>
      <xdr:rowOff>176472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D3CD547C-57AC-4E5E-96B0-B9577C9596E4}"/>
            </a:ext>
          </a:extLst>
        </xdr:cNvPr>
        <xdr:cNvCxnSpPr/>
      </xdr:nvCxnSpPr>
      <xdr:spPr>
        <a:xfrm>
          <a:off x="6786482" y="2871410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55876</xdr:colOff>
      <xdr:row>12</xdr:row>
      <xdr:rowOff>105955</xdr:rowOff>
    </xdr:from>
    <xdr:to>
      <xdr:col>31</xdr:col>
      <xdr:colOff>53299</xdr:colOff>
      <xdr:row>12</xdr:row>
      <xdr:rowOff>105955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5887F048-2C4F-4DE5-B620-F89B38A96E1B}"/>
            </a:ext>
          </a:extLst>
        </xdr:cNvPr>
        <xdr:cNvCxnSpPr/>
      </xdr:nvCxnSpPr>
      <xdr:spPr>
        <a:xfrm>
          <a:off x="6913876" y="2849155"/>
          <a:ext cx="2260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72277</xdr:colOff>
      <xdr:row>34</xdr:row>
      <xdr:rowOff>222507</xdr:rowOff>
    </xdr:from>
    <xdr:to>
      <xdr:col>34</xdr:col>
      <xdr:colOff>39877</xdr:colOff>
      <xdr:row>35</xdr:row>
      <xdr:rowOff>257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C37E8FBD-F976-0840-ADEC-13C13430BAFD}"/>
            </a:ext>
          </a:extLst>
        </xdr:cNvPr>
        <xdr:cNvCxnSpPr/>
      </xdr:nvCxnSpPr>
      <xdr:spPr>
        <a:xfrm>
          <a:off x="6517527" y="8064757"/>
          <a:ext cx="13487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213621</xdr:colOff>
      <xdr:row>34</xdr:row>
      <xdr:rowOff>226517</xdr:rowOff>
    </xdr:from>
    <xdr:to>
      <xdr:col>27</xdr:col>
      <xdr:colOff>208647</xdr:colOff>
      <xdr:row>35</xdr:row>
      <xdr:rowOff>4267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7384CA75-AD41-F5BC-2D8D-EBBECB8579B5}"/>
            </a:ext>
          </a:extLst>
        </xdr:cNvPr>
        <xdr:cNvCxnSpPr/>
      </xdr:nvCxnSpPr>
      <xdr:spPr>
        <a:xfrm>
          <a:off x="6198496" y="8068767"/>
          <a:ext cx="22521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52905</xdr:colOff>
      <xdr:row>29</xdr:row>
      <xdr:rowOff>96198</xdr:rowOff>
    </xdr:from>
    <xdr:to>
      <xdr:col>27</xdr:col>
      <xdr:colOff>52905</xdr:colOff>
      <xdr:row>35</xdr:row>
      <xdr:rowOff>2451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7A7068B6-EC8F-2B19-36BB-D56CB4F70B7A}"/>
            </a:ext>
          </a:extLst>
        </xdr:cNvPr>
        <xdr:cNvCxnSpPr/>
      </xdr:nvCxnSpPr>
      <xdr:spPr>
        <a:xfrm>
          <a:off x="6267968" y="6771636"/>
          <a:ext cx="0" cy="130325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200618</xdr:colOff>
      <xdr:row>35</xdr:row>
      <xdr:rowOff>199308</xdr:rowOff>
    </xdr:from>
    <xdr:to>
      <xdr:col>31</xdr:col>
      <xdr:colOff>126420</xdr:colOff>
      <xdr:row>36</xdr:row>
      <xdr:rowOff>212147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C8E8AA69-E938-EC5F-CE99-80C6C40B2C9D}"/>
            </a:ext>
          </a:extLst>
        </xdr:cNvPr>
        <xdr:cNvSpPr txBox="1"/>
      </xdr:nvSpPr>
      <xdr:spPr>
        <a:xfrm>
          <a:off x="6876056" y="8271746"/>
          <a:ext cx="386177" cy="243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72946</xdr:colOff>
      <xdr:row>29</xdr:row>
      <xdr:rowOff>93622</xdr:rowOff>
    </xdr:from>
    <xdr:to>
      <xdr:col>28</xdr:col>
      <xdr:colOff>72946</xdr:colOff>
      <xdr:row>35</xdr:row>
      <xdr:rowOff>6060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8E9825E4-3B9B-73DE-54E8-A1F4658F6B31}"/>
            </a:ext>
          </a:extLst>
        </xdr:cNvPr>
        <xdr:cNvCxnSpPr/>
      </xdr:nvCxnSpPr>
      <xdr:spPr>
        <a:xfrm>
          <a:off x="6518196" y="6769060"/>
          <a:ext cx="0" cy="1309438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83319</xdr:colOff>
      <xdr:row>31</xdr:row>
      <xdr:rowOff>213354</xdr:rowOff>
    </xdr:from>
    <xdr:to>
      <xdr:col>27</xdr:col>
      <xdr:colOff>45219</xdr:colOff>
      <xdr:row>33</xdr:row>
      <xdr:rowOff>140842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3565A3FA-FF34-58F4-1A67-365D5872DE16}"/>
            </a:ext>
          </a:extLst>
        </xdr:cNvPr>
        <xdr:cNvSpPr txBox="1"/>
      </xdr:nvSpPr>
      <xdr:spPr>
        <a:xfrm rot="16200000">
          <a:off x="5970306" y="7462930"/>
          <a:ext cx="387863" cy="192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213621</xdr:colOff>
      <xdr:row>29</xdr:row>
      <xdr:rowOff>95530</xdr:rowOff>
    </xdr:from>
    <xdr:to>
      <xdr:col>27</xdr:col>
      <xdr:colOff>208647</xdr:colOff>
      <xdr:row>29</xdr:row>
      <xdr:rowOff>95530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1524E90C-D60B-271E-980E-627C4366C5D0}"/>
            </a:ext>
          </a:extLst>
        </xdr:cNvPr>
        <xdr:cNvCxnSpPr/>
      </xdr:nvCxnSpPr>
      <xdr:spPr>
        <a:xfrm>
          <a:off x="6198496" y="6770968"/>
          <a:ext cx="22521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45040</xdr:colOff>
      <xdr:row>28</xdr:row>
      <xdr:rowOff>179017</xdr:rowOff>
    </xdr:from>
    <xdr:to>
      <xdr:col>32</xdr:col>
      <xdr:colOff>45040</xdr:colOff>
      <xdr:row>35</xdr:row>
      <xdr:rowOff>142476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546793B-37F7-9294-B672-A32D91910E00}"/>
            </a:ext>
          </a:extLst>
        </xdr:cNvPr>
        <xdr:cNvCxnSpPr/>
      </xdr:nvCxnSpPr>
      <xdr:spPr>
        <a:xfrm rot="3300000">
          <a:off x="6615716" y="7419591"/>
          <a:ext cx="15906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72289</xdr:colOff>
      <xdr:row>36</xdr:row>
      <xdr:rowOff>9088</xdr:rowOff>
    </xdr:from>
    <xdr:to>
      <xdr:col>34</xdr:col>
      <xdr:colOff>39889</xdr:colOff>
      <xdr:row>36</xdr:row>
      <xdr:rowOff>9088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4C6DE976-D54C-E7CA-3FDF-5FE00BDE1BC5}"/>
            </a:ext>
          </a:extLst>
        </xdr:cNvPr>
        <xdr:cNvCxnSpPr/>
      </xdr:nvCxnSpPr>
      <xdr:spPr>
        <a:xfrm>
          <a:off x="6517539" y="8311713"/>
          <a:ext cx="134872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76968</xdr:colOff>
      <xdr:row>35</xdr:row>
      <xdr:rowOff>81475</xdr:rowOff>
    </xdr:from>
    <xdr:to>
      <xdr:col>28</xdr:col>
      <xdr:colOff>76968</xdr:colOff>
      <xdr:row>36</xdr:row>
      <xdr:rowOff>72475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FE0B97D2-9284-EF49-DEE1-4F4F98035A43}"/>
            </a:ext>
          </a:extLst>
        </xdr:cNvPr>
        <xdr:cNvCxnSpPr/>
      </xdr:nvCxnSpPr>
      <xdr:spPr>
        <a:xfrm>
          <a:off x="6522218" y="8153913"/>
          <a:ext cx="0" cy="22118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40873</xdr:colOff>
      <xdr:row>35</xdr:row>
      <xdr:rowOff>81475</xdr:rowOff>
    </xdr:from>
    <xdr:to>
      <xdr:col>34</xdr:col>
      <xdr:colOff>40873</xdr:colOff>
      <xdr:row>36</xdr:row>
      <xdr:rowOff>72475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F655062E-8712-451D-2DA3-B428D92103EA}"/>
            </a:ext>
          </a:extLst>
        </xdr:cNvPr>
        <xdr:cNvCxnSpPr/>
      </xdr:nvCxnSpPr>
      <xdr:spPr>
        <a:xfrm>
          <a:off x="7867248" y="8153913"/>
          <a:ext cx="0" cy="22118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175506</xdr:colOff>
      <xdr:row>35</xdr:row>
      <xdr:rowOff>195844</xdr:rowOff>
    </xdr:from>
    <xdr:to>
      <xdr:col>32</xdr:col>
      <xdr:colOff>211015</xdr:colOff>
      <xdr:row>36</xdr:row>
      <xdr:rowOff>156878</xdr:rowOff>
    </xdr:to>
    <xdr:sp macro="" textlink="'1.設計条件'!T8">
      <xdr:nvSpPr>
        <xdr:cNvPr id="130" name="テキスト ボックス 129">
          <a:extLst>
            <a:ext uri="{FF2B5EF4-FFF2-40B4-BE49-F238E27FC236}">
              <a16:creationId xmlns:a16="http://schemas.microsoft.com/office/drawing/2014/main" id="{36747D76-4190-270C-E201-297B746AB8A4}"/>
            </a:ext>
          </a:extLst>
        </xdr:cNvPr>
        <xdr:cNvSpPr txBox="1"/>
      </xdr:nvSpPr>
      <xdr:spPr>
        <a:xfrm>
          <a:off x="7033506" y="8214429"/>
          <a:ext cx="492709" cy="189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75525</xdr:colOff>
      <xdr:row>30</xdr:row>
      <xdr:rowOff>111369</xdr:rowOff>
    </xdr:from>
    <xdr:to>
      <xdr:col>27</xdr:col>
      <xdr:colOff>37425</xdr:colOff>
      <xdr:row>32</xdr:row>
      <xdr:rowOff>148635</xdr:rowOff>
    </xdr:to>
    <xdr:sp macro="" textlink="'1.設計条件'!T6">
      <xdr:nvSpPr>
        <xdr:cNvPr id="131" name="テキスト ボックス 130">
          <a:extLst>
            <a:ext uri="{FF2B5EF4-FFF2-40B4-BE49-F238E27FC236}">
              <a16:creationId xmlns:a16="http://schemas.microsoft.com/office/drawing/2014/main" id="{0828E0A2-1861-BC06-E5A2-86B8F0454A0C}"/>
            </a:ext>
          </a:extLst>
        </xdr:cNvPr>
        <xdr:cNvSpPr txBox="1"/>
      </xdr:nvSpPr>
      <xdr:spPr>
        <a:xfrm rot="16200000">
          <a:off x="5867142" y="7138937"/>
          <a:ext cx="494466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98180</xdr:colOff>
      <xdr:row>32</xdr:row>
      <xdr:rowOff>190501</xdr:rowOff>
    </xdr:from>
    <xdr:to>
      <xdr:col>30</xdr:col>
      <xdr:colOff>98180</xdr:colOff>
      <xdr:row>34</xdr:row>
      <xdr:rowOff>122219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495658A6-BA18-E54C-1702-36F6E974C43E}"/>
            </a:ext>
          </a:extLst>
        </xdr:cNvPr>
        <xdr:cNvCxnSpPr/>
      </xdr:nvCxnSpPr>
      <xdr:spPr>
        <a:xfrm>
          <a:off x="6928302" y="7489903"/>
          <a:ext cx="0" cy="387060"/>
        </a:xfrm>
        <a:prstGeom prst="line">
          <a:avLst/>
        </a:prstGeom>
        <a:ln w="5080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69156</xdr:colOff>
      <xdr:row>32</xdr:row>
      <xdr:rowOff>68610</xdr:rowOff>
    </xdr:from>
    <xdr:to>
      <xdr:col>30</xdr:col>
      <xdr:colOff>99814</xdr:colOff>
      <xdr:row>32</xdr:row>
      <xdr:rowOff>68610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A257C939-C73C-7FFB-B96B-4CE5E6200463}"/>
            </a:ext>
          </a:extLst>
        </xdr:cNvPr>
        <xdr:cNvCxnSpPr/>
      </xdr:nvCxnSpPr>
      <xdr:spPr>
        <a:xfrm>
          <a:off x="6447960" y="7374383"/>
          <a:ext cx="48628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93925</xdr:colOff>
      <xdr:row>32</xdr:row>
      <xdr:rowOff>46009</xdr:rowOff>
    </xdr:from>
    <xdr:to>
      <xdr:col>30</xdr:col>
      <xdr:colOff>93925</xdr:colOff>
      <xdr:row>32</xdr:row>
      <xdr:rowOff>132456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F1C07372-A1C8-59B9-5693-8D744C2F8AE4}"/>
            </a:ext>
          </a:extLst>
        </xdr:cNvPr>
        <xdr:cNvCxnSpPr/>
      </xdr:nvCxnSpPr>
      <xdr:spPr>
        <a:xfrm>
          <a:off x="6928358" y="7351782"/>
          <a:ext cx="0" cy="8644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20615</xdr:colOff>
      <xdr:row>31</xdr:row>
      <xdr:rowOff>80789</xdr:rowOff>
    </xdr:from>
    <xdr:to>
      <xdr:col>31</xdr:col>
      <xdr:colOff>58615</xdr:colOff>
      <xdr:row>32</xdr:row>
      <xdr:rowOff>41824</xdr:rowOff>
    </xdr:to>
    <xdr:sp macro="" textlink="$G$28">
      <xdr:nvSpPr>
        <xdr:cNvPr id="138" name="テキスト ボックス 137">
          <a:extLst>
            <a:ext uri="{FF2B5EF4-FFF2-40B4-BE49-F238E27FC236}">
              <a16:creationId xmlns:a16="http://schemas.microsoft.com/office/drawing/2014/main" id="{8B43FADC-E231-9C60-55DE-2F49D9C461D8}"/>
            </a:ext>
          </a:extLst>
        </xdr:cNvPr>
        <xdr:cNvSpPr txBox="1"/>
      </xdr:nvSpPr>
      <xdr:spPr>
        <a:xfrm>
          <a:off x="6650015" y="7184974"/>
          <a:ext cx="495200" cy="18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708376F-154F-4941-8011-3F068527189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0.446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69602</xdr:colOff>
      <xdr:row>29</xdr:row>
      <xdr:rowOff>96113</xdr:rowOff>
    </xdr:from>
    <xdr:to>
      <xdr:col>30</xdr:col>
      <xdr:colOff>54449</xdr:colOff>
      <xdr:row>29</xdr:row>
      <xdr:rowOff>96113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88EA7DB0-1EAB-7EAE-98CE-2EA88BAFD50F}"/>
            </a:ext>
          </a:extLst>
        </xdr:cNvPr>
        <xdr:cNvCxnSpPr/>
      </xdr:nvCxnSpPr>
      <xdr:spPr>
        <a:xfrm>
          <a:off x="6514852" y="6771551"/>
          <a:ext cx="44522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74293</xdr:colOff>
      <xdr:row>25</xdr:row>
      <xdr:rowOff>43321</xdr:rowOff>
    </xdr:from>
    <xdr:to>
      <xdr:col>28</xdr:col>
      <xdr:colOff>74293</xdr:colOff>
      <xdr:row>26</xdr:row>
      <xdr:rowOff>34322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FA00DD2A-4E1A-DE10-F1A4-FBA3B4D87F2C}"/>
            </a:ext>
          </a:extLst>
        </xdr:cNvPr>
        <xdr:cNvCxnSpPr/>
      </xdr:nvCxnSpPr>
      <xdr:spPr>
        <a:xfrm>
          <a:off x="6519543" y="5798009"/>
          <a:ext cx="0" cy="221188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69614</xdr:colOff>
      <xdr:row>25</xdr:row>
      <xdr:rowOff>105082</xdr:rowOff>
    </xdr:from>
    <xdr:to>
      <xdr:col>30</xdr:col>
      <xdr:colOff>54461</xdr:colOff>
      <xdr:row>25</xdr:row>
      <xdr:rowOff>105082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03A72509-99E4-941C-6D8A-5C3853D76F01}"/>
            </a:ext>
          </a:extLst>
        </xdr:cNvPr>
        <xdr:cNvCxnSpPr/>
      </xdr:nvCxnSpPr>
      <xdr:spPr>
        <a:xfrm>
          <a:off x="6514864" y="5859770"/>
          <a:ext cx="44522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56267</xdr:colOff>
      <xdr:row>25</xdr:row>
      <xdr:rowOff>43321</xdr:rowOff>
    </xdr:from>
    <xdr:to>
      <xdr:col>30</xdr:col>
      <xdr:colOff>56267</xdr:colOff>
      <xdr:row>26</xdr:row>
      <xdr:rowOff>34322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08F588A2-B5BA-6345-10E9-5F63CF315340}"/>
            </a:ext>
          </a:extLst>
        </xdr:cNvPr>
        <xdr:cNvCxnSpPr/>
      </xdr:nvCxnSpPr>
      <xdr:spPr>
        <a:xfrm>
          <a:off x="6961892" y="5798009"/>
          <a:ext cx="0" cy="221188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9447</xdr:colOff>
      <xdr:row>24</xdr:row>
      <xdr:rowOff>76164</xdr:rowOff>
    </xdr:from>
    <xdr:to>
      <xdr:col>29</xdr:col>
      <xdr:colOff>132059</xdr:colOff>
      <xdr:row>25</xdr:row>
      <xdr:rowOff>46550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5B5D6985-C3A2-171B-D0C4-2A0DAD1697EA}"/>
            </a:ext>
          </a:extLst>
        </xdr:cNvPr>
        <xdr:cNvSpPr txBox="1"/>
      </xdr:nvSpPr>
      <xdr:spPr>
        <a:xfrm>
          <a:off x="6454697" y="5600664"/>
          <a:ext cx="352800" cy="200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208434</xdr:colOff>
      <xdr:row>24</xdr:row>
      <xdr:rowOff>77723</xdr:rowOff>
    </xdr:from>
    <xdr:to>
      <xdr:col>31</xdr:col>
      <xdr:colOff>274</xdr:colOff>
      <xdr:row>25</xdr:row>
      <xdr:rowOff>43537</xdr:rowOff>
    </xdr:to>
    <xdr:sp macro="" textlink="'1.設計条件'!T7">
      <xdr:nvSpPr>
        <xdr:cNvPr id="154" name="テキスト ボックス 153">
          <a:extLst>
            <a:ext uri="{FF2B5EF4-FFF2-40B4-BE49-F238E27FC236}">
              <a16:creationId xmlns:a16="http://schemas.microsoft.com/office/drawing/2014/main" id="{69A0BE7A-8003-3FB8-3E84-F5DE7ACF554D}"/>
            </a:ext>
          </a:extLst>
        </xdr:cNvPr>
        <xdr:cNvSpPr txBox="1"/>
      </xdr:nvSpPr>
      <xdr:spPr>
        <a:xfrm>
          <a:off x="6609234" y="5564123"/>
          <a:ext cx="477365" cy="194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54875</xdr:colOff>
      <xdr:row>29</xdr:row>
      <xdr:rowOff>95033</xdr:rowOff>
    </xdr:from>
    <xdr:to>
      <xdr:col>31</xdr:col>
      <xdr:colOff>42847</xdr:colOff>
      <xdr:row>29</xdr:row>
      <xdr:rowOff>95033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A68EB49D-0590-C02B-48FC-8312DECC9AE1}"/>
            </a:ext>
          </a:extLst>
        </xdr:cNvPr>
        <xdr:cNvCxnSpPr/>
      </xdr:nvCxnSpPr>
      <xdr:spPr>
        <a:xfrm>
          <a:off x="6960500" y="6770471"/>
          <a:ext cx="21816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1829</xdr:colOff>
      <xdr:row>27</xdr:row>
      <xdr:rowOff>120253</xdr:rowOff>
    </xdr:from>
    <xdr:ext cx="224998" cy="374783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3D0FE543-2779-225E-129F-4A5064BFC48E}"/>
            </a:ext>
          </a:extLst>
        </xdr:cNvPr>
        <xdr:cNvSpPr txBox="1"/>
      </xdr:nvSpPr>
      <xdr:spPr>
        <a:xfrm rot="16200000">
          <a:off x="7062749" y="6410209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7316</xdr:colOff>
      <xdr:row>26</xdr:row>
      <xdr:rowOff>62709</xdr:rowOff>
    </xdr:from>
    <xdr:ext cx="224998" cy="444352"/>
    <xdr:sp macro="" textlink="'1.設計条件'!BH5">
      <xdr:nvSpPr>
        <xdr:cNvPr id="157" name="テキスト ボックス 156">
          <a:extLst>
            <a:ext uri="{FF2B5EF4-FFF2-40B4-BE49-F238E27FC236}">
              <a16:creationId xmlns:a16="http://schemas.microsoft.com/office/drawing/2014/main" id="{D22C1871-B388-00DD-3DF3-A864930423D5}"/>
            </a:ext>
          </a:extLst>
        </xdr:cNvPr>
        <xdr:cNvSpPr txBox="1"/>
      </xdr:nvSpPr>
      <xdr:spPr>
        <a:xfrm rot="16200000">
          <a:off x="6984239" y="61159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85D260-F485-40F1-A027-9CD83040C0F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1294</xdr:colOff>
      <xdr:row>26</xdr:row>
      <xdr:rowOff>119526</xdr:rowOff>
    </xdr:from>
    <xdr:to>
      <xdr:col>31</xdr:col>
      <xdr:colOff>1294</xdr:colOff>
      <xdr:row>29</xdr:row>
      <xdr:rowOff>83161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667EE517-95B5-C9AB-B062-D053AB9B4DE3}"/>
            </a:ext>
          </a:extLst>
        </xdr:cNvPr>
        <xdr:cNvCxnSpPr/>
      </xdr:nvCxnSpPr>
      <xdr:spPr>
        <a:xfrm>
          <a:off x="7137107" y="6104401"/>
          <a:ext cx="0" cy="65419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202125</xdr:colOff>
      <xdr:row>25</xdr:row>
      <xdr:rowOff>226248</xdr:rowOff>
    </xdr:from>
    <xdr:to>
      <xdr:col>29</xdr:col>
      <xdr:colOff>202125</xdr:colOff>
      <xdr:row>26</xdr:row>
      <xdr:rowOff>57434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890E8159-9549-0E62-49E9-53D628DBEE69}"/>
            </a:ext>
          </a:extLst>
        </xdr:cNvPr>
        <xdr:cNvCxnSpPr/>
      </xdr:nvCxnSpPr>
      <xdr:spPr>
        <a:xfrm>
          <a:off x="6877563" y="5980936"/>
          <a:ext cx="0" cy="613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156402</xdr:colOff>
      <xdr:row>26</xdr:row>
      <xdr:rowOff>56408</xdr:rowOff>
    </xdr:from>
    <xdr:to>
      <xdr:col>29</xdr:col>
      <xdr:colOff>201519</xdr:colOff>
      <xdr:row>26</xdr:row>
      <xdr:rowOff>93905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DB56D23C-25B8-525E-559E-CD2C2A459D55}"/>
            </a:ext>
          </a:extLst>
        </xdr:cNvPr>
        <xdr:cNvCxnSpPr/>
      </xdr:nvCxnSpPr>
      <xdr:spPr>
        <a:xfrm flipH="1">
          <a:off x="6831840" y="6041283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157082</xdr:colOff>
      <xdr:row>25</xdr:row>
      <xdr:rowOff>182182</xdr:rowOff>
    </xdr:from>
    <xdr:to>
      <xdr:col>29</xdr:col>
      <xdr:colOff>205344</xdr:colOff>
      <xdr:row>26</xdr:row>
      <xdr:rowOff>257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8A1F07CF-448F-FA71-881F-6F1C4C724452}"/>
            </a:ext>
          </a:extLst>
        </xdr:cNvPr>
        <xdr:cNvCxnSpPr/>
      </xdr:nvCxnSpPr>
      <xdr:spPr>
        <a:xfrm>
          <a:off x="6832520" y="5936870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111641</xdr:colOff>
      <xdr:row>26</xdr:row>
      <xdr:rowOff>93780</xdr:rowOff>
    </xdr:from>
    <xdr:to>
      <xdr:col>29</xdr:col>
      <xdr:colOff>157360</xdr:colOff>
      <xdr:row>26</xdr:row>
      <xdr:rowOff>145563</xdr:rowOff>
    </xdr:to>
    <xdr:sp macro="" textlink="">
      <xdr:nvSpPr>
        <xdr:cNvPr id="162" name="正方形/長方形 161">
          <a:extLst>
            <a:ext uri="{FF2B5EF4-FFF2-40B4-BE49-F238E27FC236}">
              <a16:creationId xmlns:a16="http://schemas.microsoft.com/office/drawing/2014/main" id="{0F5FEF05-93B3-5B7A-3C5A-D3564D9BC260}"/>
            </a:ext>
          </a:extLst>
        </xdr:cNvPr>
        <xdr:cNvSpPr/>
      </xdr:nvSpPr>
      <xdr:spPr>
        <a:xfrm>
          <a:off x="6787079" y="6078655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10678</xdr:colOff>
      <xdr:row>26</xdr:row>
      <xdr:rowOff>30032</xdr:rowOff>
    </xdr:from>
    <xdr:to>
      <xdr:col>29</xdr:col>
      <xdr:colOff>134501</xdr:colOff>
      <xdr:row>29</xdr:row>
      <xdr:rowOff>97184</xdr:rowOff>
    </xdr:to>
    <xdr:sp macro="" textlink="">
      <xdr:nvSpPr>
        <xdr:cNvPr id="163" name="正方形/長方形 162">
          <a:extLst>
            <a:ext uri="{FF2B5EF4-FFF2-40B4-BE49-F238E27FC236}">
              <a16:creationId xmlns:a16="http://schemas.microsoft.com/office/drawing/2014/main" id="{01C8D152-B11F-C402-103A-DF2E2190A92C}"/>
            </a:ext>
          </a:extLst>
        </xdr:cNvPr>
        <xdr:cNvSpPr/>
      </xdr:nvSpPr>
      <xdr:spPr>
        <a:xfrm>
          <a:off x="6686116" y="6014907"/>
          <a:ext cx="123823" cy="75771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202125</xdr:colOff>
      <xdr:row>26</xdr:row>
      <xdr:rowOff>188148</xdr:rowOff>
    </xdr:from>
    <xdr:to>
      <xdr:col>29</xdr:col>
      <xdr:colOff>202125</xdr:colOff>
      <xdr:row>27</xdr:row>
      <xdr:rowOff>22381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A1F91F5D-8E76-8CEC-EB3D-20FF3CEEF285}"/>
            </a:ext>
          </a:extLst>
        </xdr:cNvPr>
        <xdr:cNvCxnSpPr/>
      </xdr:nvCxnSpPr>
      <xdr:spPr>
        <a:xfrm>
          <a:off x="6877563" y="6173023"/>
          <a:ext cx="0" cy="6442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156402</xdr:colOff>
      <xdr:row>27</xdr:row>
      <xdr:rowOff>21355</xdr:rowOff>
    </xdr:from>
    <xdr:to>
      <xdr:col>29</xdr:col>
      <xdr:colOff>201519</xdr:colOff>
      <xdr:row>27</xdr:row>
      <xdr:rowOff>63424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8D8CAA57-C263-0426-F7E4-724E0F240610}"/>
            </a:ext>
          </a:extLst>
        </xdr:cNvPr>
        <xdr:cNvCxnSpPr/>
      </xdr:nvCxnSpPr>
      <xdr:spPr>
        <a:xfrm flipH="1">
          <a:off x="6831840" y="6236418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157082</xdr:colOff>
      <xdr:row>26</xdr:row>
      <xdr:rowOff>144082</xdr:rowOff>
    </xdr:from>
    <xdr:to>
      <xdr:col>29</xdr:col>
      <xdr:colOff>205344</xdr:colOff>
      <xdr:row>26</xdr:row>
      <xdr:rowOff>192344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77143F84-9DED-F5F8-E18D-576241C3E5E9}"/>
            </a:ext>
          </a:extLst>
        </xdr:cNvPr>
        <xdr:cNvCxnSpPr/>
      </xdr:nvCxnSpPr>
      <xdr:spPr>
        <a:xfrm>
          <a:off x="6832520" y="6128957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55876</xdr:colOff>
      <xdr:row>26</xdr:row>
      <xdr:rowOff>121827</xdr:rowOff>
    </xdr:from>
    <xdr:to>
      <xdr:col>31</xdr:col>
      <xdr:colOff>53299</xdr:colOff>
      <xdr:row>26</xdr:row>
      <xdr:rowOff>121827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EA46CA40-C988-1EDB-01AE-3F96D7D16A41}"/>
            </a:ext>
          </a:extLst>
        </xdr:cNvPr>
        <xdr:cNvCxnSpPr/>
      </xdr:nvCxnSpPr>
      <xdr:spPr>
        <a:xfrm>
          <a:off x="6961501" y="6106702"/>
          <a:ext cx="22761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132304</xdr:colOff>
      <xdr:row>33</xdr:row>
      <xdr:rowOff>109675</xdr:rowOff>
    </xdr:from>
    <xdr:to>
      <xdr:col>32</xdr:col>
      <xdr:colOff>222737</xdr:colOff>
      <xdr:row>34</xdr:row>
      <xdr:rowOff>91874</xdr:rowOff>
    </xdr:to>
    <xdr:sp macro="" textlink="$G$33">
      <xdr:nvSpPr>
        <xdr:cNvPr id="169" name="テキスト ボックス 168">
          <a:extLst>
            <a:ext uri="{FF2B5EF4-FFF2-40B4-BE49-F238E27FC236}">
              <a16:creationId xmlns:a16="http://schemas.microsoft.com/office/drawing/2014/main" id="{35FC359C-548F-48D7-8B10-AE2FDFCE012B}"/>
            </a:ext>
          </a:extLst>
        </xdr:cNvPr>
        <xdr:cNvSpPr txBox="1"/>
      </xdr:nvSpPr>
      <xdr:spPr>
        <a:xfrm>
          <a:off x="6990304" y="7671060"/>
          <a:ext cx="547633" cy="210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EACE40-7BFD-4E07-BB07-1A2EE1BE9B7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22.632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41099</xdr:colOff>
      <xdr:row>31</xdr:row>
      <xdr:rowOff>87627</xdr:rowOff>
    </xdr:from>
    <xdr:to>
      <xdr:col>29</xdr:col>
      <xdr:colOff>195501</xdr:colOff>
      <xdr:row>32</xdr:row>
      <xdr:rowOff>100465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DB2709D6-91EE-434C-9D82-742121175763}"/>
            </a:ext>
          </a:extLst>
        </xdr:cNvPr>
        <xdr:cNvSpPr txBox="1"/>
      </xdr:nvSpPr>
      <xdr:spPr>
        <a:xfrm>
          <a:off x="6413260" y="7157862"/>
          <a:ext cx="381979" cy="240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56450</xdr:colOff>
      <xdr:row>32</xdr:row>
      <xdr:rowOff>195692</xdr:rowOff>
    </xdr:from>
    <xdr:to>
      <xdr:col>32</xdr:col>
      <xdr:colOff>17305</xdr:colOff>
      <xdr:row>33</xdr:row>
      <xdr:rowOff>208530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8C091B0F-9284-F8A6-8446-471181498835}"/>
            </a:ext>
          </a:extLst>
        </xdr:cNvPr>
        <xdr:cNvSpPr txBox="1"/>
      </xdr:nvSpPr>
      <xdr:spPr>
        <a:xfrm>
          <a:off x="6914450" y="7528477"/>
          <a:ext cx="418055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120683</xdr:colOff>
      <xdr:row>31</xdr:row>
      <xdr:rowOff>98512</xdr:rowOff>
    </xdr:from>
    <xdr:to>
      <xdr:col>32</xdr:col>
      <xdr:colOff>97230</xdr:colOff>
      <xdr:row>32</xdr:row>
      <xdr:rowOff>59547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4115791A-7C89-355C-0970-47802CBCC459}"/>
            </a:ext>
          </a:extLst>
        </xdr:cNvPr>
        <xdr:cNvSpPr txBox="1"/>
      </xdr:nvSpPr>
      <xdr:spPr>
        <a:xfrm>
          <a:off x="6978683" y="7202697"/>
          <a:ext cx="433747" cy="18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 editAs="oneCell">
    <xdr:from>
      <xdr:col>32</xdr:col>
      <xdr:colOff>28016</xdr:colOff>
      <xdr:row>33</xdr:row>
      <xdr:rowOff>121812</xdr:rowOff>
    </xdr:from>
    <xdr:to>
      <xdr:col>34</xdr:col>
      <xdr:colOff>76178</xdr:colOff>
      <xdr:row>34</xdr:row>
      <xdr:rowOff>69759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4AC959E8-A961-4EDD-8565-47B4AE983BA0}"/>
            </a:ext>
          </a:extLst>
        </xdr:cNvPr>
        <xdr:cNvSpPr txBox="1"/>
      </xdr:nvSpPr>
      <xdr:spPr>
        <a:xfrm>
          <a:off x="7343216" y="7683197"/>
          <a:ext cx="505362" cy="176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kN/m</a:t>
          </a:r>
        </a:p>
      </xdr:txBody>
    </xdr:sp>
    <xdr:clientData/>
  </xdr:twoCellAnchor>
  <xdr:twoCellAnchor editAs="oneCell">
    <xdr:from>
      <xdr:col>62</xdr:col>
      <xdr:colOff>100181</xdr:colOff>
      <xdr:row>17</xdr:row>
      <xdr:rowOff>6102</xdr:rowOff>
    </xdr:from>
    <xdr:to>
      <xdr:col>68</xdr:col>
      <xdr:colOff>133096</xdr:colOff>
      <xdr:row>17</xdr:row>
      <xdr:rowOff>6102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A1DAE755-B970-4E8A-9EEA-F13412E8C407}"/>
            </a:ext>
          </a:extLst>
        </xdr:cNvPr>
        <xdr:cNvCxnSpPr/>
      </xdr:nvCxnSpPr>
      <xdr:spPr>
        <a:xfrm>
          <a:off x="13979467" y="3663702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2040</xdr:colOff>
      <xdr:row>17</xdr:row>
      <xdr:rowOff>10112</xdr:rowOff>
    </xdr:from>
    <xdr:to>
      <xdr:col>62</xdr:col>
      <xdr:colOff>7951</xdr:colOff>
      <xdr:row>17</xdr:row>
      <xdr:rowOff>10112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81D6006C-D25F-4BFE-85DA-B4740B6DE813}"/>
            </a:ext>
          </a:extLst>
        </xdr:cNvPr>
        <xdr:cNvCxnSpPr/>
      </xdr:nvCxnSpPr>
      <xdr:spPr>
        <a:xfrm>
          <a:off x="13663611" y="3667712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69924</xdr:colOff>
      <xdr:row>11</xdr:row>
      <xdr:rowOff>70746</xdr:rowOff>
    </xdr:from>
    <xdr:to>
      <xdr:col>61</xdr:col>
      <xdr:colOff>69924</xdr:colOff>
      <xdr:row>16</xdr:row>
      <xdr:rowOff>221474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713720D5-F60B-4270-B2BA-C94DDF73E14C}"/>
            </a:ext>
          </a:extLst>
        </xdr:cNvPr>
        <xdr:cNvCxnSpPr/>
      </xdr:nvCxnSpPr>
      <xdr:spPr>
        <a:xfrm>
          <a:off x="13731495" y="2356746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21694</xdr:colOff>
      <xdr:row>17</xdr:row>
      <xdr:rowOff>211503</xdr:rowOff>
    </xdr:from>
    <xdr:to>
      <xdr:col>65</xdr:col>
      <xdr:colOff>186981</xdr:colOff>
      <xdr:row>18</xdr:row>
      <xdr:rowOff>224342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1FAA481E-FC48-4136-A726-B52AF70C6CE8}"/>
            </a:ext>
          </a:extLst>
        </xdr:cNvPr>
        <xdr:cNvSpPr txBox="1"/>
      </xdr:nvSpPr>
      <xdr:spPr>
        <a:xfrm>
          <a:off x="14336408" y="3869103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100850</xdr:colOff>
      <xdr:row>11</xdr:row>
      <xdr:rowOff>68170</xdr:rowOff>
    </xdr:from>
    <xdr:to>
      <xdr:col>62</xdr:col>
      <xdr:colOff>100850</xdr:colOff>
      <xdr:row>16</xdr:row>
      <xdr:rowOff>225083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AB051D56-1879-4D5A-BAAE-1F72A8561DB1}"/>
            </a:ext>
          </a:extLst>
        </xdr:cNvPr>
        <xdr:cNvCxnSpPr/>
      </xdr:nvCxnSpPr>
      <xdr:spPr>
        <a:xfrm>
          <a:off x="13980136" y="2354170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89452</xdr:colOff>
      <xdr:row>13</xdr:row>
      <xdr:rowOff>203777</xdr:rowOff>
    </xdr:from>
    <xdr:to>
      <xdr:col>61</xdr:col>
      <xdr:colOff>62238</xdr:colOff>
      <xdr:row>15</xdr:row>
      <xdr:rowOff>124566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1B94B5E5-E3A1-46E1-90E5-98E64DBFE22D}"/>
            </a:ext>
          </a:extLst>
        </xdr:cNvPr>
        <xdr:cNvSpPr txBox="1"/>
      </xdr:nvSpPr>
      <xdr:spPr>
        <a:xfrm rot="16200000">
          <a:off x="13439564" y="3040722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2040</xdr:colOff>
      <xdr:row>11</xdr:row>
      <xdr:rowOff>70078</xdr:rowOff>
    </xdr:from>
    <xdr:to>
      <xdr:col>62</xdr:col>
      <xdr:colOff>7951</xdr:colOff>
      <xdr:row>11</xdr:row>
      <xdr:rowOff>70078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C4770C03-C532-4632-9BA1-EC9F7689A073}"/>
            </a:ext>
          </a:extLst>
        </xdr:cNvPr>
        <xdr:cNvCxnSpPr/>
      </xdr:nvCxnSpPr>
      <xdr:spPr>
        <a:xfrm>
          <a:off x="13663611" y="2356078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100181</xdr:colOff>
      <xdr:row>11</xdr:row>
      <xdr:rowOff>63493</xdr:rowOff>
    </xdr:from>
    <xdr:to>
      <xdr:col>64</xdr:col>
      <xdr:colOff>96753</xdr:colOff>
      <xdr:row>11</xdr:row>
      <xdr:rowOff>63493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952EA480-C4FB-4B76-8AA8-0EF79AB2BA00}"/>
            </a:ext>
          </a:extLst>
        </xdr:cNvPr>
        <xdr:cNvCxnSpPr/>
      </xdr:nvCxnSpPr>
      <xdr:spPr>
        <a:xfrm>
          <a:off x="13979467" y="2349493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116487</xdr:colOff>
      <xdr:row>10</xdr:row>
      <xdr:rowOff>153565</xdr:rowOff>
    </xdr:from>
    <xdr:to>
      <xdr:col>66</xdr:col>
      <xdr:colOff>116487</xdr:colOff>
      <xdr:row>17</xdr:row>
      <xdr:rowOff>132899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6C02A6A8-AAFB-4058-865A-206B7BDEA14C}"/>
            </a:ext>
          </a:extLst>
        </xdr:cNvPr>
        <xdr:cNvCxnSpPr/>
      </xdr:nvCxnSpPr>
      <xdr:spPr>
        <a:xfrm rot="3300000">
          <a:off x="14076863" y="3000732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100193</xdr:colOff>
      <xdr:row>18</xdr:row>
      <xdr:rowOff>21283</xdr:rowOff>
    </xdr:from>
    <xdr:to>
      <xdr:col>68</xdr:col>
      <xdr:colOff>133108</xdr:colOff>
      <xdr:row>18</xdr:row>
      <xdr:rowOff>21283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562AC715-DC35-42AF-A2B9-7694574045C6}"/>
            </a:ext>
          </a:extLst>
        </xdr:cNvPr>
        <xdr:cNvCxnSpPr/>
      </xdr:nvCxnSpPr>
      <xdr:spPr>
        <a:xfrm>
          <a:off x="13979479" y="3907483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104872</xdr:colOff>
      <xdr:row>17</xdr:row>
      <xdr:rowOff>93670</xdr:rowOff>
    </xdr:from>
    <xdr:to>
      <xdr:col>62</xdr:col>
      <xdr:colOff>104872</xdr:colOff>
      <xdr:row>18</xdr:row>
      <xdr:rowOff>84670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139ADBD8-5E10-4C43-A703-EA5427997B07}"/>
            </a:ext>
          </a:extLst>
        </xdr:cNvPr>
        <xdr:cNvCxnSpPr/>
      </xdr:nvCxnSpPr>
      <xdr:spPr>
        <a:xfrm>
          <a:off x="13984158" y="3751270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134092</xdr:colOff>
      <xdr:row>17</xdr:row>
      <xdr:rowOff>93670</xdr:rowOff>
    </xdr:from>
    <xdr:to>
      <xdr:col>68</xdr:col>
      <xdr:colOff>134092</xdr:colOff>
      <xdr:row>18</xdr:row>
      <xdr:rowOff>84670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DF15D413-CFBE-4C50-B886-67C75F77822F}"/>
            </a:ext>
          </a:extLst>
        </xdr:cNvPr>
        <xdr:cNvCxnSpPr/>
      </xdr:nvCxnSpPr>
      <xdr:spPr>
        <a:xfrm>
          <a:off x="15319663" y="3751270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104872</xdr:colOff>
      <xdr:row>7</xdr:row>
      <xdr:rowOff>10701</xdr:rowOff>
    </xdr:from>
    <xdr:to>
      <xdr:col>62</xdr:col>
      <xdr:colOff>104872</xdr:colOff>
      <xdr:row>8</xdr:row>
      <xdr:rowOff>1702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DDEE36E3-BA33-41BF-93B1-AF13C64A6C1A}"/>
            </a:ext>
          </a:extLst>
        </xdr:cNvPr>
        <xdr:cNvCxnSpPr/>
      </xdr:nvCxnSpPr>
      <xdr:spPr>
        <a:xfrm>
          <a:off x="13984158" y="1382301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100193</xdr:colOff>
      <xdr:row>7</xdr:row>
      <xdr:rowOff>72462</xdr:rowOff>
    </xdr:from>
    <xdr:to>
      <xdr:col>64</xdr:col>
      <xdr:colOff>96765</xdr:colOff>
      <xdr:row>7</xdr:row>
      <xdr:rowOff>72462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9D94DBA5-E1BA-4AFB-BF35-859131236448}"/>
            </a:ext>
          </a:extLst>
        </xdr:cNvPr>
        <xdr:cNvCxnSpPr/>
      </xdr:nvCxnSpPr>
      <xdr:spPr>
        <a:xfrm>
          <a:off x="13979479" y="1444062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98571</xdr:colOff>
      <xdr:row>7</xdr:row>
      <xdr:rowOff>10701</xdr:rowOff>
    </xdr:from>
    <xdr:to>
      <xdr:col>64</xdr:col>
      <xdr:colOff>98571</xdr:colOff>
      <xdr:row>8</xdr:row>
      <xdr:rowOff>1702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63E0982D-2E4A-46C8-A867-704E15E94975}"/>
            </a:ext>
          </a:extLst>
        </xdr:cNvPr>
        <xdr:cNvCxnSpPr/>
      </xdr:nvCxnSpPr>
      <xdr:spPr>
        <a:xfrm>
          <a:off x="14413285" y="1382301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40026</xdr:colOff>
      <xdr:row>6</xdr:row>
      <xdr:rowOff>43544</xdr:rowOff>
    </xdr:from>
    <xdr:to>
      <xdr:col>63</xdr:col>
      <xdr:colOff>163477</xdr:colOff>
      <xdr:row>7</xdr:row>
      <xdr:rowOff>13930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D8E8168-6F80-484B-9CFA-B58EB4DB2F24}"/>
            </a:ext>
          </a:extLst>
        </xdr:cNvPr>
        <xdr:cNvSpPr txBox="1"/>
      </xdr:nvSpPr>
      <xdr:spPr>
        <a:xfrm>
          <a:off x="13919312" y="1186544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41740</xdr:colOff>
      <xdr:row>11</xdr:row>
      <xdr:rowOff>217117</xdr:rowOff>
    </xdr:from>
    <xdr:to>
      <xdr:col>67</xdr:col>
      <xdr:colOff>14526</xdr:colOff>
      <xdr:row>14</xdr:row>
      <xdr:rowOff>203056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42BFD28C-BF4D-460C-A250-A6D4F8F4E007}"/>
            </a:ext>
          </a:extLst>
        </xdr:cNvPr>
        <xdr:cNvSpPr txBox="1"/>
      </xdr:nvSpPr>
      <xdr:spPr>
        <a:xfrm rot="3300000">
          <a:off x="14551263" y="2743737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120381</xdr:colOff>
      <xdr:row>13</xdr:row>
      <xdr:rowOff>40688</xdr:rowOff>
    </xdr:from>
    <xdr:to>
      <xdr:col>62</xdr:col>
      <xdr:colOff>93166</xdr:colOff>
      <xdr:row>16</xdr:row>
      <xdr:rowOff>68405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19EFD3D8-CCA5-40C2-99A8-FFEFB3035DF0}"/>
            </a:ext>
          </a:extLst>
        </xdr:cNvPr>
        <xdr:cNvSpPr txBox="1"/>
      </xdr:nvSpPr>
      <xdr:spPr>
        <a:xfrm rot="16200000">
          <a:off x="13520443" y="3045397"/>
          <a:ext cx="71351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7466</xdr:colOff>
      <xdr:row>17</xdr:row>
      <xdr:rowOff>208039</xdr:rowOff>
    </xdr:from>
    <xdr:to>
      <xdr:col>67</xdr:col>
      <xdr:colOff>31314</xdr:colOff>
      <xdr:row>18</xdr:row>
      <xdr:rowOff>169073</xdr:rowOff>
    </xdr:to>
    <xdr:sp macro="" textlink="'1.設計条件'!T8">
      <xdr:nvSpPr>
        <xdr:cNvPr id="201" name="テキスト ボックス 200">
          <a:extLst>
            <a:ext uri="{FF2B5EF4-FFF2-40B4-BE49-F238E27FC236}">
              <a16:creationId xmlns:a16="http://schemas.microsoft.com/office/drawing/2014/main" id="{23702465-950F-4B3A-BABE-1219DE61F0DB}"/>
            </a:ext>
          </a:extLst>
        </xdr:cNvPr>
        <xdr:cNvSpPr txBox="1"/>
      </xdr:nvSpPr>
      <xdr:spPr>
        <a:xfrm>
          <a:off x="14621165" y="4111984"/>
          <a:ext cx="462259" cy="19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16276</xdr:colOff>
      <xdr:row>6</xdr:row>
      <xdr:rowOff>45103</xdr:rowOff>
    </xdr:from>
    <xdr:to>
      <xdr:col>65</xdr:col>
      <xdr:colOff>41031</xdr:colOff>
      <xdr:row>7</xdr:row>
      <xdr:rowOff>10917</xdr:rowOff>
    </xdr:to>
    <xdr:sp macro="" textlink="'1.設計条件'!T7">
      <xdr:nvSpPr>
        <xdr:cNvPr id="202" name="テキスト ボックス 201">
          <a:extLst>
            <a:ext uri="{FF2B5EF4-FFF2-40B4-BE49-F238E27FC236}">
              <a16:creationId xmlns:a16="http://schemas.microsoft.com/office/drawing/2014/main" id="{9B9B9F0D-4A1A-4E58-9CDD-785C636BB9AA}"/>
            </a:ext>
          </a:extLst>
        </xdr:cNvPr>
        <xdr:cNvSpPr txBox="1"/>
      </xdr:nvSpPr>
      <xdr:spPr>
        <a:xfrm>
          <a:off x="14253953" y="1416703"/>
          <a:ext cx="470232" cy="194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81658</xdr:colOff>
      <xdr:row>12</xdr:row>
      <xdr:rowOff>111368</xdr:rowOff>
    </xdr:from>
    <xdr:to>
      <xdr:col>61</xdr:col>
      <xdr:colOff>54444</xdr:colOff>
      <xdr:row>14</xdr:row>
      <xdr:rowOff>132359</xdr:rowOff>
    </xdr:to>
    <xdr:sp macro="" textlink="'1.設計条件'!T6">
      <xdr:nvSpPr>
        <xdr:cNvPr id="203" name="テキスト ボックス 202">
          <a:extLst>
            <a:ext uri="{FF2B5EF4-FFF2-40B4-BE49-F238E27FC236}">
              <a16:creationId xmlns:a16="http://schemas.microsoft.com/office/drawing/2014/main" id="{68A9BB32-BB28-4CB6-85A6-7044464AE070}"/>
            </a:ext>
          </a:extLst>
        </xdr:cNvPr>
        <xdr:cNvSpPr txBox="1"/>
      </xdr:nvSpPr>
      <xdr:spPr>
        <a:xfrm rot="16200000">
          <a:off x="13509786" y="2995902"/>
          <a:ext cx="478191" cy="195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47036</xdr:colOff>
      <xdr:row>13</xdr:row>
      <xdr:rowOff>188847</xdr:rowOff>
    </xdr:from>
    <xdr:to>
      <xdr:col>68</xdr:col>
      <xdr:colOff>19822</xdr:colOff>
      <xdr:row>15</xdr:row>
      <xdr:rowOff>192987</xdr:rowOff>
    </xdr:to>
    <xdr:sp macro="" textlink="'1.設計条件'!T10">
      <xdr:nvSpPr>
        <xdr:cNvPr id="204" name="テキスト ボックス 203">
          <a:extLst>
            <a:ext uri="{FF2B5EF4-FFF2-40B4-BE49-F238E27FC236}">
              <a16:creationId xmlns:a16="http://schemas.microsoft.com/office/drawing/2014/main" id="{512DBFD6-B8AD-42DA-AFEE-2F0A84781287}"/>
            </a:ext>
          </a:extLst>
        </xdr:cNvPr>
        <xdr:cNvSpPr txBox="1"/>
      </xdr:nvSpPr>
      <xdr:spPr>
        <a:xfrm rot="3300000">
          <a:off x="15042759" y="3293555"/>
          <a:ext cx="461340" cy="195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9A3D63E-E09D-46CD-853B-B97B2A703D6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124711</xdr:colOff>
      <xdr:row>11</xdr:row>
      <xdr:rowOff>221247</xdr:rowOff>
    </xdr:from>
    <xdr:to>
      <xdr:col>62</xdr:col>
      <xdr:colOff>97496</xdr:colOff>
      <xdr:row>14</xdr:row>
      <xdr:rowOff>17884</xdr:rowOff>
    </xdr:to>
    <xdr:sp macro="" textlink="'1.設計条件'!T9">
      <xdr:nvSpPr>
        <xdr:cNvPr id="205" name="テキスト ボックス 204">
          <a:extLst>
            <a:ext uri="{FF2B5EF4-FFF2-40B4-BE49-F238E27FC236}">
              <a16:creationId xmlns:a16="http://schemas.microsoft.com/office/drawing/2014/main" id="{AB2BE5B5-C1B3-423B-BA13-5E88F3D7AA8C}"/>
            </a:ext>
          </a:extLst>
        </xdr:cNvPr>
        <xdr:cNvSpPr txBox="1"/>
      </xdr:nvSpPr>
      <xdr:spPr>
        <a:xfrm rot="16200000">
          <a:off x="13640313" y="2653216"/>
          <a:ext cx="48243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AECA49D-0967-476D-AD84-9C2F8BC1B2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97179</xdr:colOff>
      <xdr:row>11</xdr:row>
      <xdr:rowOff>62413</xdr:rowOff>
    </xdr:from>
    <xdr:to>
      <xdr:col>65</xdr:col>
      <xdr:colOff>91011</xdr:colOff>
      <xdr:row>11</xdr:row>
      <xdr:rowOff>62413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6AD04E8A-3354-40A9-941A-0F1A458E1EF4}"/>
            </a:ext>
          </a:extLst>
        </xdr:cNvPr>
        <xdr:cNvCxnSpPr/>
      </xdr:nvCxnSpPr>
      <xdr:spPr>
        <a:xfrm>
          <a:off x="14411893" y="2348413"/>
          <a:ext cx="21154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69660</xdr:colOff>
      <xdr:row>9</xdr:row>
      <xdr:rowOff>97465</xdr:rowOff>
    </xdr:from>
    <xdr:ext cx="224998" cy="374783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322EF85C-AB81-454A-8CEE-CAFE65C09D33}"/>
            </a:ext>
          </a:extLst>
        </xdr:cNvPr>
        <xdr:cNvSpPr txBox="1"/>
      </xdr:nvSpPr>
      <xdr:spPr>
        <a:xfrm rot="16200000">
          <a:off x="13438624" y="2001158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65313</xdr:colOff>
      <xdr:row>8</xdr:row>
      <xdr:rowOff>30089</xdr:rowOff>
    </xdr:from>
    <xdr:ext cx="224998" cy="444352"/>
    <xdr:sp macro="" textlink="'1.設計条件'!BH5">
      <xdr:nvSpPr>
        <xdr:cNvPr id="208" name="テキスト ボックス 207">
          <a:extLst>
            <a:ext uri="{FF2B5EF4-FFF2-40B4-BE49-F238E27FC236}">
              <a16:creationId xmlns:a16="http://schemas.microsoft.com/office/drawing/2014/main" id="{CDC9660A-89D7-4AF1-9C61-700F90F2B757}"/>
            </a:ext>
          </a:extLst>
        </xdr:cNvPr>
        <xdr:cNvSpPr txBox="1"/>
      </xdr:nvSpPr>
      <xdr:spPr>
        <a:xfrm rot="16200000">
          <a:off x="13399493" y="196856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85D260-F485-40F1-A027-9CD83040C0F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69124</xdr:colOff>
      <xdr:row>8</xdr:row>
      <xdr:rowOff>96738</xdr:rowOff>
    </xdr:from>
    <xdr:to>
      <xdr:col>61</xdr:col>
      <xdr:colOff>69124</xdr:colOff>
      <xdr:row>11</xdr:row>
      <xdr:rowOff>60373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FB67B760-9545-4F8B-B5BB-B4D86A239516}"/>
            </a:ext>
          </a:extLst>
        </xdr:cNvPr>
        <xdr:cNvCxnSpPr/>
      </xdr:nvCxnSpPr>
      <xdr:spPr>
        <a:xfrm>
          <a:off x="13730695" y="1696938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15829</xdr:colOff>
      <xdr:row>7</xdr:row>
      <xdr:rowOff>193628</xdr:rowOff>
    </xdr:from>
    <xdr:to>
      <xdr:col>64</xdr:col>
      <xdr:colOff>15829</xdr:colOff>
      <xdr:row>8</xdr:row>
      <xdr:rowOff>24814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9CD86ADA-6969-4A91-8889-3B961F5081EC}"/>
            </a:ext>
          </a:extLst>
        </xdr:cNvPr>
        <xdr:cNvCxnSpPr/>
      </xdr:nvCxnSpPr>
      <xdr:spPr>
        <a:xfrm>
          <a:off x="14330543" y="1565228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187820</xdr:colOff>
      <xdr:row>8</xdr:row>
      <xdr:rowOff>23788</xdr:rowOff>
    </xdr:from>
    <xdr:to>
      <xdr:col>64</xdr:col>
      <xdr:colOff>15223</xdr:colOff>
      <xdr:row>8</xdr:row>
      <xdr:rowOff>61285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EB884F77-C86F-4E1F-B69D-579B8DBDD1BC}"/>
            </a:ext>
          </a:extLst>
        </xdr:cNvPr>
        <xdr:cNvCxnSpPr/>
      </xdr:nvCxnSpPr>
      <xdr:spPr>
        <a:xfrm flipH="1">
          <a:off x="14284820" y="1623988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188500</xdr:colOff>
      <xdr:row>7</xdr:row>
      <xdr:rowOff>149562</xdr:rowOff>
    </xdr:from>
    <xdr:to>
      <xdr:col>64</xdr:col>
      <xdr:colOff>19048</xdr:colOff>
      <xdr:row>7</xdr:row>
      <xdr:rowOff>197824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4815C88A-57C4-4EBD-94E9-3D3DFFB63E81}"/>
            </a:ext>
          </a:extLst>
        </xdr:cNvPr>
        <xdr:cNvCxnSpPr/>
      </xdr:nvCxnSpPr>
      <xdr:spPr>
        <a:xfrm>
          <a:off x="14285500" y="1521162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143059</xdr:colOff>
      <xdr:row>8</xdr:row>
      <xdr:rowOff>61160</xdr:rowOff>
    </xdr:from>
    <xdr:to>
      <xdr:col>63</xdr:col>
      <xdr:colOff>188778</xdr:colOff>
      <xdr:row>8</xdr:row>
      <xdr:rowOff>112943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62CC0772-09BD-413E-B9B7-81CB37587698}"/>
            </a:ext>
          </a:extLst>
        </xdr:cNvPr>
        <xdr:cNvSpPr/>
      </xdr:nvSpPr>
      <xdr:spPr>
        <a:xfrm>
          <a:off x="14240059" y="1661360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47119</xdr:colOff>
      <xdr:row>7</xdr:row>
      <xdr:rowOff>226012</xdr:rowOff>
    </xdr:from>
    <xdr:to>
      <xdr:col>63</xdr:col>
      <xdr:colOff>165919</xdr:colOff>
      <xdr:row>11</xdr:row>
      <xdr:rowOff>64564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0E73344B-A63B-4FF4-91A3-A2B4B75DB7E0}"/>
            </a:ext>
          </a:extLst>
        </xdr:cNvPr>
        <xdr:cNvSpPr/>
      </xdr:nvSpPr>
      <xdr:spPr>
        <a:xfrm>
          <a:off x="14144119" y="1597612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64</xdr:col>
      <xdr:colOff>15829</xdr:colOff>
      <xdr:row>8</xdr:row>
      <xdr:rowOff>155528</xdr:rowOff>
    </xdr:from>
    <xdr:to>
      <xdr:col>64</xdr:col>
      <xdr:colOff>15829</xdr:colOff>
      <xdr:row>8</xdr:row>
      <xdr:rowOff>218361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21627141-C7DD-46A0-91B3-2874798ADB5D}"/>
            </a:ext>
          </a:extLst>
        </xdr:cNvPr>
        <xdr:cNvCxnSpPr/>
      </xdr:nvCxnSpPr>
      <xdr:spPr>
        <a:xfrm>
          <a:off x="14330543" y="1755728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187820</xdr:colOff>
      <xdr:row>8</xdr:row>
      <xdr:rowOff>217335</xdr:rowOff>
    </xdr:from>
    <xdr:to>
      <xdr:col>64</xdr:col>
      <xdr:colOff>15223</xdr:colOff>
      <xdr:row>9</xdr:row>
      <xdr:rowOff>30804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DFB00064-949C-411B-B49A-319560D18C7A}"/>
            </a:ext>
          </a:extLst>
        </xdr:cNvPr>
        <xdr:cNvCxnSpPr/>
      </xdr:nvCxnSpPr>
      <xdr:spPr>
        <a:xfrm flipH="1">
          <a:off x="14284820" y="1817535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188500</xdr:colOff>
      <xdr:row>8</xdr:row>
      <xdr:rowOff>111462</xdr:rowOff>
    </xdr:from>
    <xdr:to>
      <xdr:col>64</xdr:col>
      <xdr:colOff>19048</xdr:colOff>
      <xdr:row>8</xdr:row>
      <xdr:rowOff>159724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4954C9AB-D5F2-44AE-A33D-BBBC32E0548C}"/>
            </a:ext>
          </a:extLst>
        </xdr:cNvPr>
        <xdr:cNvCxnSpPr/>
      </xdr:nvCxnSpPr>
      <xdr:spPr>
        <a:xfrm>
          <a:off x="14285500" y="1711662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183158</xdr:colOff>
      <xdr:row>8</xdr:row>
      <xdr:rowOff>89207</xdr:rowOff>
    </xdr:from>
    <xdr:to>
      <xdr:col>61</xdr:col>
      <xdr:colOff>186443</xdr:colOff>
      <xdr:row>8</xdr:row>
      <xdr:rowOff>89207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0F10F5F9-4781-4B78-B8EA-F80EFD598185}"/>
            </a:ext>
          </a:extLst>
        </xdr:cNvPr>
        <xdr:cNvCxnSpPr/>
      </xdr:nvCxnSpPr>
      <xdr:spPr>
        <a:xfrm>
          <a:off x="13627015" y="1689407"/>
          <a:ext cx="22099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33575</xdr:colOff>
      <xdr:row>8</xdr:row>
      <xdr:rowOff>84111</xdr:rowOff>
    </xdr:from>
    <xdr:to>
      <xdr:col>66</xdr:col>
      <xdr:colOff>82816</xdr:colOff>
      <xdr:row>8</xdr:row>
      <xdr:rowOff>84548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A36F6507-6FBA-438C-8AC1-7C3EFD8FEA1E}"/>
            </a:ext>
          </a:extLst>
        </xdr:cNvPr>
        <xdr:cNvCxnSpPr/>
      </xdr:nvCxnSpPr>
      <xdr:spPr>
        <a:xfrm>
          <a:off x="14348289" y="1684311"/>
          <a:ext cx="484670" cy="437"/>
        </a:xfrm>
        <a:prstGeom prst="line">
          <a:avLst/>
        </a:prstGeom>
        <a:ln w="508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167694</xdr:colOff>
      <xdr:row>7</xdr:row>
      <xdr:rowOff>66886</xdr:rowOff>
    </xdr:from>
    <xdr:to>
      <xdr:col>67</xdr:col>
      <xdr:colOff>212295</xdr:colOff>
      <xdr:row>8</xdr:row>
      <xdr:rowOff>47321</xdr:rowOff>
    </xdr:to>
    <xdr:sp macro="" textlink="$AQ$7">
      <xdr:nvSpPr>
        <xdr:cNvPr id="220" name="テキスト ボックス 219">
          <a:extLst>
            <a:ext uri="{FF2B5EF4-FFF2-40B4-BE49-F238E27FC236}">
              <a16:creationId xmlns:a16="http://schemas.microsoft.com/office/drawing/2014/main" id="{ABEC8B4D-B137-433B-AD03-7646EEBCA5B2}"/>
            </a:ext>
          </a:extLst>
        </xdr:cNvPr>
        <xdr:cNvSpPr txBox="1"/>
      </xdr:nvSpPr>
      <xdr:spPr>
        <a:xfrm>
          <a:off x="14700123" y="1438486"/>
          <a:ext cx="480029" cy="20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ACC696-9EEB-41AD-A9BB-E9891855DEC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3.000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136221</xdr:colOff>
      <xdr:row>7</xdr:row>
      <xdr:rowOff>64980</xdr:rowOff>
    </xdr:from>
    <xdr:to>
      <xdr:col>66</xdr:col>
      <xdr:colOff>115564</xdr:colOff>
      <xdr:row>8</xdr:row>
      <xdr:rowOff>76054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1CA92B94-F695-46AD-B02A-2268640418CD}"/>
            </a:ext>
          </a:extLst>
        </xdr:cNvPr>
        <xdr:cNvSpPr txBox="1"/>
      </xdr:nvSpPr>
      <xdr:spPr>
        <a:xfrm>
          <a:off x="14450935" y="1436580"/>
          <a:ext cx="414772" cy="239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35262</xdr:colOff>
      <xdr:row>7</xdr:row>
      <xdr:rowOff>67288</xdr:rowOff>
    </xdr:from>
    <xdr:to>
      <xdr:col>69</xdr:col>
      <xdr:colOff>102807</xdr:colOff>
      <xdr:row>8</xdr:row>
      <xdr:rowOff>13471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7851B5D-4509-490B-9DF5-DBA1B9410EE1}"/>
            </a:ext>
          </a:extLst>
        </xdr:cNvPr>
        <xdr:cNvSpPr txBox="1"/>
      </xdr:nvSpPr>
      <xdr:spPr>
        <a:xfrm>
          <a:off x="15068944" y="1665562"/>
          <a:ext cx="507690" cy="174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kN/m</a:t>
          </a:r>
        </a:p>
      </xdr:txBody>
    </xdr:sp>
    <xdr:clientData/>
  </xdr:twoCellAnchor>
  <xdr:twoCellAnchor editAs="oneCell">
    <xdr:from>
      <xdr:col>66</xdr:col>
      <xdr:colOff>67253</xdr:colOff>
      <xdr:row>9</xdr:row>
      <xdr:rowOff>41264</xdr:rowOff>
    </xdr:from>
    <xdr:to>
      <xdr:col>67</xdr:col>
      <xdr:colOff>40636</xdr:colOff>
      <xdr:row>11</xdr:row>
      <xdr:rowOff>30223</xdr:rowOff>
    </xdr:to>
    <xdr:sp macro="" textlink="$AQ$17">
      <xdr:nvSpPr>
        <xdr:cNvPr id="223" name="テキスト ボックス 222">
          <a:extLst>
            <a:ext uri="{FF2B5EF4-FFF2-40B4-BE49-F238E27FC236}">
              <a16:creationId xmlns:a16="http://schemas.microsoft.com/office/drawing/2014/main" id="{C3A91D73-033B-465A-8E1A-EA053CC2F557}"/>
            </a:ext>
          </a:extLst>
        </xdr:cNvPr>
        <xdr:cNvSpPr txBox="1"/>
      </xdr:nvSpPr>
      <xdr:spPr>
        <a:xfrm rot="16200000">
          <a:off x="14754786" y="2222265"/>
          <a:ext cx="445609" cy="193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370CE5D-783F-48F6-8270-864B04950B6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1.800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113765</xdr:colOff>
      <xdr:row>8</xdr:row>
      <xdr:rowOff>82883</xdr:rowOff>
    </xdr:from>
    <xdr:to>
      <xdr:col>66</xdr:col>
      <xdr:colOff>113765</xdr:colOff>
      <xdr:row>16</xdr:row>
      <xdr:rowOff>224659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6587BE57-003D-4679-A1FF-E91D940E7EEC}"/>
            </a:ext>
          </a:extLst>
        </xdr:cNvPr>
        <xdr:cNvCxnSpPr/>
      </xdr:nvCxnSpPr>
      <xdr:spPr>
        <a:xfrm>
          <a:off x="14863908" y="1683083"/>
          <a:ext cx="0" cy="1970576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61999</xdr:colOff>
      <xdr:row>10</xdr:row>
      <xdr:rowOff>96880</xdr:rowOff>
    </xdr:from>
    <xdr:to>
      <xdr:col>67</xdr:col>
      <xdr:colOff>35382</xdr:colOff>
      <xdr:row>12</xdr:row>
      <xdr:rowOff>44674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7B65E5C9-A541-4743-8C63-9F00892CFE80}"/>
            </a:ext>
          </a:extLst>
        </xdr:cNvPr>
        <xdr:cNvSpPr txBox="1"/>
      </xdr:nvSpPr>
      <xdr:spPr>
        <a:xfrm rot="16200000">
          <a:off x="14705194" y="2261228"/>
          <a:ext cx="404994" cy="191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y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g</a:t>
          </a:r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 =</a:t>
          </a:r>
        </a:p>
      </xdr:txBody>
    </xdr:sp>
    <xdr:clientData/>
  </xdr:twoCellAnchor>
  <xdr:twoCellAnchor editAs="oneCell">
    <xdr:from>
      <xdr:col>66</xdr:col>
      <xdr:colOff>56746</xdr:colOff>
      <xdr:row>8</xdr:row>
      <xdr:rowOff>147310</xdr:rowOff>
    </xdr:from>
    <xdr:to>
      <xdr:col>67</xdr:col>
      <xdr:colOff>45440</xdr:colOff>
      <xdr:row>9</xdr:row>
      <xdr:rowOff>162141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F7E4E255-AC47-46AD-8C12-996710C0F55C}"/>
            </a:ext>
          </a:extLst>
        </xdr:cNvPr>
        <xdr:cNvSpPr txBox="1"/>
      </xdr:nvSpPr>
      <xdr:spPr>
        <a:xfrm rot="16200000">
          <a:off x="14853161" y="1991104"/>
          <a:ext cx="243156" cy="208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 editAs="oneCell">
    <xdr:from>
      <xdr:col>62</xdr:col>
      <xdr:colOff>100181</xdr:colOff>
      <xdr:row>34</xdr:row>
      <xdr:rowOff>212933</xdr:rowOff>
    </xdr:from>
    <xdr:to>
      <xdr:col>68</xdr:col>
      <xdr:colOff>133096</xdr:colOff>
      <xdr:row>34</xdr:row>
      <xdr:rowOff>212933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30DF2A5E-F8F3-6712-888A-D09B94089F83}"/>
            </a:ext>
          </a:extLst>
        </xdr:cNvPr>
        <xdr:cNvCxnSpPr/>
      </xdr:nvCxnSpPr>
      <xdr:spPr>
        <a:xfrm>
          <a:off x="13979467" y="7310419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2040</xdr:colOff>
      <xdr:row>34</xdr:row>
      <xdr:rowOff>216943</xdr:rowOff>
    </xdr:from>
    <xdr:to>
      <xdr:col>62</xdr:col>
      <xdr:colOff>7951</xdr:colOff>
      <xdr:row>34</xdr:row>
      <xdr:rowOff>216943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57DFDD97-CED0-ACD6-DC92-24CC778266B6}"/>
            </a:ext>
          </a:extLst>
        </xdr:cNvPr>
        <xdr:cNvCxnSpPr/>
      </xdr:nvCxnSpPr>
      <xdr:spPr>
        <a:xfrm>
          <a:off x="13663611" y="7314429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69924</xdr:colOff>
      <xdr:row>29</xdr:row>
      <xdr:rowOff>59863</xdr:rowOff>
    </xdr:from>
    <xdr:to>
      <xdr:col>61</xdr:col>
      <xdr:colOff>69924</xdr:colOff>
      <xdr:row>34</xdr:row>
      <xdr:rowOff>199705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611006ED-6160-DC05-08F8-2DD8EADBC6CD}"/>
            </a:ext>
          </a:extLst>
        </xdr:cNvPr>
        <xdr:cNvCxnSpPr/>
      </xdr:nvCxnSpPr>
      <xdr:spPr>
        <a:xfrm>
          <a:off x="13731495" y="6003463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21694</xdr:colOff>
      <xdr:row>35</xdr:row>
      <xdr:rowOff>189734</xdr:rowOff>
    </xdr:from>
    <xdr:to>
      <xdr:col>65</xdr:col>
      <xdr:colOff>186981</xdr:colOff>
      <xdr:row>36</xdr:row>
      <xdr:rowOff>202573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642F8D6A-C90E-94B8-F22E-8D8D00AD1D57}"/>
            </a:ext>
          </a:extLst>
        </xdr:cNvPr>
        <xdr:cNvSpPr txBox="1"/>
      </xdr:nvSpPr>
      <xdr:spPr>
        <a:xfrm>
          <a:off x="14336408" y="7515820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100850</xdr:colOff>
      <xdr:row>29</xdr:row>
      <xdr:rowOff>57287</xdr:rowOff>
    </xdr:from>
    <xdr:to>
      <xdr:col>62</xdr:col>
      <xdr:colOff>100850</xdr:colOff>
      <xdr:row>34</xdr:row>
      <xdr:rowOff>203314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C4F4739C-1C9F-FB8B-CA1C-D7AE0ED3CE1B}"/>
            </a:ext>
          </a:extLst>
        </xdr:cNvPr>
        <xdr:cNvCxnSpPr/>
      </xdr:nvCxnSpPr>
      <xdr:spPr>
        <a:xfrm>
          <a:off x="13980136" y="6000887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89452</xdr:colOff>
      <xdr:row>31</xdr:row>
      <xdr:rowOff>192894</xdr:rowOff>
    </xdr:from>
    <xdr:to>
      <xdr:col>61</xdr:col>
      <xdr:colOff>62238</xdr:colOff>
      <xdr:row>33</xdr:row>
      <xdr:rowOff>113683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3325F540-53E5-56D7-3828-F6B2D6644D84}"/>
            </a:ext>
          </a:extLst>
        </xdr:cNvPr>
        <xdr:cNvSpPr txBox="1"/>
      </xdr:nvSpPr>
      <xdr:spPr>
        <a:xfrm rot="16200000">
          <a:off x="13439564" y="6687439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2040</xdr:colOff>
      <xdr:row>29</xdr:row>
      <xdr:rowOff>59195</xdr:rowOff>
    </xdr:from>
    <xdr:to>
      <xdr:col>62</xdr:col>
      <xdr:colOff>7951</xdr:colOff>
      <xdr:row>29</xdr:row>
      <xdr:rowOff>59195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3CFB006A-0B7D-5725-9879-D7323CB57B6E}"/>
            </a:ext>
          </a:extLst>
        </xdr:cNvPr>
        <xdr:cNvCxnSpPr/>
      </xdr:nvCxnSpPr>
      <xdr:spPr>
        <a:xfrm>
          <a:off x="13663611" y="6002795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100181</xdr:colOff>
      <xdr:row>29</xdr:row>
      <xdr:rowOff>52610</xdr:rowOff>
    </xdr:from>
    <xdr:to>
      <xdr:col>64</xdr:col>
      <xdr:colOff>96753</xdr:colOff>
      <xdr:row>29</xdr:row>
      <xdr:rowOff>52610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8A818D8D-F25C-A368-5D94-07504F240496}"/>
            </a:ext>
          </a:extLst>
        </xdr:cNvPr>
        <xdr:cNvCxnSpPr/>
      </xdr:nvCxnSpPr>
      <xdr:spPr>
        <a:xfrm>
          <a:off x="13979467" y="5996210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116487</xdr:colOff>
      <xdr:row>28</xdr:row>
      <xdr:rowOff>142682</xdr:rowOff>
    </xdr:from>
    <xdr:to>
      <xdr:col>66</xdr:col>
      <xdr:colOff>116487</xdr:colOff>
      <xdr:row>35</xdr:row>
      <xdr:rowOff>111130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2481FB32-3499-DF77-F27D-BBE7F8E032EB}"/>
            </a:ext>
          </a:extLst>
        </xdr:cNvPr>
        <xdr:cNvCxnSpPr/>
      </xdr:nvCxnSpPr>
      <xdr:spPr>
        <a:xfrm rot="3300000">
          <a:off x="14076863" y="6647449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100193</xdr:colOff>
      <xdr:row>35</xdr:row>
      <xdr:rowOff>228114</xdr:rowOff>
    </xdr:from>
    <xdr:to>
      <xdr:col>68</xdr:col>
      <xdr:colOff>133108</xdr:colOff>
      <xdr:row>36</xdr:row>
      <xdr:rowOff>1403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4D2C95BB-70D8-8D94-56C2-6A076E8027B8}"/>
            </a:ext>
          </a:extLst>
        </xdr:cNvPr>
        <xdr:cNvCxnSpPr/>
      </xdr:nvCxnSpPr>
      <xdr:spPr>
        <a:xfrm>
          <a:off x="13979479" y="7554200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104872</xdr:colOff>
      <xdr:row>35</xdr:row>
      <xdr:rowOff>71901</xdr:rowOff>
    </xdr:from>
    <xdr:to>
      <xdr:col>62</xdr:col>
      <xdr:colOff>104872</xdr:colOff>
      <xdr:row>36</xdr:row>
      <xdr:rowOff>62901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8C66E6F9-DB04-6B64-9562-BD009661B878}"/>
            </a:ext>
          </a:extLst>
        </xdr:cNvPr>
        <xdr:cNvCxnSpPr/>
      </xdr:nvCxnSpPr>
      <xdr:spPr>
        <a:xfrm>
          <a:off x="13984158" y="7397987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134092</xdr:colOff>
      <xdr:row>35</xdr:row>
      <xdr:rowOff>71901</xdr:rowOff>
    </xdr:from>
    <xdr:to>
      <xdr:col>68</xdr:col>
      <xdr:colOff>134092</xdr:colOff>
      <xdr:row>36</xdr:row>
      <xdr:rowOff>62901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F9F89670-EFF1-7A35-836F-338D880DC436}"/>
            </a:ext>
          </a:extLst>
        </xdr:cNvPr>
        <xdr:cNvCxnSpPr/>
      </xdr:nvCxnSpPr>
      <xdr:spPr>
        <a:xfrm>
          <a:off x="15319663" y="7397987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104872</xdr:colOff>
      <xdr:row>24</xdr:row>
      <xdr:rowOff>228418</xdr:rowOff>
    </xdr:from>
    <xdr:to>
      <xdr:col>62</xdr:col>
      <xdr:colOff>104872</xdr:colOff>
      <xdr:row>25</xdr:row>
      <xdr:rowOff>219419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5910184D-5F9C-51FB-CF7E-89180E9D640B}"/>
            </a:ext>
          </a:extLst>
        </xdr:cNvPr>
        <xdr:cNvCxnSpPr/>
      </xdr:nvCxnSpPr>
      <xdr:spPr>
        <a:xfrm>
          <a:off x="13984158" y="5029018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100193</xdr:colOff>
      <xdr:row>25</xdr:row>
      <xdr:rowOff>61579</xdr:rowOff>
    </xdr:from>
    <xdr:to>
      <xdr:col>64</xdr:col>
      <xdr:colOff>96765</xdr:colOff>
      <xdr:row>25</xdr:row>
      <xdr:rowOff>61579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E52684AC-4597-F312-3B22-758FFA2EDB37}"/>
            </a:ext>
          </a:extLst>
        </xdr:cNvPr>
        <xdr:cNvCxnSpPr/>
      </xdr:nvCxnSpPr>
      <xdr:spPr>
        <a:xfrm>
          <a:off x="13979479" y="5090779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98571</xdr:colOff>
      <xdr:row>24</xdr:row>
      <xdr:rowOff>228418</xdr:rowOff>
    </xdr:from>
    <xdr:to>
      <xdr:col>64</xdr:col>
      <xdr:colOff>98571</xdr:colOff>
      <xdr:row>25</xdr:row>
      <xdr:rowOff>219419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9178B812-9CCA-4AFF-A99B-BD78A7F4C845}"/>
            </a:ext>
          </a:extLst>
        </xdr:cNvPr>
        <xdr:cNvCxnSpPr/>
      </xdr:nvCxnSpPr>
      <xdr:spPr>
        <a:xfrm>
          <a:off x="14413285" y="5029018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40026</xdr:colOff>
      <xdr:row>24</xdr:row>
      <xdr:rowOff>32661</xdr:rowOff>
    </xdr:from>
    <xdr:to>
      <xdr:col>63</xdr:col>
      <xdr:colOff>163477</xdr:colOff>
      <xdr:row>25</xdr:row>
      <xdr:rowOff>3047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35B48AAE-18BC-8C3C-D947-7125E9F94C65}"/>
            </a:ext>
          </a:extLst>
        </xdr:cNvPr>
        <xdr:cNvSpPr txBox="1"/>
      </xdr:nvSpPr>
      <xdr:spPr>
        <a:xfrm>
          <a:off x="13919312" y="4833261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41740</xdr:colOff>
      <xdr:row>29</xdr:row>
      <xdr:rowOff>206234</xdr:rowOff>
    </xdr:from>
    <xdr:to>
      <xdr:col>67</xdr:col>
      <xdr:colOff>14526</xdr:colOff>
      <xdr:row>32</xdr:row>
      <xdr:rowOff>181287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89FC86F4-D431-00A8-EE31-9BB0F42837FD}"/>
            </a:ext>
          </a:extLst>
        </xdr:cNvPr>
        <xdr:cNvSpPr txBox="1"/>
      </xdr:nvSpPr>
      <xdr:spPr>
        <a:xfrm rot="3300000">
          <a:off x="14551263" y="6390454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120381</xdr:colOff>
      <xdr:row>31</xdr:row>
      <xdr:rowOff>29805</xdr:rowOff>
    </xdr:from>
    <xdr:to>
      <xdr:col>62</xdr:col>
      <xdr:colOff>93166</xdr:colOff>
      <xdr:row>34</xdr:row>
      <xdr:rowOff>57522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32000D19-5DB3-B2A7-434F-F876B793762C}"/>
            </a:ext>
          </a:extLst>
        </xdr:cNvPr>
        <xdr:cNvSpPr txBox="1"/>
      </xdr:nvSpPr>
      <xdr:spPr>
        <a:xfrm rot="16200000">
          <a:off x="13520443" y="6692114"/>
          <a:ext cx="71351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7467</xdr:colOff>
      <xdr:row>35</xdr:row>
      <xdr:rowOff>186270</xdr:rowOff>
    </xdr:from>
    <xdr:to>
      <xdr:col>67</xdr:col>
      <xdr:colOff>119743</xdr:colOff>
      <xdr:row>36</xdr:row>
      <xdr:rowOff>152400</xdr:rowOff>
    </xdr:to>
    <xdr:sp macro="" textlink="'1.設計条件'!T8">
      <xdr:nvSpPr>
        <xdr:cNvPr id="245" name="テキスト ボックス 244">
          <a:extLst>
            <a:ext uri="{FF2B5EF4-FFF2-40B4-BE49-F238E27FC236}">
              <a16:creationId xmlns:a16="http://schemas.microsoft.com/office/drawing/2014/main" id="{D56E2AE5-0CC3-2685-B87F-453EF6183B92}"/>
            </a:ext>
          </a:extLst>
        </xdr:cNvPr>
        <xdr:cNvSpPr txBox="1"/>
      </xdr:nvSpPr>
      <xdr:spPr>
        <a:xfrm>
          <a:off x="14539896" y="8198156"/>
          <a:ext cx="547704" cy="194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16276</xdr:colOff>
      <xdr:row>24</xdr:row>
      <xdr:rowOff>34220</xdr:rowOff>
    </xdr:from>
    <xdr:to>
      <xdr:col>65</xdr:col>
      <xdr:colOff>39077</xdr:colOff>
      <xdr:row>25</xdr:row>
      <xdr:rowOff>34</xdr:rowOff>
    </xdr:to>
    <xdr:sp macro="" textlink="'1.設計条件'!T7">
      <xdr:nvSpPr>
        <xdr:cNvPr id="246" name="テキスト ボックス 245">
          <a:extLst>
            <a:ext uri="{FF2B5EF4-FFF2-40B4-BE49-F238E27FC236}">
              <a16:creationId xmlns:a16="http://schemas.microsoft.com/office/drawing/2014/main" id="{48A64CC1-CD56-D600-34E0-6EC217F54895}"/>
            </a:ext>
          </a:extLst>
        </xdr:cNvPr>
        <xdr:cNvSpPr txBox="1"/>
      </xdr:nvSpPr>
      <xdr:spPr>
        <a:xfrm>
          <a:off x="14206084" y="5544066"/>
          <a:ext cx="462416" cy="195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81659</xdr:colOff>
      <xdr:row>30</xdr:row>
      <xdr:rowOff>97692</xdr:rowOff>
    </xdr:from>
    <xdr:to>
      <xdr:col>61</xdr:col>
      <xdr:colOff>54445</xdr:colOff>
      <xdr:row>32</xdr:row>
      <xdr:rowOff>121476</xdr:rowOff>
    </xdr:to>
    <xdr:sp macro="" textlink="'1.設計条件'!T6">
      <xdr:nvSpPr>
        <xdr:cNvPr id="247" name="テキスト ボックス 246">
          <a:extLst>
            <a:ext uri="{FF2B5EF4-FFF2-40B4-BE49-F238E27FC236}">
              <a16:creationId xmlns:a16="http://schemas.microsoft.com/office/drawing/2014/main" id="{83E1A366-E9F0-A6B7-D41D-553B69D7A791}"/>
            </a:ext>
          </a:extLst>
        </xdr:cNvPr>
        <xdr:cNvSpPr txBox="1"/>
      </xdr:nvSpPr>
      <xdr:spPr>
        <a:xfrm rot="16200000">
          <a:off x="13466872" y="7144826"/>
          <a:ext cx="482937" cy="192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42460</xdr:colOff>
      <xdr:row>31</xdr:row>
      <xdr:rowOff>179406</xdr:rowOff>
    </xdr:from>
    <xdr:to>
      <xdr:col>68</xdr:col>
      <xdr:colOff>15246</xdr:colOff>
      <xdr:row>33</xdr:row>
      <xdr:rowOff>167591</xdr:rowOff>
    </xdr:to>
    <xdr:sp macro="" textlink="'1.設計条件'!T10">
      <xdr:nvSpPr>
        <xdr:cNvPr id="248" name="テキスト ボックス 247">
          <a:extLst>
            <a:ext uri="{FF2B5EF4-FFF2-40B4-BE49-F238E27FC236}">
              <a16:creationId xmlns:a16="http://schemas.microsoft.com/office/drawing/2014/main" id="{575940DE-368C-A94C-739E-15F8FF651F8E}"/>
            </a:ext>
          </a:extLst>
        </xdr:cNvPr>
        <xdr:cNvSpPr txBox="1"/>
      </xdr:nvSpPr>
      <xdr:spPr>
        <a:xfrm rot="3300000">
          <a:off x="14984125" y="7438317"/>
          <a:ext cx="447339" cy="192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9A3D63E-E09D-46CD-853B-B97B2A703D6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124711</xdr:colOff>
      <xdr:row>29</xdr:row>
      <xdr:rowOff>210364</xdr:rowOff>
    </xdr:from>
    <xdr:to>
      <xdr:col>62</xdr:col>
      <xdr:colOff>97496</xdr:colOff>
      <xdr:row>31</xdr:row>
      <xdr:rowOff>224715</xdr:rowOff>
    </xdr:to>
    <xdr:sp macro="" textlink="'1.設計条件'!T9">
      <xdr:nvSpPr>
        <xdr:cNvPr id="249" name="テキスト ボックス 248">
          <a:extLst>
            <a:ext uri="{FF2B5EF4-FFF2-40B4-BE49-F238E27FC236}">
              <a16:creationId xmlns:a16="http://schemas.microsoft.com/office/drawing/2014/main" id="{DFA671F7-49C3-36CF-05CD-65FC1D072263}"/>
            </a:ext>
          </a:extLst>
        </xdr:cNvPr>
        <xdr:cNvSpPr txBox="1"/>
      </xdr:nvSpPr>
      <xdr:spPr>
        <a:xfrm rot="16200000">
          <a:off x="13640313" y="6299933"/>
          <a:ext cx="48243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AECA49D-0967-476D-AD84-9C2F8BC1B2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97179</xdr:colOff>
      <xdr:row>29</xdr:row>
      <xdr:rowOff>51530</xdr:rowOff>
    </xdr:from>
    <xdr:to>
      <xdr:col>65</xdr:col>
      <xdr:colOff>91011</xdr:colOff>
      <xdr:row>29</xdr:row>
      <xdr:rowOff>51530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7D5DA84F-9B83-7A39-D1C2-98E4F7B50175}"/>
            </a:ext>
          </a:extLst>
        </xdr:cNvPr>
        <xdr:cNvCxnSpPr/>
      </xdr:nvCxnSpPr>
      <xdr:spPr>
        <a:xfrm>
          <a:off x="14411893" y="5995130"/>
          <a:ext cx="21154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69660</xdr:colOff>
      <xdr:row>27</xdr:row>
      <xdr:rowOff>86582</xdr:rowOff>
    </xdr:from>
    <xdr:ext cx="224998" cy="374783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34AD990D-F98E-0254-7D58-475199F5BDAC}"/>
            </a:ext>
          </a:extLst>
        </xdr:cNvPr>
        <xdr:cNvSpPr txBox="1"/>
      </xdr:nvSpPr>
      <xdr:spPr>
        <a:xfrm rot="16200000">
          <a:off x="13438624" y="5647875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65313</xdr:colOff>
      <xdr:row>26</xdr:row>
      <xdr:rowOff>19206</xdr:rowOff>
    </xdr:from>
    <xdr:ext cx="224998" cy="444352"/>
    <xdr:sp macro="" textlink="'1.設計条件'!BH5">
      <xdr:nvSpPr>
        <xdr:cNvPr id="252" name="テキスト ボックス 251">
          <a:extLst>
            <a:ext uri="{FF2B5EF4-FFF2-40B4-BE49-F238E27FC236}">
              <a16:creationId xmlns:a16="http://schemas.microsoft.com/office/drawing/2014/main" id="{6BC760E3-4140-A8B3-D7FB-0BF6F00C293C}"/>
            </a:ext>
          </a:extLst>
        </xdr:cNvPr>
        <xdr:cNvSpPr txBox="1"/>
      </xdr:nvSpPr>
      <xdr:spPr>
        <a:xfrm rot="16200000">
          <a:off x="13399493" y="607248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85D260-F485-40F1-A027-9CD83040C0F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69124</xdr:colOff>
      <xdr:row>26</xdr:row>
      <xdr:rowOff>85855</xdr:rowOff>
    </xdr:from>
    <xdr:to>
      <xdr:col>61</xdr:col>
      <xdr:colOff>69124</xdr:colOff>
      <xdr:row>29</xdr:row>
      <xdr:rowOff>49490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54C0EF93-4FAB-2A5C-3A90-CB0342A2C9A9}"/>
            </a:ext>
          </a:extLst>
        </xdr:cNvPr>
        <xdr:cNvCxnSpPr/>
      </xdr:nvCxnSpPr>
      <xdr:spPr>
        <a:xfrm>
          <a:off x="13730695" y="5343655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15829</xdr:colOff>
      <xdr:row>25</xdr:row>
      <xdr:rowOff>182745</xdr:rowOff>
    </xdr:from>
    <xdr:to>
      <xdr:col>64</xdr:col>
      <xdr:colOff>15829</xdr:colOff>
      <xdr:row>26</xdr:row>
      <xdr:rowOff>13931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142EEA26-F7A2-F51C-93AE-9F0A7965F444}"/>
            </a:ext>
          </a:extLst>
        </xdr:cNvPr>
        <xdr:cNvCxnSpPr/>
      </xdr:nvCxnSpPr>
      <xdr:spPr>
        <a:xfrm>
          <a:off x="14330543" y="5211945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187820</xdr:colOff>
      <xdr:row>26</xdr:row>
      <xdr:rowOff>12905</xdr:rowOff>
    </xdr:from>
    <xdr:to>
      <xdr:col>64</xdr:col>
      <xdr:colOff>15223</xdr:colOff>
      <xdr:row>26</xdr:row>
      <xdr:rowOff>50402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11B867B4-5928-A44C-DD74-7B738C5BED9C}"/>
            </a:ext>
          </a:extLst>
        </xdr:cNvPr>
        <xdr:cNvCxnSpPr/>
      </xdr:nvCxnSpPr>
      <xdr:spPr>
        <a:xfrm flipH="1">
          <a:off x="14284820" y="5270705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188500</xdr:colOff>
      <xdr:row>25</xdr:row>
      <xdr:rowOff>138679</xdr:rowOff>
    </xdr:from>
    <xdr:to>
      <xdr:col>64</xdr:col>
      <xdr:colOff>19048</xdr:colOff>
      <xdr:row>25</xdr:row>
      <xdr:rowOff>186941</xdr:rowOff>
    </xdr:to>
    <xdr:cxnSp macro="">
      <xdr:nvCxnSpPr>
        <xdr:cNvPr id="256" name="直線コネクタ 255">
          <a:extLst>
            <a:ext uri="{FF2B5EF4-FFF2-40B4-BE49-F238E27FC236}">
              <a16:creationId xmlns:a16="http://schemas.microsoft.com/office/drawing/2014/main" id="{607204F8-294F-DCB3-A0B9-EF66D166AFDF}"/>
            </a:ext>
          </a:extLst>
        </xdr:cNvPr>
        <xdr:cNvCxnSpPr/>
      </xdr:nvCxnSpPr>
      <xdr:spPr>
        <a:xfrm>
          <a:off x="14285500" y="5167879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143059</xdr:colOff>
      <xdr:row>26</xdr:row>
      <xdr:rowOff>50277</xdr:rowOff>
    </xdr:from>
    <xdr:to>
      <xdr:col>63</xdr:col>
      <xdr:colOff>188778</xdr:colOff>
      <xdr:row>26</xdr:row>
      <xdr:rowOff>102060</xdr:rowOff>
    </xdr:to>
    <xdr:sp macro="" textlink="">
      <xdr:nvSpPr>
        <xdr:cNvPr id="257" name="正方形/長方形 256">
          <a:extLst>
            <a:ext uri="{FF2B5EF4-FFF2-40B4-BE49-F238E27FC236}">
              <a16:creationId xmlns:a16="http://schemas.microsoft.com/office/drawing/2014/main" id="{CA42D231-D9E3-6E98-5392-34404253D77D}"/>
            </a:ext>
          </a:extLst>
        </xdr:cNvPr>
        <xdr:cNvSpPr/>
      </xdr:nvSpPr>
      <xdr:spPr>
        <a:xfrm>
          <a:off x="14240059" y="5308077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47119</xdr:colOff>
      <xdr:row>25</xdr:row>
      <xdr:rowOff>215129</xdr:rowOff>
    </xdr:from>
    <xdr:to>
      <xdr:col>63</xdr:col>
      <xdr:colOff>165919</xdr:colOff>
      <xdr:row>29</xdr:row>
      <xdr:rowOff>53681</xdr:rowOff>
    </xdr:to>
    <xdr:sp macro="" textlink="">
      <xdr:nvSpPr>
        <xdr:cNvPr id="258" name="正方形/長方形 257">
          <a:extLst>
            <a:ext uri="{FF2B5EF4-FFF2-40B4-BE49-F238E27FC236}">
              <a16:creationId xmlns:a16="http://schemas.microsoft.com/office/drawing/2014/main" id="{F881D5CE-AE3A-AC7D-8D85-330045B27157}"/>
            </a:ext>
          </a:extLst>
        </xdr:cNvPr>
        <xdr:cNvSpPr/>
      </xdr:nvSpPr>
      <xdr:spPr>
        <a:xfrm>
          <a:off x="14144119" y="5244329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64</xdr:col>
      <xdr:colOff>15829</xdr:colOff>
      <xdr:row>26</xdr:row>
      <xdr:rowOff>144645</xdr:rowOff>
    </xdr:from>
    <xdr:to>
      <xdr:col>64</xdr:col>
      <xdr:colOff>15829</xdr:colOff>
      <xdr:row>26</xdr:row>
      <xdr:rowOff>207478</xdr:rowOff>
    </xdr:to>
    <xdr:cxnSp macro="">
      <xdr:nvCxnSpPr>
        <xdr:cNvPr id="259" name="直線コネクタ 258">
          <a:extLst>
            <a:ext uri="{FF2B5EF4-FFF2-40B4-BE49-F238E27FC236}">
              <a16:creationId xmlns:a16="http://schemas.microsoft.com/office/drawing/2014/main" id="{42E169C4-21AA-1C9D-5952-480FAF5238BB}"/>
            </a:ext>
          </a:extLst>
        </xdr:cNvPr>
        <xdr:cNvCxnSpPr/>
      </xdr:nvCxnSpPr>
      <xdr:spPr>
        <a:xfrm>
          <a:off x="14330543" y="5402445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187820</xdr:colOff>
      <xdr:row>26</xdr:row>
      <xdr:rowOff>206452</xdr:rowOff>
    </xdr:from>
    <xdr:to>
      <xdr:col>64</xdr:col>
      <xdr:colOff>15223</xdr:colOff>
      <xdr:row>27</xdr:row>
      <xdr:rowOff>19921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9A339EB6-C9A6-150C-8034-3E3A3F65A638}"/>
            </a:ext>
          </a:extLst>
        </xdr:cNvPr>
        <xdr:cNvCxnSpPr/>
      </xdr:nvCxnSpPr>
      <xdr:spPr>
        <a:xfrm flipH="1">
          <a:off x="14284820" y="5464252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188500</xdr:colOff>
      <xdr:row>26</xdr:row>
      <xdr:rowOff>100579</xdr:rowOff>
    </xdr:from>
    <xdr:to>
      <xdr:col>64</xdr:col>
      <xdr:colOff>19048</xdr:colOff>
      <xdr:row>26</xdr:row>
      <xdr:rowOff>148841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9A4ED096-583C-43BC-E33A-504703EE775B}"/>
            </a:ext>
          </a:extLst>
        </xdr:cNvPr>
        <xdr:cNvCxnSpPr/>
      </xdr:nvCxnSpPr>
      <xdr:spPr>
        <a:xfrm>
          <a:off x="14285500" y="5358379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183158</xdr:colOff>
      <xdr:row>26</xdr:row>
      <xdr:rowOff>78324</xdr:rowOff>
    </xdr:from>
    <xdr:to>
      <xdr:col>61</xdr:col>
      <xdr:colOff>186443</xdr:colOff>
      <xdr:row>26</xdr:row>
      <xdr:rowOff>78324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89675619-655E-0F45-6B86-80B0AF88161D}"/>
            </a:ext>
          </a:extLst>
        </xdr:cNvPr>
        <xdr:cNvCxnSpPr/>
      </xdr:nvCxnSpPr>
      <xdr:spPr>
        <a:xfrm>
          <a:off x="13627015" y="5336124"/>
          <a:ext cx="22099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114164</xdr:colOff>
      <xdr:row>27</xdr:row>
      <xdr:rowOff>86513</xdr:rowOff>
    </xdr:from>
    <xdr:to>
      <xdr:col>65</xdr:col>
      <xdr:colOff>96790</xdr:colOff>
      <xdr:row>28</xdr:row>
      <xdr:rowOff>99350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29EA84-8DA3-294E-FD84-6D0D4F9151D1}"/>
            </a:ext>
          </a:extLst>
        </xdr:cNvPr>
        <xdr:cNvSpPr txBox="1"/>
      </xdr:nvSpPr>
      <xdr:spPr>
        <a:xfrm>
          <a:off x="14348685" y="5605377"/>
          <a:ext cx="424496" cy="24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204948</xdr:colOff>
      <xdr:row>27</xdr:row>
      <xdr:rowOff>91333</xdr:rowOff>
    </xdr:from>
    <xdr:to>
      <xdr:col>68</xdr:col>
      <xdr:colOff>53948</xdr:colOff>
      <xdr:row>28</xdr:row>
      <xdr:rowOff>39280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91E7AA-CD58-8928-8FC2-9FE6999AF570}"/>
            </a:ext>
          </a:extLst>
        </xdr:cNvPr>
        <xdr:cNvSpPr txBox="1"/>
      </xdr:nvSpPr>
      <xdr:spPr>
        <a:xfrm>
          <a:off x="14834371" y="6289910"/>
          <a:ext cx="508423" cy="17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kN/m</a:t>
          </a:r>
        </a:p>
      </xdr:txBody>
    </xdr:sp>
    <xdr:clientData/>
  </xdr:twoCellAnchor>
  <xdr:twoCellAnchor editAs="oneCell">
    <xdr:from>
      <xdr:col>64</xdr:col>
      <xdr:colOff>142547</xdr:colOff>
      <xdr:row>27</xdr:row>
      <xdr:rowOff>81914</xdr:rowOff>
    </xdr:from>
    <xdr:to>
      <xdr:col>66</xdr:col>
      <xdr:colOff>192171</xdr:colOff>
      <xdr:row>28</xdr:row>
      <xdr:rowOff>66754</xdr:rowOff>
    </xdr:to>
    <xdr:sp macro="" textlink="$AQ$26">
      <xdr:nvSpPr>
        <xdr:cNvPr id="15" name="テキスト ボックス 14">
          <a:extLst>
            <a:ext uri="{FF2B5EF4-FFF2-40B4-BE49-F238E27FC236}">
              <a16:creationId xmlns:a16="http://schemas.microsoft.com/office/drawing/2014/main" id="{6D5CC2E0-F813-2027-FD99-2C5FC6791022}"/>
            </a:ext>
          </a:extLst>
        </xdr:cNvPr>
        <xdr:cNvSpPr txBox="1"/>
      </xdr:nvSpPr>
      <xdr:spPr>
        <a:xfrm>
          <a:off x="14598003" y="5600778"/>
          <a:ext cx="491493" cy="214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CE361C-4DB5-48A1-998E-BDF91415A8A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2.500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106746</xdr:colOff>
      <xdr:row>27</xdr:row>
      <xdr:rowOff>115525</xdr:rowOff>
    </xdr:from>
    <xdr:to>
      <xdr:col>63</xdr:col>
      <xdr:colOff>106746</xdr:colOff>
      <xdr:row>29</xdr:row>
      <xdr:rowOff>45890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40BABAD-6F62-3A3D-3F8C-B88F71194391}"/>
            </a:ext>
          </a:extLst>
        </xdr:cNvPr>
        <xdr:cNvCxnSpPr/>
      </xdr:nvCxnSpPr>
      <xdr:spPr>
        <a:xfrm>
          <a:off x="14341267" y="5634389"/>
          <a:ext cx="0" cy="390270"/>
        </a:xfrm>
        <a:prstGeom prst="line">
          <a:avLst/>
        </a:prstGeom>
        <a:ln w="5080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54627</xdr:colOff>
      <xdr:row>30</xdr:row>
      <xdr:rowOff>1958</xdr:rowOff>
    </xdr:from>
    <xdr:to>
      <xdr:col>64</xdr:col>
      <xdr:colOff>332</xdr:colOff>
      <xdr:row>31</xdr:row>
      <xdr:rowOff>14796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C2B4FE9-BEA8-704C-8CC2-001E75AD86E7}"/>
            </a:ext>
          </a:extLst>
        </xdr:cNvPr>
        <xdr:cNvSpPr txBox="1"/>
      </xdr:nvSpPr>
      <xdr:spPr>
        <a:xfrm>
          <a:off x="14068213" y="6210680"/>
          <a:ext cx="384354" cy="242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25840</xdr:colOff>
      <xdr:row>30</xdr:row>
      <xdr:rowOff>168776</xdr:rowOff>
    </xdr:from>
    <xdr:to>
      <xdr:col>66</xdr:col>
      <xdr:colOff>20423</xdr:colOff>
      <xdr:row>31</xdr:row>
      <xdr:rowOff>130188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63A831-148B-BEE0-3C7D-B907A56D5F64}"/>
            </a:ext>
          </a:extLst>
        </xdr:cNvPr>
        <xdr:cNvSpPr txBox="1"/>
      </xdr:nvSpPr>
      <xdr:spPr>
        <a:xfrm>
          <a:off x="14435455" y="7070738"/>
          <a:ext cx="434199" cy="19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 editAs="oneCell">
    <xdr:from>
      <xdr:col>62</xdr:col>
      <xdr:colOff>149492</xdr:colOff>
      <xdr:row>30</xdr:row>
      <xdr:rowOff>162399</xdr:rowOff>
    </xdr:from>
    <xdr:to>
      <xdr:col>64</xdr:col>
      <xdr:colOff>166076</xdr:colOff>
      <xdr:row>31</xdr:row>
      <xdr:rowOff>123811</xdr:rowOff>
    </xdr:to>
    <xdr:sp macro="" textlink="$AQ$35">
      <xdr:nvSpPr>
        <xdr:cNvPr id="19" name="テキスト ボックス 18">
          <a:extLst>
            <a:ext uri="{FF2B5EF4-FFF2-40B4-BE49-F238E27FC236}">
              <a16:creationId xmlns:a16="http://schemas.microsoft.com/office/drawing/2014/main" id="{E35CC4E8-2FFA-D671-2C3B-6B2C1FFAA771}"/>
            </a:ext>
          </a:extLst>
        </xdr:cNvPr>
        <xdr:cNvSpPr txBox="1"/>
      </xdr:nvSpPr>
      <xdr:spPr>
        <a:xfrm>
          <a:off x="14119492" y="7064361"/>
          <a:ext cx="456199" cy="19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ACB01E-20CF-4848-A8FD-DCC74CDD9B2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109736</xdr:colOff>
      <xdr:row>30</xdr:row>
      <xdr:rowOff>28030</xdr:rowOff>
    </xdr:from>
    <xdr:to>
      <xdr:col>63</xdr:col>
      <xdr:colOff>104801</xdr:colOff>
      <xdr:row>30</xdr:row>
      <xdr:rowOff>28030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BF076D1-2789-4CBA-59D0-493282C5DB58}"/>
            </a:ext>
          </a:extLst>
        </xdr:cNvPr>
        <xdr:cNvCxnSpPr/>
      </xdr:nvCxnSpPr>
      <xdr:spPr>
        <a:xfrm>
          <a:off x="14123322" y="6236752"/>
          <a:ext cx="216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102942</xdr:colOff>
      <xdr:row>29</xdr:row>
      <xdr:rowOff>208329</xdr:rowOff>
    </xdr:from>
    <xdr:to>
      <xdr:col>63</xdr:col>
      <xdr:colOff>102942</xdr:colOff>
      <xdr:row>30</xdr:row>
      <xdr:rowOff>53937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84D795A-E7B8-1F9D-0F20-5DECCFE311A6}"/>
            </a:ext>
          </a:extLst>
        </xdr:cNvPr>
        <xdr:cNvCxnSpPr/>
      </xdr:nvCxnSpPr>
      <xdr:spPr>
        <a:xfrm>
          <a:off x="14337463" y="6187098"/>
          <a:ext cx="0" cy="8644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160233</xdr:colOff>
      <xdr:row>31</xdr:row>
      <xdr:rowOff>185779</xdr:rowOff>
    </xdr:from>
    <xdr:to>
      <xdr:col>29</xdr:col>
      <xdr:colOff>4730</xdr:colOff>
      <xdr:row>32</xdr:row>
      <xdr:rowOff>27001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D9FF99AA-9438-410D-8302-FF593F643496}"/>
            </a:ext>
          </a:extLst>
        </xdr:cNvPr>
        <xdr:cNvSpPr/>
      </xdr:nvSpPr>
      <xdr:spPr>
        <a:xfrm rot="3120000">
          <a:off x="6531971" y="7236754"/>
          <a:ext cx="68725" cy="720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202900</xdr:colOff>
      <xdr:row>30</xdr:row>
      <xdr:rowOff>129658</xdr:rowOff>
    </xdr:from>
    <xdr:to>
      <xdr:col>32</xdr:col>
      <xdr:colOff>44122</xdr:colOff>
      <xdr:row>30</xdr:row>
      <xdr:rowOff>201658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EF197ECA-83DA-4749-BB6B-5371D8006076}"/>
            </a:ext>
          </a:extLst>
        </xdr:cNvPr>
        <xdr:cNvSpPr/>
      </xdr:nvSpPr>
      <xdr:spPr>
        <a:xfrm rot="1440000">
          <a:off x="7289500" y="6987658"/>
          <a:ext cx="69822" cy="720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92528</xdr:colOff>
      <xdr:row>31</xdr:row>
      <xdr:rowOff>148487</xdr:rowOff>
    </xdr:from>
    <xdr:to>
      <xdr:col>24</xdr:col>
      <xdr:colOff>126385</xdr:colOff>
      <xdr:row>31</xdr:row>
      <xdr:rowOff>148487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F6D5520-8B7A-49EB-8C3F-6FF7D6FC5474}"/>
            </a:ext>
          </a:extLst>
        </xdr:cNvPr>
        <xdr:cNvCxnSpPr/>
      </xdr:nvCxnSpPr>
      <xdr:spPr>
        <a:xfrm>
          <a:off x="5121728" y="7235087"/>
          <a:ext cx="4910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132413</xdr:colOff>
      <xdr:row>33</xdr:row>
      <xdr:rowOff>212929</xdr:rowOff>
    </xdr:from>
    <xdr:to>
      <xdr:col>30</xdr:col>
      <xdr:colOff>100013</xdr:colOff>
      <xdr:row>33</xdr:row>
      <xdr:rowOff>212929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F6EC8FD-F796-4770-99D2-5BA32C378C09}"/>
            </a:ext>
          </a:extLst>
        </xdr:cNvPr>
        <xdr:cNvCxnSpPr/>
      </xdr:nvCxnSpPr>
      <xdr:spPr>
        <a:xfrm>
          <a:off x="5618813" y="7756729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45157</xdr:colOff>
      <xdr:row>33</xdr:row>
      <xdr:rowOff>216939</xdr:rowOff>
    </xdr:from>
    <xdr:to>
      <xdr:col>24</xdr:col>
      <xdr:colOff>40183</xdr:colOff>
      <xdr:row>33</xdr:row>
      <xdr:rowOff>216939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608834B-4FDE-4D7B-BCD6-56A7110F2644}"/>
            </a:ext>
          </a:extLst>
        </xdr:cNvPr>
        <xdr:cNvCxnSpPr/>
      </xdr:nvCxnSpPr>
      <xdr:spPr>
        <a:xfrm>
          <a:off x="5302957" y="7760739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113041</xdr:colOff>
      <xdr:row>28</xdr:row>
      <xdr:rowOff>59859</xdr:rowOff>
    </xdr:from>
    <xdr:to>
      <xdr:col>23</xdr:col>
      <xdr:colOff>113041</xdr:colOff>
      <xdr:row>33</xdr:row>
      <xdr:rowOff>210587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1538F26-81F6-4D45-9A42-FE75D563CD88}"/>
            </a:ext>
          </a:extLst>
        </xdr:cNvPr>
        <xdr:cNvCxnSpPr/>
      </xdr:nvCxnSpPr>
      <xdr:spPr>
        <a:xfrm>
          <a:off x="5370841" y="6460659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32154</xdr:colOff>
      <xdr:row>34</xdr:row>
      <xdr:rowOff>189730</xdr:rowOff>
    </xdr:from>
    <xdr:to>
      <xdr:col>27</xdr:col>
      <xdr:colOff>186556</xdr:colOff>
      <xdr:row>35</xdr:row>
      <xdr:rowOff>202569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3B904F-424D-45AA-97E3-9DC3ACAABF2A}"/>
            </a:ext>
          </a:extLst>
        </xdr:cNvPr>
        <xdr:cNvSpPr txBox="1"/>
      </xdr:nvSpPr>
      <xdr:spPr>
        <a:xfrm>
          <a:off x="5975754" y="7962130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133082</xdr:colOff>
      <xdr:row>28</xdr:row>
      <xdr:rowOff>57283</xdr:rowOff>
    </xdr:from>
    <xdr:to>
      <xdr:col>24</xdr:col>
      <xdr:colOff>133082</xdr:colOff>
      <xdr:row>33</xdr:row>
      <xdr:rowOff>214196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728D1D2-19F0-4B2D-A9BB-ED8F06CF2462}"/>
            </a:ext>
          </a:extLst>
        </xdr:cNvPr>
        <xdr:cNvCxnSpPr/>
      </xdr:nvCxnSpPr>
      <xdr:spPr>
        <a:xfrm>
          <a:off x="5619482" y="6458083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143455</xdr:colOff>
      <xdr:row>30</xdr:row>
      <xdr:rowOff>192890</xdr:rowOff>
    </xdr:from>
    <xdr:to>
      <xdr:col>23</xdr:col>
      <xdr:colOff>105355</xdr:colOff>
      <xdr:row>32</xdr:row>
      <xdr:rowOff>113679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4A64C1-E6A5-43DF-A3CF-50DBF9759EFC}"/>
            </a:ext>
          </a:extLst>
        </xdr:cNvPr>
        <xdr:cNvSpPr txBox="1"/>
      </xdr:nvSpPr>
      <xdr:spPr>
        <a:xfrm rot="16200000">
          <a:off x="5078910" y="7144635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45157</xdr:colOff>
      <xdr:row>28</xdr:row>
      <xdr:rowOff>59191</xdr:rowOff>
    </xdr:from>
    <xdr:to>
      <xdr:col>24</xdr:col>
      <xdr:colOff>40183</xdr:colOff>
      <xdr:row>28</xdr:row>
      <xdr:rowOff>59191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C3EDF8B-BEE4-4DE9-9EE1-9B94E2A52DD8}"/>
            </a:ext>
          </a:extLst>
        </xdr:cNvPr>
        <xdr:cNvCxnSpPr/>
      </xdr:nvCxnSpPr>
      <xdr:spPr>
        <a:xfrm>
          <a:off x="5302957" y="6459991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132413</xdr:colOff>
      <xdr:row>28</xdr:row>
      <xdr:rowOff>52606</xdr:rowOff>
    </xdr:from>
    <xdr:to>
      <xdr:col>26</xdr:col>
      <xdr:colOff>107213</xdr:colOff>
      <xdr:row>28</xdr:row>
      <xdr:rowOff>52606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C98748E-4DDE-45A8-9B12-608379622062}"/>
            </a:ext>
          </a:extLst>
        </xdr:cNvPr>
        <xdr:cNvCxnSpPr/>
      </xdr:nvCxnSpPr>
      <xdr:spPr>
        <a:xfrm>
          <a:off x="5618813" y="6453406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105176</xdr:colOff>
      <xdr:row>27</xdr:row>
      <xdr:rowOff>142678</xdr:rowOff>
    </xdr:from>
    <xdr:to>
      <xdr:col>28</xdr:col>
      <xdr:colOff>105176</xdr:colOff>
      <xdr:row>34</xdr:row>
      <xdr:rowOff>122012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E3C14B6-9187-445E-B270-B2A366C24DF1}"/>
            </a:ext>
          </a:extLst>
        </xdr:cNvPr>
        <xdr:cNvCxnSpPr/>
      </xdr:nvCxnSpPr>
      <xdr:spPr>
        <a:xfrm rot="3300000">
          <a:off x="5716209" y="7104645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132425</xdr:colOff>
      <xdr:row>34</xdr:row>
      <xdr:rowOff>228110</xdr:rowOff>
    </xdr:from>
    <xdr:to>
      <xdr:col>30</xdr:col>
      <xdr:colOff>100025</xdr:colOff>
      <xdr:row>35</xdr:row>
      <xdr:rowOff>2860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8F51F5E-3AAB-42E9-B3A4-F899CF54268F}"/>
            </a:ext>
          </a:extLst>
        </xdr:cNvPr>
        <xdr:cNvCxnSpPr/>
      </xdr:nvCxnSpPr>
      <xdr:spPr>
        <a:xfrm>
          <a:off x="5618825" y="8000510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137104</xdr:colOff>
      <xdr:row>34</xdr:row>
      <xdr:rowOff>71897</xdr:rowOff>
    </xdr:from>
    <xdr:to>
      <xdr:col>24</xdr:col>
      <xdr:colOff>137104</xdr:colOff>
      <xdr:row>35</xdr:row>
      <xdr:rowOff>62897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EE6EEE7-3CFE-48C7-942A-15F234A50B51}"/>
            </a:ext>
          </a:extLst>
        </xdr:cNvPr>
        <xdr:cNvCxnSpPr/>
      </xdr:nvCxnSpPr>
      <xdr:spPr>
        <a:xfrm>
          <a:off x="5623504" y="7844297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101009</xdr:colOff>
      <xdr:row>34</xdr:row>
      <xdr:rowOff>71897</xdr:rowOff>
    </xdr:from>
    <xdr:to>
      <xdr:col>30</xdr:col>
      <xdr:colOff>101009</xdr:colOff>
      <xdr:row>35</xdr:row>
      <xdr:rowOff>62897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E0B446A-EB38-4537-BBBC-E72F185981E8}"/>
            </a:ext>
          </a:extLst>
        </xdr:cNvPr>
        <xdr:cNvCxnSpPr/>
      </xdr:nvCxnSpPr>
      <xdr:spPr>
        <a:xfrm>
          <a:off x="6959009" y="7844297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137104</xdr:colOff>
      <xdr:row>23</xdr:row>
      <xdr:rowOff>228414</xdr:rowOff>
    </xdr:from>
    <xdr:to>
      <xdr:col>24</xdr:col>
      <xdr:colOff>137104</xdr:colOff>
      <xdr:row>24</xdr:row>
      <xdr:rowOff>219415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014CA56-DC53-4615-A62E-2297C97F1D2F}"/>
            </a:ext>
          </a:extLst>
        </xdr:cNvPr>
        <xdr:cNvCxnSpPr/>
      </xdr:nvCxnSpPr>
      <xdr:spPr>
        <a:xfrm>
          <a:off x="5623504" y="548621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132425</xdr:colOff>
      <xdr:row>24</xdr:row>
      <xdr:rowOff>61575</xdr:rowOff>
    </xdr:from>
    <xdr:to>
      <xdr:col>26</xdr:col>
      <xdr:colOff>107225</xdr:colOff>
      <xdr:row>24</xdr:row>
      <xdr:rowOff>61575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F502CFB-C420-438F-A2C7-42200902A35B}"/>
            </a:ext>
          </a:extLst>
        </xdr:cNvPr>
        <xdr:cNvCxnSpPr/>
      </xdr:nvCxnSpPr>
      <xdr:spPr>
        <a:xfrm>
          <a:off x="5618825" y="5547975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109031</xdr:colOff>
      <xdr:row>23</xdr:row>
      <xdr:rowOff>228414</xdr:rowOff>
    </xdr:from>
    <xdr:to>
      <xdr:col>26</xdr:col>
      <xdr:colOff>109031</xdr:colOff>
      <xdr:row>24</xdr:row>
      <xdr:rowOff>219415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9DAFD0-05EB-476A-B7A5-0A426241249B}"/>
            </a:ext>
          </a:extLst>
        </xdr:cNvPr>
        <xdr:cNvCxnSpPr/>
      </xdr:nvCxnSpPr>
      <xdr:spPr>
        <a:xfrm>
          <a:off x="6052631" y="548621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72258</xdr:colOff>
      <xdr:row>23</xdr:row>
      <xdr:rowOff>32657</xdr:rowOff>
    </xdr:from>
    <xdr:to>
      <xdr:col>25</xdr:col>
      <xdr:colOff>184823</xdr:colOff>
      <xdr:row>24</xdr:row>
      <xdr:rowOff>3043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C01259-23D2-4F1E-84AB-CC133FF76E6E}"/>
            </a:ext>
          </a:extLst>
        </xdr:cNvPr>
        <xdr:cNvSpPr txBox="1"/>
      </xdr:nvSpPr>
      <xdr:spPr>
        <a:xfrm>
          <a:off x="5558658" y="5290457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46234</xdr:colOff>
      <xdr:row>28</xdr:row>
      <xdr:rowOff>117767</xdr:rowOff>
    </xdr:from>
    <xdr:to>
      <xdr:col>28</xdr:col>
      <xdr:colOff>5957</xdr:colOff>
      <xdr:row>29</xdr:row>
      <xdr:rowOff>195253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33FA93-D8C2-400D-BBF8-5530CADB4686}"/>
            </a:ext>
          </a:extLst>
        </xdr:cNvPr>
        <xdr:cNvSpPr txBox="1"/>
      </xdr:nvSpPr>
      <xdr:spPr>
        <a:xfrm rot="3300000">
          <a:off x="6218335" y="6638409"/>
          <a:ext cx="30826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176561</xdr:colOff>
      <xdr:row>29</xdr:row>
      <xdr:rowOff>126273</xdr:rowOff>
    </xdr:from>
    <xdr:to>
      <xdr:col>24</xdr:col>
      <xdr:colOff>138461</xdr:colOff>
      <xdr:row>30</xdr:row>
      <xdr:rowOff>196854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E9923F-010D-4B43-BBE1-8203360F848D}"/>
            </a:ext>
          </a:extLst>
        </xdr:cNvPr>
        <xdr:cNvSpPr txBox="1"/>
      </xdr:nvSpPr>
      <xdr:spPr>
        <a:xfrm rot="16200000">
          <a:off x="5430095" y="6873150"/>
          <a:ext cx="301358" cy="192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7042</xdr:colOff>
      <xdr:row>34</xdr:row>
      <xdr:rowOff>186266</xdr:rowOff>
    </xdr:from>
    <xdr:to>
      <xdr:col>29</xdr:col>
      <xdr:colOff>119743</xdr:colOff>
      <xdr:row>35</xdr:row>
      <xdr:rowOff>163286</xdr:rowOff>
    </xdr:to>
    <xdr:sp macro="" textlink="'1.設計条件'!T8">
      <xdr:nvSpPr>
        <xdr:cNvPr id="21" name="テキスト ボックス 20">
          <a:extLst>
            <a:ext uri="{FF2B5EF4-FFF2-40B4-BE49-F238E27FC236}">
              <a16:creationId xmlns:a16="http://schemas.microsoft.com/office/drawing/2014/main" id="{53C9B67A-BB67-401D-93B0-DFDA772DBDC3}"/>
            </a:ext>
          </a:extLst>
        </xdr:cNvPr>
        <xdr:cNvSpPr txBox="1"/>
      </xdr:nvSpPr>
      <xdr:spPr>
        <a:xfrm>
          <a:off x="6179242" y="7958666"/>
          <a:ext cx="569901" cy="205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37B364-0EC8-4882-90EB-DE012CF19FE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37622</xdr:colOff>
      <xdr:row>23</xdr:row>
      <xdr:rowOff>34216</xdr:rowOff>
    </xdr:from>
    <xdr:to>
      <xdr:col>27</xdr:col>
      <xdr:colOff>97971</xdr:colOff>
      <xdr:row>23</xdr:row>
      <xdr:rowOff>217714</xdr:rowOff>
    </xdr:to>
    <xdr:sp macro="" textlink="'1.設計条件'!T7">
      <xdr:nvSpPr>
        <xdr:cNvPr id="22" name="テキスト ボックス 21">
          <a:extLst>
            <a:ext uri="{FF2B5EF4-FFF2-40B4-BE49-F238E27FC236}">
              <a16:creationId xmlns:a16="http://schemas.microsoft.com/office/drawing/2014/main" id="{29CAA34C-F43F-452F-AC3B-540FB88C0E73}"/>
            </a:ext>
          </a:extLst>
        </xdr:cNvPr>
        <xdr:cNvSpPr txBox="1"/>
      </xdr:nvSpPr>
      <xdr:spPr>
        <a:xfrm>
          <a:off x="5752622" y="5292016"/>
          <a:ext cx="517549" cy="183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82541C7-4870-4786-9D7C-49B55A25709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163289</xdr:colOff>
      <xdr:row>29</xdr:row>
      <xdr:rowOff>108857</xdr:rowOff>
    </xdr:from>
    <xdr:to>
      <xdr:col>23</xdr:col>
      <xdr:colOff>97561</xdr:colOff>
      <xdr:row>31</xdr:row>
      <xdr:rowOff>121473</xdr:rowOff>
    </xdr:to>
    <xdr:sp macro="" textlink="'1.設計条件'!T6">
      <xdr:nvSpPr>
        <xdr:cNvPr id="23" name="テキスト ボックス 22">
          <a:extLst>
            <a:ext uri="{FF2B5EF4-FFF2-40B4-BE49-F238E27FC236}">
              <a16:creationId xmlns:a16="http://schemas.microsoft.com/office/drawing/2014/main" id="{815A40D8-AE20-4150-8C8C-E7C125DEE920}"/>
            </a:ext>
          </a:extLst>
        </xdr:cNvPr>
        <xdr:cNvSpPr txBox="1"/>
      </xdr:nvSpPr>
      <xdr:spPr>
        <a:xfrm rot="16200000">
          <a:off x="5039017" y="6891729"/>
          <a:ext cx="469816" cy="162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358646-26C1-49D1-8CF0-304C031195E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172189</xdr:colOff>
      <xdr:row>29</xdr:row>
      <xdr:rowOff>11107</xdr:rowOff>
    </xdr:from>
    <xdr:to>
      <xdr:col>28</xdr:col>
      <xdr:colOff>145737</xdr:colOff>
      <xdr:row>31</xdr:row>
      <xdr:rowOff>28482</xdr:rowOff>
    </xdr:to>
    <xdr:sp macro="" textlink="'1.設計条件'!T10">
      <xdr:nvSpPr>
        <xdr:cNvPr id="24" name="テキスト ボックス 23">
          <a:extLst>
            <a:ext uri="{FF2B5EF4-FFF2-40B4-BE49-F238E27FC236}">
              <a16:creationId xmlns:a16="http://schemas.microsoft.com/office/drawing/2014/main" id="{B0331FC7-CBF6-4644-A159-06613E2884DD}"/>
            </a:ext>
          </a:extLst>
        </xdr:cNvPr>
        <xdr:cNvSpPr txBox="1"/>
      </xdr:nvSpPr>
      <xdr:spPr>
        <a:xfrm rot="3300000">
          <a:off x="6208175" y="6776721"/>
          <a:ext cx="474575" cy="20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7EAAB-3E55-4BB2-A6C0-813E3FDF295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180892</xdr:colOff>
      <xdr:row>28</xdr:row>
      <xdr:rowOff>44898</xdr:rowOff>
    </xdr:from>
    <xdr:to>
      <xdr:col>24</xdr:col>
      <xdr:colOff>142792</xdr:colOff>
      <xdr:row>30</xdr:row>
      <xdr:rowOff>72312</xdr:rowOff>
    </xdr:to>
    <xdr:sp macro="" textlink="'1.設計条件'!T9">
      <xdr:nvSpPr>
        <xdr:cNvPr id="25" name="テキスト ボックス 24">
          <a:extLst>
            <a:ext uri="{FF2B5EF4-FFF2-40B4-BE49-F238E27FC236}">
              <a16:creationId xmlns:a16="http://schemas.microsoft.com/office/drawing/2014/main" id="{32946E4C-2C86-4207-9BC4-83FB5448E133}"/>
            </a:ext>
          </a:extLst>
        </xdr:cNvPr>
        <xdr:cNvSpPr txBox="1"/>
      </xdr:nvSpPr>
      <xdr:spPr>
        <a:xfrm rot="16200000">
          <a:off x="5340621" y="6654803"/>
          <a:ext cx="488968" cy="192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5E2EDEB-02CC-46D5-BBB8-BFBF699A780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111320</xdr:colOff>
      <xdr:row>28</xdr:row>
      <xdr:rowOff>55207</xdr:rowOff>
    </xdr:from>
    <xdr:to>
      <xdr:col>33</xdr:col>
      <xdr:colOff>206828</xdr:colOff>
      <xdr:row>28</xdr:row>
      <xdr:rowOff>55207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AE566E4-25C1-49AC-B5BF-78ED2E8D49C7}"/>
            </a:ext>
          </a:extLst>
        </xdr:cNvPr>
        <xdr:cNvCxnSpPr/>
      </xdr:nvCxnSpPr>
      <xdr:spPr>
        <a:xfrm>
          <a:off x="6054920" y="6456007"/>
          <a:ext cx="169570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26289</xdr:colOff>
      <xdr:row>24</xdr:row>
      <xdr:rowOff>182741</xdr:rowOff>
    </xdr:from>
    <xdr:to>
      <xdr:col>26</xdr:col>
      <xdr:colOff>26289</xdr:colOff>
      <xdr:row>25</xdr:row>
      <xdr:rowOff>13927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A38BBFB-0CEA-44F0-95B4-AB5F63CF09CF}"/>
            </a:ext>
          </a:extLst>
        </xdr:cNvPr>
        <xdr:cNvCxnSpPr/>
      </xdr:nvCxnSpPr>
      <xdr:spPr>
        <a:xfrm>
          <a:off x="5969889" y="5669141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209166</xdr:colOff>
      <xdr:row>25</xdr:row>
      <xdr:rowOff>12901</xdr:rowOff>
    </xdr:from>
    <xdr:to>
      <xdr:col>26</xdr:col>
      <xdr:colOff>25683</xdr:colOff>
      <xdr:row>25</xdr:row>
      <xdr:rowOff>50398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5F0E69C4-65CB-4953-9FD9-F1F0A195EA5F}"/>
            </a:ext>
          </a:extLst>
        </xdr:cNvPr>
        <xdr:cNvCxnSpPr/>
      </xdr:nvCxnSpPr>
      <xdr:spPr>
        <a:xfrm flipH="1">
          <a:off x="5924166" y="5727901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209846</xdr:colOff>
      <xdr:row>24</xdr:row>
      <xdr:rowOff>138675</xdr:rowOff>
    </xdr:from>
    <xdr:to>
      <xdr:col>26</xdr:col>
      <xdr:colOff>29508</xdr:colOff>
      <xdr:row>24</xdr:row>
      <xdr:rowOff>186937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A168F1BF-EC89-43E4-BFB6-90B93D81D026}"/>
            </a:ext>
          </a:extLst>
        </xdr:cNvPr>
        <xdr:cNvCxnSpPr/>
      </xdr:nvCxnSpPr>
      <xdr:spPr>
        <a:xfrm>
          <a:off x="5924846" y="5625075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164405</xdr:colOff>
      <xdr:row>25</xdr:row>
      <xdr:rowOff>50273</xdr:rowOff>
    </xdr:from>
    <xdr:to>
      <xdr:col>25</xdr:col>
      <xdr:colOff>210124</xdr:colOff>
      <xdr:row>25</xdr:row>
      <xdr:rowOff>102056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846EB8C8-1541-4663-88DA-320B9623B23D}"/>
            </a:ext>
          </a:extLst>
        </xdr:cNvPr>
        <xdr:cNvSpPr/>
      </xdr:nvSpPr>
      <xdr:spPr>
        <a:xfrm>
          <a:off x="5879405" y="5765273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68465</xdr:colOff>
      <xdr:row>24</xdr:row>
      <xdr:rowOff>215125</xdr:rowOff>
    </xdr:from>
    <xdr:to>
      <xdr:col>25</xdr:col>
      <xdr:colOff>187265</xdr:colOff>
      <xdr:row>28</xdr:row>
      <xdr:rowOff>53677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E746EF7-52C8-41AA-B046-67BC3BF166BF}"/>
            </a:ext>
          </a:extLst>
        </xdr:cNvPr>
        <xdr:cNvSpPr/>
      </xdr:nvSpPr>
      <xdr:spPr>
        <a:xfrm>
          <a:off x="5783465" y="5701525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26289</xdr:colOff>
      <xdr:row>25</xdr:row>
      <xdr:rowOff>144641</xdr:rowOff>
    </xdr:from>
    <xdr:to>
      <xdr:col>26</xdr:col>
      <xdr:colOff>26289</xdr:colOff>
      <xdr:row>25</xdr:row>
      <xdr:rowOff>207474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33B2083-4319-4FA7-B878-E5D6D01CBE85}"/>
            </a:ext>
          </a:extLst>
        </xdr:cNvPr>
        <xdr:cNvCxnSpPr/>
      </xdr:nvCxnSpPr>
      <xdr:spPr>
        <a:xfrm>
          <a:off x="5969889" y="5859641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209166</xdr:colOff>
      <xdr:row>25</xdr:row>
      <xdr:rowOff>206448</xdr:rowOff>
    </xdr:from>
    <xdr:to>
      <xdr:col>26</xdr:col>
      <xdr:colOff>25683</xdr:colOff>
      <xdr:row>26</xdr:row>
      <xdr:rowOff>19917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53988A1-0933-4250-B396-3B6CA5EF39EE}"/>
            </a:ext>
          </a:extLst>
        </xdr:cNvPr>
        <xdr:cNvCxnSpPr/>
      </xdr:nvCxnSpPr>
      <xdr:spPr>
        <a:xfrm flipH="1">
          <a:off x="5924166" y="5921448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209846</xdr:colOff>
      <xdr:row>25</xdr:row>
      <xdr:rowOff>100575</xdr:rowOff>
    </xdr:from>
    <xdr:to>
      <xdr:col>26</xdr:col>
      <xdr:colOff>29508</xdr:colOff>
      <xdr:row>25</xdr:row>
      <xdr:rowOff>148837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A1289E14-6427-430C-B9A6-5D1AB8DDD315}"/>
            </a:ext>
          </a:extLst>
        </xdr:cNvPr>
        <xdr:cNvCxnSpPr/>
      </xdr:nvCxnSpPr>
      <xdr:spPr>
        <a:xfrm>
          <a:off x="5924846" y="5815575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49481</xdr:colOff>
      <xdr:row>28</xdr:row>
      <xdr:rowOff>38991</xdr:rowOff>
    </xdr:from>
    <xdr:to>
      <xdr:col>28</xdr:col>
      <xdr:colOff>49481</xdr:colOff>
      <xdr:row>28</xdr:row>
      <xdr:rowOff>182991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393B3A46-817E-4B6C-989B-690633F7C9E6}"/>
            </a:ext>
          </a:extLst>
        </xdr:cNvPr>
        <xdr:cNvCxnSpPr/>
      </xdr:nvCxnSpPr>
      <xdr:spPr>
        <a:xfrm rot="2700000">
          <a:off x="6378281" y="651179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72863</xdr:colOff>
      <xdr:row>28</xdr:row>
      <xdr:rowOff>60079</xdr:rowOff>
    </xdr:from>
    <xdr:to>
      <xdr:col>28</xdr:col>
      <xdr:colOff>134802</xdr:colOff>
      <xdr:row>28</xdr:row>
      <xdr:rowOff>122018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BC68747D-392B-420F-A6DE-B9944E4098E9}"/>
            </a:ext>
          </a:extLst>
        </xdr:cNvPr>
        <xdr:cNvCxnSpPr/>
      </xdr:nvCxnSpPr>
      <xdr:spPr>
        <a:xfrm>
          <a:off x="6473663" y="646087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147157</xdr:colOff>
      <xdr:row>28</xdr:row>
      <xdr:rowOff>60079</xdr:rowOff>
    </xdr:from>
    <xdr:to>
      <xdr:col>28</xdr:col>
      <xdr:colOff>171949</xdr:colOff>
      <xdr:row>28</xdr:row>
      <xdr:rowOff>84871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EE27759-06CD-43A7-8F20-60D0969A8BBC}"/>
            </a:ext>
          </a:extLst>
        </xdr:cNvPr>
        <xdr:cNvCxnSpPr/>
      </xdr:nvCxnSpPr>
      <xdr:spPr>
        <a:xfrm>
          <a:off x="6547957" y="6460879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76388</xdr:colOff>
      <xdr:row>28</xdr:row>
      <xdr:rowOff>111971</xdr:rowOff>
    </xdr:from>
    <xdr:to>
      <xdr:col>28</xdr:col>
      <xdr:colOff>220388</xdr:colOff>
      <xdr:row>28</xdr:row>
      <xdr:rowOff>111971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47D2C843-562E-4E16-BDAB-AAB1AA869A01}"/>
            </a:ext>
          </a:extLst>
        </xdr:cNvPr>
        <xdr:cNvCxnSpPr/>
      </xdr:nvCxnSpPr>
      <xdr:spPr>
        <a:xfrm rot="18900000">
          <a:off x="6477188" y="651277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20906</xdr:colOff>
      <xdr:row>28</xdr:row>
      <xdr:rowOff>38991</xdr:rowOff>
    </xdr:from>
    <xdr:to>
      <xdr:col>29</xdr:col>
      <xdr:colOff>20906</xdr:colOff>
      <xdr:row>28</xdr:row>
      <xdr:rowOff>182991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B9F45FE-4D91-4907-820A-2914E11C05A3}"/>
            </a:ext>
          </a:extLst>
        </xdr:cNvPr>
        <xdr:cNvCxnSpPr/>
      </xdr:nvCxnSpPr>
      <xdr:spPr>
        <a:xfrm rot="2700000">
          <a:off x="6578306" y="651179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44288</xdr:colOff>
      <xdr:row>28</xdr:row>
      <xdr:rowOff>60079</xdr:rowOff>
    </xdr:from>
    <xdr:to>
      <xdr:col>29</xdr:col>
      <xdr:colOff>106227</xdr:colOff>
      <xdr:row>28</xdr:row>
      <xdr:rowOff>122018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7FEE29C4-F979-429D-8B5E-26BCE0FE33B9}"/>
            </a:ext>
          </a:extLst>
        </xdr:cNvPr>
        <xdr:cNvCxnSpPr/>
      </xdr:nvCxnSpPr>
      <xdr:spPr>
        <a:xfrm>
          <a:off x="6673688" y="646087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118582</xdr:colOff>
      <xdr:row>28</xdr:row>
      <xdr:rowOff>60079</xdr:rowOff>
    </xdr:from>
    <xdr:to>
      <xdr:col>29</xdr:col>
      <xdr:colOff>143374</xdr:colOff>
      <xdr:row>28</xdr:row>
      <xdr:rowOff>84871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44B2004B-95E8-45FF-AF0B-97812771200B}"/>
            </a:ext>
          </a:extLst>
        </xdr:cNvPr>
        <xdr:cNvCxnSpPr/>
      </xdr:nvCxnSpPr>
      <xdr:spPr>
        <a:xfrm>
          <a:off x="6747982" y="6460879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97628</xdr:colOff>
      <xdr:row>28</xdr:row>
      <xdr:rowOff>60079</xdr:rowOff>
    </xdr:from>
    <xdr:to>
      <xdr:col>27</xdr:col>
      <xdr:colOff>159567</xdr:colOff>
      <xdr:row>28</xdr:row>
      <xdr:rowOff>122018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41EA0A2-3E60-4487-96EA-92E6B3BA2A3C}"/>
            </a:ext>
          </a:extLst>
        </xdr:cNvPr>
        <xdr:cNvCxnSpPr/>
      </xdr:nvCxnSpPr>
      <xdr:spPr>
        <a:xfrm>
          <a:off x="6269828" y="646087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171922</xdr:colOff>
      <xdr:row>28</xdr:row>
      <xdr:rowOff>60079</xdr:rowOff>
    </xdr:from>
    <xdr:to>
      <xdr:col>27</xdr:col>
      <xdr:colOff>196714</xdr:colOff>
      <xdr:row>28</xdr:row>
      <xdr:rowOff>84871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A8DE082A-B9FA-4911-9BA4-8A17BF20878E}"/>
            </a:ext>
          </a:extLst>
        </xdr:cNvPr>
        <xdr:cNvCxnSpPr/>
      </xdr:nvCxnSpPr>
      <xdr:spPr>
        <a:xfrm>
          <a:off x="6344122" y="6460879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91628</xdr:colOff>
      <xdr:row>28</xdr:row>
      <xdr:rowOff>111972</xdr:rowOff>
    </xdr:from>
    <xdr:to>
      <xdr:col>28</xdr:col>
      <xdr:colOff>7028</xdr:colOff>
      <xdr:row>28</xdr:row>
      <xdr:rowOff>111972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C88AB6EC-C0F6-4E1B-9EDA-495EF80FF119}"/>
            </a:ext>
          </a:extLst>
        </xdr:cNvPr>
        <xdr:cNvCxnSpPr/>
      </xdr:nvCxnSpPr>
      <xdr:spPr>
        <a:xfrm rot="18900000">
          <a:off x="6263828" y="6512772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194631</xdr:colOff>
      <xdr:row>28</xdr:row>
      <xdr:rowOff>96430</xdr:rowOff>
    </xdr:from>
    <xdr:to>
      <xdr:col>28</xdr:col>
      <xdr:colOff>32485</xdr:colOff>
      <xdr:row>28</xdr:row>
      <xdr:rowOff>162884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7D90807-EAEC-4F95-BE73-D45237375E78}"/>
            </a:ext>
          </a:extLst>
        </xdr:cNvPr>
        <xdr:cNvCxnSpPr/>
      </xdr:nvCxnSpPr>
      <xdr:spPr>
        <a:xfrm flipV="1">
          <a:off x="6366831" y="6497230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46041</xdr:colOff>
      <xdr:row>28</xdr:row>
      <xdr:rowOff>139427</xdr:rowOff>
    </xdr:from>
    <xdr:to>
      <xdr:col>28</xdr:col>
      <xdr:colOff>69498</xdr:colOff>
      <xdr:row>28</xdr:row>
      <xdr:rowOff>162884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C22F8BA-38B2-450B-85CB-8D04B7D1E6C0}"/>
            </a:ext>
          </a:extLst>
        </xdr:cNvPr>
        <xdr:cNvCxnSpPr/>
      </xdr:nvCxnSpPr>
      <xdr:spPr>
        <a:xfrm flipV="1">
          <a:off x="6446841" y="6540227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97394</xdr:colOff>
      <xdr:row>28</xdr:row>
      <xdr:rowOff>55632</xdr:rowOff>
    </xdr:from>
    <xdr:to>
      <xdr:col>32</xdr:col>
      <xdr:colOff>218493</xdr:colOff>
      <xdr:row>33</xdr:row>
      <xdr:rowOff>211514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E044588F-42B4-4C0A-898A-84329CBF494F}"/>
            </a:ext>
          </a:extLst>
        </xdr:cNvPr>
        <xdr:cNvCxnSpPr/>
      </xdr:nvCxnSpPr>
      <xdr:spPr>
        <a:xfrm flipH="1">
          <a:off x="6955394" y="6456432"/>
          <a:ext cx="578299" cy="129888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35311</xdr:colOff>
      <xdr:row>30</xdr:row>
      <xdr:rowOff>135531</xdr:rowOff>
    </xdr:from>
    <xdr:to>
      <xdr:col>30</xdr:col>
      <xdr:colOff>35311</xdr:colOff>
      <xdr:row>32</xdr:row>
      <xdr:rowOff>62894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B2885FBC-0C46-4E67-998C-D626A903F344}"/>
            </a:ext>
          </a:extLst>
        </xdr:cNvPr>
        <xdr:cNvCxnSpPr/>
      </xdr:nvCxnSpPr>
      <xdr:spPr>
        <a:xfrm>
          <a:off x="6958625" y="7058845"/>
          <a:ext cx="0" cy="388918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106434</xdr:colOff>
      <xdr:row>25</xdr:row>
      <xdr:rowOff>83309</xdr:rowOff>
    </xdr:from>
    <xdr:to>
      <xdr:col>32</xdr:col>
      <xdr:colOff>213360</xdr:colOff>
      <xdr:row>25</xdr:row>
      <xdr:rowOff>83309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A792B77-74C4-476E-B073-C74775C2E18C}"/>
            </a:ext>
          </a:extLst>
        </xdr:cNvPr>
        <xdr:cNvCxnSpPr/>
      </xdr:nvCxnSpPr>
      <xdr:spPr>
        <a:xfrm>
          <a:off x="6106640" y="5852738"/>
          <a:ext cx="1491589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105077</xdr:colOff>
      <xdr:row>25</xdr:row>
      <xdr:rowOff>21771</xdr:rowOff>
    </xdr:from>
    <xdr:to>
      <xdr:col>26</xdr:col>
      <xdr:colOff>105077</xdr:colOff>
      <xdr:row>26</xdr:row>
      <xdr:rowOff>34582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3223BF4C-7BC2-4589-84EF-127DDD52AAB4}"/>
            </a:ext>
          </a:extLst>
        </xdr:cNvPr>
        <xdr:cNvCxnSpPr/>
      </xdr:nvCxnSpPr>
      <xdr:spPr>
        <a:xfrm flipV="1">
          <a:off x="6105283" y="5791200"/>
          <a:ext cx="0" cy="243588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8709</xdr:colOff>
      <xdr:row>24</xdr:row>
      <xdr:rowOff>108858</xdr:rowOff>
    </xdr:from>
    <xdr:to>
      <xdr:col>30</xdr:col>
      <xdr:colOff>160934</xdr:colOff>
      <xdr:row>25</xdr:row>
      <xdr:rowOff>119518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B4854F9-F812-4423-ABD7-0621E55CD6E1}"/>
            </a:ext>
          </a:extLst>
        </xdr:cNvPr>
        <xdr:cNvSpPr txBox="1"/>
      </xdr:nvSpPr>
      <xdr:spPr>
        <a:xfrm>
          <a:off x="6701246" y="5647509"/>
          <a:ext cx="383002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67772</xdr:colOff>
      <xdr:row>29</xdr:row>
      <xdr:rowOff>192973</xdr:rowOff>
    </xdr:from>
    <xdr:to>
      <xdr:col>31</xdr:col>
      <xdr:colOff>24273</xdr:colOff>
      <xdr:row>30</xdr:row>
      <xdr:rowOff>203634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7E79B59-92B6-47E1-A10E-B88F61A83FC3}"/>
            </a:ext>
          </a:extLst>
        </xdr:cNvPr>
        <xdr:cNvSpPr txBox="1"/>
      </xdr:nvSpPr>
      <xdr:spPr>
        <a:xfrm>
          <a:off x="6760309" y="6885510"/>
          <a:ext cx="418055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219653</xdr:colOff>
      <xdr:row>33</xdr:row>
      <xdr:rowOff>15433</xdr:rowOff>
    </xdr:from>
    <xdr:to>
      <xdr:col>29</xdr:col>
      <xdr:colOff>176154</xdr:colOff>
      <xdr:row>34</xdr:row>
      <xdr:rowOff>26095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B29C798-2FFE-459C-A868-20CB8670D67F}"/>
            </a:ext>
          </a:extLst>
        </xdr:cNvPr>
        <xdr:cNvSpPr txBox="1"/>
      </xdr:nvSpPr>
      <xdr:spPr>
        <a:xfrm>
          <a:off x="6362250" y="7523052"/>
          <a:ext cx="411508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218288</xdr:colOff>
      <xdr:row>25</xdr:row>
      <xdr:rowOff>21771</xdr:rowOff>
    </xdr:from>
    <xdr:to>
      <xdr:col>32</xdr:col>
      <xdr:colOff>218288</xdr:colOff>
      <xdr:row>26</xdr:row>
      <xdr:rowOff>34582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FDCB8D4B-3637-4084-3D28-62578DB68F9B}"/>
            </a:ext>
          </a:extLst>
        </xdr:cNvPr>
        <xdr:cNvCxnSpPr/>
      </xdr:nvCxnSpPr>
      <xdr:spPr>
        <a:xfrm flipV="1">
          <a:off x="7603157" y="5791200"/>
          <a:ext cx="0" cy="243588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95796</xdr:colOff>
      <xdr:row>33</xdr:row>
      <xdr:rowOff>215064</xdr:rowOff>
    </xdr:from>
    <xdr:to>
      <xdr:col>32</xdr:col>
      <xdr:colOff>148045</xdr:colOff>
      <xdr:row>33</xdr:row>
      <xdr:rowOff>215064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B0FFC75D-3797-4B98-A50E-8313F9C9F5F7}"/>
            </a:ext>
          </a:extLst>
        </xdr:cNvPr>
        <xdr:cNvCxnSpPr/>
      </xdr:nvCxnSpPr>
      <xdr:spPr>
        <a:xfrm>
          <a:off x="6920904" y="7722683"/>
          <a:ext cx="507256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74499</xdr:colOff>
      <xdr:row>30</xdr:row>
      <xdr:rowOff>152949</xdr:rowOff>
    </xdr:from>
    <xdr:to>
      <xdr:col>32</xdr:col>
      <xdr:colOff>74499</xdr:colOff>
      <xdr:row>32</xdr:row>
      <xdr:rowOff>80312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6200CDC8-6F10-4BD6-B8E3-1229D692EC74}"/>
            </a:ext>
          </a:extLst>
        </xdr:cNvPr>
        <xdr:cNvCxnSpPr/>
      </xdr:nvCxnSpPr>
      <xdr:spPr>
        <a:xfrm rot="8640000">
          <a:off x="7459368" y="7076263"/>
          <a:ext cx="0" cy="388918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182377</xdr:colOff>
      <xdr:row>31</xdr:row>
      <xdr:rowOff>22939</xdr:rowOff>
    </xdr:from>
    <xdr:to>
      <xdr:col>33</xdr:col>
      <xdr:colOff>44822</xdr:colOff>
      <xdr:row>31</xdr:row>
      <xdr:rowOff>22939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96F27978-E0FD-4BF1-8E86-08BC646F6A5F}"/>
            </a:ext>
          </a:extLst>
        </xdr:cNvPr>
        <xdr:cNvCxnSpPr/>
      </xdr:nvCxnSpPr>
      <xdr:spPr>
        <a:xfrm rot="1440000">
          <a:off x="7336468" y="7177030"/>
          <a:ext cx="324000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50354</xdr:colOff>
      <xdr:row>32</xdr:row>
      <xdr:rowOff>18801</xdr:rowOff>
    </xdr:from>
    <xdr:to>
      <xdr:col>34</xdr:col>
      <xdr:colOff>6855</xdr:colOff>
      <xdr:row>33</xdr:row>
      <xdr:rowOff>29462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FF1D22F-8E03-419C-9B80-1185A966F42F}"/>
            </a:ext>
          </a:extLst>
        </xdr:cNvPr>
        <xdr:cNvSpPr txBox="1"/>
      </xdr:nvSpPr>
      <xdr:spPr>
        <a:xfrm>
          <a:off x="7435223" y="7403670"/>
          <a:ext cx="418055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141829</xdr:colOff>
      <xdr:row>32</xdr:row>
      <xdr:rowOff>109724</xdr:rowOff>
    </xdr:from>
    <xdr:to>
      <xdr:col>29</xdr:col>
      <xdr:colOff>46904</xdr:colOff>
      <xdr:row>32</xdr:row>
      <xdr:rowOff>109724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88E16BD5-BD13-434A-BEF8-3ECF1BA071F8}"/>
            </a:ext>
          </a:extLst>
        </xdr:cNvPr>
        <xdr:cNvCxnSpPr/>
      </xdr:nvCxnSpPr>
      <xdr:spPr>
        <a:xfrm rot="8640000">
          <a:off x="6283322" y="7388530"/>
          <a:ext cx="360000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147223</xdr:colOff>
      <xdr:row>31</xdr:row>
      <xdr:rowOff>195362</xdr:rowOff>
    </xdr:from>
    <xdr:to>
      <xdr:col>28</xdr:col>
      <xdr:colOff>147223</xdr:colOff>
      <xdr:row>33</xdr:row>
      <xdr:rowOff>122725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700DD916-0F61-4989-9D49-6A9A11A102BA}"/>
            </a:ext>
          </a:extLst>
        </xdr:cNvPr>
        <xdr:cNvCxnSpPr/>
      </xdr:nvCxnSpPr>
      <xdr:spPr>
        <a:xfrm rot="12840000">
          <a:off x="6517324" y="7247974"/>
          <a:ext cx="0" cy="382370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119580</xdr:colOff>
      <xdr:row>27</xdr:row>
      <xdr:rowOff>34119</xdr:rowOff>
    </xdr:from>
    <xdr:to>
      <xdr:col>26</xdr:col>
      <xdr:colOff>119580</xdr:colOff>
      <xdr:row>28</xdr:row>
      <xdr:rowOff>59969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2C978416-47EE-4833-9B24-504FCD010386}"/>
            </a:ext>
          </a:extLst>
        </xdr:cNvPr>
        <xdr:cNvCxnSpPr/>
      </xdr:nvCxnSpPr>
      <xdr:spPr>
        <a:xfrm>
          <a:off x="6033610" y="617561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124129</xdr:colOff>
      <xdr:row>27</xdr:row>
      <xdr:rowOff>42459</xdr:rowOff>
    </xdr:from>
    <xdr:to>
      <xdr:col>27</xdr:col>
      <xdr:colOff>124129</xdr:colOff>
      <xdr:row>28</xdr:row>
      <xdr:rowOff>68309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42D03D09-F6B5-42DC-9CB3-6E2E6FAE7603}"/>
            </a:ext>
          </a:extLst>
        </xdr:cNvPr>
        <xdr:cNvCxnSpPr/>
      </xdr:nvCxnSpPr>
      <xdr:spPr>
        <a:xfrm>
          <a:off x="6265622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127921</xdr:colOff>
      <xdr:row>27</xdr:row>
      <xdr:rowOff>42459</xdr:rowOff>
    </xdr:from>
    <xdr:to>
      <xdr:col>28</xdr:col>
      <xdr:colOff>127921</xdr:colOff>
      <xdr:row>28</xdr:row>
      <xdr:rowOff>68309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C943D809-27D3-2AC5-E2C3-3480EADE7C38}"/>
            </a:ext>
          </a:extLst>
        </xdr:cNvPr>
        <xdr:cNvCxnSpPr/>
      </xdr:nvCxnSpPr>
      <xdr:spPr>
        <a:xfrm>
          <a:off x="6496876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101383</xdr:colOff>
      <xdr:row>27</xdr:row>
      <xdr:rowOff>42459</xdr:rowOff>
    </xdr:from>
    <xdr:to>
      <xdr:col>29</xdr:col>
      <xdr:colOff>101383</xdr:colOff>
      <xdr:row>28</xdr:row>
      <xdr:rowOff>68309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76DE373A-E7BE-BC4B-0BD7-642FE02AA9FF}"/>
            </a:ext>
          </a:extLst>
        </xdr:cNvPr>
        <xdr:cNvCxnSpPr/>
      </xdr:nvCxnSpPr>
      <xdr:spPr>
        <a:xfrm>
          <a:off x="6697801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67263</xdr:colOff>
      <xdr:row>27</xdr:row>
      <xdr:rowOff>42459</xdr:rowOff>
    </xdr:from>
    <xdr:to>
      <xdr:col>30</xdr:col>
      <xdr:colOff>67263</xdr:colOff>
      <xdr:row>28</xdr:row>
      <xdr:rowOff>68309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A2FB349-B423-BA0A-3DE1-158F565FEEC9}"/>
            </a:ext>
          </a:extLst>
        </xdr:cNvPr>
        <xdr:cNvCxnSpPr/>
      </xdr:nvCxnSpPr>
      <xdr:spPr>
        <a:xfrm>
          <a:off x="6891144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36936</xdr:colOff>
      <xdr:row>27</xdr:row>
      <xdr:rowOff>42459</xdr:rowOff>
    </xdr:from>
    <xdr:to>
      <xdr:col>31</xdr:col>
      <xdr:colOff>36936</xdr:colOff>
      <xdr:row>28</xdr:row>
      <xdr:rowOff>68309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5D9872A-D675-5CA7-A4B7-35D5B49BA814}"/>
            </a:ext>
          </a:extLst>
        </xdr:cNvPr>
        <xdr:cNvCxnSpPr/>
      </xdr:nvCxnSpPr>
      <xdr:spPr>
        <a:xfrm>
          <a:off x="7088279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14189</xdr:colOff>
      <xdr:row>27</xdr:row>
      <xdr:rowOff>42459</xdr:rowOff>
    </xdr:from>
    <xdr:to>
      <xdr:col>32</xdr:col>
      <xdr:colOff>14189</xdr:colOff>
      <xdr:row>28</xdr:row>
      <xdr:rowOff>68309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40DA7AC-1209-C450-1086-BF270BB9E4A5}"/>
            </a:ext>
          </a:extLst>
        </xdr:cNvPr>
        <xdr:cNvCxnSpPr/>
      </xdr:nvCxnSpPr>
      <xdr:spPr>
        <a:xfrm>
          <a:off x="7292995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211323</xdr:colOff>
      <xdr:row>27</xdr:row>
      <xdr:rowOff>42459</xdr:rowOff>
    </xdr:from>
    <xdr:to>
      <xdr:col>32</xdr:col>
      <xdr:colOff>211323</xdr:colOff>
      <xdr:row>28</xdr:row>
      <xdr:rowOff>68309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29BE661B-A872-2ECA-032B-EE53175A9840}"/>
            </a:ext>
          </a:extLst>
        </xdr:cNvPr>
        <xdr:cNvCxnSpPr/>
      </xdr:nvCxnSpPr>
      <xdr:spPr>
        <a:xfrm>
          <a:off x="7490129" y="6183952"/>
          <a:ext cx="0" cy="253312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109207</xdr:colOff>
      <xdr:row>27</xdr:row>
      <xdr:rowOff>48648</xdr:rowOff>
    </xdr:from>
    <xdr:to>
      <xdr:col>32</xdr:col>
      <xdr:colOff>216133</xdr:colOff>
      <xdr:row>27</xdr:row>
      <xdr:rowOff>48648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966D5FE1-1B2A-4A51-911D-68AC70A0F4CF}"/>
            </a:ext>
          </a:extLst>
        </xdr:cNvPr>
        <xdr:cNvCxnSpPr/>
      </xdr:nvCxnSpPr>
      <xdr:spPr>
        <a:xfrm>
          <a:off x="6023237" y="6190141"/>
          <a:ext cx="1471702" cy="0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100268</xdr:colOff>
      <xdr:row>28</xdr:row>
      <xdr:rowOff>59141</xdr:rowOff>
    </xdr:from>
    <xdr:to>
      <xdr:col>26</xdr:col>
      <xdr:colOff>100268</xdr:colOff>
      <xdr:row>30</xdr:row>
      <xdr:rowOff>3791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3CCE54EA-3EEA-40FA-801E-C91254FF38A0}"/>
            </a:ext>
          </a:extLst>
        </xdr:cNvPr>
        <xdr:cNvCxnSpPr/>
      </xdr:nvCxnSpPr>
      <xdr:spPr>
        <a:xfrm flipV="1">
          <a:off x="6014298" y="6428096"/>
          <a:ext cx="0" cy="399576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174388</xdr:colOff>
      <xdr:row>33</xdr:row>
      <xdr:rowOff>46249</xdr:rowOff>
    </xdr:from>
    <xdr:to>
      <xdr:col>31</xdr:col>
      <xdr:colOff>53075</xdr:colOff>
      <xdr:row>34</xdr:row>
      <xdr:rowOff>152399</xdr:rowOff>
    </xdr:to>
    <xdr:sp macro="" textlink="">
      <xdr:nvSpPr>
        <xdr:cNvPr id="109" name="円弧 108">
          <a:extLst>
            <a:ext uri="{FF2B5EF4-FFF2-40B4-BE49-F238E27FC236}">
              <a16:creationId xmlns:a16="http://schemas.microsoft.com/office/drawing/2014/main" id="{3D1CC282-A406-5D7A-4B6C-6014E6F19496}"/>
            </a:ext>
          </a:extLst>
        </xdr:cNvPr>
        <xdr:cNvSpPr/>
      </xdr:nvSpPr>
      <xdr:spPr>
        <a:xfrm>
          <a:off x="6770806" y="7552518"/>
          <a:ext cx="333612" cy="333612"/>
        </a:xfrm>
        <a:prstGeom prst="arc">
          <a:avLst>
            <a:gd name="adj1" fmla="val 17603125"/>
            <a:gd name="adj2" fmla="val 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220950</xdr:colOff>
      <xdr:row>32</xdr:row>
      <xdr:rowOff>196980</xdr:rowOff>
    </xdr:from>
    <xdr:to>
      <xdr:col>32</xdr:col>
      <xdr:colOff>177451</xdr:colOff>
      <xdr:row>33</xdr:row>
      <xdr:rowOff>207641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2E42A74C-1280-EA69-A0F9-59AA2294499B}"/>
            </a:ext>
          </a:extLst>
        </xdr:cNvPr>
        <xdr:cNvSpPr txBox="1"/>
      </xdr:nvSpPr>
      <xdr:spPr>
        <a:xfrm>
          <a:off x="7044831" y="7475786"/>
          <a:ext cx="41142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126176</xdr:colOff>
      <xdr:row>31</xdr:row>
      <xdr:rowOff>60503</xdr:rowOff>
    </xdr:from>
    <xdr:to>
      <xdr:col>34</xdr:col>
      <xdr:colOff>82677</xdr:colOff>
      <xdr:row>32</xdr:row>
      <xdr:rowOff>71164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9280AB62-3E5E-F2B0-EBF3-F6F6C9A52DD3}"/>
            </a:ext>
          </a:extLst>
        </xdr:cNvPr>
        <xdr:cNvSpPr txBox="1"/>
      </xdr:nvSpPr>
      <xdr:spPr>
        <a:xfrm>
          <a:off x="7404982" y="7111846"/>
          <a:ext cx="41142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122074</xdr:colOff>
      <xdr:row>30</xdr:row>
      <xdr:rowOff>130410</xdr:rowOff>
    </xdr:from>
    <xdr:to>
      <xdr:col>33</xdr:col>
      <xdr:colOff>760</xdr:colOff>
      <xdr:row>32</xdr:row>
      <xdr:rowOff>9097</xdr:rowOff>
    </xdr:to>
    <xdr:sp macro="" textlink="">
      <xdr:nvSpPr>
        <xdr:cNvPr id="112" name="円弧 111">
          <a:extLst>
            <a:ext uri="{FF2B5EF4-FFF2-40B4-BE49-F238E27FC236}">
              <a16:creationId xmlns:a16="http://schemas.microsoft.com/office/drawing/2014/main" id="{24DA1B9C-01AB-4865-9F29-F5529C51F0A1}"/>
            </a:ext>
          </a:extLst>
        </xdr:cNvPr>
        <xdr:cNvSpPr/>
      </xdr:nvSpPr>
      <xdr:spPr>
        <a:xfrm rot="5552350">
          <a:off x="7173417" y="6954291"/>
          <a:ext cx="333612" cy="333612"/>
        </a:xfrm>
        <a:prstGeom prst="arc">
          <a:avLst>
            <a:gd name="adj1" fmla="val 16200000"/>
            <a:gd name="adj2" fmla="val 1940196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16995</xdr:colOff>
      <xdr:row>32</xdr:row>
      <xdr:rowOff>156036</xdr:rowOff>
    </xdr:from>
    <xdr:to>
      <xdr:col>28</xdr:col>
      <xdr:colOff>200959</xdr:colOff>
      <xdr:row>33</xdr:row>
      <xdr:rowOff>166697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F1A5C172-6E9B-48C7-9DBB-7321472A665A}"/>
            </a:ext>
          </a:extLst>
        </xdr:cNvPr>
        <xdr:cNvSpPr txBox="1"/>
      </xdr:nvSpPr>
      <xdr:spPr>
        <a:xfrm>
          <a:off x="6158488" y="7434842"/>
          <a:ext cx="41142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194862</xdr:colOff>
      <xdr:row>31</xdr:row>
      <xdr:rowOff>191826</xdr:rowOff>
    </xdr:from>
    <xdr:to>
      <xdr:col>29</xdr:col>
      <xdr:colOff>73549</xdr:colOff>
      <xdr:row>33</xdr:row>
      <xdr:rowOff>70512</xdr:rowOff>
    </xdr:to>
    <xdr:sp macro="" textlink="">
      <xdr:nvSpPr>
        <xdr:cNvPr id="114" name="円弧 113">
          <a:extLst>
            <a:ext uri="{FF2B5EF4-FFF2-40B4-BE49-F238E27FC236}">
              <a16:creationId xmlns:a16="http://schemas.microsoft.com/office/drawing/2014/main" id="{A35CD74A-5757-48BB-B431-50E77BFCA5B5}"/>
            </a:ext>
          </a:extLst>
        </xdr:cNvPr>
        <xdr:cNvSpPr/>
      </xdr:nvSpPr>
      <xdr:spPr>
        <a:xfrm rot="12716801">
          <a:off x="6336355" y="7243169"/>
          <a:ext cx="333612" cy="333612"/>
        </a:xfrm>
        <a:prstGeom prst="arc">
          <a:avLst>
            <a:gd name="adj1" fmla="val 16200000"/>
            <a:gd name="adj2" fmla="val 18334691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183488</xdr:colOff>
      <xdr:row>27</xdr:row>
      <xdr:rowOff>222153</xdr:rowOff>
    </xdr:from>
    <xdr:to>
      <xdr:col>27</xdr:col>
      <xdr:colOff>62174</xdr:colOff>
      <xdr:row>29</xdr:row>
      <xdr:rowOff>100840</xdr:rowOff>
    </xdr:to>
    <xdr:sp macro="" textlink="">
      <xdr:nvSpPr>
        <xdr:cNvPr id="115" name="円弧 114">
          <a:extLst>
            <a:ext uri="{FF2B5EF4-FFF2-40B4-BE49-F238E27FC236}">
              <a16:creationId xmlns:a16="http://schemas.microsoft.com/office/drawing/2014/main" id="{FD2D3B2C-C581-45E9-8485-B1EBAC2277F7}"/>
            </a:ext>
          </a:extLst>
        </xdr:cNvPr>
        <xdr:cNvSpPr/>
      </xdr:nvSpPr>
      <xdr:spPr>
        <a:xfrm rot="7955624">
          <a:off x="5870055" y="6363646"/>
          <a:ext cx="333612" cy="333612"/>
        </a:xfrm>
        <a:prstGeom prst="arc">
          <a:avLst>
            <a:gd name="adj1" fmla="val 16200000"/>
            <a:gd name="adj2" fmla="val 1940196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36709</xdr:colOff>
      <xdr:row>29</xdr:row>
      <xdr:rowOff>54435</xdr:rowOff>
    </xdr:from>
    <xdr:to>
      <xdr:col>27</xdr:col>
      <xdr:colOff>220672</xdr:colOff>
      <xdr:row>30</xdr:row>
      <xdr:rowOff>65096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67C139E3-37D1-42CC-ABCD-E081F37300C8}"/>
            </a:ext>
          </a:extLst>
        </xdr:cNvPr>
        <xdr:cNvSpPr txBox="1"/>
      </xdr:nvSpPr>
      <xdr:spPr>
        <a:xfrm>
          <a:off x="5950739" y="6650853"/>
          <a:ext cx="41142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63567</xdr:colOff>
      <xdr:row>26</xdr:row>
      <xdr:rowOff>8555</xdr:rowOff>
    </xdr:from>
    <xdr:to>
      <xdr:col>29</xdr:col>
      <xdr:colOff>172632</xdr:colOff>
      <xdr:row>27</xdr:row>
      <xdr:rowOff>19216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BB925-F142-4D46-A066-E93BD27F3C52}"/>
            </a:ext>
          </a:extLst>
        </xdr:cNvPr>
        <xdr:cNvSpPr txBox="1"/>
      </xdr:nvSpPr>
      <xdr:spPr>
        <a:xfrm>
          <a:off x="6464367" y="5952155"/>
          <a:ext cx="337665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21746</xdr:colOff>
      <xdr:row>26</xdr:row>
      <xdr:rowOff>5263</xdr:rowOff>
    </xdr:from>
    <xdr:to>
      <xdr:col>30</xdr:col>
      <xdr:colOff>130810</xdr:colOff>
      <xdr:row>27</xdr:row>
      <xdr:rowOff>17061</xdr:rowOff>
    </xdr:to>
    <xdr:sp macro="" textlink="'1.設計条件'!T37">
      <xdr:nvSpPr>
        <xdr:cNvPr id="118" name="テキスト ボックス 117">
          <a:extLst>
            <a:ext uri="{FF2B5EF4-FFF2-40B4-BE49-F238E27FC236}">
              <a16:creationId xmlns:a16="http://schemas.microsoft.com/office/drawing/2014/main" id="{290DFE95-1DDC-4C50-8A04-353F3A1F1CB0}"/>
            </a:ext>
          </a:extLst>
        </xdr:cNvPr>
        <xdr:cNvSpPr txBox="1"/>
      </xdr:nvSpPr>
      <xdr:spPr>
        <a:xfrm>
          <a:off x="6651146" y="5948863"/>
          <a:ext cx="337664" cy="240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EBE8F2-F16C-47F6-8DB4-BD13358A2661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182447</xdr:colOff>
      <xdr:row>26</xdr:row>
      <xdr:rowOff>13284</xdr:rowOff>
    </xdr:from>
    <xdr:to>
      <xdr:col>31</xdr:col>
      <xdr:colOff>222515</xdr:colOff>
      <xdr:row>27</xdr:row>
      <xdr:rowOff>25082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5F1481F0-3D3B-ABA0-CAA1-6584EA3BBC6C}"/>
            </a:ext>
          </a:extLst>
        </xdr:cNvPr>
        <xdr:cNvSpPr txBox="1"/>
      </xdr:nvSpPr>
      <xdr:spPr>
        <a:xfrm>
          <a:off x="6811847" y="5956884"/>
          <a:ext cx="497268" cy="240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173738</xdr:colOff>
      <xdr:row>31</xdr:row>
      <xdr:rowOff>148487</xdr:rowOff>
    </xdr:from>
    <xdr:to>
      <xdr:col>59</xdr:col>
      <xdr:colOff>207595</xdr:colOff>
      <xdr:row>31</xdr:row>
      <xdr:rowOff>148487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ECE038E5-809D-A3D3-E08A-99067AC5C30D}"/>
            </a:ext>
          </a:extLst>
        </xdr:cNvPr>
        <xdr:cNvCxnSpPr/>
      </xdr:nvCxnSpPr>
      <xdr:spPr>
        <a:xfrm>
          <a:off x="13154014" y="7207935"/>
          <a:ext cx="48930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213623</xdr:colOff>
      <xdr:row>33</xdr:row>
      <xdr:rowOff>212929</xdr:rowOff>
    </xdr:from>
    <xdr:to>
      <xdr:col>65</xdr:col>
      <xdr:colOff>181223</xdr:colOff>
      <xdr:row>33</xdr:row>
      <xdr:rowOff>212929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C0AB24FD-7464-FD61-6313-CE2EA4C80663}"/>
            </a:ext>
          </a:extLst>
        </xdr:cNvPr>
        <xdr:cNvCxnSpPr/>
      </xdr:nvCxnSpPr>
      <xdr:spPr>
        <a:xfrm>
          <a:off x="13649347" y="7727826"/>
          <a:ext cx="133394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184180</xdr:colOff>
      <xdr:row>33</xdr:row>
      <xdr:rowOff>216939</xdr:rowOff>
    </xdr:from>
    <xdr:to>
      <xdr:col>59</xdr:col>
      <xdr:colOff>105103</xdr:colOff>
      <xdr:row>33</xdr:row>
      <xdr:rowOff>216939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D4E861B8-A4F2-25C3-A585-32F1E8E9175B}"/>
            </a:ext>
          </a:extLst>
        </xdr:cNvPr>
        <xdr:cNvCxnSpPr/>
      </xdr:nvCxnSpPr>
      <xdr:spPr>
        <a:xfrm>
          <a:off x="13364152" y="7847449"/>
          <a:ext cx="38337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20836</xdr:colOff>
      <xdr:row>28</xdr:row>
      <xdr:rowOff>59859</xdr:rowOff>
    </xdr:from>
    <xdr:to>
      <xdr:col>58</xdr:col>
      <xdr:colOff>20836</xdr:colOff>
      <xdr:row>33</xdr:row>
      <xdr:rowOff>210587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F195CF7-E133-7644-1EDF-CDB314DCAFA3}"/>
            </a:ext>
          </a:extLst>
        </xdr:cNvPr>
        <xdr:cNvCxnSpPr/>
      </xdr:nvCxnSpPr>
      <xdr:spPr>
        <a:xfrm>
          <a:off x="13432036" y="6534231"/>
          <a:ext cx="0" cy="1306866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114240</xdr:colOff>
      <xdr:row>34</xdr:row>
      <xdr:rowOff>189730</xdr:rowOff>
    </xdr:from>
    <xdr:to>
      <xdr:col>63</xdr:col>
      <xdr:colOff>40042</xdr:colOff>
      <xdr:row>35</xdr:row>
      <xdr:rowOff>202569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EE1742FE-0AF7-75DE-68CF-58AA14810732}"/>
            </a:ext>
          </a:extLst>
        </xdr:cNvPr>
        <xdr:cNvSpPr txBox="1"/>
      </xdr:nvSpPr>
      <xdr:spPr>
        <a:xfrm>
          <a:off x="14005412" y="7932351"/>
          <a:ext cx="381251" cy="240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214292</xdr:colOff>
      <xdr:row>28</xdr:row>
      <xdr:rowOff>57283</xdr:rowOff>
    </xdr:from>
    <xdr:to>
      <xdr:col>59</xdr:col>
      <xdr:colOff>214292</xdr:colOff>
      <xdr:row>33</xdr:row>
      <xdr:rowOff>214196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2ED26697-F247-C24E-5F65-C0770276D434}"/>
            </a:ext>
          </a:extLst>
        </xdr:cNvPr>
        <xdr:cNvCxnSpPr/>
      </xdr:nvCxnSpPr>
      <xdr:spPr>
        <a:xfrm>
          <a:off x="13650016" y="6433559"/>
          <a:ext cx="0" cy="1295534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51250</xdr:colOff>
      <xdr:row>30</xdr:row>
      <xdr:rowOff>192890</xdr:rowOff>
    </xdr:from>
    <xdr:to>
      <xdr:col>58</xdr:col>
      <xdr:colOff>13150</xdr:colOff>
      <xdr:row>32</xdr:row>
      <xdr:rowOff>113679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CB58E592-4968-A6DB-0599-38E9C0D61C1E}"/>
            </a:ext>
          </a:extLst>
        </xdr:cNvPr>
        <xdr:cNvSpPr txBox="1"/>
      </xdr:nvSpPr>
      <xdr:spPr>
        <a:xfrm rot="16200000">
          <a:off x="13136164" y="7224776"/>
          <a:ext cx="383244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184180</xdr:colOff>
      <xdr:row>28</xdr:row>
      <xdr:rowOff>59191</xdr:rowOff>
    </xdr:from>
    <xdr:to>
      <xdr:col>58</xdr:col>
      <xdr:colOff>179206</xdr:colOff>
      <xdr:row>28</xdr:row>
      <xdr:rowOff>59191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98B486BE-1661-C3BD-A2A6-47FD5A9AB05D}"/>
            </a:ext>
          </a:extLst>
        </xdr:cNvPr>
        <xdr:cNvCxnSpPr/>
      </xdr:nvCxnSpPr>
      <xdr:spPr>
        <a:xfrm>
          <a:off x="13364152" y="6533563"/>
          <a:ext cx="22625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213623</xdr:colOff>
      <xdr:row>28</xdr:row>
      <xdr:rowOff>52606</xdr:rowOff>
    </xdr:from>
    <xdr:to>
      <xdr:col>61</xdr:col>
      <xdr:colOff>188423</xdr:colOff>
      <xdr:row>28</xdr:row>
      <xdr:rowOff>52606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67088FAC-9CF7-E060-011D-7F29C19EA4F8}"/>
            </a:ext>
          </a:extLst>
        </xdr:cNvPr>
        <xdr:cNvCxnSpPr/>
      </xdr:nvCxnSpPr>
      <xdr:spPr>
        <a:xfrm>
          <a:off x="13649347" y="6428882"/>
          <a:ext cx="4302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186386</xdr:colOff>
      <xdr:row>27</xdr:row>
      <xdr:rowOff>142678</xdr:rowOff>
    </xdr:from>
    <xdr:to>
      <xdr:col>63</xdr:col>
      <xdr:colOff>186386</xdr:colOff>
      <xdr:row>34</xdr:row>
      <xdr:rowOff>122012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E000077B-D043-DC1D-4FE3-BD3B57713512}"/>
            </a:ext>
          </a:extLst>
        </xdr:cNvPr>
        <xdr:cNvCxnSpPr/>
      </xdr:nvCxnSpPr>
      <xdr:spPr>
        <a:xfrm rot="3300000">
          <a:off x="13746305" y="7077932"/>
          <a:ext cx="15734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213635</xdr:colOff>
      <xdr:row>35</xdr:row>
      <xdr:rowOff>386</xdr:rowOff>
    </xdr:from>
    <xdr:to>
      <xdr:col>65</xdr:col>
      <xdr:colOff>181235</xdr:colOff>
      <xdr:row>35</xdr:row>
      <xdr:rowOff>2860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7E26ABA3-2080-BA60-8FDD-94EAF50740E3}"/>
            </a:ext>
          </a:extLst>
        </xdr:cNvPr>
        <xdr:cNvCxnSpPr/>
      </xdr:nvCxnSpPr>
      <xdr:spPr>
        <a:xfrm>
          <a:off x="13649359" y="7970731"/>
          <a:ext cx="1333945" cy="2474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218314</xdr:colOff>
      <xdr:row>34</xdr:row>
      <xdr:rowOff>71897</xdr:rowOff>
    </xdr:from>
    <xdr:to>
      <xdr:col>59</xdr:col>
      <xdr:colOff>218314</xdr:colOff>
      <xdr:row>35</xdr:row>
      <xdr:rowOff>62897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4958F551-C45D-1D5F-2D70-78F1D0156E3A}"/>
            </a:ext>
          </a:extLst>
        </xdr:cNvPr>
        <xdr:cNvCxnSpPr/>
      </xdr:nvCxnSpPr>
      <xdr:spPr>
        <a:xfrm>
          <a:off x="13654038" y="7814518"/>
          <a:ext cx="0" cy="218724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182219</xdr:colOff>
      <xdr:row>34</xdr:row>
      <xdr:rowOff>71897</xdr:rowOff>
    </xdr:from>
    <xdr:to>
      <xdr:col>65</xdr:col>
      <xdr:colOff>182219</xdr:colOff>
      <xdr:row>35</xdr:row>
      <xdr:rowOff>62897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57C5A1F6-136C-84AB-8590-59384B50E341}"/>
            </a:ext>
          </a:extLst>
        </xdr:cNvPr>
        <xdr:cNvCxnSpPr/>
      </xdr:nvCxnSpPr>
      <xdr:spPr>
        <a:xfrm>
          <a:off x="14984288" y="7814518"/>
          <a:ext cx="0" cy="218724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218314</xdr:colOff>
      <xdr:row>24</xdr:row>
      <xdr:rowOff>690</xdr:rowOff>
    </xdr:from>
    <xdr:to>
      <xdr:col>59</xdr:col>
      <xdr:colOff>218314</xdr:colOff>
      <xdr:row>24</xdr:row>
      <xdr:rowOff>219415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E4D5707B-8F1E-64B4-0836-79FBA16A86F0}"/>
            </a:ext>
          </a:extLst>
        </xdr:cNvPr>
        <xdr:cNvCxnSpPr/>
      </xdr:nvCxnSpPr>
      <xdr:spPr>
        <a:xfrm>
          <a:off x="13654038" y="5466069"/>
          <a:ext cx="0" cy="21872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213635</xdr:colOff>
      <xdr:row>24</xdr:row>
      <xdr:rowOff>61575</xdr:rowOff>
    </xdr:from>
    <xdr:to>
      <xdr:col>61</xdr:col>
      <xdr:colOff>188435</xdr:colOff>
      <xdr:row>24</xdr:row>
      <xdr:rowOff>61575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029811B1-B3E2-9EF3-1F96-3AB00BC562D0}"/>
            </a:ext>
          </a:extLst>
        </xdr:cNvPr>
        <xdr:cNvCxnSpPr/>
      </xdr:nvCxnSpPr>
      <xdr:spPr>
        <a:xfrm>
          <a:off x="13649359" y="5526954"/>
          <a:ext cx="43024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190241</xdr:colOff>
      <xdr:row>24</xdr:row>
      <xdr:rowOff>690</xdr:rowOff>
    </xdr:from>
    <xdr:to>
      <xdr:col>61</xdr:col>
      <xdr:colOff>190241</xdr:colOff>
      <xdr:row>24</xdr:row>
      <xdr:rowOff>219415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68A0183D-68A4-E58F-CB2E-75DD33ECD746}"/>
            </a:ext>
          </a:extLst>
        </xdr:cNvPr>
        <xdr:cNvCxnSpPr/>
      </xdr:nvCxnSpPr>
      <xdr:spPr>
        <a:xfrm>
          <a:off x="14081413" y="5466069"/>
          <a:ext cx="0" cy="21872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153468</xdr:colOff>
      <xdr:row>23</xdr:row>
      <xdr:rowOff>32657</xdr:rowOff>
    </xdr:from>
    <xdr:to>
      <xdr:col>61</xdr:col>
      <xdr:colOff>38309</xdr:colOff>
      <xdr:row>24</xdr:row>
      <xdr:rowOff>3043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30C7E3A3-DF44-DA07-2AE9-F0BB5486AC3E}"/>
            </a:ext>
          </a:extLst>
        </xdr:cNvPr>
        <xdr:cNvSpPr txBox="1"/>
      </xdr:nvSpPr>
      <xdr:spPr>
        <a:xfrm>
          <a:off x="13589192" y="5270312"/>
          <a:ext cx="340289" cy="19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127444</xdr:colOff>
      <xdr:row>28</xdr:row>
      <xdr:rowOff>117767</xdr:rowOff>
    </xdr:from>
    <xdr:to>
      <xdr:col>63</xdr:col>
      <xdr:colOff>88043</xdr:colOff>
      <xdr:row>29</xdr:row>
      <xdr:rowOff>195253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84D4B57E-7813-B4FC-FE8F-90CAD5EAD1DB}"/>
            </a:ext>
          </a:extLst>
        </xdr:cNvPr>
        <xdr:cNvSpPr txBox="1"/>
      </xdr:nvSpPr>
      <xdr:spPr>
        <a:xfrm rot="3300000">
          <a:off x="14187898" y="6552486"/>
          <a:ext cx="305210" cy="188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30047</xdr:colOff>
      <xdr:row>29</xdr:row>
      <xdr:rowOff>126273</xdr:rowOff>
    </xdr:from>
    <xdr:to>
      <xdr:col>59</xdr:col>
      <xdr:colOff>219671</xdr:colOff>
      <xdr:row>30</xdr:row>
      <xdr:rowOff>196854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39907C49-B3A5-84D0-B63E-9C99C12ACB58}"/>
            </a:ext>
          </a:extLst>
        </xdr:cNvPr>
        <xdr:cNvSpPr txBox="1"/>
      </xdr:nvSpPr>
      <xdr:spPr>
        <a:xfrm rot="16200000">
          <a:off x="13411430" y="6784614"/>
          <a:ext cx="298305" cy="18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89127</xdr:colOff>
      <xdr:row>34</xdr:row>
      <xdr:rowOff>186266</xdr:rowOff>
    </xdr:from>
    <xdr:to>
      <xdr:col>64</xdr:col>
      <xdr:colOff>108239</xdr:colOff>
      <xdr:row>35</xdr:row>
      <xdr:rowOff>147300</xdr:rowOff>
    </xdr:to>
    <xdr:sp macro="" textlink="'1.設計条件'!T8">
      <xdr:nvSpPr>
        <xdr:cNvPr id="141" name="テキスト ボックス 140">
          <a:extLst>
            <a:ext uri="{FF2B5EF4-FFF2-40B4-BE49-F238E27FC236}">
              <a16:creationId xmlns:a16="http://schemas.microsoft.com/office/drawing/2014/main" id="{A0BBDCB3-9951-373D-2725-042380437300}"/>
            </a:ext>
          </a:extLst>
        </xdr:cNvPr>
        <xdr:cNvSpPr txBox="1"/>
      </xdr:nvSpPr>
      <xdr:spPr>
        <a:xfrm>
          <a:off x="14316013" y="7988107"/>
          <a:ext cx="47804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37B364-0EC8-4882-90EB-DE012CF19FE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118831</xdr:colOff>
      <xdr:row>23</xdr:row>
      <xdr:rowOff>34215</xdr:rowOff>
    </xdr:from>
    <xdr:to>
      <xdr:col>62</xdr:col>
      <xdr:colOff>206828</xdr:colOff>
      <xdr:row>24</xdr:row>
      <xdr:rowOff>43542</xdr:rowOff>
    </xdr:to>
    <xdr:sp macro="" textlink="'1.設計条件'!T7">
      <xdr:nvSpPr>
        <xdr:cNvPr id="142" name="テキスト ボックス 141">
          <a:extLst>
            <a:ext uri="{FF2B5EF4-FFF2-40B4-BE49-F238E27FC236}">
              <a16:creationId xmlns:a16="http://schemas.microsoft.com/office/drawing/2014/main" id="{6EB23CDC-B465-B2BF-02BC-6B21A922CD14}"/>
            </a:ext>
          </a:extLst>
        </xdr:cNvPr>
        <xdr:cNvSpPr txBox="1"/>
      </xdr:nvSpPr>
      <xdr:spPr>
        <a:xfrm>
          <a:off x="13834831" y="5292015"/>
          <a:ext cx="545197" cy="237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82541C7-4870-4786-9D7C-49B55A25709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43456</xdr:colOff>
      <xdr:row>29</xdr:row>
      <xdr:rowOff>129887</xdr:rowOff>
    </xdr:from>
    <xdr:to>
      <xdr:col>58</xdr:col>
      <xdr:colOff>5356</xdr:colOff>
      <xdr:row>31</xdr:row>
      <xdr:rowOff>121473</xdr:rowOff>
    </xdr:to>
    <xdr:sp macro="" textlink="'1.設計条件'!T6">
      <xdr:nvSpPr>
        <xdr:cNvPr id="143" name="テキスト ボックス 142">
          <a:extLst>
            <a:ext uri="{FF2B5EF4-FFF2-40B4-BE49-F238E27FC236}">
              <a16:creationId xmlns:a16="http://schemas.microsoft.com/office/drawing/2014/main" id="{942F1BDA-ECC4-9F3E-4BC2-4B6E25572A4B}"/>
            </a:ext>
          </a:extLst>
        </xdr:cNvPr>
        <xdr:cNvSpPr txBox="1"/>
      </xdr:nvSpPr>
      <xdr:spPr>
        <a:xfrm rot="16200000">
          <a:off x="12993437" y="6913974"/>
          <a:ext cx="450518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358646-26C1-49D1-8CF0-304C031195E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33859</xdr:colOff>
      <xdr:row>29</xdr:row>
      <xdr:rowOff>8528</xdr:rowOff>
    </xdr:from>
    <xdr:to>
      <xdr:col>63</xdr:col>
      <xdr:colOff>221306</xdr:colOff>
      <xdr:row>31</xdr:row>
      <xdr:rowOff>9728</xdr:rowOff>
    </xdr:to>
    <xdr:sp macro="" textlink="'1.設計条件'!T10">
      <xdr:nvSpPr>
        <xdr:cNvPr id="144" name="テキスト ボックス 143">
          <a:extLst>
            <a:ext uri="{FF2B5EF4-FFF2-40B4-BE49-F238E27FC236}">
              <a16:creationId xmlns:a16="http://schemas.microsoft.com/office/drawing/2014/main" id="{659F79D8-1C4A-306C-B205-741EEB395173}"/>
            </a:ext>
          </a:extLst>
        </xdr:cNvPr>
        <xdr:cNvSpPr txBox="1"/>
      </xdr:nvSpPr>
      <xdr:spPr>
        <a:xfrm rot="3300000">
          <a:off x="14353869" y="6799381"/>
          <a:ext cx="460132" cy="187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7EAAB-3E55-4BB2-A6C0-813E3FDF295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34378</xdr:colOff>
      <xdr:row>28</xdr:row>
      <xdr:rowOff>44898</xdr:rowOff>
    </xdr:from>
    <xdr:to>
      <xdr:col>59</xdr:col>
      <xdr:colOff>224002</xdr:colOff>
      <xdr:row>30</xdr:row>
      <xdr:rowOff>72312</xdr:rowOff>
    </xdr:to>
    <xdr:sp macro="" textlink="'1.設計条件'!T9">
      <xdr:nvSpPr>
        <xdr:cNvPr id="145" name="テキスト ボックス 144">
          <a:extLst>
            <a:ext uri="{FF2B5EF4-FFF2-40B4-BE49-F238E27FC236}">
              <a16:creationId xmlns:a16="http://schemas.microsoft.com/office/drawing/2014/main" id="{66C0A651-E7CA-7C79-0562-3659635F9D9E}"/>
            </a:ext>
          </a:extLst>
        </xdr:cNvPr>
        <xdr:cNvSpPr txBox="1"/>
      </xdr:nvSpPr>
      <xdr:spPr>
        <a:xfrm rot="16200000">
          <a:off x="13323483" y="6567793"/>
          <a:ext cx="482862" cy="18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5E2EDEB-02CC-46D5-BBB8-BFBF699A780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192530</xdr:colOff>
      <xdr:row>28</xdr:row>
      <xdr:rowOff>55207</xdr:rowOff>
    </xdr:from>
    <xdr:to>
      <xdr:col>69</xdr:col>
      <xdr:colOff>60313</xdr:colOff>
      <xdr:row>28</xdr:row>
      <xdr:rowOff>55207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B4E0A25C-BD86-D57E-4440-CA80A936DAAB}"/>
            </a:ext>
          </a:extLst>
        </xdr:cNvPr>
        <xdr:cNvCxnSpPr/>
      </xdr:nvCxnSpPr>
      <xdr:spPr>
        <a:xfrm>
          <a:off x="14083702" y="6431483"/>
          <a:ext cx="168957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108375</xdr:colOff>
      <xdr:row>24</xdr:row>
      <xdr:rowOff>182741</xdr:rowOff>
    </xdr:from>
    <xdr:to>
      <xdr:col>61</xdr:col>
      <xdr:colOff>108375</xdr:colOff>
      <xdr:row>25</xdr:row>
      <xdr:rowOff>13927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3B95E258-8940-EF61-84E7-25FCDD09A9C5}"/>
            </a:ext>
          </a:extLst>
        </xdr:cNvPr>
        <xdr:cNvCxnSpPr/>
      </xdr:nvCxnSpPr>
      <xdr:spPr>
        <a:xfrm>
          <a:off x="13999547" y="5648120"/>
          <a:ext cx="0" cy="5891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62652</xdr:colOff>
      <xdr:row>25</xdr:row>
      <xdr:rowOff>12901</xdr:rowOff>
    </xdr:from>
    <xdr:to>
      <xdr:col>61</xdr:col>
      <xdr:colOff>107769</xdr:colOff>
      <xdr:row>25</xdr:row>
      <xdr:rowOff>50398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F2117372-D8E8-C2BD-3A85-5543ECA13AA9}"/>
            </a:ext>
          </a:extLst>
        </xdr:cNvPr>
        <xdr:cNvCxnSpPr/>
      </xdr:nvCxnSpPr>
      <xdr:spPr>
        <a:xfrm flipH="1">
          <a:off x="13953824" y="5706004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63332</xdr:colOff>
      <xdr:row>24</xdr:row>
      <xdr:rowOff>138675</xdr:rowOff>
    </xdr:from>
    <xdr:to>
      <xdr:col>61</xdr:col>
      <xdr:colOff>111594</xdr:colOff>
      <xdr:row>24</xdr:row>
      <xdr:rowOff>186937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8A69B493-BFF1-7A5D-BD70-E80B0702BA0E}"/>
            </a:ext>
          </a:extLst>
        </xdr:cNvPr>
        <xdr:cNvCxnSpPr/>
      </xdr:nvCxnSpPr>
      <xdr:spPr>
        <a:xfrm>
          <a:off x="13954504" y="560405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17891</xdr:colOff>
      <xdr:row>25</xdr:row>
      <xdr:rowOff>50273</xdr:rowOff>
    </xdr:from>
    <xdr:to>
      <xdr:col>61</xdr:col>
      <xdr:colOff>63610</xdr:colOff>
      <xdr:row>25</xdr:row>
      <xdr:rowOff>102056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F79A1AD-15A0-451E-4B88-5116D9FAD85F}"/>
            </a:ext>
          </a:extLst>
        </xdr:cNvPr>
        <xdr:cNvSpPr/>
      </xdr:nvSpPr>
      <xdr:spPr>
        <a:xfrm>
          <a:off x="13909063" y="5743376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149675</xdr:colOff>
      <xdr:row>24</xdr:row>
      <xdr:rowOff>215125</xdr:rowOff>
    </xdr:from>
    <xdr:to>
      <xdr:col>61</xdr:col>
      <xdr:colOff>40751</xdr:colOff>
      <xdr:row>28</xdr:row>
      <xdr:rowOff>53677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FE499B1B-77B2-928E-DAD9-79CE0DEE57DF}"/>
            </a:ext>
          </a:extLst>
        </xdr:cNvPr>
        <xdr:cNvSpPr/>
      </xdr:nvSpPr>
      <xdr:spPr>
        <a:xfrm>
          <a:off x="13813123" y="5680504"/>
          <a:ext cx="118800" cy="749449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108375</xdr:colOff>
      <xdr:row>25</xdr:row>
      <xdr:rowOff>144641</xdr:rowOff>
    </xdr:from>
    <xdr:to>
      <xdr:col>61</xdr:col>
      <xdr:colOff>108375</xdr:colOff>
      <xdr:row>25</xdr:row>
      <xdr:rowOff>207474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85824FA4-16C6-094D-B25F-6DF8BCB00672}"/>
            </a:ext>
          </a:extLst>
        </xdr:cNvPr>
        <xdr:cNvCxnSpPr/>
      </xdr:nvCxnSpPr>
      <xdr:spPr>
        <a:xfrm>
          <a:off x="13999547" y="5837744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62652</xdr:colOff>
      <xdr:row>25</xdr:row>
      <xdr:rowOff>206448</xdr:rowOff>
    </xdr:from>
    <xdr:to>
      <xdr:col>61</xdr:col>
      <xdr:colOff>107769</xdr:colOff>
      <xdr:row>26</xdr:row>
      <xdr:rowOff>19917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207F306C-7057-A6DD-035C-9FF341B67E28}"/>
            </a:ext>
          </a:extLst>
        </xdr:cNvPr>
        <xdr:cNvCxnSpPr/>
      </xdr:nvCxnSpPr>
      <xdr:spPr>
        <a:xfrm flipH="1">
          <a:off x="13953824" y="5899551"/>
          <a:ext cx="45117" cy="411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63332</xdr:colOff>
      <xdr:row>25</xdr:row>
      <xdr:rowOff>100575</xdr:rowOff>
    </xdr:from>
    <xdr:to>
      <xdr:col>61</xdr:col>
      <xdr:colOff>111594</xdr:colOff>
      <xdr:row>25</xdr:row>
      <xdr:rowOff>148837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BA827DF2-A2C7-386D-39D2-DD24864E950D}"/>
            </a:ext>
          </a:extLst>
        </xdr:cNvPr>
        <xdr:cNvCxnSpPr/>
      </xdr:nvCxnSpPr>
      <xdr:spPr>
        <a:xfrm>
          <a:off x="13954504" y="5793678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130691</xdr:colOff>
      <xdr:row>28</xdr:row>
      <xdr:rowOff>38991</xdr:rowOff>
    </xdr:from>
    <xdr:to>
      <xdr:col>63</xdr:col>
      <xdr:colOff>130691</xdr:colOff>
      <xdr:row>28</xdr:row>
      <xdr:rowOff>182991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40F51A4C-3B93-7CB5-5934-FABEAA367818}"/>
            </a:ext>
          </a:extLst>
        </xdr:cNvPr>
        <xdr:cNvCxnSpPr/>
      </xdr:nvCxnSpPr>
      <xdr:spPr>
        <a:xfrm rot="2700000">
          <a:off x="14405312" y="648726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154073</xdr:colOff>
      <xdr:row>28</xdr:row>
      <xdr:rowOff>60079</xdr:rowOff>
    </xdr:from>
    <xdr:to>
      <xdr:col>63</xdr:col>
      <xdr:colOff>216012</xdr:colOff>
      <xdr:row>28</xdr:row>
      <xdr:rowOff>122018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3202F1DC-CDC0-796B-D887-DF3E3957D11C}"/>
            </a:ext>
          </a:extLst>
        </xdr:cNvPr>
        <xdr:cNvCxnSpPr/>
      </xdr:nvCxnSpPr>
      <xdr:spPr>
        <a:xfrm>
          <a:off x="14500694" y="643635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643</xdr:colOff>
      <xdr:row>28</xdr:row>
      <xdr:rowOff>60079</xdr:rowOff>
    </xdr:from>
    <xdr:to>
      <xdr:col>64</xdr:col>
      <xdr:colOff>25435</xdr:colOff>
      <xdr:row>28</xdr:row>
      <xdr:rowOff>84871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C0C9CAF8-4021-E932-26EC-F4F9CEEE2CB8}"/>
            </a:ext>
          </a:extLst>
        </xdr:cNvPr>
        <xdr:cNvCxnSpPr/>
      </xdr:nvCxnSpPr>
      <xdr:spPr>
        <a:xfrm>
          <a:off x="14574988" y="643635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157598</xdr:colOff>
      <xdr:row>28</xdr:row>
      <xdr:rowOff>111971</xdr:rowOff>
    </xdr:from>
    <xdr:to>
      <xdr:col>64</xdr:col>
      <xdr:colOff>73874</xdr:colOff>
      <xdr:row>28</xdr:row>
      <xdr:rowOff>111971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05A58B40-2798-2062-BE65-3729E54312C8}"/>
            </a:ext>
          </a:extLst>
        </xdr:cNvPr>
        <xdr:cNvCxnSpPr/>
      </xdr:nvCxnSpPr>
      <xdr:spPr>
        <a:xfrm rot="18900000">
          <a:off x="14504219" y="648824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102992</xdr:colOff>
      <xdr:row>28</xdr:row>
      <xdr:rowOff>38991</xdr:rowOff>
    </xdr:from>
    <xdr:to>
      <xdr:col>64</xdr:col>
      <xdr:colOff>102992</xdr:colOff>
      <xdr:row>28</xdr:row>
      <xdr:rowOff>182991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746E47DB-8AFA-353A-E508-E47481F373C7}"/>
            </a:ext>
          </a:extLst>
        </xdr:cNvPr>
        <xdr:cNvCxnSpPr/>
      </xdr:nvCxnSpPr>
      <xdr:spPr>
        <a:xfrm rot="2700000">
          <a:off x="14605337" y="648726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125498</xdr:colOff>
      <xdr:row>28</xdr:row>
      <xdr:rowOff>60079</xdr:rowOff>
    </xdr:from>
    <xdr:to>
      <xdr:col>64</xdr:col>
      <xdr:colOff>187437</xdr:colOff>
      <xdr:row>28</xdr:row>
      <xdr:rowOff>122018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2CF0D2FD-BAF1-B0D3-4A19-90ECB0523822}"/>
            </a:ext>
          </a:extLst>
        </xdr:cNvPr>
        <xdr:cNvCxnSpPr/>
      </xdr:nvCxnSpPr>
      <xdr:spPr>
        <a:xfrm>
          <a:off x="14699843" y="643635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199792</xdr:colOff>
      <xdr:row>28</xdr:row>
      <xdr:rowOff>60079</xdr:rowOff>
    </xdr:from>
    <xdr:to>
      <xdr:col>64</xdr:col>
      <xdr:colOff>224584</xdr:colOff>
      <xdr:row>28</xdr:row>
      <xdr:rowOff>84871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F506CFD6-0F71-68F7-C676-86B408D84A38}"/>
            </a:ext>
          </a:extLst>
        </xdr:cNvPr>
        <xdr:cNvCxnSpPr/>
      </xdr:nvCxnSpPr>
      <xdr:spPr>
        <a:xfrm>
          <a:off x="14774137" y="643635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178838</xdr:colOff>
      <xdr:row>28</xdr:row>
      <xdr:rowOff>60079</xdr:rowOff>
    </xdr:from>
    <xdr:to>
      <xdr:col>63</xdr:col>
      <xdr:colOff>13053</xdr:colOff>
      <xdr:row>28</xdr:row>
      <xdr:rowOff>122018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F7E1517B-0EE1-AA8A-30DC-7D3405936289}"/>
            </a:ext>
          </a:extLst>
        </xdr:cNvPr>
        <xdr:cNvCxnSpPr/>
      </xdr:nvCxnSpPr>
      <xdr:spPr>
        <a:xfrm>
          <a:off x="14297735" y="643635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25408</xdr:colOff>
      <xdr:row>28</xdr:row>
      <xdr:rowOff>60079</xdr:rowOff>
    </xdr:from>
    <xdr:to>
      <xdr:col>63</xdr:col>
      <xdr:colOff>50200</xdr:colOff>
      <xdr:row>28</xdr:row>
      <xdr:rowOff>84871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7BC58CEB-03D9-5C5A-8852-4A4C7EDC2A49}"/>
            </a:ext>
          </a:extLst>
        </xdr:cNvPr>
        <xdr:cNvCxnSpPr/>
      </xdr:nvCxnSpPr>
      <xdr:spPr>
        <a:xfrm>
          <a:off x="14372029" y="643635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172838</xdr:colOff>
      <xdr:row>28</xdr:row>
      <xdr:rowOff>111972</xdr:rowOff>
    </xdr:from>
    <xdr:to>
      <xdr:col>63</xdr:col>
      <xdr:colOff>89114</xdr:colOff>
      <xdr:row>28</xdr:row>
      <xdr:rowOff>111972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80867D96-266A-55E5-34C4-93E78B431764}"/>
            </a:ext>
          </a:extLst>
        </xdr:cNvPr>
        <xdr:cNvCxnSpPr/>
      </xdr:nvCxnSpPr>
      <xdr:spPr>
        <a:xfrm rot="18900000">
          <a:off x="14291735" y="6488248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48117</xdr:colOff>
      <xdr:row>28</xdr:row>
      <xdr:rowOff>96430</xdr:rowOff>
    </xdr:from>
    <xdr:to>
      <xdr:col>63</xdr:col>
      <xdr:colOff>115958</xdr:colOff>
      <xdr:row>28</xdr:row>
      <xdr:rowOff>162884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EF5D954D-ADCE-D3B3-76E0-DCB2B38E26BD}"/>
            </a:ext>
          </a:extLst>
        </xdr:cNvPr>
        <xdr:cNvCxnSpPr/>
      </xdr:nvCxnSpPr>
      <xdr:spPr>
        <a:xfrm flipV="1">
          <a:off x="14394738" y="6472706"/>
          <a:ext cx="67841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127251</xdr:colOff>
      <xdr:row>28</xdr:row>
      <xdr:rowOff>139427</xdr:rowOff>
    </xdr:from>
    <xdr:to>
      <xdr:col>63</xdr:col>
      <xdr:colOff>150708</xdr:colOff>
      <xdr:row>28</xdr:row>
      <xdr:rowOff>162884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DB89AAFA-243C-DEF9-EEF2-17C8DF96889A}"/>
            </a:ext>
          </a:extLst>
        </xdr:cNvPr>
        <xdr:cNvCxnSpPr/>
      </xdr:nvCxnSpPr>
      <xdr:spPr>
        <a:xfrm flipV="1">
          <a:off x="14473872" y="6515703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178604</xdr:colOff>
      <xdr:row>28</xdr:row>
      <xdr:rowOff>55632</xdr:rowOff>
    </xdr:from>
    <xdr:to>
      <xdr:col>68</xdr:col>
      <xdr:colOff>71979</xdr:colOff>
      <xdr:row>33</xdr:row>
      <xdr:rowOff>211514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9F08AE58-4C17-1C6B-1A4C-ACFE2D24F25C}"/>
            </a:ext>
          </a:extLst>
        </xdr:cNvPr>
        <xdr:cNvCxnSpPr/>
      </xdr:nvCxnSpPr>
      <xdr:spPr>
        <a:xfrm flipH="1">
          <a:off x="14980673" y="6431908"/>
          <a:ext cx="576547" cy="1294503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106511</xdr:colOff>
      <xdr:row>30</xdr:row>
      <xdr:rowOff>133047</xdr:rowOff>
    </xdr:from>
    <xdr:to>
      <xdr:col>64</xdr:col>
      <xdr:colOff>106511</xdr:colOff>
      <xdr:row>31</xdr:row>
      <xdr:rowOff>220133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5D893690-BF51-488B-3BE0-D3CAD82438D8}"/>
            </a:ext>
          </a:extLst>
        </xdr:cNvPr>
        <xdr:cNvCxnSpPr/>
      </xdr:nvCxnSpPr>
      <xdr:spPr>
        <a:xfrm>
          <a:off x="14680856" y="6964771"/>
          <a:ext cx="0" cy="314810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206576</xdr:colOff>
      <xdr:row>26</xdr:row>
      <xdr:rowOff>182699</xdr:rowOff>
    </xdr:from>
    <xdr:to>
      <xdr:col>64</xdr:col>
      <xdr:colOff>106931</xdr:colOff>
      <xdr:row>26</xdr:row>
      <xdr:rowOff>182699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C0EC29F2-40D1-7DFA-2952-F7B3417EB26B}"/>
            </a:ext>
          </a:extLst>
        </xdr:cNvPr>
        <xdr:cNvCxnSpPr/>
      </xdr:nvCxnSpPr>
      <xdr:spPr>
        <a:xfrm>
          <a:off x="13642300" y="6103527"/>
          <a:ext cx="1038976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209953</xdr:colOff>
      <xdr:row>26</xdr:row>
      <xdr:rowOff>116431</xdr:rowOff>
    </xdr:from>
    <xdr:to>
      <xdr:col>59</xdr:col>
      <xdr:colOff>209953</xdr:colOff>
      <xdr:row>27</xdr:row>
      <xdr:rowOff>129242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5206E1F7-7630-C4D9-AB40-82CF80C3E19A}"/>
            </a:ext>
          </a:extLst>
        </xdr:cNvPr>
        <xdr:cNvCxnSpPr/>
      </xdr:nvCxnSpPr>
      <xdr:spPr>
        <a:xfrm flipV="1">
          <a:off x="13645677" y="6037259"/>
          <a:ext cx="0" cy="240535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223862</xdr:colOff>
      <xdr:row>25</xdr:row>
      <xdr:rowOff>212982</xdr:rowOff>
    </xdr:from>
    <xdr:to>
      <xdr:col>62</xdr:col>
      <xdr:colOff>147486</xdr:colOff>
      <xdr:row>26</xdr:row>
      <xdr:rowOff>223642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B48B0757-ECCF-BCE1-D172-A3B26F5AC3A1}"/>
            </a:ext>
          </a:extLst>
        </xdr:cNvPr>
        <xdr:cNvSpPr txBox="1"/>
      </xdr:nvSpPr>
      <xdr:spPr>
        <a:xfrm>
          <a:off x="13887310" y="5906085"/>
          <a:ext cx="379073" cy="238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223530</xdr:colOff>
      <xdr:row>29</xdr:row>
      <xdr:rowOff>151730</xdr:rowOff>
    </xdr:from>
    <xdr:to>
      <xdr:col>66</xdr:col>
      <xdr:colOff>27885</xdr:colOff>
      <xdr:row>30</xdr:row>
      <xdr:rowOff>162392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4B1B4A81-8084-B1C4-46A4-0CF4BE6EB18E}"/>
            </a:ext>
          </a:extLst>
        </xdr:cNvPr>
        <xdr:cNvSpPr txBox="1"/>
      </xdr:nvSpPr>
      <xdr:spPr>
        <a:xfrm>
          <a:off x="14570151" y="6755730"/>
          <a:ext cx="487527" cy="238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104904</xdr:colOff>
      <xdr:row>26</xdr:row>
      <xdr:rowOff>111697</xdr:rowOff>
    </xdr:from>
    <xdr:to>
      <xdr:col>64</xdr:col>
      <xdr:colOff>104904</xdr:colOff>
      <xdr:row>27</xdr:row>
      <xdr:rowOff>124508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001604A5-FE77-6902-12F0-0FE609F4B866}"/>
            </a:ext>
          </a:extLst>
        </xdr:cNvPr>
        <xdr:cNvCxnSpPr/>
      </xdr:nvCxnSpPr>
      <xdr:spPr>
        <a:xfrm flipV="1">
          <a:off x="14679249" y="6032525"/>
          <a:ext cx="0" cy="240535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36374</xdr:colOff>
      <xdr:row>29</xdr:row>
      <xdr:rowOff>149855</xdr:rowOff>
    </xdr:from>
    <xdr:to>
      <xdr:col>67</xdr:col>
      <xdr:colOff>121400</xdr:colOff>
      <xdr:row>30</xdr:row>
      <xdr:rowOff>161653</xdr:rowOff>
    </xdr:to>
    <xdr:sp macro="" textlink="$AP$28">
      <xdr:nvSpPr>
        <xdr:cNvPr id="200" name="テキスト ボックス 199">
          <a:extLst>
            <a:ext uri="{FF2B5EF4-FFF2-40B4-BE49-F238E27FC236}">
              <a16:creationId xmlns:a16="http://schemas.microsoft.com/office/drawing/2014/main" id="{B27676E0-23A6-3685-84C8-E84003BA4072}"/>
            </a:ext>
          </a:extLst>
        </xdr:cNvPr>
        <xdr:cNvSpPr txBox="1"/>
      </xdr:nvSpPr>
      <xdr:spPr>
        <a:xfrm>
          <a:off x="14838443" y="6753855"/>
          <a:ext cx="540474" cy="239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85327A2-9D08-43BD-96DC-31989CC73C3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14.973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171664</xdr:colOff>
      <xdr:row>29</xdr:row>
      <xdr:rowOff>148580</xdr:rowOff>
    </xdr:from>
    <xdr:to>
      <xdr:col>68</xdr:col>
      <xdr:colOff>210855</xdr:colOff>
      <xdr:row>30</xdr:row>
      <xdr:rowOff>160377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7446499B-091B-219A-BD74-0477BB58CD4F}"/>
            </a:ext>
          </a:extLst>
        </xdr:cNvPr>
        <xdr:cNvSpPr txBox="1"/>
      </xdr:nvSpPr>
      <xdr:spPr>
        <a:xfrm>
          <a:off x="15316414" y="6803091"/>
          <a:ext cx="498123" cy="241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100464</xdr:colOff>
      <xdr:row>31</xdr:row>
      <xdr:rowOff>214086</xdr:rowOff>
    </xdr:from>
    <xdr:to>
      <xdr:col>65</xdr:col>
      <xdr:colOff>107889</xdr:colOff>
      <xdr:row>31</xdr:row>
      <xdr:rowOff>214086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C720AFD4-7832-42F4-B9E7-47F68242232E}"/>
            </a:ext>
          </a:extLst>
        </xdr:cNvPr>
        <xdr:cNvCxnSpPr/>
      </xdr:nvCxnSpPr>
      <xdr:spPr>
        <a:xfrm flipH="1">
          <a:off x="14674809" y="7273534"/>
          <a:ext cx="235149" cy="0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64345</xdr:colOff>
      <xdr:row>31</xdr:row>
      <xdr:rowOff>95286</xdr:rowOff>
    </xdr:from>
    <xdr:to>
      <xdr:col>67</xdr:col>
      <xdr:colOff>96424</xdr:colOff>
      <xdr:row>32</xdr:row>
      <xdr:rowOff>105948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54CD1005-0C59-1838-5148-2CE755F59667}"/>
            </a:ext>
          </a:extLst>
        </xdr:cNvPr>
        <xdr:cNvSpPr txBox="1"/>
      </xdr:nvSpPr>
      <xdr:spPr>
        <a:xfrm>
          <a:off x="14866414" y="7154734"/>
          <a:ext cx="487527" cy="238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Ah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114923</xdr:colOff>
      <xdr:row>31</xdr:row>
      <xdr:rowOff>97442</xdr:rowOff>
    </xdr:from>
    <xdr:to>
      <xdr:col>68</xdr:col>
      <xdr:colOff>202034</xdr:colOff>
      <xdr:row>32</xdr:row>
      <xdr:rowOff>109240</xdr:rowOff>
    </xdr:to>
    <xdr:sp macro="" textlink="$AP$23">
      <xdr:nvSpPr>
        <xdr:cNvPr id="206" name="テキスト ボックス 205">
          <a:extLst>
            <a:ext uri="{FF2B5EF4-FFF2-40B4-BE49-F238E27FC236}">
              <a16:creationId xmlns:a16="http://schemas.microsoft.com/office/drawing/2014/main" id="{681829E1-D634-CDF1-1ED5-EC132F5C8B7E}"/>
            </a:ext>
          </a:extLst>
        </xdr:cNvPr>
        <xdr:cNvSpPr txBox="1"/>
      </xdr:nvSpPr>
      <xdr:spPr>
        <a:xfrm>
          <a:off x="15144716" y="7156890"/>
          <a:ext cx="542559" cy="239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531839-9442-455C-B7CD-F514F092420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10.488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214229</xdr:colOff>
      <xdr:row>31</xdr:row>
      <xdr:rowOff>91908</xdr:rowOff>
    </xdr:from>
    <xdr:to>
      <xdr:col>69</xdr:col>
      <xdr:colOff>214341</xdr:colOff>
      <xdr:row>32</xdr:row>
      <xdr:rowOff>70070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48EF1BE2-E3F7-44FE-9F77-27CB7A5507AA}"/>
            </a:ext>
          </a:extLst>
        </xdr:cNvPr>
        <xdr:cNvSpPr txBox="1"/>
      </xdr:nvSpPr>
      <xdr:spPr>
        <a:xfrm>
          <a:off x="15588445" y="7205351"/>
          <a:ext cx="459044" cy="207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3242</xdr:colOff>
      <xdr:row>25</xdr:row>
      <xdr:rowOff>222101</xdr:rowOff>
    </xdr:from>
    <xdr:to>
      <xdr:col>64</xdr:col>
      <xdr:colOff>87725</xdr:colOff>
      <xdr:row>27</xdr:row>
      <xdr:rowOff>6174</xdr:rowOff>
    </xdr:to>
    <xdr:sp macro="" textlink="$AP$37">
      <xdr:nvSpPr>
        <xdr:cNvPr id="208" name="テキスト ボックス 207">
          <a:extLst>
            <a:ext uri="{FF2B5EF4-FFF2-40B4-BE49-F238E27FC236}">
              <a16:creationId xmlns:a16="http://schemas.microsoft.com/office/drawing/2014/main" id="{F6E5B10C-6D0D-0308-6183-B408C89AC13E}"/>
            </a:ext>
          </a:extLst>
        </xdr:cNvPr>
        <xdr:cNvSpPr txBox="1"/>
      </xdr:nvSpPr>
      <xdr:spPr>
        <a:xfrm>
          <a:off x="14122139" y="5915204"/>
          <a:ext cx="539931" cy="239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B8CE69-A937-40AC-8ECA-45395038B71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0.960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65131</xdr:colOff>
      <xdr:row>25</xdr:row>
      <xdr:rowOff>214527</xdr:rowOff>
    </xdr:from>
    <xdr:to>
      <xdr:col>65</xdr:col>
      <xdr:colOff>103778</xdr:colOff>
      <xdr:row>26</xdr:row>
      <xdr:rowOff>226323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13A733B0-4549-BB25-2DFB-A8D205CC573A}"/>
            </a:ext>
          </a:extLst>
        </xdr:cNvPr>
        <xdr:cNvSpPr txBox="1"/>
      </xdr:nvSpPr>
      <xdr:spPr>
        <a:xfrm>
          <a:off x="14521483" y="5951175"/>
          <a:ext cx="497579" cy="241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5070</xdr:colOff>
      <xdr:row>32</xdr:row>
      <xdr:rowOff>12562</xdr:rowOff>
    </xdr:from>
    <xdr:to>
      <xdr:col>59</xdr:col>
      <xdr:colOff>5070</xdr:colOff>
      <xdr:row>33</xdr:row>
      <xdr:rowOff>213335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6CE437D1-A2E1-07D7-17D4-70E86D638479}"/>
            </a:ext>
          </a:extLst>
        </xdr:cNvPr>
        <xdr:cNvCxnSpPr/>
      </xdr:nvCxnSpPr>
      <xdr:spPr>
        <a:xfrm>
          <a:off x="13647498" y="7411845"/>
          <a:ext cx="0" cy="43200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194690</xdr:colOff>
      <xdr:row>32</xdr:row>
      <xdr:rowOff>11894</xdr:rowOff>
    </xdr:from>
    <xdr:to>
      <xdr:col>59</xdr:col>
      <xdr:colOff>107462</xdr:colOff>
      <xdr:row>32</xdr:row>
      <xdr:rowOff>11894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8EB4B6DD-D8C7-4D66-92EE-9905B20D0261}"/>
            </a:ext>
          </a:extLst>
        </xdr:cNvPr>
        <xdr:cNvCxnSpPr/>
      </xdr:nvCxnSpPr>
      <xdr:spPr>
        <a:xfrm>
          <a:off x="13605890" y="7411177"/>
          <a:ext cx="14400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14462</xdr:colOff>
      <xdr:row>32</xdr:row>
      <xdr:rowOff>77269</xdr:rowOff>
    </xdr:from>
    <xdr:to>
      <xdr:col>58</xdr:col>
      <xdr:colOff>207590</xdr:colOff>
      <xdr:row>34</xdr:row>
      <xdr:rowOff>36779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4B9963DE-9E84-4280-B335-A6AAF7F88687}"/>
            </a:ext>
          </a:extLst>
        </xdr:cNvPr>
        <xdr:cNvSpPr txBox="1"/>
      </xdr:nvSpPr>
      <xdr:spPr>
        <a:xfrm rot="16200000">
          <a:off x="13311243" y="7590971"/>
          <a:ext cx="421965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14464</xdr:colOff>
      <xdr:row>30</xdr:row>
      <xdr:rowOff>136605</xdr:rowOff>
    </xdr:from>
    <xdr:to>
      <xdr:col>58</xdr:col>
      <xdr:colOff>207592</xdr:colOff>
      <xdr:row>31</xdr:row>
      <xdr:rowOff>192645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6ED5190C-ABA1-4908-A307-84F951164A62}"/>
            </a:ext>
          </a:extLst>
        </xdr:cNvPr>
        <xdr:cNvSpPr txBox="1"/>
      </xdr:nvSpPr>
      <xdr:spPr>
        <a:xfrm rot="16200000">
          <a:off x="13277298" y="7066771"/>
          <a:ext cx="285506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</a:p>
      </xdr:txBody>
    </xdr:sp>
    <xdr:clientData/>
  </xdr:twoCellAnchor>
  <xdr:twoCellAnchor editAs="oneCell">
    <xdr:from>
      <xdr:col>58</xdr:col>
      <xdr:colOff>19720</xdr:colOff>
      <xdr:row>31</xdr:row>
      <xdr:rowOff>17318</xdr:rowOff>
    </xdr:from>
    <xdr:to>
      <xdr:col>58</xdr:col>
      <xdr:colOff>212848</xdr:colOff>
      <xdr:row>33</xdr:row>
      <xdr:rowOff>36780</xdr:rowOff>
    </xdr:to>
    <xdr:sp macro="" textlink="$AP$33">
      <xdr:nvSpPr>
        <xdr:cNvPr id="215" name="テキスト ボックス 214">
          <a:extLst>
            <a:ext uri="{FF2B5EF4-FFF2-40B4-BE49-F238E27FC236}">
              <a16:creationId xmlns:a16="http://schemas.microsoft.com/office/drawing/2014/main" id="{BBFCBEAC-CEEA-A24D-5E81-DB124DBACE2F}"/>
            </a:ext>
          </a:extLst>
        </xdr:cNvPr>
        <xdr:cNvSpPr txBox="1"/>
      </xdr:nvSpPr>
      <xdr:spPr>
        <a:xfrm rot="16200000">
          <a:off x="13186110" y="7273394"/>
          <a:ext cx="478394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FB6A72E-06A3-451C-8C3B-3E7E331F8AE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154790</xdr:colOff>
      <xdr:row>31</xdr:row>
      <xdr:rowOff>185778</xdr:rowOff>
    </xdr:from>
    <xdr:to>
      <xdr:col>29</xdr:col>
      <xdr:colOff>999</xdr:colOff>
      <xdr:row>32</xdr:row>
      <xdr:rowOff>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CB24F6-B2A1-4210-B2C4-1995BA5F37ED}"/>
            </a:ext>
          </a:extLst>
        </xdr:cNvPr>
        <xdr:cNvSpPr/>
      </xdr:nvSpPr>
      <xdr:spPr>
        <a:xfrm rot="3120000">
          <a:off x="6557228" y="7270740"/>
          <a:ext cx="69822" cy="73097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197457</xdr:colOff>
      <xdr:row>30</xdr:row>
      <xdr:rowOff>129657</xdr:rowOff>
    </xdr:from>
    <xdr:to>
      <xdr:col>32</xdr:col>
      <xdr:colOff>38679</xdr:colOff>
      <xdr:row>30</xdr:row>
      <xdr:rowOff>201657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62E47D3-A9B1-4A3A-AC8F-F10C66506AB2}"/>
            </a:ext>
          </a:extLst>
        </xdr:cNvPr>
        <xdr:cNvSpPr/>
      </xdr:nvSpPr>
      <xdr:spPr>
        <a:xfrm rot="1440000">
          <a:off x="7284057" y="6987657"/>
          <a:ext cx="69822" cy="720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87085</xdr:colOff>
      <xdr:row>31</xdr:row>
      <xdr:rowOff>148486</xdr:rowOff>
    </xdr:from>
    <xdr:to>
      <xdr:col>24</xdr:col>
      <xdr:colOff>120942</xdr:colOff>
      <xdr:row>31</xdr:row>
      <xdr:rowOff>148486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D64B6E4-CCE0-44B2-BA23-474BB510B8BE}"/>
            </a:ext>
          </a:extLst>
        </xdr:cNvPr>
        <xdr:cNvCxnSpPr/>
      </xdr:nvCxnSpPr>
      <xdr:spPr>
        <a:xfrm>
          <a:off x="5116285" y="7235086"/>
          <a:ext cx="4910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126970</xdr:colOff>
      <xdr:row>33</xdr:row>
      <xdr:rowOff>212928</xdr:rowOff>
    </xdr:from>
    <xdr:to>
      <xdr:col>30</xdr:col>
      <xdr:colOff>94570</xdr:colOff>
      <xdr:row>33</xdr:row>
      <xdr:rowOff>212928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E09F830-7725-414C-BF9F-EE3F27750750}"/>
            </a:ext>
          </a:extLst>
        </xdr:cNvPr>
        <xdr:cNvCxnSpPr/>
      </xdr:nvCxnSpPr>
      <xdr:spPr>
        <a:xfrm>
          <a:off x="5613370" y="7756728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39714</xdr:colOff>
      <xdr:row>33</xdr:row>
      <xdr:rowOff>216938</xdr:rowOff>
    </xdr:from>
    <xdr:to>
      <xdr:col>24</xdr:col>
      <xdr:colOff>34740</xdr:colOff>
      <xdr:row>33</xdr:row>
      <xdr:rowOff>216938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78BD9EA-4884-49B8-B0E4-5189A4DA5A8B}"/>
            </a:ext>
          </a:extLst>
        </xdr:cNvPr>
        <xdr:cNvCxnSpPr/>
      </xdr:nvCxnSpPr>
      <xdr:spPr>
        <a:xfrm>
          <a:off x="5297514" y="7760738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107598</xdr:colOff>
      <xdr:row>28</xdr:row>
      <xdr:rowOff>59858</xdr:rowOff>
    </xdr:from>
    <xdr:to>
      <xdr:col>23</xdr:col>
      <xdr:colOff>107598</xdr:colOff>
      <xdr:row>33</xdr:row>
      <xdr:rowOff>210586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D1BBD1C-DD02-4171-8529-5A85303F3E65}"/>
            </a:ext>
          </a:extLst>
        </xdr:cNvPr>
        <xdr:cNvCxnSpPr/>
      </xdr:nvCxnSpPr>
      <xdr:spPr>
        <a:xfrm>
          <a:off x="5365398" y="6460658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26711</xdr:colOff>
      <xdr:row>34</xdr:row>
      <xdr:rowOff>189729</xdr:rowOff>
    </xdr:from>
    <xdr:to>
      <xdr:col>27</xdr:col>
      <xdr:colOff>181113</xdr:colOff>
      <xdr:row>35</xdr:row>
      <xdr:rowOff>202568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08CAE0-DFC7-4CFD-86AA-7A7749AE64F0}"/>
            </a:ext>
          </a:extLst>
        </xdr:cNvPr>
        <xdr:cNvSpPr txBox="1"/>
      </xdr:nvSpPr>
      <xdr:spPr>
        <a:xfrm>
          <a:off x="5970311" y="7962129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127639</xdr:colOff>
      <xdr:row>28</xdr:row>
      <xdr:rowOff>57282</xdr:rowOff>
    </xdr:from>
    <xdr:to>
      <xdr:col>24</xdr:col>
      <xdr:colOff>127639</xdr:colOff>
      <xdr:row>33</xdr:row>
      <xdr:rowOff>214195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C1CF0A7-E89D-451A-BF45-D1B7DF4B6BC5}"/>
            </a:ext>
          </a:extLst>
        </xdr:cNvPr>
        <xdr:cNvCxnSpPr/>
      </xdr:nvCxnSpPr>
      <xdr:spPr>
        <a:xfrm>
          <a:off x="5614039" y="6458082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138012</xdr:colOff>
      <xdr:row>30</xdr:row>
      <xdr:rowOff>192889</xdr:rowOff>
    </xdr:from>
    <xdr:to>
      <xdr:col>23</xdr:col>
      <xdr:colOff>99912</xdr:colOff>
      <xdr:row>32</xdr:row>
      <xdr:rowOff>113678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45E78D-16B0-481E-AC8E-5B29F127FC66}"/>
            </a:ext>
          </a:extLst>
        </xdr:cNvPr>
        <xdr:cNvSpPr txBox="1"/>
      </xdr:nvSpPr>
      <xdr:spPr>
        <a:xfrm rot="16200000">
          <a:off x="5073467" y="7144634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39714</xdr:colOff>
      <xdr:row>28</xdr:row>
      <xdr:rowOff>59190</xdr:rowOff>
    </xdr:from>
    <xdr:to>
      <xdr:col>24</xdr:col>
      <xdr:colOff>34740</xdr:colOff>
      <xdr:row>28</xdr:row>
      <xdr:rowOff>59190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6CD35A4-E4B5-46FF-98A7-242E10F0A5D7}"/>
            </a:ext>
          </a:extLst>
        </xdr:cNvPr>
        <xdr:cNvCxnSpPr/>
      </xdr:nvCxnSpPr>
      <xdr:spPr>
        <a:xfrm>
          <a:off x="5297514" y="6459990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126970</xdr:colOff>
      <xdr:row>28</xdr:row>
      <xdr:rowOff>52605</xdr:rowOff>
    </xdr:from>
    <xdr:to>
      <xdr:col>26</xdr:col>
      <xdr:colOff>101770</xdr:colOff>
      <xdr:row>28</xdr:row>
      <xdr:rowOff>52605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1938D47-ADBB-475B-952E-023844BED2AB}"/>
            </a:ext>
          </a:extLst>
        </xdr:cNvPr>
        <xdr:cNvCxnSpPr/>
      </xdr:nvCxnSpPr>
      <xdr:spPr>
        <a:xfrm>
          <a:off x="5613370" y="6453405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99733</xdr:colOff>
      <xdr:row>27</xdr:row>
      <xdr:rowOff>142677</xdr:rowOff>
    </xdr:from>
    <xdr:to>
      <xdr:col>28</xdr:col>
      <xdr:colOff>99733</xdr:colOff>
      <xdr:row>34</xdr:row>
      <xdr:rowOff>122011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0ACBC38-8AB4-4D5A-B0FD-75E48D51AAC5}"/>
            </a:ext>
          </a:extLst>
        </xdr:cNvPr>
        <xdr:cNvCxnSpPr/>
      </xdr:nvCxnSpPr>
      <xdr:spPr>
        <a:xfrm rot="3300000">
          <a:off x="5710766" y="7104644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126982</xdr:colOff>
      <xdr:row>34</xdr:row>
      <xdr:rowOff>228109</xdr:rowOff>
    </xdr:from>
    <xdr:to>
      <xdr:col>30</xdr:col>
      <xdr:colOff>94582</xdr:colOff>
      <xdr:row>35</xdr:row>
      <xdr:rowOff>2859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2E2DAF2-359C-42ED-B5FF-5BD34087A5A7}"/>
            </a:ext>
          </a:extLst>
        </xdr:cNvPr>
        <xdr:cNvCxnSpPr/>
      </xdr:nvCxnSpPr>
      <xdr:spPr>
        <a:xfrm>
          <a:off x="5613382" y="8000509"/>
          <a:ext cx="1339200" cy="335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131661</xdr:colOff>
      <xdr:row>34</xdr:row>
      <xdr:rowOff>71896</xdr:rowOff>
    </xdr:from>
    <xdr:to>
      <xdr:col>24</xdr:col>
      <xdr:colOff>131661</xdr:colOff>
      <xdr:row>35</xdr:row>
      <xdr:rowOff>62896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7AEEF20-A0DF-4D2C-BCEA-2996E1A13808}"/>
            </a:ext>
          </a:extLst>
        </xdr:cNvPr>
        <xdr:cNvCxnSpPr/>
      </xdr:nvCxnSpPr>
      <xdr:spPr>
        <a:xfrm>
          <a:off x="5618061" y="7844296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95566</xdr:colOff>
      <xdr:row>34</xdr:row>
      <xdr:rowOff>71896</xdr:rowOff>
    </xdr:from>
    <xdr:to>
      <xdr:col>30</xdr:col>
      <xdr:colOff>95566</xdr:colOff>
      <xdr:row>35</xdr:row>
      <xdr:rowOff>62896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788F0BF-7275-4455-870F-03668BCC2C37}"/>
            </a:ext>
          </a:extLst>
        </xdr:cNvPr>
        <xdr:cNvCxnSpPr/>
      </xdr:nvCxnSpPr>
      <xdr:spPr>
        <a:xfrm>
          <a:off x="6953566" y="7844296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131661</xdr:colOff>
      <xdr:row>23</xdr:row>
      <xdr:rowOff>228413</xdr:rowOff>
    </xdr:from>
    <xdr:to>
      <xdr:col>24</xdr:col>
      <xdr:colOff>131661</xdr:colOff>
      <xdr:row>24</xdr:row>
      <xdr:rowOff>219414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0BF58E0-53C3-4E31-8FF7-10B1EF0034F6}"/>
            </a:ext>
          </a:extLst>
        </xdr:cNvPr>
        <xdr:cNvCxnSpPr/>
      </xdr:nvCxnSpPr>
      <xdr:spPr>
        <a:xfrm>
          <a:off x="5618061" y="548621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126982</xdr:colOff>
      <xdr:row>24</xdr:row>
      <xdr:rowOff>61574</xdr:rowOff>
    </xdr:from>
    <xdr:to>
      <xdr:col>26</xdr:col>
      <xdr:colOff>101782</xdr:colOff>
      <xdr:row>24</xdr:row>
      <xdr:rowOff>61574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54DFFFC-4EFF-49F8-A1BE-C57A69D4DB53}"/>
            </a:ext>
          </a:extLst>
        </xdr:cNvPr>
        <xdr:cNvCxnSpPr/>
      </xdr:nvCxnSpPr>
      <xdr:spPr>
        <a:xfrm>
          <a:off x="5613382" y="5547974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103588</xdr:colOff>
      <xdr:row>23</xdr:row>
      <xdr:rowOff>228413</xdr:rowOff>
    </xdr:from>
    <xdr:to>
      <xdr:col>26</xdr:col>
      <xdr:colOff>103588</xdr:colOff>
      <xdr:row>24</xdr:row>
      <xdr:rowOff>219414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7E4F390-F379-42D8-8770-EC8AD7A27B14}"/>
            </a:ext>
          </a:extLst>
        </xdr:cNvPr>
        <xdr:cNvCxnSpPr/>
      </xdr:nvCxnSpPr>
      <xdr:spPr>
        <a:xfrm>
          <a:off x="6047188" y="548621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66815</xdr:colOff>
      <xdr:row>23</xdr:row>
      <xdr:rowOff>32656</xdr:rowOff>
    </xdr:from>
    <xdr:to>
      <xdr:col>25</xdr:col>
      <xdr:colOff>179380</xdr:colOff>
      <xdr:row>24</xdr:row>
      <xdr:rowOff>3042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5FB14B0-F94B-475F-ACBD-6FE97B7F23D9}"/>
            </a:ext>
          </a:extLst>
        </xdr:cNvPr>
        <xdr:cNvSpPr txBox="1"/>
      </xdr:nvSpPr>
      <xdr:spPr>
        <a:xfrm>
          <a:off x="5553215" y="5290456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40791</xdr:colOff>
      <xdr:row>28</xdr:row>
      <xdr:rowOff>117766</xdr:rowOff>
    </xdr:from>
    <xdr:to>
      <xdr:col>28</xdr:col>
      <xdr:colOff>514</xdr:colOff>
      <xdr:row>29</xdr:row>
      <xdr:rowOff>195252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EEECBB-7F28-47D2-83CC-E2EF1DF01AAD}"/>
            </a:ext>
          </a:extLst>
        </xdr:cNvPr>
        <xdr:cNvSpPr txBox="1"/>
      </xdr:nvSpPr>
      <xdr:spPr>
        <a:xfrm rot="3300000">
          <a:off x="6154110" y="6577447"/>
          <a:ext cx="306086" cy="188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171118</xdr:colOff>
      <xdr:row>29</xdr:row>
      <xdr:rowOff>126272</xdr:rowOff>
    </xdr:from>
    <xdr:to>
      <xdr:col>24</xdr:col>
      <xdr:colOff>133018</xdr:colOff>
      <xdr:row>30</xdr:row>
      <xdr:rowOff>196853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A001E32-1C24-4666-AA77-D9865B7B45AC}"/>
            </a:ext>
          </a:extLst>
        </xdr:cNvPr>
        <xdr:cNvSpPr txBox="1"/>
      </xdr:nvSpPr>
      <xdr:spPr>
        <a:xfrm rot="16200000">
          <a:off x="5374577" y="6810013"/>
          <a:ext cx="299181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1599</xdr:colOff>
      <xdr:row>34</xdr:row>
      <xdr:rowOff>186265</xdr:rowOff>
    </xdr:from>
    <xdr:to>
      <xdr:col>29</xdr:col>
      <xdr:colOff>88123</xdr:colOff>
      <xdr:row>35</xdr:row>
      <xdr:rowOff>147299</xdr:rowOff>
    </xdr:to>
    <xdr:sp macro="" textlink="'1.設計条件'!T8">
      <xdr:nvSpPr>
        <xdr:cNvPr id="23" name="テキスト ボックス 22">
          <a:extLst>
            <a:ext uri="{FF2B5EF4-FFF2-40B4-BE49-F238E27FC236}">
              <a16:creationId xmlns:a16="http://schemas.microsoft.com/office/drawing/2014/main" id="{A12E1DAB-08F8-4B15-91BF-112812297891}"/>
            </a:ext>
          </a:extLst>
        </xdr:cNvPr>
        <xdr:cNvSpPr txBox="1"/>
      </xdr:nvSpPr>
      <xdr:spPr>
        <a:xfrm>
          <a:off x="6159803" y="7941041"/>
          <a:ext cx="542687" cy="18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37B364-0EC8-4882-90EB-DE012CF19FE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32178</xdr:colOff>
      <xdr:row>23</xdr:row>
      <xdr:rowOff>34215</xdr:rowOff>
    </xdr:from>
    <xdr:to>
      <xdr:col>27</xdr:col>
      <xdr:colOff>88122</xdr:colOff>
      <xdr:row>24</xdr:row>
      <xdr:rowOff>29</xdr:rowOff>
    </xdr:to>
    <xdr:sp macro="" textlink="'1.設計条件'!T7">
      <xdr:nvSpPr>
        <xdr:cNvPr id="24" name="テキスト ボックス 23">
          <a:extLst>
            <a:ext uri="{FF2B5EF4-FFF2-40B4-BE49-F238E27FC236}">
              <a16:creationId xmlns:a16="http://schemas.microsoft.com/office/drawing/2014/main" id="{87772786-4654-4820-974E-A5ACDD22044A}"/>
            </a:ext>
          </a:extLst>
        </xdr:cNvPr>
        <xdr:cNvSpPr txBox="1"/>
      </xdr:nvSpPr>
      <xdr:spPr>
        <a:xfrm>
          <a:off x="5734219" y="5280093"/>
          <a:ext cx="512107" cy="193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82541C7-4870-4786-9D7C-49B55A25709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130218</xdr:colOff>
      <xdr:row>29</xdr:row>
      <xdr:rowOff>46652</xdr:rowOff>
    </xdr:from>
    <xdr:to>
      <xdr:col>23</xdr:col>
      <xdr:colOff>92118</xdr:colOff>
      <xdr:row>31</xdr:row>
      <xdr:rowOff>121471</xdr:rowOff>
    </xdr:to>
    <xdr:sp macro="" textlink="'1.設計条件'!T6">
      <xdr:nvSpPr>
        <xdr:cNvPr id="25" name="テキスト ボックス 24">
          <a:extLst>
            <a:ext uri="{FF2B5EF4-FFF2-40B4-BE49-F238E27FC236}">
              <a16:creationId xmlns:a16="http://schemas.microsoft.com/office/drawing/2014/main" id="{C7BC3DC9-FFEA-4C78-A2F8-23B3EB4CEA3B}"/>
            </a:ext>
          </a:extLst>
        </xdr:cNvPr>
        <xdr:cNvSpPr txBox="1"/>
      </xdr:nvSpPr>
      <xdr:spPr>
        <a:xfrm rot="16200000">
          <a:off x="4977513" y="6831520"/>
          <a:ext cx="530983" cy="189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358646-26C1-49D1-8CF0-304C031195E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189775</xdr:colOff>
      <xdr:row>29</xdr:row>
      <xdr:rowOff>3846</xdr:rowOff>
    </xdr:from>
    <xdr:to>
      <xdr:col>28</xdr:col>
      <xdr:colOff>149498</xdr:colOff>
      <xdr:row>31</xdr:row>
      <xdr:rowOff>58194</xdr:rowOff>
    </xdr:to>
    <xdr:sp macro="" textlink="'1.設計条件'!T10">
      <xdr:nvSpPr>
        <xdr:cNvPr id="26" name="テキスト ボックス 25">
          <a:extLst>
            <a:ext uri="{FF2B5EF4-FFF2-40B4-BE49-F238E27FC236}">
              <a16:creationId xmlns:a16="http://schemas.microsoft.com/office/drawing/2014/main" id="{85EB9B2D-044C-48E1-B711-35C8F8E498B6}"/>
            </a:ext>
          </a:extLst>
        </xdr:cNvPr>
        <xdr:cNvSpPr txBox="1"/>
      </xdr:nvSpPr>
      <xdr:spPr>
        <a:xfrm rot="3300000">
          <a:off x="6186626" y="6779566"/>
          <a:ext cx="510512" cy="187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7EAAB-3E55-4BB2-A6C0-813E3FDF295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175449</xdr:colOff>
      <xdr:row>28</xdr:row>
      <xdr:rowOff>44897</xdr:rowOff>
    </xdr:from>
    <xdr:to>
      <xdr:col>24</xdr:col>
      <xdr:colOff>137349</xdr:colOff>
      <xdr:row>30</xdr:row>
      <xdr:rowOff>72311</xdr:rowOff>
    </xdr:to>
    <xdr:sp macro="" textlink="'1.設計条件'!T9">
      <xdr:nvSpPr>
        <xdr:cNvPr id="27" name="テキスト ボックス 26">
          <a:extLst>
            <a:ext uri="{FF2B5EF4-FFF2-40B4-BE49-F238E27FC236}">
              <a16:creationId xmlns:a16="http://schemas.microsoft.com/office/drawing/2014/main" id="{F1664FA5-8483-4CB2-A72E-C6177DEF3F5D}"/>
            </a:ext>
          </a:extLst>
        </xdr:cNvPr>
        <xdr:cNvSpPr txBox="1"/>
      </xdr:nvSpPr>
      <xdr:spPr>
        <a:xfrm rot="16200000">
          <a:off x="5286192" y="6592754"/>
          <a:ext cx="48461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5E2EDEB-02CC-46D5-BBB8-BFBF699A780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105877</xdr:colOff>
      <xdr:row>28</xdr:row>
      <xdr:rowOff>55206</xdr:rowOff>
    </xdr:from>
    <xdr:to>
      <xdr:col>33</xdr:col>
      <xdr:colOff>201385</xdr:colOff>
      <xdr:row>28</xdr:row>
      <xdr:rowOff>55206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D73ADA5-9C38-4AB1-A2B7-82739873EB47}"/>
            </a:ext>
          </a:extLst>
        </xdr:cNvPr>
        <xdr:cNvCxnSpPr/>
      </xdr:nvCxnSpPr>
      <xdr:spPr>
        <a:xfrm>
          <a:off x="6049477" y="6456006"/>
          <a:ext cx="169570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20846</xdr:colOff>
      <xdr:row>24</xdr:row>
      <xdr:rowOff>182740</xdr:rowOff>
    </xdr:from>
    <xdr:to>
      <xdr:col>26</xdr:col>
      <xdr:colOff>20846</xdr:colOff>
      <xdr:row>25</xdr:row>
      <xdr:rowOff>13926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BE14F46-7097-4177-93C5-111DD6AF0FD2}"/>
            </a:ext>
          </a:extLst>
        </xdr:cNvPr>
        <xdr:cNvCxnSpPr/>
      </xdr:nvCxnSpPr>
      <xdr:spPr>
        <a:xfrm>
          <a:off x="5964446" y="5669140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203723</xdr:colOff>
      <xdr:row>25</xdr:row>
      <xdr:rowOff>12900</xdr:rowOff>
    </xdr:from>
    <xdr:to>
      <xdr:col>26</xdr:col>
      <xdr:colOff>20240</xdr:colOff>
      <xdr:row>25</xdr:row>
      <xdr:rowOff>50397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DE80263A-B2B7-4FD3-8096-3CC6F21CD6F9}"/>
            </a:ext>
          </a:extLst>
        </xdr:cNvPr>
        <xdr:cNvCxnSpPr/>
      </xdr:nvCxnSpPr>
      <xdr:spPr>
        <a:xfrm flipH="1">
          <a:off x="5918723" y="5727900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204403</xdr:colOff>
      <xdr:row>24</xdr:row>
      <xdr:rowOff>138674</xdr:rowOff>
    </xdr:from>
    <xdr:to>
      <xdr:col>26</xdr:col>
      <xdr:colOff>24065</xdr:colOff>
      <xdr:row>24</xdr:row>
      <xdr:rowOff>186936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CBC8F391-02F8-4C39-85F1-230B4AD5F2BB}"/>
            </a:ext>
          </a:extLst>
        </xdr:cNvPr>
        <xdr:cNvCxnSpPr/>
      </xdr:nvCxnSpPr>
      <xdr:spPr>
        <a:xfrm>
          <a:off x="5919403" y="562507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158962</xdr:colOff>
      <xdr:row>25</xdr:row>
      <xdr:rowOff>50272</xdr:rowOff>
    </xdr:from>
    <xdr:to>
      <xdr:col>25</xdr:col>
      <xdr:colOff>204681</xdr:colOff>
      <xdr:row>25</xdr:row>
      <xdr:rowOff>102055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F6A83A8D-25B2-4D54-A1BA-2C64DDCE5842}"/>
            </a:ext>
          </a:extLst>
        </xdr:cNvPr>
        <xdr:cNvSpPr/>
      </xdr:nvSpPr>
      <xdr:spPr>
        <a:xfrm>
          <a:off x="5873962" y="5765272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63022</xdr:colOff>
      <xdr:row>24</xdr:row>
      <xdr:rowOff>215124</xdr:rowOff>
    </xdr:from>
    <xdr:to>
      <xdr:col>25</xdr:col>
      <xdr:colOff>181822</xdr:colOff>
      <xdr:row>28</xdr:row>
      <xdr:rowOff>53676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8167BF25-FF5A-4653-9D15-5A676EFE6A04}"/>
            </a:ext>
          </a:extLst>
        </xdr:cNvPr>
        <xdr:cNvSpPr/>
      </xdr:nvSpPr>
      <xdr:spPr>
        <a:xfrm>
          <a:off x="5778022" y="5701524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20846</xdr:colOff>
      <xdr:row>25</xdr:row>
      <xdr:rowOff>144640</xdr:rowOff>
    </xdr:from>
    <xdr:to>
      <xdr:col>26</xdr:col>
      <xdr:colOff>20846</xdr:colOff>
      <xdr:row>25</xdr:row>
      <xdr:rowOff>207473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510EB90-3F4B-46E6-8C2E-8D354149F8FA}"/>
            </a:ext>
          </a:extLst>
        </xdr:cNvPr>
        <xdr:cNvCxnSpPr/>
      </xdr:nvCxnSpPr>
      <xdr:spPr>
        <a:xfrm>
          <a:off x="5964446" y="5859640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203723</xdr:colOff>
      <xdr:row>25</xdr:row>
      <xdr:rowOff>206447</xdr:rowOff>
    </xdr:from>
    <xdr:to>
      <xdr:col>26</xdr:col>
      <xdr:colOff>20240</xdr:colOff>
      <xdr:row>26</xdr:row>
      <xdr:rowOff>19916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0C085F5-1D30-4C29-B1CC-6D3338912A9B}"/>
            </a:ext>
          </a:extLst>
        </xdr:cNvPr>
        <xdr:cNvCxnSpPr/>
      </xdr:nvCxnSpPr>
      <xdr:spPr>
        <a:xfrm flipH="1">
          <a:off x="5918723" y="5921447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204403</xdr:colOff>
      <xdr:row>25</xdr:row>
      <xdr:rowOff>100574</xdr:rowOff>
    </xdr:from>
    <xdr:to>
      <xdr:col>26</xdr:col>
      <xdr:colOff>24065</xdr:colOff>
      <xdr:row>25</xdr:row>
      <xdr:rowOff>148836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0573208-A43F-4CA8-B94B-27611265BED0}"/>
            </a:ext>
          </a:extLst>
        </xdr:cNvPr>
        <xdr:cNvCxnSpPr/>
      </xdr:nvCxnSpPr>
      <xdr:spPr>
        <a:xfrm>
          <a:off x="5919403" y="581557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44038</xdr:colOff>
      <xdr:row>28</xdr:row>
      <xdr:rowOff>38990</xdr:rowOff>
    </xdr:from>
    <xdr:to>
      <xdr:col>28</xdr:col>
      <xdr:colOff>44038</xdr:colOff>
      <xdr:row>28</xdr:row>
      <xdr:rowOff>182990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781F2CA2-7FCF-4D59-B98A-F8469EB08F42}"/>
            </a:ext>
          </a:extLst>
        </xdr:cNvPr>
        <xdr:cNvCxnSpPr/>
      </xdr:nvCxnSpPr>
      <xdr:spPr>
        <a:xfrm rot="2700000">
          <a:off x="6372838" y="651179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67420</xdr:colOff>
      <xdr:row>28</xdr:row>
      <xdr:rowOff>60078</xdr:rowOff>
    </xdr:from>
    <xdr:to>
      <xdr:col>28</xdr:col>
      <xdr:colOff>129359</xdr:colOff>
      <xdr:row>28</xdr:row>
      <xdr:rowOff>122017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FD1A417-9A5E-409C-95F9-BD1658E6A068}"/>
            </a:ext>
          </a:extLst>
        </xdr:cNvPr>
        <xdr:cNvCxnSpPr/>
      </xdr:nvCxnSpPr>
      <xdr:spPr>
        <a:xfrm>
          <a:off x="6468220" y="6460878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141714</xdr:colOff>
      <xdr:row>28</xdr:row>
      <xdr:rowOff>60078</xdr:rowOff>
    </xdr:from>
    <xdr:to>
      <xdr:col>28</xdr:col>
      <xdr:colOff>166506</xdr:colOff>
      <xdr:row>28</xdr:row>
      <xdr:rowOff>84870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8BF8F035-4664-43AF-A72F-AFB6C783CBFC}"/>
            </a:ext>
          </a:extLst>
        </xdr:cNvPr>
        <xdr:cNvCxnSpPr/>
      </xdr:nvCxnSpPr>
      <xdr:spPr>
        <a:xfrm>
          <a:off x="6542514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70945</xdr:colOff>
      <xdr:row>28</xdr:row>
      <xdr:rowOff>111970</xdr:rowOff>
    </xdr:from>
    <xdr:to>
      <xdr:col>28</xdr:col>
      <xdr:colOff>214945</xdr:colOff>
      <xdr:row>28</xdr:row>
      <xdr:rowOff>111970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432A5183-8BF4-4D8D-B1F7-BD0B499CF5D4}"/>
            </a:ext>
          </a:extLst>
        </xdr:cNvPr>
        <xdr:cNvCxnSpPr/>
      </xdr:nvCxnSpPr>
      <xdr:spPr>
        <a:xfrm rot="18900000">
          <a:off x="6471745" y="651277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15463</xdr:colOff>
      <xdr:row>28</xdr:row>
      <xdr:rowOff>38990</xdr:rowOff>
    </xdr:from>
    <xdr:to>
      <xdr:col>29</xdr:col>
      <xdr:colOff>15463</xdr:colOff>
      <xdr:row>28</xdr:row>
      <xdr:rowOff>182990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2B2C5667-561D-4253-910E-165B93D2727C}"/>
            </a:ext>
          </a:extLst>
        </xdr:cNvPr>
        <xdr:cNvCxnSpPr/>
      </xdr:nvCxnSpPr>
      <xdr:spPr>
        <a:xfrm rot="2700000">
          <a:off x="6572863" y="651179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38845</xdr:colOff>
      <xdr:row>28</xdr:row>
      <xdr:rowOff>60078</xdr:rowOff>
    </xdr:from>
    <xdr:to>
      <xdr:col>29</xdr:col>
      <xdr:colOff>100784</xdr:colOff>
      <xdr:row>28</xdr:row>
      <xdr:rowOff>122017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E48BC4E6-9367-40F4-8F40-8D0267746C05}"/>
            </a:ext>
          </a:extLst>
        </xdr:cNvPr>
        <xdr:cNvCxnSpPr/>
      </xdr:nvCxnSpPr>
      <xdr:spPr>
        <a:xfrm>
          <a:off x="6668245" y="6460878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113139</xdr:colOff>
      <xdr:row>28</xdr:row>
      <xdr:rowOff>60078</xdr:rowOff>
    </xdr:from>
    <xdr:to>
      <xdr:col>29</xdr:col>
      <xdr:colOff>137931</xdr:colOff>
      <xdr:row>28</xdr:row>
      <xdr:rowOff>84870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6B333FA5-A5A5-4764-890A-99B5B24D2B5F}"/>
            </a:ext>
          </a:extLst>
        </xdr:cNvPr>
        <xdr:cNvCxnSpPr/>
      </xdr:nvCxnSpPr>
      <xdr:spPr>
        <a:xfrm>
          <a:off x="6742539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92185</xdr:colOff>
      <xdr:row>28</xdr:row>
      <xdr:rowOff>60078</xdr:rowOff>
    </xdr:from>
    <xdr:to>
      <xdr:col>27</xdr:col>
      <xdr:colOff>154124</xdr:colOff>
      <xdr:row>28</xdr:row>
      <xdr:rowOff>122017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786B267B-908D-4F66-92BB-FC75A8983499}"/>
            </a:ext>
          </a:extLst>
        </xdr:cNvPr>
        <xdr:cNvCxnSpPr/>
      </xdr:nvCxnSpPr>
      <xdr:spPr>
        <a:xfrm>
          <a:off x="6264385" y="6460878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166479</xdr:colOff>
      <xdr:row>28</xdr:row>
      <xdr:rowOff>60078</xdr:rowOff>
    </xdr:from>
    <xdr:to>
      <xdr:col>27</xdr:col>
      <xdr:colOff>191271</xdr:colOff>
      <xdr:row>28</xdr:row>
      <xdr:rowOff>84870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1BBA3E90-0A7C-4274-9BFA-75A36250EDF3}"/>
            </a:ext>
          </a:extLst>
        </xdr:cNvPr>
        <xdr:cNvCxnSpPr/>
      </xdr:nvCxnSpPr>
      <xdr:spPr>
        <a:xfrm>
          <a:off x="6338679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86185</xdr:colOff>
      <xdr:row>28</xdr:row>
      <xdr:rowOff>111971</xdr:rowOff>
    </xdr:from>
    <xdr:to>
      <xdr:col>28</xdr:col>
      <xdr:colOff>1585</xdr:colOff>
      <xdr:row>28</xdr:row>
      <xdr:rowOff>111971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A768B78-EADE-47FA-9B18-70FEF4C8AACC}"/>
            </a:ext>
          </a:extLst>
        </xdr:cNvPr>
        <xdr:cNvCxnSpPr/>
      </xdr:nvCxnSpPr>
      <xdr:spPr>
        <a:xfrm rot="18900000">
          <a:off x="6258385" y="651277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189188</xdr:colOff>
      <xdr:row>28</xdr:row>
      <xdr:rowOff>96429</xdr:rowOff>
    </xdr:from>
    <xdr:to>
      <xdr:col>28</xdr:col>
      <xdr:colOff>27042</xdr:colOff>
      <xdr:row>28</xdr:row>
      <xdr:rowOff>162883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E115DF84-790A-40F3-AC2D-9BECB17C635E}"/>
            </a:ext>
          </a:extLst>
        </xdr:cNvPr>
        <xdr:cNvCxnSpPr/>
      </xdr:nvCxnSpPr>
      <xdr:spPr>
        <a:xfrm flipV="1">
          <a:off x="6361388" y="6497229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40598</xdr:colOff>
      <xdr:row>28</xdr:row>
      <xdr:rowOff>139426</xdr:rowOff>
    </xdr:from>
    <xdr:to>
      <xdr:col>28</xdr:col>
      <xdr:colOff>64055</xdr:colOff>
      <xdr:row>28</xdr:row>
      <xdr:rowOff>162883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41D5239-3868-4BAC-8411-EC00BAC6D535}"/>
            </a:ext>
          </a:extLst>
        </xdr:cNvPr>
        <xdr:cNvCxnSpPr/>
      </xdr:nvCxnSpPr>
      <xdr:spPr>
        <a:xfrm flipV="1">
          <a:off x="6441398" y="6540226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91951</xdr:colOff>
      <xdr:row>28</xdr:row>
      <xdr:rowOff>55631</xdr:rowOff>
    </xdr:from>
    <xdr:to>
      <xdr:col>32</xdr:col>
      <xdr:colOff>213050</xdr:colOff>
      <xdr:row>33</xdr:row>
      <xdr:rowOff>211513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8E27474-C46E-4413-9820-819908FFAF37}"/>
            </a:ext>
          </a:extLst>
        </xdr:cNvPr>
        <xdr:cNvCxnSpPr/>
      </xdr:nvCxnSpPr>
      <xdr:spPr>
        <a:xfrm flipH="1">
          <a:off x="6949951" y="6456431"/>
          <a:ext cx="578299" cy="129888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29868</xdr:colOff>
      <xdr:row>30</xdr:row>
      <xdr:rowOff>135530</xdr:rowOff>
    </xdr:from>
    <xdr:to>
      <xdr:col>30</xdr:col>
      <xdr:colOff>29868</xdr:colOff>
      <xdr:row>32</xdr:row>
      <xdr:rowOff>62893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55C71FF-E54E-4D50-BAA4-C3751DB3F68A}"/>
            </a:ext>
          </a:extLst>
        </xdr:cNvPr>
        <xdr:cNvCxnSpPr/>
      </xdr:nvCxnSpPr>
      <xdr:spPr>
        <a:xfrm>
          <a:off x="6887868" y="6993530"/>
          <a:ext cx="0" cy="384563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100991</xdr:colOff>
      <xdr:row>25</xdr:row>
      <xdr:rowOff>83308</xdr:rowOff>
    </xdr:from>
    <xdr:to>
      <xdr:col>32</xdr:col>
      <xdr:colOff>207917</xdr:colOff>
      <xdr:row>25</xdr:row>
      <xdr:rowOff>83308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468E063-2282-45B3-8C17-DC58C6B75F1E}"/>
            </a:ext>
          </a:extLst>
        </xdr:cNvPr>
        <xdr:cNvCxnSpPr/>
      </xdr:nvCxnSpPr>
      <xdr:spPr>
        <a:xfrm>
          <a:off x="6044591" y="5798308"/>
          <a:ext cx="1478526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99634</xdr:colOff>
      <xdr:row>25</xdr:row>
      <xdr:rowOff>21770</xdr:rowOff>
    </xdr:from>
    <xdr:to>
      <xdr:col>26</xdr:col>
      <xdr:colOff>99634</xdr:colOff>
      <xdr:row>26</xdr:row>
      <xdr:rowOff>34581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D8DB7B38-4D2F-46A4-8824-A3FDA88CD409}"/>
            </a:ext>
          </a:extLst>
        </xdr:cNvPr>
        <xdr:cNvCxnSpPr/>
      </xdr:nvCxnSpPr>
      <xdr:spPr>
        <a:xfrm flipV="1">
          <a:off x="6043234" y="5736770"/>
          <a:ext cx="0" cy="241411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3266</xdr:colOff>
      <xdr:row>24</xdr:row>
      <xdr:rowOff>108857</xdr:rowOff>
    </xdr:from>
    <xdr:to>
      <xdr:col>30</xdr:col>
      <xdr:colOff>155491</xdr:colOff>
      <xdr:row>25</xdr:row>
      <xdr:rowOff>119517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1B7B91B-EE97-4B31-9ADE-8C2B1FEAC0C9}"/>
            </a:ext>
          </a:extLst>
        </xdr:cNvPr>
        <xdr:cNvSpPr txBox="1"/>
      </xdr:nvSpPr>
      <xdr:spPr>
        <a:xfrm>
          <a:off x="6632666" y="5595257"/>
          <a:ext cx="380825" cy="239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62329</xdr:colOff>
      <xdr:row>29</xdr:row>
      <xdr:rowOff>192972</xdr:rowOff>
    </xdr:from>
    <xdr:to>
      <xdr:col>31</xdr:col>
      <xdr:colOff>18830</xdr:colOff>
      <xdr:row>30</xdr:row>
      <xdr:rowOff>203633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5D2EF0E-3D7B-40D7-BAA8-04A5EE46117E}"/>
            </a:ext>
          </a:extLst>
        </xdr:cNvPr>
        <xdr:cNvSpPr txBox="1"/>
      </xdr:nvSpPr>
      <xdr:spPr>
        <a:xfrm>
          <a:off x="6691729" y="6822372"/>
          <a:ext cx="413701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214210</xdr:colOff>
      <xdr:row>33</xdr:row>
      <xdr:rowOff>15432</xdr:rowOff>
    </xdr:from>
    <xdr:to>
      <xdr:col>29</xdr:col>
      <xdr:colOff>170711</xdr:colOff>
      <xdr:row>34</xdr:row>
      <xdr:rowOff>26094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5C562B3-05DB-4E59-9325-12C350943D7B}"/>
            </a:ext>
          </a:extLst>
        </xdr:cNvPr>
        <xdr:cNvSpPr txBox="1"/>
      </xdr:nvSpPr>
      <xdr:spPr>
        <a:xfrm>
          <a:off x="6386410" y="7559232"/>
          <a:ext cx="413701" cy="239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212845</xdr:colOff>
      <xdr:row>25</xdr:row>
      <xdr:rowOff>21770</xdr:rowOff>
    </xdr:from>
    <xdr:to>
      <xdr:col>32</xdr:col>
      <xdr:colOff>212845</xdr:colOff>
      <xdr:row>26</xdr:row>
      <xdr:rowOff>34581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1415C758-8D96-487F-961D-0047CACF54B8}"/>
            </a:ext>
          </a:extLst>
        </xdr:cNvPr>
        <xdr:cNvCxnSpPr/>
      </xdr:nvCxnSpPr>
      <xdr:spPr>
        <a:xfrm flipV="1">
          <a:off x="7528045" y="5736770"/>
          <a:ext cx="0" cy="241411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90353</xdr:colOff>
      <xdr:row>33</xdr:row>
      <xdr:rowOff>215063</xdr:rowOff>
    </xdr:from>
    <xdr:to>
      <xdr:col>32</xdr:col>
      <xdr:colOff>142602</xdr:colOff>
      <xdr:row>33</xdr:row>
      <xdr:rowOff>215063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2D09D7A9-F0E3-44CF-B8EA-CDCF7B82E425}"/>
            </a:ext>
          </a:extLst>
        </xdr:cNvPr>
        <xdr:cNvCxnSpPr/>
      </xdr:nvCxnSpPr>
      <xdr:spPr>
        <a:xfrm>
          <a:off x="6948353" y="7758863"/>
          <a:ext cx="509449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69056</xdr:colOff>
      <xdr:row>30</xdr:row>
      <xdr:rowOff>152948</xdr:rowOff>
    </xdr:from>
    <xdr:to>
      <xdr:col>32</xdr:col>
      <xdr:colOff>69056</xdr:colOff>
      <xdr:row>32</xdr:row>
      <xdr:rowOff>80311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10F50C6-68EF-4689-8291-EA4ECB400432}"/>
            </a:ext>
          </a:extLst>
        </xdr:cNvPr>
        <xdr:cNvCxnSpPr/>
      </xdr:nvCxnSpPr>
      <xdr:spPr>
        <a:xfrm rot="8640000">
          <a:off x="7384256" y="7010948"/>
          <a:ext cx="0" cy="384563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176934</xdr:colOff>
      <xdr:row>31</xdr:row>
      <xdr:rowOff>22938</xdr:rowOff>
    </xdr:from>
    <xdr:to>
      <xdr:col>33</xdr:col>
      <xdr:colOff>39379</xdr:colOff>
      <xdr:row>31</xdr:row>
      <xdr:rowOff>22938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8AFB7FF0-55E3-4A69-AF8E-20B9A3ABF05C}"/>
            </a:ext>
          </a:extLst>
        </xdr:cNvPr>
        <xdr:cNvCxnSpPr/>
      </xdr:nvCxnSpPr>
      <xdr:spPr>
        <a:xfrm rot="1440000">
          <a:off x="7263534" y="7109538"/>
          <a:ext cx="319645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44911</xdr:colOff>
      <xdr:row>32</xdr:row>
      <xdr:rowOff>18800</xdr:rowOff>
    </xdr:from>
    <xdr:to>
      <xdr:col>34</xdr:col>
      <xdr:colOff>1412</xdr:colOff>
      <xdr:row>33</xdr:row>
      <xdr:rowOff>29461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BC0B471-2BA8-4652-B72D-61D9BA4036A2}"/>
            </a:ext>
          </a:extLst>
        </xdr:cNvPr>
        <xdr:cNvSpPr txBox="1"/>
      </xdr:nvSpPr>
      <xdr:spPr>
        <a:xfrm>
          <a:off x="7360111" y="7334000"/>
          <a:ext cx="413701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136386</xdr:colOff>
      <xdr:row>32</xdr:row>
      <xdr:rowOff>109723</xdr:rowOff>
    </xdr:from>
    <xdr:to>
      <xdr:col>29</xdr:col>
      <xdr:colOff>41461</xdr:colOff>
      <xdr:row>32</xdr:row>
      <xdr:rowOff>109723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6B1E7565-77CD-4FAD-A243-B8A5523BCA36}"/>
            </a:ext>
          </a:extLst>
        </xdr:cNvPr>
        <xdr:cNvCxnSpPr/>
      </xdr:nvCxnSpPr>
      <xdr:spPr>
        <a:xfrm rot="8640000">
          <a:off x="6308586" y="7424923"/>
          <a:ext cx="362275" cy="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141780</xdr:colOff>
      <xdr:row>31</xdr:row>
      <xdr:rowOff>195361</xdr:rowOff>
    </xdr:from>
    <xdr:to>
      <xdr:col>28</xdr:col>
      <xdr:colOff>141780</xdr:colOff>
      <xdr:row>33</xdr:row>
      <xdr:rowOff>122724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FCA4DEA-1EED-4138-885B-4E48A01B49D1}"/>
            </a:ext>
          </a:extLst>
        </xdr:cNvPr>
        <xdr:cNvCxnSpPr/>
      </xdr:nvCxnSpPr>
      <xdr:spPr>
        <a:xfrm rot="12840000">
          <a:off x="6542580" y="7281961"/>
          <a:ext cx="0" cy="384563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94825</xdr:colOff>
      <xdr:row>28</xdr:row>
      <xdr:rowOff>59140</xdr:rowOff>
    </xdr:from>
    <xdr:to>
      <xdr:col>26</xdr:col>
      <xdr:colOff>94825</xdr:colOff>
      <xdr:row>30</xdr:row>
      <xdr:rowOff>3790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50C746B1-B067-470F-8829-3D1AD110946A}"/>
            </a:ext>
          </a:extLst>
        </xdr:cNvPr>
        <xdr:cNvCxnSpPr/>
      </xdr:nvCxnSpPr>
      <xdr:spPr>
        <a:xfrm flipV="1">
          <a:off x="6038425" y="6459940"/>
          <a:ext cx="0" cy="401850"/>
        </a:xfrm>
        <a:prstGeom prst="line">
          <a:avLst/>
        </a:prstGeom>
        <a:ln w="63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168945</xdr:colOff>
      <xdr:row>33</xdr:row>
      <xdr:rowOff>46248</xdr:rowOff>
    </xdr:from>
    <xdr:to>
      <xdr:col>31</xdr:col>
      <xdr:colOff>47632</xdr:colOff>
      <xdr:row>34</xdr:row>
      <xdr:rowOff>152398</xdr:rowOff>
    </xdr:to>
    <xdr:sp macro="" textlink="">
      <xdr:nvSpPr>
        <xdr:cNvPr id="73" name="円弧 72">
          <a:extLst>
            <a:ext uri="{FF2B5EF4-FFF2-40B4-BE49-F238E27FC236}">
              <a16:creationId xmlns:a16="http://schemas.microsoft.com/office/drawing/2014/main" id="{E0507DBE-5DB3-4137-8D97-16E8EEF710BF}"/>
            </a:ext>
          </a:extLst>
        </xdr:cNvPr>
        <xdr:cNvSpPr/>
      </xdr:nvSpPr>
      <xdr:spPr>
        <a:xfrm>
          <a:off x="6798345" y="7590048"/>
          <a:ext cx="335887" cy="334750"/>
        </a:xfrm>
        <a:prstGeom prst="arc">
          <a:avLst>
            <a:gd name="adj1" fmla="val 17603125"/>
            <a:gd name="adj2" fmla="val 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215507</xdr:colOff>
      <xdr:row>32</xdr:row>
      <xdr:rowOff>196979</xdr:rowOff>
    </xdr:from>
    <xdr:to>
      <xdr:col>32</xdr:col>
      <xdr:colOff>172008</xdr:colOff>
      <xdr:row>33</xdr:row>
      <xdr:rowOff>207640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B1DF80A-890B-4F08-9A25-F89C92EBFBC9}"/>
            </a:ext>
          </a:extLst>
        </xdr:cNvPr>
        <xdr:cNvSpPr txBox="1"/>
      </xdr:nvSpPr>
      <xdr:spPr>
        <a:xfrm>
          <a:off x="7073507" y="7512179"/>
          <a:ext cx="413701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120733</xdr:colOff>
      <xdr:row>31</xdr:row>
      <xdr:rowOff>60502</xdr:rowOff>
    </xdr:from>
    <xdr:to>
      <xdr:col>34</xdr:col>
      <xdr:colOff>77234</xdr:colOff>
      <xdr:row>32</xdr:row>
      <xdr:rowOff>71163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BFE156B2-62C9-42F5-9334-396516C8F152}"/>
            </a:ext>
          </a:extLst>
        </xdr:cNvPr>
        <xdr:cNvSpPr txBox="1"/>
      </xdr:nvSpPr>
      <xdr:spPr>
        <a:xfrm>
          <a:off x="7435933" y="7147102"/>
          <a:ext cx="413701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116631</xdr:colOff>
      <xdr:row>30</xdr:row>
      <xdr:rowOff>130409</xdr:rowOff>
    </xdr:from>
    <xdr:to>
      <xdr:col>32</xdr:col>
      <xdr:colOff>223917</xdr:colOff>
      <xdr:row>32</xdr:row>
      <xdr:rowOff>9096</xdr:rowOff>
    </xdr:to>
    <xdr:sp macro="" textlink="">
      <xdr:nvSpPr>
        <xdr:cNvPr id="76" name="円弧 75">
          <a:extLst>
            <a:ext uri="{FF2B5EF4-FFF2-40B4-BE49-F238E27FC236}">
              <a16:creationId xmlns:a16="http://schemas.microsoft.com/office/drawing/2014/main" id="{878C4A9A-FA34-4A27-8639-7F2C79C6212A}"/>
            </a:ext>
          </a:extLst>
        </xdr:cNvPr>
        <xdr:cNvSpPr/>
      </xdr:nvSpPr>
      <xdr:spPr>
        <a:xfrm rot="5552350">
          <a:off x="7203230" y="6988410"/>
          <a:ext cx="335887" cy="335886"/>
        </a:xfrm>
        <a:prstGeom prst="arc">
          <a:avLst>
            <a:gd name="adj1" fmla="val 16200000"/>
            <a:gd name="adj2" fmla="val 1940196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11552</xdr:colOff>
      <xdr:row>32</xdr:row>
      <xdr:rowOff>156035</xdr:rowOff>
    </xdr:from>
    <xdr:to>
      <xdr:col>28</xdr:col>
      <xdr:colOff>195516</xdr:colOff>
      <xdr:row>33</xdr:row>
      <xdr:rowOff>166696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C684842A-D009-4FD4-A8B5-BD5202E9D8EC}"/>
            </a:ext>
          </a:extLst>
        </xdr:cNvPr>
        <xdr:cNvSpPr txBox="1"/>
      </xdr:nvSpPr>
      <xdr:spPr>
        <a:xfrm>
          <a:off x="6183752" y="7471235"/>
          <a:ext cx="412564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189419</xdr:colOff>
      <xdr:row>31</xdr:row>
      <xdr:rowOff>191825</xdr:rowOff>
    </xdr:from>
    <xdr:to>
      <xdr:col>29</xdr:col>
      <xdr:colOff>68106</xdr:colOff>
      <xdr:row>33</xdr:row>
      <xdr:rowOff>70511</xdr:rowOff>
    </xdr:to>
    <xdr:sp macro="" textlink="">
      <xdr:nvSpPr>
        <xdr:cNvPr id="78" name="円弧 77">
          <a:extLst>
            <a:ext uri="{FF2B5EF4-FFF2-40B4-BE49-F238E27FC236}">
              <a16:creationId xmlns:a16="http://schemas.microsoft.com/office/drawing/2014/main" id="{0B9E64C5-FC23-4E3C-8CD7-9F203960B67B}"/>
            </a:ext>
          </a:extLst>
        </xdr:cNvPr>
        <xdr:cNvSpPr/>
      </xdr:nvSpPr>
      <xdr:spPr>
        <a:xfrm rot="12716801">
          <a:off x="6361619" y="7278425"/>
          <a:ext cx="335887" cy="335886"/>
        </a:xfrm>
        <a:prstGeom prst="arc">
          <a:avLst>
            <a:gd name="adj1" fmla="val 16200000"/>
            <a:gd name="adj2" fmla="val 18334691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178045</xdr:colOff>
      <xdr:row>27</xdr:row>
      <xdr:rowOff>222152</xdr:rowOff>
    </xdr:from>
    <xdr:to>
      <xdr:col>27</xdr:col>
      <xdr:colOff>56731</xdr:colOff>
      <xdr:row>29</xdr:row>
      <xdr:rowOff>100839</xdr:rowOff>
    </xdr:to>
    <xdr:sp macro="" textlink="">
      <xdr:nvSpPr>
        <xdr:cNvPr id="79" name="円弧 78">
          <a:extLst>
            <a:ext uri="{FF2B5EF4-FFF2-40B4-BE49-F238E27FC236}">
              <a16:creationId xmlns:a16="http://schemas.microsoft.com/office/drawing/2014/main" id="{13112E65-7372-4A4D-AD0E-BD724D9F21C4}"/>
            </a:ext>
          </a:extLst>
        </xdr:cNvPr>
        <xdr:cNvSpPr/>
      </xdr:nvSpPr>
      <xdr:spPr>
        <a:xfrm rot="7955624">
          <a:off x="5893044" y="6394353"/>
          <a:ext cx="335887" cy="335886"/>
        </a:xfrm>
        <a:prstGeom prst="arc">
          <a:avLst>
            <a:gd name="adj1" fmla="val 16200000"/>
            <a:gd name="adj2" fmla="val 19401960"/>
          </a:avLst>
        </a:prstGeom>
        <a:ln w="3175">
          <a:solidFill>
            <a:srgbClr val="FF0000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31266</xdr:colOff>
      <xdr:row>29</xdr:row>
      <xdr:rowOff>54434</xdr:rowOff>
    </xdr:from>
    <xdr:to>
      <xdr:col>27</xdr:col>
      <xdr:colOff>215229</xdr:colOff>
      <xdr:row>30</xdr:row>
      <xdr:rowOff>65095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7C076637-C95D-4C79-BB4A-4710899289AB}"/>
            </a:ext>
          </a:extLst>
        </xdr:cNvPr>
        <xdr:cNvSpPr txBox="1"/>
      </xdr:nvSpPr>
      <xdr:spPr>
        <a:xfrm>
          <a:off x="5974866" y="6683834"/>
          <a:ext cx="412563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168295</xdr:colOff>
      <xdr:row>31</xdr:row>
      <xdr:rowOff>148486</xdr:rowOff>
    </xdr:from>
    <xdr:to>
      <xdr:col>59</xdr:col>
      <xdr:colOff>202152</xdr:colOff>
      <xdr:row>31</xdr:row>
      <xdr:rowOff>148486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D0737207-FCFE-4B5A-AC0A-ACC5D2C7FC86}"/>
            </a:ext>
          </a:extLst>
        </xdr:cNvPr>
        <xdr:cNvCxnSpPr/>
      </xdr:nvCxnSpPr>
      <xdr:spPr>
        <a:xfrm>
          <a:off x="13198495" y="7235086"/>
          <a:ext cx="4910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208180</xdr:colOff>
      <xdr:row>33</xdr:row>
      <xdr:rowOff>212928</xdr:rowOff>
    </xdr:from>
    <xdr:to>
      <xdr:col>65</xdr:col>
      <xdr:colOff>175780</xdr:colOff>
      <xdr:row>33</xdr:row>
      <xdr:rowOff>212928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71E3A425-516C-4875-A562-24123C9765E1}"/>
            </a:ext>
          </a:extLst>
        </xdr:cNvPr>
        <xdr:cNvCxnSpPr/>
      </xdr:nvCxnSpPr>
      <xdr:spPr>
        <a:xfrm>
          <a:off x="13695580" y="7756728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178737</xdr:colOff>
      <xdr:row>33</xdr:row>
      <xdr:rowOff>216938</xdr:rowOff>
    </xdr:from>
    <xdr:to>
      <xdr:col>59</xdr:col>
      <xdr:colOff>99660</xdr:colOff>
      <xdr:row>33</xdr:row>
      <xdr:rowOff>216938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8923C274-A21F-478B-9C91-D1800E816BF1}"/>
            </a:ext>
          </a:extLst>
        </xdr:cNvPr>
        <xdr:cNvCxnSpPr/>
      </xdr:nvCxnSpPr>
      <xdr:spPr>
        <a:xfrm>
          <a:off x="13208937" y="7760738"/>
          <a:ext cx="3781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15393</xdr:colOff>
      <xdr:row>28</xdr:row>
      <xdr:rowOff>59858</xdr:rowOff>
    </xdr:from>
    <xdr:to>
      <xdr:col>58</xdr:col>
      <xdr:colOff>15393</xdr:colOff>
      <xdr:row>33</xdr:row>
      <xdr:rowOff>210586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B5FA40E2-7634-4FD0-A99E-D40A95CDEDF5}"/>
            </a:ext>
          </a:extLst>
        </xdr:cNvPr>
        <xdr:cNvCxnSpPr/>
      </xdr:nvCxnSpPr>
      <xdr:spPr>
        <a:xfrm>
          <a:off x="13274193" y="6460658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108797</xdr:colOff>
      <xdr:row>34</xdr:row>
      <xdr:rowOff>189729</xdr:rowOff>
    </xdr:from>
    <xdr:to>
      <xdr:col>63</xdr:col>
      <xdr:colOff>34599</xdr:colOff>
      <xdr:row>35</xdr:row>
      <xdr:rowOff>202568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E4F34064-CE44-4E59-8201-530BC79381E6}"/>
            </a:ext>
          </a:extLst>
        </xdr:cNvPr>
        <xdr:cNvSpPr txBox="1"/>
      </xdr:nvSpPr>
      <xdr:spPr>
        <a:xfrm>
          <a:off x="14053397" y="7962129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208849</xdr:colOff>
      <xdr:row>28</xdr:row>
      <xdr:rowOff>57282</xdr:rowOff>
    </xdr:from>
    <xdr:to>
      <xdr:col>59</xdr:col>
      <xdr:colOff>208849</xdr:colOff>
      <xdr:row>33</xdr:row>
      <xdr:rowOff>214195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3AC23AA1-FAE6-4B6B-9509-6EA69D57D400}"/>
            </a:ext>
          </a:extLst>
        </xdr:cNvPr>
        <xdr:cNvCxnSpPr/>
      </xdr:nvCxnSpPr>
      <xdr:spPr>
        <a:xfrm>
          <a:off x="13696249" y="6458082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45807</xdr:colOff>
      <xdr:row>30</xdr:row>
      <xdr:rowOff>192889</xdr:rowOff>
    </xdr:from>
    <xdr:to>
      <xdr:col>58</xdr:col>
      <xdr:colOff>7707</xdr:colOff>
      <xdr:row>32</xdr:row>
      <xdr:rowOff>113678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2C300EBC-17B5-4C96-8788-E7AE9A467422}"/>
            </a:ext>
          </a:extLst>
        </xdr:cNvPr>
        <xdr:cNvSpPr txBox="1"/>
      </xdr:nvSpPr>
      <xdr:spPr>
        <a:xfrm rot="16200000">
          <a:off x="12982262" y="7144634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178737</xdr:colOff>
      <xdr:row>28</xdr:row>
      <xdr:rowOff>59190</xdr:rowOff>
    </xdr:from>
    <xdr:to>
      <xdr:col>58</xdr:col>
      <xdr:colOff>173763</xdr:colOff>
      <xdr:row>28</xdr:row>
      <xdr:rowOff>59190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9A526F66-7EF8-4A1F-B59F-1BB706658274}"/>
            </a:ext>
          </a:extLst>
        </xdr:cNvPr>
        <xdr:cNvCxnSpPr/>
      </xdr:nvCxnSpPr>
      <xdr:spPr>
        <a:xfrm>
          <a:off x="13208937" y="6459990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208180</xdr:colOff>
      <xdr:row>28</xdr:row>
      <xdr:rowOff>52605</xdr:rowOff>
    </xdr:from>
    <xdr:to>
      <xdr:col>61</xdr:col>
      <xdr:colOff>182980</xdr:colOff>
      <xdr:row>28</xdr:row>
      <xdr:rowOff>52605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AD1848BD-BDBC-4EED-B07C-69BA16D0D038}"/>
            </a:ext>
          </a:extLst>
        </xdr:cNvPr>
        <xdr:cNvCxnSpPr/>
      </xdr:nvCxnSpPr>
      <xdr:spPr>
        <a:xfrm>
          <a:off x="13695580" y="6453405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180943</xdr:colOff>
      <xdr:row>27</xdr:row>
      <xdr:rowOff>142677</xdr:rowOff>
    </xdr:from>
    <xdr:to>
      <xdr:col>63</xdr:col>
      <xdr:colOff>180943</xdr:colOff>
      <xdr:row>34</xdr:row>
      <xdr:rowOff>122011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759C458-16E5-4488-88E3-9E76B145941D}"/>
            </a:ext>
          </a:extLst>
        </xdr:cNvPr>
        <xdr:cNvCxnSpPr/>
      </xdr:nvCxnSpPr>
      <xdr:spPr>
        <a:xfrm rot="3300000">
          <a:off x="13792976" y="7104644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208192</xdr:colOff>
      <xdr:row>35</xdr:row>
      <xdr:rowOff>385</xdr:rowOff>
    </xdr:from>
    <xdr:to>
      <xdr:col>65</xdr:col>
      <xdr:colOff>175792</xdr:colOff>
      <xdr:row>35</xdr:row>
      <xdr:rowOff>2859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22AD8BE0-71E7-46CE-8F66-2B540C10341E}"/>
            </a:ext>
          </a:extLst>
        </xdr:cNvPr>
        <xdr:cNvCxnSpPr/>
      </xdr:nvCxnSpPr>
      <xdr:spPr>
        <a:xfrm>
          <a:off x="13695592" y="8001385"/>
          <a:ext cx="1339200" cy="2474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212871</xdr:colOff>
      <xdr:row>34</xdr:row>
      <xdr:rowOff>71896</xdr:rowOff>
    </xdr:from>
    <xdr:to>
      <xdr:col>59</xdr:col>
      <xdr:colOff>212871</xdr:colOff>
      <xdr:row>35</xdr:row>
      <xdr:rowOff>62896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DA0B196C-00A8-408F-83BA-680A69171503}"/>
            </a:ext>
          </a:extLst>
        </xdr:cNvPr>
        <xdr:cNvCxnSpPr/>
      </xdr:nvCxnSpPr>
      <xdr:spPr>
        <a:xfrm>
          <a:off x="13700271" y="7844296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176776</xdr:colOff>
      <xdr:row>34</xdr:row>
      <xdr:rowOff>71896</xdr:rowOff>
    </xdr:from>
    <xdr:to>
      <xdr:col>65</xdr:col>
      <xdr:colOff>176776</xdr:colOff>
      <xdr:row>35</xdr:row>
      <xdr:rowOff>62896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845D2A0C-D788-492B-8FE1-8E40E677F504}"/>
            </a:ext>
          </a:extLst>
        </xdr:cNvPr>
        <xdr:cNvCxnSpPr/>
      </xdr:nvCxnSpPr>
      <xdr:spPr>
        <a:xfrm>
          <a:off x="15035776" y="7844296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212871</xdr:colOff>
      <xdr:row>24</xdr:row>
      <xdr:rowOff>689</xdr:rowOff>
    </xdr:from>
    <xdr:to>
      <xdr:col>59</xdr:col>
      <xdr:colOff>212871</xdr:colOff>
      <xdr:row>24</xdr:row>
      <xdr:rowOff>219414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42B2ED6C-4B4B-4389-868B-ED51E4D21D33}"/>
            </a:ext>
          </a:extLst>
        </xdr:cNvPr>
        <xdr:cNvCxnSpPr/>
      </xdr:nvCxnSpPr>
      <xdr:spPr>
        <a:xfrm>
          <a:off x="13700271" y="5487089"/>
          <a:ext cx="0" cy="21872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208192</xdr:colOff>
      <xdr:row>24</xdr:row>
      <xdr:rowOff>61574</xdr:rowOff>
    </xdr:from>
    <xdr:to>
      <xdr:col>61</xdr:col>
      <xdr:colOff>182992</xdr:colOff>
      <xdr:row>24</xdr:row>
      <xdr:rowOff>61574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D4C612F5-E197-4761-AF6F-3B342A7706C7}"/>
            </a:ext>
          </a:extLst>
        </xdr:cNvPr>
        <xdr:cNvCxnSpPr/>
      </xdr:nvCxnSpPr>
      <xdr:spPr>
        <a:xfrm>
          <a:off x="13695592" y="5547974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184798</xdr:colOff>
      <xdr:row>24</xdr:row>
      <xdr:rowOff>689</xdr:rowOff>
    </xdr:from>
    <xdr:to>
      <xdr:col>61</xdr:col>
      <xdr:colOff>184798</xdr:colOff>
      <xdr:row>24</xdr:row>
      <xdr:rowOff>219414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8A347681-90F3-48B3-AF3B-E28A879668B8}"/>
            </a:ext>
          </a:extLst>
        </xdr:cNvPr>
        <xdr:cNvCxnSpPr/>
      </xdr:nvCxnSpPr>
      <xdr:spPr>
        <a:xfrm>
          <a:off x="14129398" y="5487089"/>
          <a:ext cx="0" cy="21872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148025</xdr:colOff>
      <xdr:row>23</xdr:row>
      <xdr:rowOff>32656</xdr:rowOff>
    </xdr:from>
    <xdr:to>
      <xdr:col>61</xdr:col>
      <xdr:colOff>32866</xdr:colOff>
      <xdr:row>24</xdr:row>
      <xdr:rowOff>3042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E27E34E-A2C5-4099-AACA-7AF400CA8C78}"/>
            </a:ext>
          </a:extLst>
        </xdr:cNvPr>
        <xdr:cNvSpPr txBox="1"/>
      </xdr:nvSpPr>
      <xdr:spPr>
        <a:xfrm>
          <a:off x="13635425" y="5290456"/>
          <a:ext cx="342041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122001</xdr:colOff>
      <xdr:row>28</xdr:row>
      <xdr:rowOff>117766</xdr:rowOff>
    </xdr:from>
    <xdr:to>
      <xdr:col>63</xdr:col>
      <xdr:colOff>82600</xdr:colOff>
      <xdr:row>29</xdr:row>
      <xdr:rowOff>195252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8E42292F-A8EE-49D4-8B5D-87627C5E952D}"/>
            </a:ext>
          </a:extLst>
        </xdr:cNvPr>
        <xdr:cNvSpPr txBox="1"/>
      </xdr:nvSpPr>
      <xdr:spPr>
        <a:xfrm rot="3300000">
          <a:off x="14236758" y="6577009"/>
          <a:ext cx="306086" cy="189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24604</xdr:colOff>
      <xdr:row>29</xdr:row>
      <xdr:rowOff>126272</xdr:rowOff>
    </xdr:from>
    <xdr:to>
      <xdr:col>59</xdr:col>
      <xdr:colOff>214228</xdr:colOff>
      <xdr:row>30</xdr:row>
      <xdr:rowOff>196853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CADADA93-9C8C-4BD1-8320-2C8765E8598A}"/>
            </a:ext>
          </a:extLst>
        </xdr:cNvPr>
        <xdr:cNvSpPr txBox="1"/>
      </xdr:nvSpPr>
      <xdr:spPr>
        <a:xfrm rot="16200000">
          <a:off x="13457225" y="6810451"/>
          <a:ext cx="299181" cy="18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83684</xdr:colOff>
      <xdr:row>34</xdr:row>
      <xdr:rowOff>186264</xdr:rowOff>
    </xdr:from>
    <xdr:to>
      <xdr:col>64</xdr:col>
      <xdr:colOff>152400</xdr:colOff>
      <xdr:row>35</xdr:row>
      <xdr:rowOff>152399</xdr:rowOff>
    </xdr:to>
    <xdr:sp macro="" textlink="'1.設計条件'!T8">
      <xdr:nvSpPr>
        <xdr:cNvPr id="103" name="テキスト ボックス 102">
          <a:extLst>
            <a:ext uri="{FF2B5EF4-FFF2-40B4-BE49-F238E27FC236}">
              <a16:creationId xmlns:a16="http://schemas.microsoft.com/office/drawing/2014/main" id="{16A71963-339B-4BCD-8615-FFA01B991329}"/>
            </a:ext>
          </a:extLst>
        </xdr:cNvPr>
        <xdr:cNvSpPr txBox="1"/>
      </xdr:nvSpPr>
      <xdr:spPr>
        <a:xfrm>
          <a:off x="14256884" y="7958664"/>
          <a:ext cx="525916" cy="194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37B364-0EC8-4882-90EB-DE012CF19FE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113388</xdr:colOff>
      <xdr:row>23</xdr:row>
      <xdr:rowOff>34215</xdr:rowOff>
    </xdr:from>
    <xdr:to>
      <xdr:col>62</xdr:col>
      <xdr:colOff>167147</xdr:colOff>
      <xdr:row>24</xdr:row>
      <xdr:rowOff>29</xdr:rowOff>
    </xdr:to>
    <xdr:sp macro="" textlink="'1.設計条件'!T7">
      <xdr:nvSpPr>
        <xdr:cNvPr id="104" name="テキスト ボックス 103">
          <a:extLst>
            <a:ext uri="{FF2B5EF4-FFF2-40B4-BE49-F238E27FC236}">
              <a16:creationId xmlns:a16="http://schemas.microsoft.com/office/drawing/2014/main" id="{801D3A58-21A8-49F3-989F-1789A11DA376}"/>
            </a:ext>
          </a:extLst>
        </xdr:cNvPr>
        <xdr:cNvSpPr txBox="1"/>
      </xdr:nvSpPr>
      <xdr:spPr>
        <a:xfrm>
          <a:off x="13976872" y="5348550"/>
          <a:ext cx="515875" cy="196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82541C7-4870-4786-9D7C-49B55A25709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38013</xdr:colOff>
      <xdr:row>29</xdr:row>
      <xdr:rowOff>93405</xdr:rowOff>
    </xdr:from>
    <xdr:to>
      <xdr:col>58</xdr:col>
      <xdr:colOff>1626</xdr:colOff>
      <xdr:row>31</xdr:row>
      <xdr:rowOff>121470</xdr:rowOff>
    </xdr:to>
    <xdr:sp macro="" textlink="'1.設計条件'!T6">
      <xdr:nvSpPr>
        <xdr:cNvPr id="105" name="テキスト ボックス 104">
          <a:extLst>
            <a:ext uri="{FF2B5EF4-FFF2-40B4-BE49-F238E27FC236}">
              <a16:creationId xmlns:a16="http://schemas.microsoft.com/office/drawing/2014/main" id="{D2F2CFEC-DBA0-4726-9464-C4D30779DB35}"/>
            </a:ext>
          </a:extLst>
        </xdr:cNvPr>
        <xdr:cNvSpPr txBox="1"/>
      </xdr:nvSpPr>
      <xdr:spPr>
        <a:xfrm rot="16200000">
          <a:off x="13060568" y="6941844"/>
          <a:ext cx="490181" cy="194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358646-26C1-49D1-8CF0-304C031195E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23671</xdr:colOff>
      <xdr:row>29</xdr:row>
      <xdr:rowOff>10022</xdr:rowOff>
    </xdr:from>
    <xdr:to>
      <xdr:col>63</xdr:col>
      <xdr:colOff>211118</xdr:colOff>
      <xdr:row>30</xdr:row>
      <xdr:rowOff>224142</xdr:rowOff>
    </xdr:to>
    <xdr:sp macro="" textlink="'1.設計条件'!T10">
      <xdr:nvSpPr>
        <xdr:cNvPr id="106" name="テキスト ボックス 105">
          <a:extLst>
            <a:ext uri="{FF2B5EF4-FFF2-40B4-BE49-F238E27FC236}">
              <a16:creationId xmlns:a16="http://schemas.microsoft.com/office/drawing/2014/main" id="{F16929D4-A116-4A28-A7FF-F81E1CB13002}"/>
            </a:ext>
          </a:extLst>
        </xdr:cNvPr>
        <xdr:cNvSpPr txBox="1"/>
      </xdr:nvSpPr>
      <xdr:spPr>
        <a:xfrm rot="3300000">
          <a:off x="14451464" y="6839571"/>
          <a:ext cx="445178" cy="187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7EAAB-3E55-4BB2-A6C0-813E3FDF295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28935</xdr:colOff>
      <xdr:row>28</xdr:row>
      <xdr:rowOff>44897</xdr:rowOff>
    </xdr:from>
    <xdr:to>
      <xdr:col>59</xdr:col>
      <xdr:colOff>218559</xdr:colOff>
      <xdr:row>30</xdr:row>
      <xdr:rowOff>72311</xdr:rowOff>
    </xdr:to>
    <xdr:sp macro="" textlink="'1.設計条件'!T9">
      <xdr:nvSpPr>
        <xdr:cNvPr id="107" name="テキスト ボックス 106">
          <a:extLst>
            <a:ext uri="{FF2B5EF4-FFF2-40B4-BE49-F238E27FC236}">
              <a16:creationId xmlns:a16="http://schemas.microsoft.com/office/drawing/2014/main" id="{988AB498-84F0-4103-BAF9-27254AC407A5}"/>
            </a:ext>
          </a:extLst>
        </xdr:cNvPr>
        <xdr:cNvSpPr txBox="1"/>
      </xdr:nvSpPr>
      <xdr:spPr>
        <a:xfrm rot="16200000">
          <a:off x="13368840" y="6593192"/>
          <a:ext cx="484614" cy="18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5E2EDEB-02CC-46D5-BBB8-BFBF699A780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187087</xdr:colOff>
      <xdr:row>28</xdr:row>
      <xdr:rowOff>55206</xdr:rowOff>
    </xdr:from>
    <xdr:to>
      <xdr:col>69</xdr:col>
      <xdr:colOff>54870</xdr:colOff>
      <xdr:row>28</xdr:row>
      <xdr:rowOff>55206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64C60FD5-7575-4D05-974C-3050D7BAF7B2}"/>
            </a:ext>
          </a:extLst>
        </xdr:cNvPr>
        <xdr:cNvCxnSpPr/>
      </xdr:nvCxnSpPr>
      <xdr:spPr>
        <a:xfrm>
          <a:off x="14131687" y="6456006"/>
          <a:ext cx="169658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102932</xdr:colOff>
      <xdr:row>24</xdr:row>
      <xdr:rowOff>182740</xdr:rowOff>
    </xdr:from>
    <xdr:to>
      <xdr:col>61</xdr:col>
      <xdr:colOff>102932</xdr:colOff>
      <xdr:row>25</xdr:row>
      <xdr:rowOff>13926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3E52850C-2BF3-478B-9A77-DA19816ED3AA}"/>
            </a:ext>
          </a:extLst>
        </xdr:cNvPr>
        <xdr:cNvCxnSpPr/>
      </xdr:nvCxnSpPr>
      <xdr:spPr>
        <a:xfrm>
          <a:off x="14047532" y="5669140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57209</xdr:colOff>
      <xdr:row>25</xdr:row>
      <xdr:rowOff>12900</xdr:rowOff>
    </xdr:from>
    <xdr:to>
      <xdr:col>61</xdr:col>
      <xdr:colOff>102326</xdr:colOff>
      <xdr:row>25</xdr:row>
      <xdr:rowOff>50397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8861164C-8A10-4177-93BA-D4C1138CD5CD}"/>
            </a:ext>
          </a:extLst>
        </xdr:cNvPr>
        <xdr:cNvCxnSpPr/>
      </xdr:nvCxnSpPr>
      <xdr:spPr>
        <a:xfrm flipH="1">
          <a:off x="14001809" y="5727900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57889</xdr:colOff>
      <xdr:row>24</xdr:row>
      <xdr:rowOff>138674</xdr:rowOff>
    </xdr:from>
    <xdr:to>
      <xdr:col>61</xdr:col>
      <xdr:colOff>106151</xdr:colOff>
      <xdr:row>24</xdr:row>
      <xdr:rowOff>186936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204400B0-3695-4868-89F1-96C43BCFE0D2}"/>
            </a:ext>
          </a:extLst>
        </xdr:cNvPr>
        <xdr:cNvCxnSpPr/>
      </xdr:nvCxnSpPr>
      <xdr:spPr>
        <a:xfrm>
          <a:off x="14002489" y="562507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12448</xdr:colOff>
      <xdr:row>25</xdr:row>
      <xdr:rowOff>50272</xdr:rowOff>
    </xdr:from>
    <xdr:to>
      <xdr:col>61</xdr:col>
      <xdr:colOff>58167</xdr:colOff>
      <xdr:row>25</xdr:row>
      <xdr:rowOff>102055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871E35BA-A219-4790-800B-A9BB97F9B64B}"/>
            </a:ext>
          </a:extLst>
        </xdr:cNvPr>
        <xdr:cNvSpPr/>
      </xdr:nvSpPr>
      <xdr:spPr>
        <a:xfrm>
          <a:off x="13957048" y="5765272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144232</xdr:colOff>
      <xdr:row>24</xdr:row>
      <xdr:rowOff>215124</xdr:rowOff>
    </xdr:from>
    <xdr:to>
      <xdr:col>61</xdr:col>
      <xdr:colOff>35308</xdr:colOff>
      <xdr:row>28</xdr:row>
      <xdr:rowOff>53676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6A80F79E-4A1E-4C16-A12C-4A45DD2BBADE}"/>
            </a:ext>
          </a:extLst>
        </xdr:cNvPr>
        <xdr:cNvSpPr/>
      </xdr:nvSpPr>
      <xdr:spPr>
        <a:xfrm>
          <a:off x="13860232" y="5701524"/>
          <a:ext cx="119676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102932</xdr:colOff>
      <xdr:row>25</xdr:row>
      <xdr:rowOff>144640</xdr:rowOff>
    </xdr:from>
    <xdr:to>
      <xdr:col>61</xdr:col>
      <xdr:colOff>102932</xdr:colOff>
      <xdr:row>25</xdr:row>
      <xdr:rowOff>207473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F324E5B2-7361-4F1D-9C9F-2D9806B4BD31}"/>
            </a:ext>
          </a:extLst>
        </xdr:cNvPr>
        <xdr:cNvCxnSpPr/>
      </xdr:nvCxnSpPr>
      <xdr:spPr>
        <a:xfrm>
          <a:off x="14047532" y="5859640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57209</xdr:colOff>
      <xdr:row>25</xdr:row>
      <xdr:rowOff>206447</xdr:rowOff>
    </xdr:from>
    <xdr:to>
      <xdr:col>61</xdr:col>
      <xdr:colOff>102326</xdr:colOff>
      <xdr:row>26</xdr:row>
      <xdr:rowOff>19916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156F7984-DA3F-4249-B43E-7427A8548ABD}"/>
            </a:ext>
          </a:extLst>
        </xdr:cNvPr>
        <xdr:cNvCxnSpPr/>
      </xdr:nvCxnSpPr>
      <xdr:spPr>
        <a:xfrm flipH="1">
          <a:off x="14001809" y="5921447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57889</xdr:colOff>
      <xdr:row>25</xdr:row>
      <xdr:rowOff>100574</xdr:rowOff>
    </xdr:from>
    <xdr:to>
      <xdr:col>61</xdr:col>
      <xdr:colOff>106151</xdr:colOff>
      <xdr:row>25</xdr:row>
      <xdr:rowOff>148836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4DF2C02C-3DE8-48CD-9479-230613C132DF}"/>
            </a:ext>
          </a:extLst>
        </xdr:cNvPr>
        <xdr:cNvCxnSpPr/>
      </xdr:nvCxnSpPr>
      <xdr:spPr>
        <a:xfrm>
          <a:off x="14002489" y="581557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125248</xdr:colOff>
      <xdr:row>28</xdr:row>
      <xdr:rowOff>38990</xdr:rowOff>
    </xdr:from>
    <xdr:to>
      <xdr:col>63</xdr:col>
      <xdr:colOff>125248</xdr:colOff>
      <xdr:row>28</xdr:row>
      <xdr:rowOff>182990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4105D2F1-710B-4008-9224-6162BC0289AF}"/>
            </a:ext>
          </a:extLst>
        </xdr:cNvPr>
        <xdr:cNvCxnSpPr/>
      </xdr:nvCxnSpPr>
      <xdr:spPr>
        <a:xfrm rot="2700000">
          <a:off x="14455048" y="651179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148630</xdr:colOff>
      <xdr:row>28</xdr:row>
      <xdr:rowOff>60078</xdr:rowOff>
    </xdr:from>
    <xdr:to>
      <xdr:col>63</xdr:col>
      <xdr:colOff>210569</xdr:colOff>
      <xdr:row>28</xdr:row>
      <xdr:rowOff>122017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F0CF3338-AD49-4571-BE4B-6930082266ED}"/>
            </a:ext>
          </a:extLst>
        </xdr:cNvPr>
        <xdr:cNvCxnSpPr/>
      </xdr:nvCxnSpPr>
      <xdr:spPr>
        <a:xfrm>
          <a:off x="14550430" y="6460878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223800</xdr:colOff>
      <xdr:row>28</xdr:row>
      <xdr:rowOff>60078</xdr:rowOff>
    </xdr:from>
    <xdr:to>
      <xdr:col>64</xdr:col>
      <xdr:colOff>19992</xdr:colOff>
      <xdr:row>28</xdr:row>
      <xdr:rowOff>84870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B624AEC2-E7CA-49C0-87B0-70C55E63D30F}"/>
            </a:ext>
          </a:extLst>
        </xdr:cNvPr>
        <xdr:cNvCxnSpPr/>
      </xdr:nvCxnSpPr>
      <xdr:spPr>
        <a:xfrm>
          <a:off x="14625600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152155</xdr:colOff>
      <xdr:row>28</xdr:row>
      <xdr:rowOff>111970</xdr:rowOff>
    </xdr:from>
    <xdr:to>
      <xdr:col>64</xdr:col>
      <xdr:colOff>68431</xdr:colOff>
      <xdr:row>28</xdr:row>
      <xdr:rowOff>111970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4E32887A-078B-43CD-AE3F-D051C55E7C32}"/>
            </a:ext>
          </a:extLst>
        </xdr:cNvPr>
        <xdr:cNvCxnSpPr/>
      </xdr:nvCxnSpPr>
      <xdr:spPr>
        <a:xfrm rot="18900000">
          <a:off x="14553955" y="6512770"/>
          <a:ext cx="14487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97549</xdr:colOff>
      <xdr:row>28</xdr:row>
      <xdr:rowOff>38990</xdr:rowOff>
    </xdr:from>
    <xdr:to>
      <xdr:col>64</xdr:col>
      <xdr:colOff>97549</xdr:colOff>
      <xdr:row>28</xdr:row>
      <xdr:rowOff>182990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BF2FA2B2-FAB2-44EB-BA0D-8124F0B87257}"/>
            </a:ext>
          </a:extLst>
        </xdr:cNvPr>
        <xdr:cNvCxnSpPr/>
      </xdr:nvCxnSpPr>
      <xdr:spPr>
        <a:xfrm rot="2700000">
          <a:off x="14655949" y="651179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120055</xdr:colOff>
      <xdr:row>28</xdr:row>
      <xdr:rowOff>60078</xdr:rowOff>
    </xdr:from>
    <xdr:to>
      <xdr:col>64</xdr:col>
      <xdr:colOff>181994</xdr:colOff>
      <xdr:row>28</xdr:row>
      <xdr:rowOff>122017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8D354C5D-DD1B-4C32-8A5C-D0470A3330AF}"/>
            </a:ext>
          </a:extLst>
        </xdr:cNvPr>
        <xdr:cNvCxnSpPr/>
      </xdr:nvCxnSpPr>
      <xdr:spPr>
        <a:xfrm>
          <a:off x="14750455" y="6460878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194349</xdr:colOff>
      <xdr:row>28</xdr:row>
      <xdr:rowOff>60078</xdr:rowOff>
    </xdr:from>
    <xdr:to>
      <xdr:col>64</xdr:col>
      <xdr:colOff>219141</xdr:colOff>
      <xdr:row>28</xdr:row>
      <xdr:rowOff>84870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269CA6D7-19E1-4B1A-B421-62DAAE815077}"/>
            </a:ext>
          </a:extLst>
        </xdr:cNvPr>
        <xdr:cNvCxnSpPr/>
      </xdr:nvCxnSpPr>
      <xdr:spPr>
        <a:xfrm>
          <a:off x="14824749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173395</xdr:colOff>
      <xdr:row>28</xdr:row>
      <xdr:rowOff>60078</xdr:rowOff>
    </xdr:from>
    <xdr:to>
      <xdr:col>63</xdr:col>
      <xdr:colOff>7610</xdr:colOff>
      <xdr:row>28</xdr:row>
      <xdr:rowOff>122017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00923856-476B-4B1D-863D-F6F9A235BDFA}"/>
            </a:ext>
          </a:extLst>
        </xdr:cNvPr>
        <xdr:cNvCxnSpPr/>
      </xdr:nvCxnSpPr>
      <xdr:spPr>
        <a:xfrm>
          <a:off x="14346595" y="6460878"/>
          <a:ext cx="62815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19965</xdr:colOff>
      <xdr:row>28</xdr:row>
      <xdr:rowOff>60078</xdr:rowOff>
    </xdr:from>
    <xdr:to>
      <xdr:col>63</xdr:col>
      <xdr:colOff>44757</xdr:colOff>
      <xdr:row>28</xdr:row>
      <xdr:rowOff>84870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F126CB4D-8EBB-4A3E-BB22-40AAB866180F}"/>
            </a:ext>
          </a:extLst>
        </xdr:cNvPr>
        <xdr:cNvCxnSpPr/>
      </xdr:nvCxnSpPr>
      <xdr:spPr>
        <a:xfrm>
          <a:off x="14421765" y="6460878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167395</xdr:colOff>
      <xdr:row>28</xdr:row>
      <xdr:rowOff>111971</xdr:rowOff>
    </xdr:from>
    <xdr:to>
      <xdr:col>63</xdr:col>
      <xdr:colOff>83671</xdr:colOff>
      <xdr:row>28</xdr:row>
      <xdr:rowOff>111971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2A0240A9-936B-458C-9AB5-990E1EEE4F17}"/>
            </a:ext>
          </a:extLst>
        </xdr:cNvPr>
        <xdr:cNvCxnSpPr/>
      </xdr:nvCxnSpPr>
      <xdr:spPr>
        <a:xfrm rot="18900000">
          <a:off x="14340595" y="6512771"/>
          <a:ext cx="14487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42674</xdr:colOff>
      <xdr:row>28</xdr:row>
      <xdr:rowOff>96429</xdr:rowOff>
    </xdr:from>
    <xdr:to>
      <xdr:col>63</xdr:col>
      <xdr:colOff>110515</xdr:colOff>
      <xdr:row>28</xdr:row>
      <xdr:rowOff>162883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A1D1A741-B6C2-452A-8BAC-31AEDAEF3E71}"/>
            </a:ext>
          </a:extLst>
        </xdr:cNvPr>
        <xdr:cNvCxnSpPr/>
      </xdr:nvCxnSpPr>
      <xdr:spPr>
        <a:xfrm flipV="1">
          <a:off x="14444474" y="6497229"/>
          <a:ext cx="67841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121808</xdr:colOff>
      <xdr:row>28</xdr:row>
      <xdr:rowOff>139426</xdr:rowOff>
    </xdr:from>
    <xdr:to>
      <xdr:col>63</xdr:col>
      <xdr:colOff>145265</xdr:colOff>
      <xdr:row>28</xdr:row>
      <xdr:rowOff>162883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CE944679-3506-4304-B22F-132B65FFF692}"/>
            </a:ext>
          </a:extLst>
        </xdr:cNvPr>
        <xdr:cNvCxnSpPr/>
      </xdr:nvCxnSpPr>
      <xdr:spPr>
        <a:xfrm flipV="1">
          <a:off x="14523608" y="6540226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173161</xdr:colOff>
      <xdr:row>28</xdr:row>
      <xdr:rowOff>55631</xdr:rowOff>
    </xdr:from>
    <xdr:to>
      <xdr:col>68</xdr:col>
      <xdr:colOff>66536</xdr:colOff>
      <xdr:row>33</xdr:row>
      <xdr:rowOff>211513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D1FBE994-B977-4BF6-9E4A-D085A527E2AF}"/>
            </a:ext>
          </a:extLst>
        </xdr:cNvPr>
        <xdr:cNvCxnSpPr/>
      </xdr:nvCxnSpPr>
      <xdr:spPr>
        <a:xfrm flipH="1">
          <a:off x="15032161" y="6456431"/>
          <a:ext cx="579175" cy="1298882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101068</xdr:colOff>
      <xdr:row>30</xdr:row>
      <xdr:rowOff>133046</xdr:rowOff>
    </xdr:from>
    <xdr:to>
      <xdr:col>64</xdr:col>
      <xdr:colOff>101068</xdr:colOff>
      <xdr:row>31</xdr:row>
      <xdr:rowOff>220132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5E2B4DA9-C39D-441A-AC16-6D5291EE7482}"/>
            </a:ext>
          </a:extLst>
        </xdr:cNvPr>
        <xdr:cNvCxnSpPr/>
      </xdr:nvCxnSpPr>
      <xdr:spPr>
        <a:xfrm>
          <a:off x="14731468" y="6991046"/>
          <a:ext cx="0" cy="315686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201133</xdr:colOff>
      <xdr:row>26</xdr:row>
      <xdr:rowOff>182698</xdr:rowOff>
    </xdr:from>
    <xdr:to>
      <xdr:col>64</xdr:col>
      <xdr:colOff>101488</xdr:colOff>
      <xdr:row>26</xdr:row>
      <xdr:rowOff>182698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70B87993-9F16-44E3-A372-1C28BAD50276}"/>
            </a:ext>
          </a:extLst>
        </xdr:cNvPr>
        <xdr:cNvCxnSpPr/>
      </xdr:nvCxnSpPr>
      <xdr:spPr>
        <a:xfrm>
          <a:off x="13688533" y="6126298"/>
          <a:ext cx="1043355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204510</xdr:colOff>
      <xdr:row>26</xdr:row>
      <xdr:rowOff>116430</xdr:rowOff>
    </xdr:from>
    <xdr:to>
      <xdr:col>59</xdr:col>
      <xdr:colOff>204510</xdr:colOff>
      <xdr:row>27</xdr:row>
      <xdr:rowOff>129241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DDBC24AB-8496-487D-9F18-0C44876BDD11}"/>
            </a:ext>
          </a:extLst>
        </xdr:cNvPr>
        <xdr:cNvCxnSpPr/>
      </xdr:nvCxnSpPr>
      <xdr:spPr>
        <a:xfrm flipV="1">
          <a:off x="13691910" y="6060030"/>
          <a:ext cx="0" cy="241411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218419</xdr:colOff>
      <xdr:row>25</xdr:row>
      <xdr:rowOff>212981</xdr:rowOff>
    </xdr:from>
    <xdr:to>
      <xdr:col>62</xdr:col>
      <xdr:colOff>142043</xdr:colOff>
      <xdr:row>26</xdr:row>
      <xdr:rowOff>223641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28D45730-7FA3-47BE-8919-35C9F7997474}"/>
            </a:ext>
          </a:extLst>
        </xdr:cNvPr>
        <xdr:cNvSpPr txBox="1"/>
      </xdr:nvSpPr>
      <xdr:spPr>
        <a:xfrm>
          <a:off x="13934419" y="5927981"/>
          <a:ext cx="380824" cy="239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218087</xdr:colOff>
      <xdr:row>29</xdr:row>
      <xdr:rowOff>151729</xdr:rowOff>
    </xdr:from>
    <xdr:to>
      <xdr:col>66</xdr:col>
      <xdr:colOff>22442</xdr:colOff>
      <xdr:row>30</xdr:row>
      <xdr:rowOff>162391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71FCC43C-F4B4-4BAE-9483-31905147E276}"/>
            </a:ext>
          </a:extLst>
        </xdr:cNvPr>
        <xdr:cNvSpPr txBox="1"/>
      </xdr:nvSpPr>
      <xdr:spPr>
        <a:xfrm>
          <a:off x="14619887" y="6781129"/>
          <a:ext cx="490155" cy="239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99461</xdr:colOff>
      <xdr:row>26</xdr:row>
      <xdr:rowOff>111696</xdr:rowOff>
    </xdr:from>
    <xdr:to>
      <xdr:col>64</xdr:col>
      <xdr:colOff>99461</xdr:colOff>
      <xdr:row>27</xdr:row>
      <xdr:rowOff>124507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492FD782-E465-4AAB-A562-07C0495CB4DC}"/>
            </a:ext>
          </a:extLst>
        </xdr:cNvPr>
        <xdr:cNvCxnSpPr/>
      </xdr:nvCxnSpPr>
      <xdr:spPr>
        <a:xfrm flipV="1">
          <a:off x="14729861" y="6055296"/>
          <a:ext cx="0" cy="241411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30931</xdr:colOff>
      <xdr:row>29</xdr:row>
      <xdr:rowOff>149854</xdr:rowOff>
    </xdr:from>
    <xdr:to>
      <xdr:col>67</xdr:col>
      <xdr:colOff>115957</xdr:colOff>
      <xdr:row>30</xdr:row>
      <xdr:rowOff>161652</xdr:rowOff>
    </xdr:to>
    <xdr:sp macro="" textlink="$AP$28">
      <xdr:nvSpPr>
        <xdr:cNvPr id="136" name="テキスト ボックス 135">
          <a:extLst>
            <a:ext uri="{FF2B5EF4-FFF2-40B4-BE49-F238E27FC236}">
              <a16:creationId xmlns:a16="http://schemas.microsoft.com/office/drawing/2014/main" id="{D57E4955-FB8E-4A4F-A7DE-449478417C3B}"/>
            </a:ext>
          </a:extLst>
        </xdr:cNvPr>
        <xdr:cNvSpPr txBox="1"/>
      </xdr:nvSpPr>
      <xdr:spPr>
        <a:xfrm>
          <a:off x="14889931" y="6779254"/>
          <a:ext cx="542226" cy="240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85327A2-9D08-43BD-96DC-31989CC73C3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7.976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105607</xdr:colOff>
      <xdr:row>29</xdr:row>
      <xdr:rowOff>152909</xdr:rowOff>
    </xdr:from>
    <xdr:to>
      <xdr:col>68</xdr:col>
      <xdr:colOff>144798</xdr:colOff>
      <xdr:row>30</xdr:row>
      <xdr:rowOff>164706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F93E2B81-E1F5-4ED6-B1F2-4BFB2668BFD6}"/>
            </a:ext>
          </a:extLst>
        </xdr:cNvPr>
        <xdr:cNvSpPr txBox="1"/>
      </xdr:nvSpPr>
      <xdr:spPr>
        <a:xfrm>
          <a:off x="15193207" y="6782309"/>
          <a:ext cx="496391" cy="240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95021</xdr:colOff>
      <xdr:row>31</xdr:row>
      <xdr:rowOff>214085</xdr:rowOff>
    </xdr:from>
    <xdr:to>
      <xdr:col>65</xdr:col>
      <xdr:colOff>102446</xdr:colOff>
      <xdr:row>31</xdr:row>
      <xdr:rowOff>214085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823787A2-9D9D-4FEF-AFE9-F56208C71939}"/>
            </a:ext>
          </a:extLst>
        </xdr:cNvPr>
        <xdr:cNvCxnSpPr/>
      </xdr:nvCxnSpPr>
      <xdr:spPr>
        <a:xfrm flipH="1">
          <a:off x="14725421" y="7300685"/>
          <a:ext cx="236025" cy="0"/>
        </a:xfrm>
        <a:prstGeom prst="line">
          <a:avLst/>
        </a:prstGeom>
        <a:ln w="317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58902</xdr:colOff>
      <xdr:row>31</xdr:row>
      <xdr:rowOff>95285</xdr:rowOff>
    </xdr:from>
    <xdr:to>
      <xdr:col>67</xdr:col>
      <xdr:colOff>90981</xdr:colOff>
      <xdr:row>32</xdr:row>
      <xdr:rowOff>105947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11E63A54-9CCC-411F-8D60-B7356B96F235}"/>
            </a:ext>
          </a:extLst>
        </xdr:cNvPr>
        <xdr:cNvSpPr txBox="1"/>
      </xdr:nvSpPr>
      <xdr:spPr>
        <a:xfrm>
          <a:off x="14917902" y="7181885"/>
          <a:ext cx="489279" cy="239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Ah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109480</xdr:colOff>
      <xdr:row>31</xdr:row>
      <xdr:rowOff>97441</xdr:rowOff>
    </xdr:from>
    <xdr:to>
      <xdr:col>68</xdr:col>
      <xdr:colOff>196591</xdr:colOff>
      <xdr:row>32</xdr:row>
      <xdr:rowOff>109239</xdr:rowOff>
    </xdr:to>
    <xdr:sp macro="" textlink="$AP$23">
      <xdr:nvSpPr>
        <xdr:cNvPr id="140" name="テキスト ボックス 139">
          <a:extLst>
            <a:ext uri="{FF2B5EF4-FFF2-40B4-BE49-F238E27FC236}">
              <a16:creationId xmlns:a16="http://schemas.microsoft.com/office/drawing/2014/main" id="{6EA93554-3E13-4575-8320-B0D54BDDC428}"/>
            </a:ext>
          </a:extLst>
        </xdr:cNvPr>
        <xdr:cNvSpPr txBox="1"/>
      </xdr:nvSpPr>
      <xdr:spPr>
        <a:xfrm>
          <a:off x="15197080" y="7184041"/>
          <a:ext cx="544311" cy="240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531839-9442-455C-B7CD-F514F092420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5.587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187136</xdr:colOff>
      <xdr:row>31</xdr:row>
      <xdr:rowOff>91907</xdr:rowOff>
    </xdr:from>
    <xdr:to>
      <xdr:col>69</xdr:col>
      <xdr:colOff>187248</xdr:colOff>
      <xdr:row>32</xdr:row>
      <xdr:rowOff>70069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680D05DE-2935-47B2-8B94-7B8CA622923F}"/>
            </a:ext>
          </a:extLst>
        </xdr:cNvPr>
        <xdr:cNvSpPr txBox="1"/>
      </xdr:nvSpPr>
      <xdr:spPr>
        <a:xfrm>
          <a:off x="15503336" y="7178507"/>
          <a:ext cx="457312" cy="20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226399</xdr:colOff>
      <xdr:row>25</xdr:row>
      <xdr:rowOff>222100</xdr:rowOff>
    </xdr:from>
    <xdr:to>
      <xdr:col>64</xdr:col>
      <xdr:colOff>82282</xdr:colOff>
      <xdr:row>27</xdr:row>
      <xdr:rowOff>6173</xdr:rowOff>
    </xdr:to>
    <xdr:sp macro="" textlink="$AP$37">
      <xdr:nvSpPr>
        <xdr:cNvPr id="142" name="テキスト ボックス 141">
          <a:extLst>
            <a:ext uri="{FF2B5EF4-FFF2-40B4-BE49-F238E27FC236}">
              <a16:creationId xmlns:a16="http://schemas.microsoft.com/office/drawing/2014/main" id="{495AFECB-90F1-45FE-8069-9CF7F4641839}"/>
            </a:ext>
          </a:extLst>
        </xdr:cNvPr>
        <xdr:cNvSpPr txBox="1"/>
      </xdr:nvSpPr>
      <xdr:spPr>
        <a:xfrm>
          <a:off x="14170999" y="5937100"/>
          <a:ext cx="541683" cy="241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B8CE69-A937-40AC-8ECA-45395038B71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0.960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50218</xdr:colOff>
      <xdr:row>25</xdr:row>
      <xdr:rowOff>214526</xdr:rowOff>
    </xdr:from>
    <xdr:to>
      <xdr:col>65</xdr:col>
      <xdr:colOff>88865</xdr:colOff>
      <xdr:row>26</xdr:row>
      <xdr:rowOff>226322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15A3B1B9-8964-41FB-9B57-EDC0DB9ACB1A}"/>
            </a:ext>
          </a:extLst>
        </xdr:cNvPr>
        <xdr:cNvSpPr txBox="1"/>
      </xdr:nvSpPr>
      <xdr:spPr>
        <a:xfrm>
          <a:off x="14606876" y="5990978"/>
          <a:ext cx="500763" cy="242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 i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228227</xdr:colOff>
      <xdr:row>32</xdr:row>
      <xdr:rowOff>12561</xdr:rowOff>
    </xdr:from>
    <xdr:to>
      <xdr:col>59</xdr:col>
      <xdr:colOff>1543</xdr:colOff>
      <xdr:row>33</xdr:row>
      <xdr:rowOff>213334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AF57171C-B7A1-4DEB-84D4-2831922D404D}"/>
            </a:ext>
          </a:extLst>
        </xdr:cNvPr>
        <xdr:cNvCxnSpPr/>
      </xdr:nvCxnSpPr>
      <xdr:spPr>
        <a:xfrm>
          <a:off x="13487027" y="7327761"/>
          <a:ext cx="0" cy="429373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189247</xdr:colOff>
      <xdr:row>32</xdr:row>
      <xdr:rowOff>11893</xdr:rowOff>
    </xdr:from>
    <xdr:to>
      <xdr:col>59</xdr:col>
      <xdr:colOff>102019</xdr:colOff>
      <xdr:row>32</xdr:row>
      <xdr:rowOff>11893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DE3B8424-944F-4A79-AB33-B135C90FD367}"/>
            </a:ext>
          </a:extLst>
        </xdr:cNvPr>
        <xdr:cNvCxnSpPr/>
      </xdr:nvCxnSpPr>
      <xdr:spPr>
        <a:xfrm>
          <a:off x="13448047" y="7327093"/>
          <a:ext cx="141372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9019</xdr:colOff>
      <xdr:row>32</xdr:row>
      <xdr:rowOff>77268</xdr:rowOff>
    </xdr:from>
    <xdr:to>
      <xdr:col>58</xdr:col>
      <xdr:colOff>202147</xdr:colOff>
      <xdr:row>34</xdr:row>
      <xdr:rowOff>36778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69A69570-FB1E-453A-BACB-8EAACD9D3BB9}"/>
            </a:ext>
          </a:extLst>
        </xdr:cNvPr>
        <xdr:cNvSpPr txBox="1"/>
      </xdr:nvSpPr>
      <xdr:spPr>
        <a:xfrm rot="16200000">
          <a:off x="13156028" y="7504259"/>
          <a:ext cx="416710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9021</xdr:colOff>
      <xdr:row>30</xdr:row>
      <xdr:rowOff>136465</xdr:rowOff>
    </xdr:from>
    <xdr:to>
      <xdr:col>58</xdr:col>
      <xdr:colOff>202149</xdr:colOff>
      <xdr:row>31</xdr:row>
      <xdr:rowOff>194097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F34A3970-9A18-4607-B93C-4BBE567FA64B}"/>
            </a:ext>
          </a:extLst>
        </xdr:cNvPr>
        <xdr:cNvSpPr txBox="1"/>
      </xdr:nvSpPr>
      <xdr:spPr>
        <a:xfrm rot="16200000">
          <a:off x="13362608" y="7115988"/>
          <a:ext cx="288690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</a:p>
      </xdr:txBody>
    </xdr:sp>
    <xdr:clientData/>
  </xdr:twoCellAnchor>
  <xdr:twoCellAnchor editAs="oneCell">
    <xdr:from>
      <xdr:col>58</xdr:col>
      <xdr:colOff>9363</xdr:colOff>
      <xdr:row>30</xdr:row>
      <xdr:rowOff>226142</xdr:rowOff>
    </xdr:from>
    <xdr:to>
      <xdr:col>58</xdr:col>
      <xdr:colOff>202491</xdr:colOff>
      <xdr:row>33</xdr:row>
      <xdr:rowOff>36779</xdr:rowOff>
    </xdr:to>
    <xdr:sp macro="" textlink="$AP$33">
      <xdr:nvSpPr>
        <xdr:cNvPr id="148" name="テキスト ボックス 147">
          <a:extLst>
            <a:ext uri="{FF2B5EF4-FFF2-40B4-BE49-F238E27FC236}">
              <a16:creationId xmlns:a16="http://schemas.microsoft.com/office/drawing/2014/main" id="{6EF76349-2F96-439B-9198-59E024E16B34}"/>
            </a:ext>
          </a:extLst>
        </xdr:cNvPr>
        <xdr:cNvSpPr txBox="1"/>
      </xdr:nvSpPr>
      <xdr:spPr>
        <a:xfrm rot="16200000">
          <a:off x="13255389" y="7313226"/>
          <a:ext cx="503811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FB6A72E-06A3-451C-8C3B-3E7E331F8AE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108857</xdr:colOff>
      <xdr:row>32</xdr:row>
      <xdr:rowOff>170265</xdr:rowOff>
    </xdr:from>
    <xdr:to>
      <xdr:col>26</xdr:col>
      <xdr:colOff>180814</xdr:colOff>
      <xdr:row>32</xdr:row>
      <xdr:rowOff>170265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8B57C2-7B4A-405D-9D37-D9F215281619}"/>
            </a:ext>
          </a:extLst>
        </xdr:cNvPr>
        <xdr:cNvCxnSpPr/>
      </xdr:nvCxnSpPr>
      <xdr:spPr>
        <a:xfrm>
          <a:off x="5138057" y="7485465"/>
          <a:ext cx="9863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186842</xdr:colOff>
      <xdr:row>35</xdr:row>
      <xdr:rowOff>6107</xdr:rowOff>
    </xdr:from>
    <xdr:to>
      <xdr:col>32</xdr:col>
      <xdr:colOff>154442</xdr:colOff>
      <xdr:row>35</xdr:row>
      <xdr:rowOff>6107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8EAA99-08E1-4992-BB27-339AC1CFB9D2}"/>
            </a:ext>
          </a:extLst>
        </xdr:cNvPr>
        <xdr:cNvCxnSpPr/>
      </xdr:nvCxnSpPr>
      <xdr:spPr>
        <a:xfrm>
          <a:off x="6130442" y="8007107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99586</xdr:colOff>
      <xdr:row>35</xdr:row>
      <xdr:rowOff>10117</xdr:rowOff>
    </xdr:from>
    <xdr:to>
      <xdr:col>26</xdr:col>
      <xdr:colOff>94612</xdr:colOff>
      <xdr:row>35</xdr:row>
      <xdr:rowOff>10117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624B710-30E1-4045-A190-95804264613D}"/>
            </a:ext>
          </a:extLst>
        </xdr:cNvPr>
        <xdr:cNvCxnSpPr/>
      </xdr:nvCxnSpPr>
      <xdr:spPr>
        <a:xfrm>
          <a:off x="5814586" y="8011117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167470</xdr:colOff>
      <xdr:row>29</xdr:row>
      <xdr:rowOff>81637</xdr:rowOff>
    </xdr:from>
    <xdr:to>
      <xdr:col>25</xdr:col>
      <xdr:colOff>167470</xdr:colOff>
      <xdr:row>35</xdr:row>
      <xdr:rowOff>3765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5C06224-FD44-4264-ACE9-B6A58F5C25E3}"/>
            </a:ext>
          </a:extLst>
        </xdr:cNvPr>
        <xdr:cNvCxnSpPr/>
      </xdr:nvCxnSpPr>
      <xdr:spPr>
        <a:xfrm>
          <a:off x="5882470" y="6711037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86583</xdr:colOff>
      <xdr:row>36</xdr:row>
      <xdr:rowOff>48596</xdr:rowOff>
    </xdr:from>
    <xdr:to>
      <xdr:col>30</xdr:col>
      <xdr:colOff>12385</xdr:colOff>
      <xdr:row>37</xdr:row>
      <xdr:rowOff>61434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C6097D-F8C4-41F8-BAC7-F7C56B457E94}"/>
            </a:ext>
          </a:extLst>
        </xdr:cNvPr>
        <xdr:cNvSpPr txBox="1"/>
      </xdr:nvSpPr>
      <xdr:spPr>
        <a:xfrm>
          <a:off x="6560955" y="8372789"/>
          <a:ext cx="388258" cy="244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187511</xdr:colOff>
      <xdr:row>29</xdr:row>
      <xdr:rowOff>79061</xdr:rowOff>
    </xdr:from>
    <xdr:to>
      <xdr:col>26</xdr:col>
      <xdr:colOff>187511</xdr:colOff>
      <xdr:row>35</xdr:row>
      <xdr:rowOff>7374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D33E7ED-CA2B-44EA-87CC-779BBE6CC34E}"/>
            </a:ext>
          </a:extLst>
        </xdr:cNvPr>
        <xdr:cNvCxnSpPr/>
      </xdr:nvCxnSpPr>
      <xdr:spPr>
        <a:xfrm>
          <a:off x="6131111" y="6708461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197884</xdr:colOff>
      <xdr:row>31</xdr:row>
      <xdr:rowOff>214668</xdr:rowOff>
    </xdr:from>
    <xdr:to>
      <xdr:col>25</xdr:col>
      <xdr:colOff>159784</xdr:colOff>
      <xdr:row>33</xdr:row>
      <xdr:rowOff>135457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C46C29-D2E2-44D5-84F1-14FB75D67EA6}"/>
            </a:ext>
          </a:extLst>
        </xdr:cNvPr>
        <xdr:cNvSpPr txBox="1"/>
      </xdr:nvSpPr>
      <xdr:spPr>
        <a:xfrm rot="16200000">
          <a:off x="5590539" y="7395013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99586</xdr:colOff>
      <xdr:row>29</xdr:row>
      <xdr:rowOff>80969</xdr:rowOff>
    </xdr:from>
    <xdr:to>
      <xdr:col>26</xdr:col>
      <xdr:colOff>94612</xdr:colOff>
      <xdr:row>29</xdr:row>
      <xdr:rowOff>80969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D23A27B-1251-47AA-9C61-F8E3F1181F2D}"/>
            </a:ext>
          </a:extLst>
        </xdr:cNvPr>
        <xdr:cNvCxnSpPr/>
      </xdr:nvCxnSpPr>
      <xdr:spPr>
        <a:xfrm>
          <a:off x="5814586" y="6710369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186842</xdr:colOff>
      <xdr:row>29</xdr:row>
      <xdr:rowOff>74384</xdr:rowOff>
    </xdr:from>
    <xdr:to>
      <xdr:col>28</xdr:col>
      <xdr:colOff>161642</xdr:colOff>
      <xdr:row>29</xdr:row>
      <xdr:rowOff>74384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DF67445-FA40-416C-86BF-CBD3FA70F900}"/>
            </a:ext>
          </a:extLst>
        </xdr:cNvPr>
        <xdr:cNvCxnSpPr/>
      </xdr:nvCxnSpPr>
      <xdr:spPr>
        <a:xfrm>
          <a:off x="6130442" y="6703784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159605</xdr:colOff>
      <xdr:row>28</xdr:row>
      <xdr:rowOff>164456</xdr:rowOff>
    </xdr:from>
    <xdr:to>
      <xdr:col>30</xdr:col>
      <xdr:colOff>159605</xdr:colOff>
      <xdr:row>35</xdr:row>
      <xdr:rowOff>143790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F3BFE3B-179E-4FD9-B0CD-A5DD5F8744D3}"/>
            </a:ext>
          </a:extLst>
        </xdr:cNvPr>
        <xdr:cNvCxnSpPr/>
      </xdr:nvCxnSpPr>
      <xdr:spPr>
        <a:xfrm rot="3300000">
          <a:off x="6227838" y="7355023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186854</xdr:colOff>
      <xdr:row>36</xdr:row>
      <xdr:rowOff>89603</xdr:rowOff>
    </xdr:from>
    <xdr:to>
      <xdr:col>32</xdr:col>
      <xdr:colOff>154454</xdr:colOff>
      <xdr:row>36</xdr:row>
      <xdr:rowOff>89603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A8B59F5-EF16-4204-9C63-28BC431D4B67}"/>
            </a:ext>
          </a:extLst>
        </xdr:cNvPr>
        <xdr:cNvCxnSpPr/>
      </xdr:nvCxnSpPr>
      <xdr:spPr>
        <a:xfrm>
          <a:off x="6198771" y="8413796"/>
          <a:ext cx="135496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35</xdr:row>
      <xdr:rowOff>161990</xdr:rowOff>
    </xdr:from>
    <xdr:to>
      <xdr:col>26</xdr:col>
      <xdr:colOff>191533</xdr:colOff>
      <xdr:row>36</xdr:row>
      <xdr:rowOff>152990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30D982A-37DF-4A4D-BAD7-99ED479271D9}"/>
            </a:ext>
          </a:extLst>
        </xdr:cNvPr>
        <xdr:cNvCxnSpPr/>
      </xdr:nvCxnSpPr>
      <xdr:spPr>
        <a:xfrm>
          <a:off x="6203450" y="8254956"/>
          <a:ext cx="0" cy="22222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155438</xdr:colOff>
      <xdr:row>35</xdr:row>
      <xdr:rowOff>161990</xdr:rowOff>
    </xdr:from>
    <xdr:to>
      <xdr:col>32</xdr:col>
      <xdr:colOff>155438</xdr:colOff>
      <xdr:row>36</xdr:row>
      <xdr:rowOff>152990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0F9A073-712D-4992-8FB9-1530ECDC14A0}"/>
            </a:ext>
          </a:extLst>
        </xdr:cNvPr>
        <xdr:cNvCxnSpPr/>
      </xdr:nvCxnSpPr>
      <xdr:spPr>
        <a:xfrm>
          <a:off x="7554721" y="8254956"/>
          <a:ext cx="0" cy="22222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25</xdr:row>
      <xdr:rowOff>21592</xdr:rowOff>
    </xdr:from>
    <xdr:to>
      <xdr:col>26</xdr:col>
      <xdr:colOff>191533</xdr:colOff>
      <xdr:row>26</xdr:row>
      <xdr:rowOff>12593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F2C315C-D018-4D8B-8C13-366CF0EC85E7}"/>
            </a:ext>
          </a:extLst>
        </xdr:cNvPr>
        <xdr:cNvCxnSpPr/>
      </xdr:nvCxnSpPr>
      <xdr:spPr>
        <a:xfrm>
          <a:off x="6135133" y="5736592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186854</xdr:colOff>
      <xdr:row>25</xdr:row>
      <xdr:rowOff>83353</xdr:rowOff>
    </xdr:from>
    <xdr:to>
      <xdr:col>28</xdr:col>
      <xdr:colOff>161654</xdr:colOff>
      <xdr:row>25</xdr:row>
      <xdr:rowOff>83353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0A1D822-1815-4348-9CEA-395AA2ABA3B4}"/>
            </a:ext>
          </a:extLst>
        </xdr:cNvPr>
        <xdr:cNvCxnSpPr/>
      </xdr:nvCxnSpPr>
      <xdr:spPr>
        <a:xfrm>
          <a:off x="6130454" y="5798353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163460</xdr:colOff>
      <xdr:row>25</xdr:row>
      <xdr:rowOff>21592</xdr:rowOff>
    </xdr:from>
    <xdr:to>
      <xdr:col>28</xdr:col>
      <xdr:colOff>163460</xdr:colOff>
      <xdr:row>26</xdr:row>
      <xdr:rowOff>12593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8F28DC7-4E2E-442A-BDCA-9CD52EF33691}"/>
            </a:ext>
          </a:extLst>
        </xdr:cNvPr>
        <xdr:cNvCxnSpPr/>
      </xdr:nvCxnSpPr>
      <xdr:spPr>
        <a:xfrm>
          <a:off x="6564260" y="5736592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126687</xdr:colOff>
      <xdr:row>24</xdr:row>
      <xdr:rowOff>54435</xdr:rowOff>
    </xdr:from>
    <xdr:to>
      <xdr:col>28</xdr:col>
      <xdr:colOff>10652</xdr:colOff>
      <xdr:row>25</xdr:row>
      <xdr:rowOff>24821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9A09F1-630C-418E-8B58-CF96809F4C75}"/>
            </a:ext>
          </a:extLst>
        </xdr:cNvPr>
        <xdr:cNvSpPr txBox="1"/>
      </xdr:nvSpPr>
      <xdr:spPr>
        <a:xfrm>
          <a:off x="6070287" y="5540835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84858</xdr:colOff>
      <xdr:row>29</xdr:row>
      <xdr:rowOff>228008</xdr:rowOff>
    </xdr:from>
    <xdr:to>
      <xdr:col>31</xdr:col>
      <xdr:colOff>46758</xdr:colOff>
      <xdr:row>32</xdr:row>
      <xdr:rowOff>213947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799AD3-F7A8-4C2A-95E7-17E087985EBB}"/>
            </a:ext>
          </a:extLst>
        </xdr:cNvPr>
        <xdr:cNvSpPr txBox="1"/>
      </xdr:nvSpPr>
      <xdr:spPr>
        <a:xfrm rot="3300000">
          <a:off x="6702238" y="7098028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217927</xdr:colOff>
      <xdr:row>31</xdr:row>
      <xdr:rowOff>51579</xdr:rowOff>
    </xdr:from>
    <xdr:to>
      <xdr:col>26</xdr:col>
      <xdr:colOff>179827</xdr:colOff>
      <xdr:row>34</xdr:row>
      <xdr:rowOff>79296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4DFD1DC-D510-401B-8A09-58183246F79E}"/>
            </a:ext>
          </a:extLst>
        </xdr:cNvPr>
        <xdr:cNvSpPr txBox="1"/>
      </xdr:nvSpPr>
      <xdr:spPr>
        <a:xfrm rot="16200000">
          <a:off x="5671418" y="7399688"/>
          <a:ext cx="71351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61471</xdr:colOff>
      <xdr:row>36</xdr:row>
      <xdr:rowOff>45132</xdr:rowOff>
    </xdr:from>
    <xdr:to>
      <xdr:col>31</xdr:col>
      <xdr:colOff>76650</xdr:colOff>
      <xdr:row>37</xdr:row>
      <xdr:rowOff>6165</xdr:rowOff>
    </xdr:to>
    <xdr:sp macro="" textlink="'1.設計条件'!T8">
      <xdr:nvSpPr>
        <xdr:cNvPr id="21" name="テキスト ボックス 20">
          <a:extLst>
            <a:ext uri="{FF2B5EF4-FFF2-40B4-BE49-F238E27FC236}">
              <a16:creationId xmlns:a16="http://schemas.microsoft.com/office/drawing/2014/main" id="{34320224-5B56-43D0-B2EF-727770BDAAEF}"/>
            </a:ext>
          </a:extLst>
        </xdr:cNvPr>
        <xdr:cNvSpPr txBox="1"/>
      </xdr:nvSpPr>
      <xdr:spPr>
        <a:xfrm>
          <a:off x="6730098" y="8323428"/>
          <a:ext cx="475085" cy="190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92051</xdr:colOff>
      <xdr:row>24</xdr:row>
      <xdr:rowOff>55994</xdr:rowOff>
    </xdr:from>
    <xdr:to>
      <xdr:col>29</xdr:col>
      <xdr:colOff>153302</xdr:colOff>
      <xdr:row>25</xdr:row>
      <xdr:rowOff>21808</xdr:rowOff>
    </xdr:to>
    <xdr:sp macro="" textlink="'1.設計条件'!T7">
      <xdr:nvSpPr>
        <xdr:cNvPr id="22" name="テキスト ボックス 21">
          <a:extLst>
            <a:ext uri="{FF2B5EF4-FFF2-40B4-BE49-F238E27FC236}">
              <a16:creationId xmlns:a16="http://schemas.microsoft.com/office/drawing/2014/main" id="{D3DEFF64-0BF8-49CA-8AB4-002A85BD67B4}"/>
            </a:ext>
          </a:extLst>
        </xdr:cNvPr>
        <xdr:cNvSpPr txBox="1"/>
      </xdr:nvSpPr>
      <xdr:spPr>
        <a:xfrm>
          <a:off x="6300773" y="5574858"/>
          <a:ext cx="521156" cy="195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190091</xdr:colOff>
      <xdr:row>30</xdr:row>
      <xdr:rowOff>126248</xdr:rowOff>
    </xdr:from>
    <xdr:to>
      <xdr:col>25</xdr:col>
      <xdr:colOff>151991</xdr:colOff>
      <xdr:row>32</xdr:row>
      <xdr:rowOff>143250</xdr:rowOff>
    </xdr:to>
    <xdr:sp macro="" textlink="'1.設計条件'!T6">
      <xdr:nvSpPr>
        <xdr:cNvPr id="23" name="テキスト ボックス 22">
          <a:extLst>
            <a:ext uri="{FF2B5EF4-FFF2-40B4-BE49-F238E27FC236}">
              <a16:creationId xmlns:a16="http://schemas.microsoft.com/office/drawing/2014/main" id="{62E90211-31ED-4C14-8C24-C053AB965E93}"/>
            </a:ext>
          </a:extLst>
        </xdr:cNvPr>
        <xdr:cNvSpPr txBox="1"/>
      </xdr:nvSpPr>
      <xdr:spPr>
        <a:xfrm rot="16200000">
          <a:off x="5566428" y="7167355"/>
          <a:ext cx="476907" cy="19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31</xdr:col>
      <xdr:colOff>81416</xdr:colOff>
      <xdr:row>31</xdr:row>
      <xdr:rowOff>199061</xdr:rowOff>
    </xdr:from>
    <xdr:to>
      <xdr:col>32</xdr:col>
      <xdr:colOff>43316</xdr:colOff>
      <xdr:row>33</xdr:row>
      <xdr:rowOff>210693</xdr:rowOff>
    </xdr:to>
    <xdr:sp macro="" textlink="'1.設計条件'!T10">
      <xdr:nvSpPr>
        <xdr:cNvPr id="24" name="テキスト ボックス 23">
          <a:extLst>
            <a:ext uri="{FF2B5EF4-FFF2-40B4-BE49-F238E27FC236}">
              <a16:creationId xmlns:a16="http://schemas.microsoft.com/office/drawing/2014/main" id="{40804AD8-3B96-4484-82E3-246B92728766}"/>
            </a:ext>
          </a:extLst>
        </xdr:cNvPr>
        <xdr:cNvSpPr txBox="1"/>
      </xdr:nvSpPr>
      <xdr:spPr>
        <a:xfrm rot="3300000">
          <a:off x="7070106" y="7467437"/>
          <a:ext cx="471537" cy="191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222257</xdr:colOff>
      <xdr:row>30</xdr:row>
      <xdr:rowOff>3538</xdr:rowOff>
    </xdr:from>
    <xdr:to>
      <xdr:col>26</xdr:col>
      <xdr:colOff>184157</xdr:colOff>
      <xdr:row>32</xdr:row>
      <xdr:rowOff>28775</xdr:rowOff>
    </xdr:to>
    <xdr:sp macro="" textlink="'1.設計条件'!T9">
      <xdr:nvSpPr>
        <xdr:cNvPr id="25" name="テキスト ボックス 24">
          <a:extLst>
            <a:ext uri="{FF2B5EF4-FFF2-40B4-BE49-F238E27FC236}">
              <a16:creationId xmlns:a16="http://schemas.microsoft.com/office/drawing/2014/main" id="{5D96A7B7-03BC-430F-85CD-C874864F8802}"/>
            </a:ext>
          </a:extLst>
        </xdr:cNvPr>
        <xdr:cNvSpPr txBox="1"/>
      </xdr:nvSpPr>
      <xdr:spPr>
        <a:xfrm rot="16200000">
          <a:off x="5791288" y="7007507"/>
          <a:ext cx="48243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853CF-6A69-4BF1-AE3F-4A9D27CAC75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165749</xdr:colOff>
      <xdr:row>29</xdr:row>
      <xdr:rowOff>76985</xdr:rowOff>
    </xdr:from>
    <xdr:to>
      <xdr:col>32</xdr:col>
      <xdr:colOff>132434</xdr:colOff>
      <xdr:row>29</xdr:row>
      <xdr:rowOff>76985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E516D9D-14BF-45F3-9B99-0948390EF635}"/>
            </a:ext>
          </a:extLst>
        </xdr:cNvPr>
        <xdr:cNvCxnSpPr/>
      </xdr:nvCxnSpPr>
      <xdr:spPr>
        <a:xfrm>
          <a:off x="6566549" y="6706385"/>
          <a:ext cx="8810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103997</xdr:colOff>
      <xdr:row>27</xdr:row>
      <xdr:rowOff>98524</xdr:rowOff>
    </xdr:from>
    <xdr:ext cx="224998" cy="37478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D1EAD35-D5A6-47D0-B040-8339A3180C93}"/>
            </a:ext>
          </a:extLst>
        </xdr:cNvPr>
        <xdr:cNvSpPr txBox="1"/>
      </xdr:nvSpPr>
      <xdr:spPr>
        <a:xfrm rot="16200000">
          <a:off x="6658504" y="6345617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109484</xdr:colOff>
      <xdr:row>26</xdr:row>
      <xdr:rowOff>40980</xdr:rowOff>
    </xdr:from>
    <xdr:ext cx="224998" cy="444352"/>
    <xdr:sp macro="" textlink="'1.設計条件'!BH5">
      <xdr:nvSpPr>
        <xdr:cNvPr id="28" name="テキスト ボックス 27">
          <a:extLst>
            <a:ext uri="{FF2B5EF4-FFF2-40B4-BE49-F238E27FC236}">
              <a16:creationId xmlns:a16="http://schemas.microsoft.com/office/drawing/2014/main" id="{C629FBF8-9FAD-42EE-B654-CFFC587DE09E}"/>
            </a:ext>
          </a:extLst>
        </xdr:cNvPr>
        <xdr:cNvSpPr txBox="1"/>
      </xdr:nvSpPr>
      <xdr:spPr>
        <a:xfrm rot="16200000">
          <a:off x="6629207" y="609425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7B32300-190E-4A33-AE45-1ECD7CB4CDE6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103462</xdr:colOff>
      <xdr:row>26</xdr:row>
      <xdr:rowOff>97797</xdr:rowOff>
    </xdr:from>
    <xdr:to>
      <xdr:col>29</xdr:col>
      <xdr:colOff>103462</xdr:colOff>
      <xdr:row>29</xdr:row>
      <xdr:rowOff>61432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A55E7FA-397A-497F-A2E6-8A0BCBFE5EC3}"/>
            </a:ext>
          </a:extLst>
        </xdr:cNvPr>
        <xdr:cNvCxnSpPr/>
      </xdr:nvCxnSpPr>
      <xdr:spPr>
        <a:xfrm>
          <a:off x="6732862" y="6041397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80718</xdr:colOff>
      <xdr:row>25</xdr:row>
      <xdr:rowOff>204519</xdr:rowOff>
    </xdr:from>
    <xdr:to>
      <xdr:col>28</xdr:col>
      <xdr:colOff>80718</xdr:colOff>
      <xdr:row>26</xdr:row>
      <xdr:rowOff>35705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1A449D1-78FD-47E5-9497-2BE10B4A1A52}"/>
            </a:ext>
          </a:extLst>
        </xdr:cNvPr>
        <xdr:cNvCxnSpPr/>
      </xdr:nvCxnSpPr>
      <xdr:spPr>
        <a:xfrm>
          <a:off x="6481518" y="5919519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34995</xdr:colOff>
      <xdr:row>26</xdr:row>
      <xdr:rowOff>34679</xdr:rowOff>
    </xdr:from>
    <xdr:to>
      <xdr:col>28</xdr:col>
      <xdr:colOff>80112</xdr:colOff>
      <xdr:row>26</xdr:row>
      <xdr:rowOff>72176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F84983C-66D5-4183-8AED-516FF5DDE3C6}"/>
            </a:ext>
          </a:extLst>
        </xdr:cNvPr>
        <xdr:cNvCxnSpPr/>
      </xdr:nvCxnSpPr>
      <xdr:spPr>
        <a:xfrm flipH="1">
          <a:off x="6435795" y="5978279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35675</xdr:colOff>
      <xdr:row>25</xdr:row>
      <xdr:rowOff>160453</xdr:rowOff>
    </xdr:from>
    <xdr:to>
      <xdr:col>28</xdr:col>
      <xdr:colOff>83937</xdr:colOff>
      <xdr:row>25</xdr:row>
      <xdr:rowOff>208715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FEB3D09-11F3-458D-87B3-DF5B22C62BD7}"/>
            </a:ext>
          </a:extLst>
        </xdr:cNvPr>
        <xdr:cNvCxnSpPr/>
      </xdr:nvCxnSpPr>
      <xdr:spPr>
        <a:xfrm>
          <a:off x="6436475" y="5875453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218834</xdr:colOff>
      <xdr:row>26</xdr:row>
      <xdr:rowOff>72051</xdr:rowOff>
    </xdr:from>
    <xdr:to>
      <xdr:col>28</xdr:col>
      <xdr:colOff>35953</xdr:colOff>
      <xdr:row>26</xdr:row>
      <xdr:rowOff>123834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22FEAD8E-E76A-4163-A80D-B7061FAA7F3F}"/>
            </a:ext>
          </a:extLst>
        </xdr:cNvPr>
        <xdr:cNvSpPr/>
      </xdr:nvSpPr>
      <xdr:spPr>
        <a:xfrm>
          <a:off x="6391034" y="6015651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122894</xdr:colOff>
      <xdr:row>26</xdr:row>
      <xdr:rowOff>8303</xdr:rowOff>
    </xdr:from>
    <xdr:to>
      <xdr:col>28</xdr:col>
      <xdr:colOff>13094</xdr:colOff>
      <xdr:row>29</xdr:row>
      <xdr:rowOff>75455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1C1A31F-EF32-4FB1-8974-CF8EB281062C}"/>
            </a:ext>
          </a:extLst>
        </xdr:cNvPr>
        <xdr:cNvSpPr/>
      </xdr:nvSpPr>
      <xdr:spPr>
        <a:xfrm>
          <a:off x="6295094" y="5951903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80718</xdr:colOff>
      <xdr:row>26</xdr:row>
      <xdr:rowOff>166419</xdr:rowOff>
    </xdr:from>
    <xdr:to>
      <xdr:col>28</xdr:col>
      <xdr:colOff>80718</xdr:colOff>
      <xdr:row>27</xdr:row>
      <xdr:rowOff>652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64A6F073-79C2-40C1-B8DA-7C1A52DAE833}"/>
            </a:ext>
          </a:extLst>
        </xdr:cNvPr>
        <xdr:cNvCxnSpPr/>
      </xdr:nvCxnSpPr>
      <xdr:spPr>
        <a:xfrm>
          <a:off x="6481518" y="6110019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34995</xdr:colOff>
      <xdr:row>26</xdr:row>
      <xdr:rowOff>228226</xdr:rowOff>
    </xdr:from>
    <xdr:to>
      <xdr:col>28</xdr:col>
      <xdr:colOff>80112</xdr:colOff>
      <xdr:row>27</xdr:row>
      <xdr:rowOff>41695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F82D9704-3CBB-45EA-B971-54B7A6B63F73}"/>
            </a:ext>
          </a:extLst>
        </xdr:cNvPr>
        <xdr:cNvCxnSpPr/>
      </xdr:nvCxnSpPr>
      <xdr:spPr>
        <a:xfrm flipH="1">
          <a:off x="6435795" y="6171826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35675</xdr:colOff>
      <xdr:row>26</xdr:row>
      <xdr:rowOff>122353</xdr:rowOff>
    </xdr:from>
    <xdr:to>
      <xdr:col>28</xdr:col>
      <xdr:colOff>83937</xdr:colOff>
      <xdr:row>26</xdr:row>
      <xdr:rowOff>170615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50A9C1AA-CEF9-4413-96E1-257077DC09A2}"/>
            </a:ext>
          </a:extLst>
        </xdr:cNvPr>
        <xdr:cNvCxnSpPr/>
      </xdr:nvCxnSpPr>
      <xdr:spPr>
        <a:xfrm>
          <a:off x="6436475" y="6065953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163069</xdr:colOff>
      <xdr:row>26</xdr:row>
      <xdr:rowOff>100098</xdr:rowOff>
    </xdr:from>
    <xdr:to>
      <xdr:col>29</xdr:col>
      <xdr:colOff>155467</xdr:colOff>
      <xdr:row>26</xdr:row>
      <xdr:rowOff>100098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40E96618-2281-4213-8C71-6FFA6E76B06C}"/>
            </a:ext>
          </a:extLst>
        </xdr:cNvPr>
        <xdr:cNvCxnSpPr/>
      </xdr:nvCxnSpPr>
      <xdr:spPr>
        <a:xfrm>
          <a:off x="6563869" y="6043698"/>
          <a:ext cx="22099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103910</xdr:colOff>
      <xdr:row>29</xdr:row>
      <xdr:rowOff>60769</xdr:rowOff>
    </xdr:from>
    <xdr:to>
      <xdr:col>30</xdr:col>
      <xdr:colOff>103910</xdr:colOff>
      <xdr:row>29</xdr:row>
      <xdr:rowOff>204769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4F40B176-D1C9-41B0-833B-22E193947C3E}"/>
            </a:ext>
          </a:extLst>
        </xdr:cNvPr>
        <xdr:cNvCxnSpPr/>
      </xdr:nvCxnSpPr>
      <xdr:spPr>
        <a:xfrm rot="2700000">
          <a:off x="6889910" y="676216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127292</xdr:colOff>
      <xdr:row>29</xdr:row>
      <xdr:rowOff>81857</xdr:rowOff>
    </xdr:from>
    <xdr:to>
      <xdr:col>30</xdr:col>
      <xdr:colOff>189231</xdr:colOff>
      <xdr:row>29</xdr:row>
      <xdr:rowOff>143796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44F485D1-AEED-4B02-AF4D-345C8DE08BD2}"/>
            </a:ext>
          </a:extLst>
        </xdr:cNvPr>
        <xdr:cNvCxnSpPr/>
      </xdr:nvCxnSpPr>
      <xdr:spPr>
        <a:xfrm>
          <a:off x="6985292" y="671125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201586</xdr:colOff>
      <xdr:row>29</xdr:row>
      <xdr:rowOff>81857</xdr:rowOff>
    </xdr:from>
    <xdr:to>
      <xdr:col>31</xdr:col>
      <xdr:colOff>361</xdr:colOff>
      <xdr:row>29</xdr:row>
      <xdr:rowOff>106649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9CDD4D07-D52D-4BBC-AF3C-5538CC74C547}"/>
            </a:ext>
          </a:extLst>
        </xdr:cNvPr>
        <xdr:cNvCxnSpPr/>
      </xdr:nvCxnSpPr>
      <xdr:spPr>
        <a:xfrm>
          <a:off x="7059586" y="671125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130817</xdr:colOff>
      <xdr:row>29</xdr:row>
      <xdr:rowOff>133749</xdr:rowOff>
    </xdr:from>
    <xdr:to>
      <xdr:col>31</xdr:col>
      <xdr:colOff>46217</xdr:colOff>
      <xdr:row>29</xdr:row>
      <xdr:rowOff>133749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5E3E10EC-13FE-4D12-8C60-97E8ED00A632}"/>
            </a:ext>
          </a:extLst>
        </xdr:cNvPr>
        <xdr:cNvCxnSpPr/>
      </xdr:nvCxnSpPr>
      <xdr:spPr>
        <a:xfrm rot="18900000">
          <a:off x="6988817" y="676314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75335</xdr:colOff>
      <xdr:row>29</xdr:row>
      <xdr:rowOff>60769</xdr:rowOff>
    </xdr:from>
    <xdr:to>
      <xdr:col>31</xdr:col>
      <xdr:colOff>75335</xdr:colOff>
      <xdr:row>29</xdr:row>
      <xdr:rowOff>204769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531C51F-1EA3-49BB-AC1F-58F872231C3A}"/>
            </a:ext>
          </a:extLst>
        </xdr:cNvPr>
        <xdr:cNvCxnSpPr/>
      </xdr:nvCxnSpPr>
      <xdr:spPr>
        <a:xfrm rot="2700000">
          <a:off x="7089935" y="676216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98717</xdr:colOff>
      <xdr:row>29</xdr:row>
      <xdr:rowOff>81857</xdr:rowOff>
    </xdr:from>
    <xdr:to>
      <xdr:col>31</xdr:col>
      <xdr:colOff>160656</xdr:colOff>
      <xdr:row>29</xdr:row>
      <xdr:rowOff>143796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94F632E5-979E-4EFD-ADE1-AFFD0AA930EC}"/>
            </a:ext>
          </a:extLst>
        </xdr:cNvPr>
        <xdr:cNvCxnSpPr/>
      </xdr:nvCxnSpPr>
      <xdr:spPr>
        <a:xfrm>
          <a:off x="7185317" y="671125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173011</xdr:colOff>
      <xdr:row>29</xdr:row>
      <xdr:rowOff>81857</xdr:rowOff>
    </xdr:from>
    <xdr:to>
      <xdr:col>31</xdr:col>
      <xdr:colOff>197803</xdr:colOff>
      <xdr:row>29</xdr:row>
      <xdr:rowOff>106649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B303F65-21EE-4C7A-9197-CA23D4836FF6}"/>
            </a:ext>
          </a:extLst>
        </xdr:cNvPr>
        <xdr:cNvCxnSpPr/>
      </xdr:nvCxnSpPr>
      <xdr:spPr>
        <a:xfrm>
          <a:off x="7259611" y="671125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152057</xdr:colOff>
      <xdr:row>29</xdr:row>
      <xdr:rowOff>81857</xdr:rowOff>
    </xdr:from>
    <xdr:to>
      <xdr:col>29</xdr:col>
      <xdr:colOff>213996</xdr:colOff>
      <xdr:row>29</xdr:row>
      <xdr:rowOff>143796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B76129E5-1328-4732-B545-A802DDAEB4E2}"/>
            </a:ext>
          </a:extLst>
        </xdr:cNvPr>
        <xdr:cNvCxnSpPr/>
      </xdr:nvCxnSpPr>
      <xdr:spPr>
        <a:xfrm>
          <a:off x="6781457" y="671125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226351</xdr:colOff>
      <xdr:row>29</xdr:row>
      <xdr:rowOff>81857</xdr:rowOff>
    </xdr:from>
    <xdr:to>
      <xdr:col>30</xdr:col>
      <xdr:colOff>22543</xdr:colOff>
      <xdr:row>29</xdr:row>
      <xdr:rowOff>106649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2F3C14A6-7A14-4808-90E2-5610A76F4B5A}"/>
            </a:ext>
          </a:extLst>
        </xdr:cNvPr>
        <xdr:cNvCxnSpPr/>
      </xdr:nvCxnSpPr>
      <xdr:spPr>
        <a:xfrm>
          <a:off x="6855751" y="671125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146057</xdr:colOff>
      <xdr:row>29</xdr:row>
      <xdr:rowOff>133750</xdr:rowOff>
    </xdr:from>
    <xdr:to>
      <xdr:col>30</xdr:col>
      <xdr:colOff>61457</xdr:colOff>
      <xdr:row>29</xdr:row>
      <xdr:rowOff>133750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182AC3C0-657C-4ABC-9BFD-184D1FDCCD22}"/>
            </a:ext>
          </a:extLst>
        </xdr:cNvPr>
        <xdr:cNvCxnSpPr/>
      </xdr:nvCxnSpPr>
      <xdr:spPr>
        <a:xfrm rot="18900000">
          <a:off x="6775457" y="676315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20460</xdr:colOff>
      <xdr:row>29</xdr:row>
      <xdr:rowOff>118208</xdr:rowOff>
    </xdr:from>
    <xdr:to>
      <xdr:col>30</xdr:col>
      <xdr:colOff>86914</xdr:colOff>
      <xdr:row>29</xdr:row>
      <xdr:rowOff>184662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17ADA723-B545-4F58-9A3C-F217575AD5D6}"/>
            </a:ext>
          </a:extLst>
        </xdr:cNvPr>
        <xdr:cNvCxnSpPr/>
      </xdr:nvCxnSpPr>
      <xdr:spPr>
        <a:xfrm flipV="1">
          <a:off x="6878460" y="6747608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100470</xdr:colOff>
      <xdr:row>29</xdr:row>
      <xdr:rowOff>161205</xdr:rowOff>
    </xdr:from>
    <xdr:to>
      <xdr:col>30</xdr:col>
      <xdr:colOff>123927</xdr:colOff>
      <xdr:row>29</xdr:row>
      <xdr:rowOff>184662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BDE44863-0190-4178-B872-A1C066653EC0}"/>
            </a:ext>
          </a:extLst>
        </xdr:cNvPr>
        <xdr:cNvCxnSpPr/>
      </xdr:nvCxnSpPr>
      <xdr:spPr>
        <a:xfrm flipV="1">
          <a:off x="6958470" y="6790605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115502</xdr:colOff>
      <xdr:row>32</xdr:row>
      <xdr:rowOff>143399</xdr:rowOff>
    </xdr:from>
    <xdr:to>
      <xdr:col>23</xdr:col>
      <xdr:colOff>115502</xdr:colOff>
      <xdr:row>33</xdr:row>
      <xdr:rowOff>58799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FD302436-CC90-4645-A1CF-4DEECEB986D2}"/>
            </a:ext>
          </a:extLst>
        </xdr:cNvPr>
        <xdr:cNvCxnSpPr/>
      </xdr:nvCxnSpPr>
      <xdr:spPr>
        <a:xfrm rot="2700000">
          <a:off x="5301302" y="753059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138884</xdr:colOff>
      <xdr:row>32</xdr:row>
      <xdr:rowOff>167115</xdr:rowOff>
    </xdr:from>
    <xdr:to>
      <xdr:col>23</xdr:col>
      <xdr:colOff>200823</xdr:colOff>
      <xdr:row>33</xdr:row>
      <xdr:rowOff>454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AF5C78BC-68E3-4C71-9DF4-DCC390D62835}"/>
            </a:ext>
          </a:extLst>
        </xdr:cNvPr>
        <xdr:cNvCxnSpPr/>
      </xdr:nvCxnSpPr>
      <xdr:spPr>
        <a:xfrm>
          <a:off x="5396684" y="748231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213178</xdr:colOff>
      <xdr:row>32</xdr:row>
      <xdr:rowOff>167115</xdr:rowOff>
    </xdr:from>
    <xdr:to>
      <xdr:col>24</xdr:col>
      <xdr:colOff>9370</xdr:colOff>
      <xdr:row>32</xdr:row>
      <xdr:rowOff>191907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329E85D-D2DD-4724-BE97-DD9A4FC44B99}"/>
            </a:ext>
          </a:extLst>
        </xdr:cNvPr>
        <xdr:cNvCxnSpPr/>
      </xdr:nvCxnSpPr>
      <xdr:spPr>
        <a:xfrm>
          <a:off x="5470978" y="748231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142409</xdr:colOff>
      <xdr:row>32</xdr:row>
      <xdr:rowOff>219007</xdr:rowOff>
    </xdr:from>
    <xdr:to>
      <xdr:col>24</xdr:col>
      <xdr:colOff>57809</xdr:colOff>
      <xdr:row>32</xdr:row>
      <xdr:rowOff>219007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C0A15DD-2178-4152-A4B7-D5660ABBBE16}"/>
            </a:ext>
          </a:extLst>
        </xdr:cNvPr>
        <xdr:cNvCxnSpPr/>
      </xdr:nvCxnSpPr>
      <xdr:spPr>
        <a:xfrm rot="18900000">
          <a:off x="5400209" y="753420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89554</xdr:colOff>
      <xdr:row>32</xdr:row>
      <xdr:rowOff>143399</xdr:rowOff>
    </xdr:from>
    <xdr:to>
      <xdr:col>24</xdr:col>
      <xdr:colOff>89554</xdr:colOff>
      <xdr:row>33</xdr:row>
      <xdr:rowOff>58799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823333F-FB70-4F4A-8CB7-8887F7D70F55}"/>
            </a:ext>
          </a:extLst>
        </xdr:cNvPr>
        <xdr:cNvCxnSpPr/>
      </xdr:nvCxnSpPr>
      <xdr:spPr>
        <a:xfrm rot="2700000">
          <a:off x="5503954" y="753059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110308</xdr:colOff>
      <xdr:row>32</xdr:row>
      <xdr:rowOff>167115</xdr:rowOff>
    </xdr:from>
    <xdr:to>
      <xdr:col>24</xdr:col>
      <xdr:colOff>172247</xdr:colOff>
      <xdr:row>33</xdr:row>
      <xdr:rowOff>454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49ED1A48-1F9C-4455-A5CA-603E70D81D76}"/>
            </a:ext>
          </a:extLst>
        </xdr:cNvPr>
        <xdr:cNvCxnSpPr/>
      </xdr:nvCxnSpPr>
      <xdr:spPr>
        <a:xfrm>
          <a:off x="5596708" y="748231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184602</xdr:colOff>
      <xdr:row>32</xdr:row>
      <xdr:rowOff>167115</xdr:rowOff>
    </xdr:from>
    <xdr:to>
      <xdr:col>24</xdr:col>
      <xdr:colOff>209394</xdr:colOff>
      <xdr:row>32</xdr:row>
      <xdr:rowOff>191907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30F4DCCB-C668-4CDB-9A21-CEBEE8B34832}"/>
            </a:ext>
          </a:extLst>
        </xdr:cNvPr>
        <xdr:cNvCxnSpPr/>
      </xdr:nvCxnSpPr>
      <xdr:spPr>
        <a:xfrm>
          <a:off x="5671002" y="748231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163649</xdr:colOff>
      <xdr:row>32</xdr:row>
      <xdr:rowOff>167115</xdr:rowOff>
    </xdr:from>
    <xdr:to>
      <xdr:col>23</xdr:col>
      <xdr:colOff>452</xdr:colOff>
      <xdr:row>33</xdr:row>
      <xdr:rowOff>454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E98A6F8-366C-4D97-B16F-BDFE5B7C160C}"/>
            </a:ext>
          </a:extLst>
        </xdr:cNvPr>
        <xdr:cNvCxnSpPr/>
      </xdr:nvCxnSpPr>
      <xdr:spPr>
        <a:xfrm>
          <a:off x="5192849" y="7482315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9343</xdr:colOff>
      <xdr:row>32</xdr:row>
      <xdr:rowOff>167115</xdr:rowOff>
    </xdr:from>
    <xdr:to>
      <xdr:col>23</xdr:col>
      <xdr:colOff>34135</xdr:colOff>
      <xdr:row>32</xdr:row>
      <xdr:rowOff>191907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46057F0A-45B5-4640-8C44-4D5020BB8653}"/>
            </a:ext>
          </a:extLst>
        </xdr:cNvPr>
        <xdr:cNvCxnSpPr/>
      </xdr:nvCxnSpPr>
      <xdr:spPr>
        <a:xfrm>
          <a:off x="5267143" y="7482315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157649</xdr:colOff>
      <xdr:row>32</xdr:row>
      <xdr:rowOff>219008</xdr:rowOff>
    </xdr:from>
    <xdr:to>
      <xdr:col>23</xdr:col>
      <xdr:colOff>75677</xdr:colOff>
      <xdr:row>32</xdr:row>
      <xdr:rowOff>219008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9B4AB8D-3FB3-4E6F-AF93-5A6B6FD160EF}"/>
            </a:ext>
          </a:extLst>
        </xdr:cNvPr>
        <xdr:cNvCxnSpPr/>
      </xdr:nvCxnSpPr>
      <xdr:spPr>
        <a:xfrm rot="18900000">
          <a:off x="5186849" y="7534208"/>
          <a:ext cx="1466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32052</xdr:colOff>
      <xdr:row>32</xdr:row>
      <xdr:rowOff>203466</xdr:rowOff>
    </xdr:from>
    <xdr:to>
      <xdr:col>23</xdr:col>
      <xdr:colOff>98506</xdr:colOff>
      <xdr:row>33</xdr:row>
      <xdr:rowOff>38692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E279AA47-D5D9-46E3-85C3-137F627A70A8}"/>
            </a:ext>
          </a:extLst>
        </xdr:cNvPr>
        <xdr:cNvCxnSpPr/>
      </xdr:nvCxnSpPr>
      <xdr:spPr>
        <a:xfrm flipV="1">
          <a:off x="5289852" y="7518666"/>
          <a:ext cx="66454" cy="638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112062</xdr:colOff>
      <xdr:row>33</xdr:row>
      <xdr:rowOff>17863</xdr:rowOff>
    </xdr:from>
    <xdr:to>
      <xdr:col>23</xdr:col>
      <xdr:colOff>135519</xdr:colOff>
      <xdr:row>33</xdr:row>
      <xdr:rowOff>38692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9D50C78-8418-439B-814C-C5F6153DD0F2}"/>
            </a:ext>
          </a:extLst>
        </xdr:cNvPr>
        <xdr:cNvCxnSpPr/>
      </xdr:nvCxnSpPr>
      <xdr:spPr>
        <a:xfrm flipV="1">
          <a:off x="5369862" y="7561663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179843</xdr:colOff>
      <xdr:row>35</xdr:row>
      <xdr:rowOff>69718</xdr:rowOff>
    </xdr:from>
    <xdr:to>
      <xdr:col>29</xdr:col>
      <xdr:colOff>105552</xdr:colOff>
      <xdr:row>36</xdr:row>
      <xdr:rowOff>81729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9AE45BF-1FA1-4FFE-AC47-65F2E941F261}"/>
            </a:ext>
          </a:extLst>
        </xdr:cNvPr>
        <xdr:cNvSpPr txBox="1"/>
      </xdr:nvSpPr>
      <xdr:spPr>
        <a:xfrm>
          <a:off x="6352043" y="8070718"/>
          <a:ext cx="382909" cy="240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153464</xdr:colOff>
      <xdr:row>35</xdr:row>
      <xdr:rowOff>74219</xdr:rowOff>
    </xdr:from>
    <xdr:to>
      <xdr:col>30</xdr:col>
      <xdr:colOff>166557</xdr:colOff>
      <xdr:row>36</xdr:row>
      <xdr:rowOff>36608</xdr:rowOff>
    </xdr:to>
    <xdr:sp macro="" textlink="$G$19">
      <xdr:nvSpPr>
        <xdr:cNvPr id="64" name="テキスト ボックス 63">
          <a:extLst>
            <a:ext uri="{FF2B5EF4-FFF2-40B4-BE49-F238E27FC236}">
              <a16:creationId xmlns:a16="http://schemas.microsoft.com/office/drawing/2014/main" id="{AC870F2B-6C42-4062-9FAD-7A6D38EAF7B0}"/>
            </a:ext>
          </a:extLst>
        </xdr:cNvPr>
        <xdr:cNvSpPr txBox="1"/>
      </xdr:nvSpPr>
      <xdr:spPr>
        <a:xfrm>
          <a:off x="6565923" y="8089793"/>
          <a:ext cx="471126" cy="191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DBD305-7B9D-4144-9148-DE1FE5394A2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0.207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83635</xdr:colOff>
      <xdr:row>33</xdr:row>
      <xdr:rowOff>182709</xdr:rowOff>
    </xdr:from>
    <xdr:to>
      <xdr:col>29</xdr:col>
      <xdr:colOff>83635</xdr:colOff>
      <xdr:row>34</xdr:row>
      <xdr:rowOff>128043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3E50FD25-B767-4F9E-8507-AC9BA5DB109B}"/>
            </a:ext>
          </a:extLst>
        </xdr:cNvPr>
        <xdr:cNvCxnSpPr/>
      </xdr:nvCxnSpPr>
      <xdr:spPr>
        <a:xfrm flipV="1">
          <a:off x="6713035" y="7726509"/>
          <a:ext cx="0" cy="173934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184547</xdr:colOff>
      <xdr:row>33</xdr:row>
      <xdr:rowOff>220517</xdr:rowOff>
    </xdr:from>
    <xdr:to>
      <xdr:col>29</xdr:col>
      <xdr:colOff>75768</xdr:colOff>
      <xdr:row>33</xdr:row>
      <xdr:rowOff>220517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5ECB5958-DD48-4788-9D14-A547CF7FED0D}"/>
            </a:ext>
          </a:extLst>
        </xdr:cNvPr>
        <xdr:cNvCxnSpPr/>
      </xdr:nvCxnSpPr>
      <xdr:spPr>
        <a:xfrm>
          <a:off x="6128147" y="7764317"/>
          <a:ext cx="577021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191447</xdr:colOff>
      <xdr:row>32</xdr:row>
      <xdr:rowOff>140436</xdr:rowOff>
    </xdr:from>
    <xdr:to>
      <xdr:col>28</xdr:col>
      <xdr:colOff>117155</xdr:colOff>
      <xdr:row>33</xdr:row>
      <xdr:rowOff>151275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0F1D63A-C927-068B-8503-267367081EA3}"/>
            </a:ext>
          </a:extLst>
        </xdr:cNvPr>
        <xdr:cNvSpPr txBox="1"/>
      </xdr:nvSpPr>
      <xdr:spPr>
        <a:xfrm>
          <a:off x="6135047" y="7455636"/>
          <a:ext cx="382908" cy="2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177452</xdr:colOff>
      <xdr:row>33</xdr:row>
      <xdr:rowOff>19470</xdr:rowOff>
    </xdr:from>
    <xdr:to>
      <xdr:col>29</xdr:col>
      <xdr:colOff>10480</xdr:colOff>
      <xdr:row>33</xdr:row>
      <xdr:rowOff>210459</xdr:rowOff>
    </xdr:to>
    <xdr:sp macro="" textlink="$G$27">
      <xdr:nvSpPr>
        <xdr:cNvPr id="70" name="テキスト ボックス 69">
          <a:extLst>
            <a:ext uri="{FF2B5EF4-FFF2-40B4-BE49-F238E27FC236}">
              <a16:creationId xmlns:a16="http://schemas.microsoft.com/office/drawing/2014/main" id="{F7F8B5D2-6BDA-8CF0-54D1-2239F4356650}"/>
            </a:ext>
          </a:extLst>
        </xdr:cNvPr>
        <xdr:cNvSpPr txBox="1"/>
      </xdr:nvSpPr>
      <xdr:spPr>
        <a:xfrm>
          <a:off x="6148192" y="7597717"/>
          <a:ext cx="521959" cy="190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93BD4E-BB24-4697-873E-1EEA8CBCC52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0.539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17328</xdr:colOff>
      <xdr:row>33</xdr:row>
      <xdr:rowOff>11153</xdr:rowOff>
    </xdr:from>
    <xdr:to>
      <xdr:col>31</xdr:col>
      <xdr:colOff>2022</xdr:colOff>
      <xdr:row>33</xdr:row>
      <xdr:rowOff>202143</xdr:rowOff>
    </xdr:to>
    <xdr:sp macro="" textlink="$G$34">
      <xdr:nvSpPr>
        <xdr:cNvPr id="71" name="テキスト ボックス 70">
          <a:extLst>
            <a:ext uri="{FF2B5EF4-FFF2-40B4-BE49-F238E27FC236}">
              <a16:creationId xmlns:a16="http://schemas.microsoft.com/office/drawing/2014/main" id="{294296EB-F748-0216-C7D3-33640203E3FC}"/>
            </a:ext>
          </a:extLst>
        </xdr:cNvPr>
        <xdr:cNvSpPr txBox="1"/>
      </xdr:nvSpPr>
      <xdr:spPr>
        <a:xfrm>
          <a:off x="6646728" y="7554953"/>
          <a:ext cx="439311" cy="19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D91382-8499-49C7-A8ED-9FA8C3F5971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0.081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219708</xdr:colOff>
      <xdr:row>32</xdr:row>
      <xdr:rowOff>135858</xdr:rowOff>
    </xdr:from>
    <xdr:to>
      <xdr:col>30</xdr:col>
      <xdr:colOff>145415</xdr:colOff>
      <xdr:row>33</xdr:row>
      <xdr:rowOff>149006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5BB0E30-3278-4177-8207-67559081B998}"/>
            </a:ext>
          </a:extLst>
        </xdr:cNvPr>
        <xdr:cNvSpPr txBox="1"/>
      </xdr:nvSpPr>
      <xdr:spPr>
        <a:xfrm>
          <a:off x="6620508" y="7451058"/>
          <a:ext cx="382907" cy="241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168899</xdr:colOff>
      <xdr:row>33</xdr:row>
      <xdr:rowOff>221925</xdr:rowOff>
    </xdr:from>
    <xdr:to>
      <xdr:col>30</xdr:col>
      <xdr:colOff>27601</xdr:colOff>
      <xdr:row>33</xdr:row>
      <xdr:rowOff>221925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D0E98DB6-EFD1-4BFE-9D23-1B8650B7BE3B}"/>
            </a:ext>
          </a:extLst>
        </xdr:cNvPr>
        <xdr:cNvCxnSpPr/>
      </xdr:nvCxnSpPr>
      <xdr:spPr>
        <a:xfrm>
          <a:off x="6798299" y="7765725"/>
          <a:ext cx="87302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164797</xdr:colOff>
      <xdr:row>35</xdr:row>
      <xdr:rowOff>98528</xdr:rowOff>
    </xdr:from>
    <xdr:to>
      <xdr:col>29</xdr:col>
      <xdr:colOff>164134</xdr:colOff>
      <xdr:row>35</xdr:row>
      <xdr:rowOff>98528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1BAF4EC2-F5B7-49CF-9D1D-37E02440B8BA}"/>
            </a:ext>
          </a:extLst>
        </xdr:cNvPr>
        <xdr:cNvCxnSpPr/>
      </xdr:nvCxnSpPr>
      <xdr:spPr>
        <a:xfrm>
          <a:off x="6565597" y="8099528"/>
          <a:ext cx="22793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167049</xdr:colOff>
      <xdr:row>33</xdr:row>
      <xdr:rowOff>182709</xdr:rowOff>
    </xdr:from>
    <xdr:to>
      <xdr:col>29</xdr:col>
      <xdr:colOff>167049</xdr:colOff>
      <xdr:row>34</xdr:row>
      <xdr:rowOff>128043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441BC111-38E9-0EB1-9C27-52C95034E8BE}"/>
            </a:ext>
          </a:extLst>
        </xdr:cNvPr>
        <xdr:cNvCxnSpPr/>
      </xdr:nvCxnSpPr>
      <xdr:spPr>
        <a:xfrm flipV="1">
          <a:off x="6796449" y="7726509"/>
          <a:ext cx="0" cy="173934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167049</xdr:colOff>
      <xdr:row>35</xdr:row>
      <xdr:rowOff>41816</xdr:rowOff>
    </xdr:from>
    <xdr:to>
      <xdr:col>29</xdr:col>
      <xdr:colOff>167049</xdr:colOff>
      <xdr:row>35</xdr:row>
      <xdr:rowOff>144345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233F3AE6-9A69-3F3A-CC21-3C7696459AFB}"/>
            </a:ext>
          </a:extLst>
        </xdr:cNvPr>
        <xdr:cNvCxnSpPr/>
      </xdr:nvCxnSpPr>
      <xdr:spPr>
        <a:xfrm flipV="1">
          <a:off x="6796449" y="8042816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164704</xdr:colOff>
      <xdr:row>35</xdr:row>
      <xdr:rowOff>41816</xdr:rowOff>
    </xdr:from>
    <xdr:to>
      <xdr:col>28</xdr:col>
      <xdr:colOff>164704</xdr:colOff>
      <xdr:row>35</xdr:row>
      <xdr:rowOff>144345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9B4556F3-B18D-071F-3660-E5CA8CE225E2}"/>
            </a:ext>
          </a:extLst>
        </xdr:cNvPr>
        <xdr:cNvCxnSpPr/>
      </xdr:nvCxnSpPr>
      <xdr:spPr>
        <a:xfrm flipV="1">
          <a:off x="6565504" y="8042816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39592</xdr:colOff>
      <xdr:row>35</xdr:row>
      <xdr:rowOff>72555</xdr:rowOff>
    </xdr:from>
    <xdr:to>
      <xdr:col>31</xdr:col>
      <xdr:colOff>132804</xdr:colOff>
      <xdr:row>36</xdr:row>
      <xdr:rowOff>86874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1124950-4C05-1E8D-C1FC-42F30F828057}"/>
            </a:ext>
          </a:extLst>
        </xdr:cNvPr>
        <xdr:cNvSpPr txBox="1"/>
      </xdr:nvSpPr>
      <xdr:spPr>
        <a:xfrm>
          <a:off x="6910084" y="8088129"/>
          <a:ext cx="322228" cy="243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62618</xdr:colOff>
      <xdr:row>33</xdr:row>
      <xdr:rowOff>11594</xdr:rowOff>
    </xdr:from>
    <xdr:to>
      <xdr:col>29</xdr:col>
      <xdr:colOff>155414</xdr:colOff>
      <xdr:row>34</xdr:row>
      <xdr:rowOff>25914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66A3FA4-EC7E-2AFB-2946-0A26BA419A3F}"/>
            </a:ext>
          </a:extLst>
        </xdr:cNvPr>
        <xdr:cNvSpPr txBox="1"/>
      </xdr:nvSpPr>
      <xdr:spPr>
        <a:xfrm>
          <a:off x="6463418" y="7555394"/>
          <a:ext cx="321396" cy="24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77679</xdr:colOff>
      <xdr:row>33</xdr:row>
      <xdr:rowOff>9250</xdr:rowOff>
    </xdr:from>
    <xdr:to>
      <xdr:col>31</xdr:col>
      <xdr:colOff>169302</xdr:colOff>
      <xdr:row>34</xdr:row>
      <xdr:rowOff>23570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91A7FD66-BE62-8990-A671-52E0D362F9ED}"/>
            </a:ext>
          </a:extLst>
        </xdr:cNvPr>
        <xdr:cNvSpPr txBox="1"/>
      </xdr:nvSpPr>
      <xdr:spPr>
        <a:xfrm>
          <a:off x="6976259" y="7597688"/>
          <a:ext cx="321576" cy="24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74342</xdr:colOff>
      <xdr:row>31</xdr:row>
      <xdr:rowOff>106779</xdr:rowOff>
    </xdr:from>
    <xdr:to>
      <xdr:col>61</xdr:col>
      <xdr:colOff>66511</xdr:colOff>
      <xdr:row>31</xdr:row>
      <xdr:rowOff>106779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B96D461A-CFAB-EED3-9A8E-EF3DC4E5D46C}"/>
            </a:ext>
          </a:extLst>
        </xdr:cNvPr>
        <xdr:cNvCxnSpPr/>
      </xdr:nvCxnSpPr>
      <xdr:spPr>
        <a:xfrm>
          <a:off x="13440937" y="7250994"/>
          <a:ext cx="68354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72539</xdr:colOff>
      <xdr:row>33</xdr:row>
      <xdr:rowOff>169406</xdr:rowOff>
    </xdr:from>
    <xdr:to>
      <xdr:col>67</xdr:col>
      <xdr:colOff>40139</xdr:colOff>
      <xdr:row>33</xdr:row>
      <xdr:rowOff>169406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A53E4C3A-24FF-DD06-C1DA-D9D102814459}"/>
            </a:ext>
          </a:extLst>
        </xdr:cNvPr>
        <xdr:cNvCxnSpPr/>
      </xdr:nvCxnSpPr>
      <xdr:spPr>
        <a:xfrm>
          <a:off x="13906468" y="7653335"/>
          <a:ext cx="132831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213883</xdr:colOff>
      <xdr:row>33</xdr:row>
      <xdr:rowOff>173416</xdr:rowOff>
    </xdr:from>
    <xdr:to>
      <xdr:col>60</xdr:col>
      <xdr:colOff>208909</xdr:colOff>
      <xdr:row>33</xdr:row>
      <xdr:rowOff>173416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31FB7EF7-87FB-36D7-5686-C2EC3FFDAD85}"/>
            </a:ext>
          </a:extLst>
        </xdr:cNvPr>
        <xdr:cNvCxnSpPr/>
      </xdr:nvCxnSpPr>
      <xdr:spPr>
        <a:xfrm>
          <a:off x="13594240" y="7657345"/>
          <a:ext cx="22181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53167</xdr:colOff>
      <xdr:row>28</xdr:row>
      <xdr:rowOff>18151</xdr:rowOff>
    </xdr:from>
    <xdr:to>
      <xdr:col>60</xdr:col>
      <xdr:colOff>53167</xdr:colOff>
      <xdr:row>33</xdr:row>
      <xdr:rowOff>167064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34F2478F-C2E8-2A11-FCBD-839622F794F7}"/>
            </a:ext>
          </a:extLst>
        </xdr:cNvPr>
        <xdr:cNvCxnSpPr/>
      </xdr:nvCxnSpPr>
      <xdr:spPr>
        <a:xfrm>
          <a:off x="13660310" y="6368151"/>
          <a:ext cx="0" cy="128284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200880</xdr:colOff>
      <xdr:row>36</xdr:row>
      <xdr:rowOff>2693</xdr:rowOff>
    </xdr:from>
    <xdr:to>
      <xdr:col>64</xdr:col>
      <xdr:colOff>126682</xdr:colOff>
      <xdr:row>37</xdr:row>
      <xdr:rowOff>15532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A145309-1DFC-A2EA-4A16-104935669419}"/>
            </a:ext>
          </a:extLst>
        </xdr:cNvPr>
        <xdr:cNvSpPr txBox="1"/>
      </xdr:nvSpPr>
      <xdr:spPr>
        <a:xfrm>
          <a:off x="14261594" y="8166979"/>
          <a:ext cx="379374" cy="23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73208</xdr:colOff>
      <xdr:row>28</xdr:row>
      <xdr:rowOff>15575</xdr:rowOff>
    </xdr:from>
    <xdr:to>
      <xdr:col>61</xdr:col>
      <xdr:colOff>73208</xdr:colOff>
      <xdr:row>33</xdr:row>
      <xdr:rowOff>170673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DA8E990-A4E2-02C6-BAB5-46DB6B84EA4C}"/>
            </a:ext>
          </a:extLst>
        </xdr:cNvPr>
        <xdr:cNvCxnSpPr/>
      </xdr:nvCxnSpPr>
      <xdr:spPr>
        <a:xfrm>
          <a:off x="13907137" y="6365575"/>
          <a:ext cx="0" cy="1289027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83581</xdr:colOff>
      <xdr:row>30</xdr:row>
      <xdr:rowOff>151182</xdr:rowOff>
    </xdr:from>
    <xdr:to>
      <xdr:col>60</xdr:col>
      <xdr:colOff>45481</xdr:colOff>
      <xdr:row>32</xdr:row>
      <xdr:rowOff>71971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83EFEAAF-9D6F-9DE2-7C06-51CBA1790257}"/>
            </a:ext>
          </a:extLst>
        </xdr:cNvPr>
        <xdr:cNvSpPr txBox="1"/>
      </xdr:nvSpPr>
      <xdr:spPr>
        <a:xfrm rot="16200000">
          <a:off x="13371100" y="7047591"/>
          <a:ext cx="374361" cy="18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213883</xdr:colOff>
      <xdr:row>28</xdr:row>
      <xdr:rowOff>17483</xdr:rowOff>
    </xdr:from>
    <xdr:to>
      <xdr:col>60</xdr:col>
      <xdr:colOff>208909</xdr:colOff>
      <xdr:row>28</xdr:row>
      <xdr:rowOff>17483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C8B488D1-296C-C075-EBA3-0096B693F359}"/>
            </a:ext>
          </a:extLst>
        </xdr:cNvPr>
        <xdr:cNvCxnSpPr/>
      </xdr:nvCxnSpPr>
      <xdr:spPr>
        <a:xfrm>
          <a:off x="13594240" y="6367483"/>
          <a:ext cx="22181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72539</xdr:colOff>
      <xdr:row>28</xdr:row>
      <xdr:rowOff>10898</xdr:rowOff>
    </xdr:from>
    <xdr:to>
      <xdr:col>63</xdr:col>
      <xdr:colOff>47339</xdr:colOff>
      <xdr:row>28</xdr:row>
      <xdr:rowOff>10898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7EF1D463-F234-50F1-45B7-D71F816E0422}"/>
            </a:ext>
          </a:extLst>
        </xdr:cNvPr>
        <xdr:cNvCxnSpPr/>
      </xdr:nvCxnSpPr>
      <xdr:spPr>
        <a:xfrm>
          <a:off x="13906468" y="6360898"/>
          <a:ext cx="42837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45302</xdr:colOff>
      <xdr:row>27</xdr:row>
      <xdr:rowOff>100970</xdr:rowOff>
    </xdr:from>
    <xdr:to>
      <xdr:col>65</xdr:col>
      <xdr:colOff>45302</xdr:colOff>
      <xdr:row>34</xdr:row>
      <xdr:rowOff>80304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00ABE25-8B53-0BB7-625C-20EB2F3D79E4}"/>
            </a:ext>
          </a:extLst>
        </xdr:cNvPr>
        <xdr:cNvCxnSpPr/>
      </xdr:nvCxnSpPr>
      <xdr:spPr>
        <a:xfrm rot="3300000">
          <a:off x="14002956" y="7007601"/>
          <a:ext cx="15668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72551</xdr:colOff>
      <xdr:row>36</xdr:row>
      <xdr:rowOff>43700</xdr:rowOff>
    </xdr:from>
    <xdr:to>
      <xdr:col>67</xdr:col>
      <xdr:colOff>40151</xdr:colOff>
      <xdr:row>36</xdr:row>
      <xdr:rowOff>43700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1771814C-1FD8-E44D-4086-3A84168F9D04}"/>
            </a:ext>
          </a:extLst>
        </xdr:cNvPr>
        <xdr:cNvCxnSpPr/>
      </xdr:nvCxnSpPr>
      <xdr:spPr>
        <a:xfrm>
          <a:off x="13906480" y="8207986"/>
          <a:ext cx="132831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77230</xdr:colOff>
      <xdr:row>35</xdr:row>
      <xdr:rowOff>116088</xdr:rowOff>
    </xdr:from>
    <xdr:to>
      <xdr:col>61</xdr:col>
      <xdr:colOff>77230</xdr:colOff>
      <xdr:row>36</xdr:row>
      <xdr:rowOff>107087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9C4C17A-6066-AAA0-4D48-58722D3EF552}"/>
            </a:ext>
          </a:extLst>
        </xdr:cNvPr>
        <xdr:cNvCxnSpPr/>
      </xdr:nvCxnSpPr>
      <xdr:spPr>
        <a:xfrm>
          <a:off x="13911159" y="8053588"/>
          <a:ext cx="0" cy="21778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41135</xdr:colOff>
      <xdr:row>35</xdr:row>
      <xdr:rowOff>116088</xdr:rowOff>
    </xdr:from>
    <xdr:to>
      <xdr:col>67</xdr:col>
      <xdr:colOff>41135</xdr:colOff>
      <xdr:row>36</xdr:row>
      <xdr:rowOff>107087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AAEA64B8-89AB-6283-86C9-CBCB010E59DF}"/>
            </a:ext>
          </a:extLst>
        </xdr:cNvPr>
        <xdr:cNvCxnSpPr/>
      </xdr:nvCxnSpPr>
      <xdr:spPr>
        <a:xfrm>
          <a:off x="15235778" y="8053588"/>
          <a:ext cx="0" cy="21778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77230</xdr:colOff>
      <xdr:row>23</xdr:row>
      <xdr:rowOff>184892</xdr:rowOff>
    </xdr:from>
    <xdr:to>
      <xdr:col>61</xdr:col>
      <xdr:colOff>77230</xdr:colOff>
      <xdr:row>24</xdr:row>
      <xdr:rowOff>175893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50C22281-C984-E8B8-E796-377DC8F3FF6E}"/>
            </a:ext>
          </a:extLst>
        </xdr:cNvPr>
        <xdr:cNvCxnSpPr/>
      </xdr:nvCxnSpPr>
      <xdr:spPr>
        <a:xfrm>
          <a:off x="13911159" y="5400963"/>
          <a:ext cx="0" cy="21778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72551</xdr:colOff>
      <xdr:row>24</xdr:row>
      <xdr:rowOff>19867</xdr:rowOff>
    </xdr:from>
    <xdr:to>
      <xdr:col>63</xdr:col>
      <xdr:colOff>47351</xdr:colOff>
      <xdr:row>24</xdr:row>
      <xdr:rowOff>19867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313F6E37-E4BC-4D40-E9CA-3F64D55E7D51}"/>
            </a:ext>
          </a:extLst>
        </xdr:cNvPr>
        <xdr:cNvCxnSpPr/>
      </xdr:nvCxnSpPr>
      <xdr:spPr>
        <a:xfrm>
          <a:off x="13906480" y="5462724"/>
          <a:ext cx="42837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49157</xdr:colOff>
      <xdr:row>23</xdr:row>
      <xdr:rowOff>184892</xdr:rowOff>
    </xdr:from>
    <xdr:to>
      <xdr:col>63</xdr:col>
      <xdr:colOff>49157</xdr:colOff>
      <xdr:row>24</xdr:row>
      <xdr:rowOff>175893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C12DBD6F-6827-3A66-6C9D-731D3137D7E0}"/>
            </a:ext>
          </a:extLst>
        </xdr:cNvPr>
        <xdr:cNvCxnSpPr/>
      </xdr:nvCxnSpPr>
      <xdr:spPr>
        <a:xfrm>
          <a:off x="14336657" y="5400963"/>
          <a:ext cx="0" cy="21778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14198</xdr:colOff>
      <xdr:row>22</xdr:row>
      <xdr:rowOff>217734</xdr:rowOff>
    </xdr:from>
    <xdr:to>
      <xdr:col>62</xdr:col>
      <xdr:colOff>124949</xdr:colOff>
      <xdr:row>23</xdr:row>
      <xdr:rowOff>188121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93EA5AF-CC87-7418-FA7D-285768E6B651}"/>
            </a:ext>
          </a:extLst>
        </xdr:cNvPr>
        <xdr:cNvSpPr txBox="1"/>
      </xdr:nvSpPr>
      <xdr:spPr>
        <a:xfrm>
          <a:off x="13848127" y="5207020"/>
          <a:ext cx="337536" cy="197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199155</xdr:colOff>
      <xdr:row>28</xdr:row>
      <xdr:rowOff>164522</xdr:rowOff>
    </xdr:from>
    <xdr:to>
      <xdr:col>65</xdr:col>
      <xdr:colOff>161055</xdr:colOff>
      <xdr:row>31</xdr:row>
      <xdr:rowOff>150461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F6FCCC7-4437-A3A9-1632-D4F9C0E17F73}"/>
            </a:ext>
          </a:extLst>
        </xdr:cNvPr>
        <xdr:cNvSpPr txBox="1"/>
      </xdr:nvSpPr>
      <xdr:spPr>
        <a:xfrm rot="3300000">
          <a:off x="14474636" y="6753327"/>
          <a:ext cx="666296" cy="188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103624</xdr:colOff>
      <xdr:row>29</xdr:row>
      <xdr:rowOff>214878</xdr:rowOff>
    </xdr:from>
    <xdr:to>
      <xdr:col>61</xdr:col>
      <xdr:colOff>65524</xdr:colOff>
      <xdr:row>33</xdr:row>
      <xdr:rowOff>15809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DA27B484-BF8E-AE26-AF9F-C98F40C1490E}"/>
            </a:ext>
          </a:extLst>
        </xdr:cNvPr>
        <xdr:cNvSpPr txBox="1"/>
      </xdr:nvSpPr>
      <xdr:spPr>
        <a:xfrm rot="16200000">
          <a:off x="13451073" y="7051358"/>
          <a:ext cx="708074" cy="18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175768</xdr:colOff>
      <xdr:row>35</xdr:row>
      <xdr:rowOff>226015</xdr:rowOff>
    </xdr:from>
    <xdr:to>
      <xdr:col>66</xdr:col>
      <xdr:colOff>6096</xdr:colOff>
      <xdr:row>36</xdr:row>
      <xdr:rowOff>195072</xdr:rowOff>
    </xdr:to>
    <xdr:sp macro="" textlink="'1.設計条件'!T8">
      <xdr:nvSpPr>
        <xdr:cNvPr id="101" name="テキスト ボックス 100">
          <a:extLst>
            <a:ext uri="{FF2B5EF4-FFF2-40B4-BE49-F238E27FC236}">
              <a16:creationId xmlns:a16="http://schemas.microsoft.com/office/drawing/2014/main" id="{D4BE6252-1E64-123B-DC44-6D63CB8C61E7}"/>
            </a:ext>
          </a:extLst>
        </xdr:cNvPr>
        <xdr:cNvSpPr txBox="1"/>
      </xdr:nvSpPr>
      <xdr:spPr>
        <a:xfrm>
          <a:off x="14769592" y="8333695"/>
          <a:ext cx="525272" cy="20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206348</xdr:colOff>
      <xdr:row>22</xdr:row>
      <xdr:rowOff>219293</xdr:rowOff>
    </xdr:from>
    <xdr:to>
      <xdr:col>64</xdr:col>
      <xdr:colOff>0</xdr:colOff>
      <xdr:row>23</xdr:row>
      <xdr:rowOff>185108</xdr:rowOff>
    </xdr:to>
    <xdr:sp macro="" textlink="'1.設計条件'!T7">
      <xdr:nvSpPr>
        <xdr:cNvPr id="102" name="テキスト ボックス 101">
          <a:extLst>
            <a:ext uri="{FF2B5EF4-FFF2-40B4-BE49-F238E27FC236}">
              <a16:creationId xmlns:a16="http://schemas.microsoft.com/office/drawing/2014/main" id="{54E4E4B7-B533-F796-7B4C-09621C30A206}"/>
            </a:ext>
          </a:extLst>
        </xdr:cNvPr>
        <xdr:cNvSpPr txBox="1"/>
      </xdr:nvSpPr>
      <xdr:spPr>
        <a:xfrm>
          <a:off x="14336876" y="5315549"/>
          <a:ext cx="488596" cy="197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79247</xdr:colOff>
      <xdr:row>29</xdr:row>
      <xdr:rowOff>60960</xdr:rowOff>
    </xdr:from>
    <xdr:to>
      <xdr:col>60</xdr:col>
      <xdr:colOff>37686</xdr:colOff>
      <xdr:row>31</xdr:row>
      <xdr:rowOff>79764</xdr:rowOff>
    </xdr:to>
    <xdr:sp macro="" textlink="'1.設計条件'!T6">
      <xdr:nvSpPr>
        <xdr:cNvPr id="103" name="テキスト ボックス 102">
          <a:extLst>
            <a:ext uri="{FF2B5EF4-FFF2-40B4-BE49-F238E27FC236}">
              <a16:creationId xmlns:a16="http://schemas.microsoft.com/office/drawing/2014/main" id="{049B45CA-817C-4564-756B-0009DBC65FCF}"/>
            </a:ext>
          </a:extLst>
        </xdr:cNvPr>
        <xdr:cNvSpPr txBox="1"/>
      </xdr:nvSpPr>
      <xdr:spPr>
        <a:xfrm rot="16200000">
          <a:off x="13600473" y="6924758"/>
          <a:ext cx="482100" cy="19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196087</xdr:colOff>
      <xdr:row>30</xdr:row>
      <xdr:rowOff>134399</xdr:rowOff>
    </xdr:from>
    <xdr:to>
      <xdr:col>66</xdr:col>
      <xdr:colOff>161338</xdr:colOff>
      <xdr:row>32</xdr:row>
      <xdr:rowOff>148394</xdr:rowOff>
    </xdr:to>
    <xdr:sp macro="" textlink="'1.設計条件'!T10">
      <xdr:nvSpPr>
        <xdr:cNvPr id="104" name="テキスト ボックス 103">
          <a:extLst>
            <a:ext uri="{FF2B5EF4-FFF2-40B4-BE49-F238E27FC236}">
              <a16:creationId xmlns:a16="http://schemas.microsoft.com/office/drawing/2014/main" id="{69CAEB62-4D72-BD54-189E-05731887FDB0}"/>
            </a:ext>
          </a:extLst>
        </xdr:cNvPr>
        <xdr:cNvSpPr txBox="1"/>
      </xdr:nvSpPr>
      <xdr:spPr>
        <a:xfrm rot="3300000">
          <a:off x="15113011" y="7224035"/>
          <a:ext cx="477291" cy="196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107954</xdr:colOff>
      <xdr:row>28</xdr:row>
      <xdr:rowOff>166837</xdr:rowOff>
    </xdr:from>
    <xdr:to>
      <xdr:col>61</xdr:col>
      <xdr:colOff>69854</xdr:colOff>
      <xdr:row>30</xdr:row>
      <xdr:rowOff>192075</xdr:rowOff>
    </xdr:to>
    <xdr:sp macro="" textlink="'1.設計条件'!T9">
      <xdr:nvSpPr>
        <xdr:cNvPr id="105" name="テキスト ボックス 104">
          <a:extLst>
            <a:ext uri="{FF2B5EF4-FFF2-40B4-BE49-F238E27FC236}">
              <a16:creationId xmlns:a16="http://schemas.microsoft.com/office/drawing/2014/main" id="{A4A0E5B9-7654-2916-F0C7-F14D1A8ED260}"/>
            </a:ext>
          </a:extLst>
        </xdr:cNvPr>
        <xdr:cNvSpPr txBox="1"/>
      </xdr:nvSpPr>
      <xdr:spPr>
        <a:xfrm rot="16200000">
          <a:off x="13570035" y="6661899"/>
          <a:ext cx="478809" cy="18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853CF-6A69-4BF1-AE3F-4A9D27CAC75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51446</xdr:colOff>
      <xdr:row>28</xdr:row>
      <xdr:rowOff>13499</xdr:rowOff>
    </xdr:from>
    <xdr:to>
      <xdr:col>67</xdr:col>
      <xdr:colOff>19945</xdr:colOff>
      <xdr:row>28</xdr:row>
      <xdr:rowOff>13499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666FB61F-C890-3C0C-8F71-E196880DDB4A}"/>
            </a:ext>
          </a:extLst>
        </xdr:cNvPr>
        <xdr:cNvCxnSpPr/>
      </xdr:nvCxnSpPr>
      <xdr:spPr>
        <a:xfrm>
          <a:off x="14338946" y="6363499"/>
          <a:ext cx="87564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218294</xdr:colOff>
      <xdr:row>26</xdr:row>
      <xdr:rowOff>35037</xdr:rowOff>
    </xdr:from>
    <xdr:ext cx="224998" cy="374783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D53191D-0908-219A-9A49-04D1366DC9F3}"/>
            </a:ext>
          </a:extLst>
        </xdr:cNvPr>
        <xdr:cNvSpPr txBox="1"/>
      </xdr:nvSpPr>
      <xdr:spPr>
        <a:xfrm rot="16200000">
          <a:off x="14430901" y="6006359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223781</xdr:colOff>
      <xdr:row>24</xdr:row>
      <xdr:rowOff>206094</xdr:rowOff>
    </xdr:from>
    <xdr:ext cx="224998" cy="444352"/>
    <xdr:sp macro="" textlink="'1.設計条件'!BH5">
      <xdr:nvSpPr>
        <xdr:cNvPr id="108" name="テキスト ボックス 107">
          <a:extLst>
            <a:ext uri="{FF2B5EF4-FFF2-40B4-BE49-F238E27FC236}">
              <a16:creationId xmlns:a16="http://schemas.microsoft.com/office/drawing/2014/main" id="{B8913018-B274-5E81-75BC-ECDA200DB085}"/>
            </a:ext>
          </a:extLst>
        </xdr:cNvPr>
        <xdr:cNvSpPr txBox="1"/>
      </xdr:nvSpPr>
      <xdr:spPr>
        <a:xfrm rot="16200000">
          <a:off x="14515904" y="580217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7B32300-190E-4A33-AE45-1ECD7CB4CDE6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217759</xdr:colOff>
      <xdr:row>25</xdr:row>
      <xdr:rowOff>34311</xdr:rowOff>
    </xdr:from>
    <xdr:to>
      <xdr:col>63</xdr:col>
      <xdr:colOff>217759</xdr:colOff>
      <xdr:row>27</xdr:row>
      <xdr:rowOff>224732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49273013-7561-35E2-6137-B339FA3E5348}"/>
            </a:ext>
          </a:extLst>
        </xdr:cNvPr>
        <xdr:cNvCxnSpPr/>
      </xdr:nvCxnSpPr>
      <xdr:spPr>
        <a:xfrm>
          <a:off x="14505259" y="5703954"/>
          <a:ext cx="0" cy="64399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195015</xdr:colOff>
      <xdr:row>24</xdr:row>
      <xdr:rowOff>141033</xdr:rowOff>
    </xdr:from>
    <xdr:to>
      <xdr:col>62</xdr:col>
      <xdr:colOff>195015</xdr:colOff>
      <xdr:row>24</xdr:row>
      <xdr:rowOff>199005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F2668732-F5F2-43CC-0000-33000978EC09}"/>
            </a:ext>
          </a:extLst>
        </xdr:cNvPr>
        <xdr:cNvCxnSpPr/>
      </xdr:nvCxnSpPr>
      <xdr:spPr>
        <a:xfrm>
          <a:off x="14255729" y="5583890"/>
          <a:ext cx="0" cy="5797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149292</xdr:colOff>
      <xdr:row>24</xdr:row>
      <xdr:rowOff>197979</xdr:rowOff>
    </xdr:from>
    <xdr:to>
      <xdr:col>62</xdr:col>
      <xdr:colOff>194409</xdr:colOff>
      <xdr:row>25</xdr:row>
      <xdr:rowOff>8690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417E8C68-8460-3957-F287-DEE7774D16D2}"/>
            </a:ext>
          </a:extLst>
        </xdr:cNvPr>
        <xdr:cNvCxnSpPr/>
      </xdr:nvCxnSpPr>
      <xdr:spPr>
        <a:xfrm flipH="1">
          <a:off x="14210006" y="5640836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149972</xdr:colOff>
      <xdr:row>24</xdr:row>
      <xdr:rowOff>96967</xdr:rowOff>
    </xdr:from>
    <xdr:to>
      <xdr:col>62</xdr:col>
      <xdr:colOff>198234</xdr:colOff>
      <xdr:row>24</xdr:row>
      <xdr:rowOff>145229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49F1954A-6902-EB75-B92E-F6384909F0AB}"/>
            </a:ext>
          </a:extLst>
        </xdr:cNvPr>
        <xdr:cNvCxnSpPr/>
      </xdr:nvCxnSpPr>
      <xdr:spPr>
        <a:xfrm>
          <a:off x="14210686" y="5539824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104531</xdr:colOff>
      <xdr:row>25</xdr:row>
      <xdr:rowOff>8565</xdr:rowOff>
    </xdr:from>
    <xdr:to>
      <xdr:col>62</xdr:col>
      <xdr:colOff>150250</xdr:colOff>
      <xdr:row>25</xdr:row>
      <xdr:rowOff>60348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568D0234-A1FD-DC2E-9BF1-1972386090EE}"/>
            </a:ext>
          </a:extLst>
        </xdr:cNvPr>
        <xdr:cNvSpPr/>
      </xdr:nvSpPr>
      <xdr:spPr>
        <a:xfrm>
          <a:off x="14165245" y="5678208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10406</xdr:colOff>
      <xdr:row>24</xdr:row>
      <xdr:rowOff>171603</xdr:rowOff>
    </xdr:from>
    <xdr:to>
      <xdr:col>62</xdr:col>
      <xdr:colOff>127391</xdr:colOff>
      <xdr:row>28</xdr:row>
      <xdr:rowOff>11969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D3A3D59C-CFDE-7ED5-7FBE-F220EDEAF442}"/>
            </a:ext>
          </a:extLst>
        </xdr:cNvPr>
        <xdr:cNvSpPr/>
      </xdr:nvSpPr>
      <xdr:spPr>
        <a:xfrm>
          <a:off x="14071120" y="5614460"/>
          <a:ext cx="116985" cy="747509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195015</xdr:colOff>
      <xdr:row>25</xdr:row>
      <xdr:rowOff>102933</xdr:rowOff>
    </xdr:from>
    <xdr:to>
      <xdr:col>62</xdr:col>
      <xdr:colOff>195015</xdr:colOff>
      <xdr:row>25</xdr:row>
      <xdr:rowOff>163951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2FBDBEAD-BD94-BCEE-CC27-057AE20211BC}"/>
            </a:ext>
          </a:extLst>
        </xdr:cNvPr>
        <xdr:cNvCxnSpPr/>
      </xdr:nvCxnSpPr>
      <xdr:spPr>
        <a:xfrm>
          <a:off x="14255729" y="5772576"/>
          <a:ext cx="0" cy="6101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149292</xdr:colOff>
      <xdr:row>25</xdr:row>
      <xdr:rowOff>164740</xdr:rowOff>
    </xdr:from>
    <xdr:to>
      <xdr:col>62</xdr:col>
      <xdr:colOff>194409</xdr:colOff>
      <xdr:row>25</xdr:row>
      <xdr:rowOff>204994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9E431399-C864-8A3F-1178-DFCED2A5D7F1}"/>
            </a:ext>
          </a:extLst>
        </xdr:cNvPr>
        <xdr:cNvCxnSpPr/>
      </xdr:nvCxnSpPr>
      <xdr:spPr>
        <a:xfrm flipH="1">
          <a:off x="14210006" y="5834383"/>
          <a:ext cx="45117" cy="4025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149972</xdr:colOff>
      <xdr:row>25</xdr:row>
      <xdr:rowOff>58867</xdr:rowOff>
    </xdr:from>
    <xdr:to>
      <xdr:col>62</xdr:col>
      <xdr:colOff>198234</xdr:colOff>
      <xdr:row>25</xdr:row>
      <xdr:rowOff>107129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E9675AA2-715C-B11C-0776-33420444BFF2}"/>
            </a:ext>
          </a:extLst>
        </xdr:cNvPr>
        <xdr:cNvCxnSpPr/>
      </xdr:nvCxnSpPr>
      <xdr:spPr>
        <a:xfrm>
          <a:off x="14210686" y="5728510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48766</xdr:colOff>
      <xdr:row>25</xdr:row>
      <xdr:rowOff>36612</xdr:rowOff>
    </xdr:from>
    <xdr:to>
      <xdr:col>64</xdr:col>
      <xdr:colOff>41164</xdr:colOff>
      <xdr:row>25</xdr:row>
      <xdr:rowOff>36612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BA7ED37-EC95-501D-6ECF-CDF22F9B504C}"/>
            </a:ext>
          </a:extLst>
        </xdr:cNvPr>
        <xdr:cNvCxnSpPr/>
      </xdr:nvCxnSpPr>
      <xdr:spPr>
        <a:xfrm>
          <a:off x="14336266" y="5706255"/>
          <a:ext cx="21918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218207</xdr:colOff>
      <xdr:row>27</xdr:row>
      <xdr:rowOff>224069</xdr:rowOff>
    </xdr:from>
    <xdr:to>
      <xdr:col>64</xdr:col>
      <xdr:colOff>218207</xdr:colOff>
      <xdr:row>28</xdr:row>
      <xdr:rowOff>141283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C6245399-FDCC-54CE-B921-FE702E45A122}"/>
            </a:ext>
          </a:extLst>
        </xdr:cNvPr>
        <xdr:cNvCxnSpPr/>
      </xdr:nvCxnSpPr>
      <xdr:spPr>
        <a:xfrm rot="2700000">
          <a:off x="14660493" y="6419283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14804</xdr:colOff>
      <xdr:row>28</xdr:row>
      <xdr:rowOff>18371</xdr:rowOff>
    </xdr:from>
    <xdr:to>
      <xdr:col>65</xdr:col>
      <xdr:colOff>74928</xdr:colOff>
      <xdr:row>28</xdr:row>
      <xdr:rowOff>80310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98123221-982A-F601-4976-6FCE91623CF1}"/>
            </a:ext>
          </a:extLst>
        </xdr:cNvPr>
        <xdr:cNvCxnSpPr/>
      </xdr:nvCxnSpPr>
      <xdr:spPr>
        <a:xfrm>
          <a:off x="14755875" y="6368371"/>
          <a:ext cx="60124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87283</xdr:colOff>
      <xdr:row>28</xdr:row>
      <xdr:rowOff>18371</xdr:rowOff>
    </xdr:from>
    <xdr:to>
      <xdr:col>65</xdr:col>
      <xdr:colOff>112075</xdr:colOff>
      <xdr:row>28</xdr:row>
      <xdr:rowOff>43163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903A82A1-2C04-14CB-C274-03D75A3FEC8C}"/>
            </a:ext>
          </a:extLst>
        </xdr:cNvPr>
        <xdr:cNvCxnSpPr/>
      </xdr:nvCxnSpPr>
      <xdr:spPr>
        <a:xfrm>
          <a:off x="14828354" y="6368371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18329</xdr:colOff>
      <xdr:row>28</xdr:row>
      <xdr:rowOff>70263</xdr:rowOff>
    </xdr:from>
    <xdr:to>
      <xdr:col>65</xdr:col>
      <xdr:colOff>160514</xdr:colOff>
      <xdr:row>28</xdr:row>
      <xdr:rowOff>70263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46EBDE2-A2BE-6272-F25B-8A234A6EABC9}"/>
            </a:ext>
          </a:extLst>
        </xdr:cNvPr>
        <xdr:cNvCxnSpPr/>
      </xdr:nvCxnSpPr>
      <xdr:spPr>
        <a:xfrm rot="18900000">
          <a:off x="14759400" y="6420263"/>
          <a:ext cx="1421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189632</xdr:colOff>
      <xdr:row>27</xdr:row>
      <xdr:rowOff>224069</xdr:rowOff>
    </xdr:from>
    <xdr:to>
      <xdr:col>65</xdr:col>
      <xdr:colOff>189632</xdr:colOff>
      <xdr:row>28</xdr:row>
      <xdr:rowOff>141283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FE756E51-A553-EA87-CCB0-385A4230ECC6}"/>
            </a:ext>
          </a:extLst>
        </xdr:cNvPr>
        <xdr:cNvCxnSpPr/>
      </xdr:nvCxnSpPr>
      <xdr:spPr>
        <a:xfrm rot="2700000">
          <a:off x="14858703" y="6419283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213014</xdr:colOff>
      <xdr:row>28</xdr:row>
      <xdr:rowOff>18371</xdr:rowOff>
    </xdr:from>
    <xdr:to>
      <xdr:col>66</xdr:col>
      <xdr:colOff>46353</xdr:colOff>
      <xdr:row>28</xdr:row>
      <xdr:rowOff>80310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3C372FF6-A13B-1BEB-62D9-9F3819704A52}"/>
            </a:ext>
          </a:extLst>
        </xdr:cNvPr>
        <xdr:cNvCxnSpPr/>
      </xdr:nvCxnSpPr>
      <xdr:spPr>
        <a:xfrm>
          <a:off x="14954085" y="6368371"/>
          <a:ext cx="60125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58708</xdr:colOff>
      <xdr:row>28</xdr:row>
      <xdr:rowOff>18371</xdr:rowOff>
    </xdr:from>
    <xdr:to>
      <xdr:col>66</xdr:col>
      <xdr:colOff>83500</xdr:colOff>
      <xdr:row>28</xdr:row>
      <xdr:rowOff>43163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6C12476D-D6D0-1A51-4F8F-45093025B5A7}"/>
            </a:ext>
          </a:extLst>
        </xdr:cNvPr>
        <xdr:cNvCxnSpPr/>
      </xdr:nvCxnSpPr>
      <xdr:spPr>
        <a:xfrm>
          <a:off x="15026565" y="6368371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37754</xdr:colOff>
      <xdr:row>28</xdr:row>
      <xdr:rowOff>18371</xdr:rowOff>
    </xdr:from>
    <xdr:to>
      <xdr:col>64</xdr:col>
      <xdr:colOff>99693</xdr:colOff>
      <xdr:row>28</xdr:row>
      <xdr:rowOff>80310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1C57C078-07DB-1B38-D053-1441CBC24BA0}"/>
            </a:ext>
          </a:extLst>
        </xdr:cNvPr>
        <xdr:cNvCxnSpPr/>
      </xdr:nvCxnSpPr>
      <xdr:spPr>
        <a:xfrm>
          <a:off x="14552040" y="6368371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112048</xdr:colOff>
      <xdr:row>28</xdr:row>
      <xdr:rowOff>18371</xdr:rowOff>
    </xdr:from>
    <xdr:to>
      <xdr:col>64</xdr:col>
      <xdr:colOff>136840</xdr:colOff>
      <xdr:row>28</xdr:row>
      <xdr:rowOff>43163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CA351701-2CDF-2271-1E62-D0D375DC2019}"/>
            </a:ext>
          </a:extLst>
        </xdr:cNvPr>
        <xdr:cNvCxnSpPr/>
      </xdr:nvCxnSpPr>
      <xdr:spPr>
        <a:xfrm>
          <a:off x="14626334" y="6368371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31754</xdr:colOff>
      <xdr:row>28</xdr:row>
      <xdr:rowOff>70264</xdr:rowOff>
    </xdr:from>
    <xdr:to>
      <xdr:col>64</xdr:col>
      <xdr:colOff>175754</xdr:colOff>
      <xdr:row>28</xdr:row>
      <xdr:rowOff>70264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55FD417A-5FE8-8357-BA79-37AD99D29A5A}"/>
            </a:ext>
          </a:extLst>
        </xdr:cNvPr>
        <xdr:cNvCxnSpPr/>
      </xdr:nvCxnSpPr>
      <xdr:spPr>
        <a:xfrm rot="18900000">
          <a:off x="14546040" y="6420264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134757</xdr:colOff>
      <xdr:row>28</xdr:row>
      <xdr:rowOff>54722</xdr:rowOff>
    </xdr:from>
    <xdr:to>
      <xdr:col>64</xdr:col>
      <xdr:colOff>201211</xdr:colOff>
      <xdr:row>28</xdr:row>
      <xdr:rowOff>121176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8A93087A-3441-758A-3AFF-69B700CAB7A8}"/>
            </a:ext>
          </a:extLst>
        </xdr:cNvPr>
        <xdr:cNvCxnSpPr/>
      </xdr:nvCxnSpPr>
      <xdr:spPr>
        <a:xfrm flipV="1">
          <a:off x="14649043" y="6404722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214767</xdr:colOff>
      <xdr:row>28</xdr:row>
      <xdr:rowOff>97719</xdr:rowOff>
    </xdr:from>
    <xdr:to>
      <xdr:col>65</xdr:col>
      <xdr:colOff>11439</xdr:colOff>
      <xdr:row>28</xdr:row>
      <xdr:rowOff>121176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D0BDDE15-40F0-03A2-51FC-337736015313}"/>
            </a:ext>
          </a:extLst>
        </xdr:cNvPr>
        <xdr:cNvCxnSpPr/>
      </xdr:nvCxnSpPr>
      <xdr:spPr>
        <a:xfrm flipV="1">
          <a:off x="14729053" y="6447719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63910</xdr:colOff>
      <xdr:row>34</xdr:row>
      <xdr:rowOff>65662</xdr:rowOff>
    </xdr:from>
    <xdr:to>
      <xdr:col>59</xdr:col>
      <xdr:colOff>218219</xdr:colOff>
      <xdr:row>35</xdr:row>
      <xdr:rowOff>77673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C4947B91-9A16-5D36-058C-53957F5B0953}"/>
            </a:ext>
          </a:extLst>
        </xdr:cNvPr>
        <xdr:cNvSpPr txBox="1"/>
      </xdr:nvSpPr>
      <xdr:spPr>
        <a:xfrm>
          <a:off x="13217481" y="7776376"/>
          <a:ext cx="381095" cy="238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195072</xdr:colOff>
      <xdr:row>35</xdr:row>
      <xdr:rowOff>0</xdr:rowOff>
    </xdr:from>
    <xdr:to>
      <xdr:col>60</xdr:col>
      <xdr:colOff>26542</xdr:colOff>
      <xdr:row>35</xdr:row>
      <xdr:rowOff>199175</xdr:rowOff>
    </xdr:to>
    <xdr:sp macro="" textlink="$AP$26">
      <xdr:nvSpPr>
        <xdr:cNvPr id="148" name="テキスト ボックス 147">
          <a:extLst>
            <a:ext uri="{FF2B5EF4-FFF2-40B4-BE49-F238E27FC236}">
              <a16:creationId xmlns:a16="http://schemas.microsoft.com/office/drawing/2014/main" id="{413FB494-C1A0-6B53-8B80-14F1E0C3A406}"/>
            </a:ext>
          </a:extLst>
        </xdr:cNvPr>
        <xdr:cNvSpPr txBox="1"/>
      </xdr:nvSpPr>
      <xdr:spPr>
        <a:xfrm>
          <a:off x="13399008" y="8107680"/>
          <a:ext cx="526414" cy="19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5B6FA03-5618-4D55-90DB-12D78E9B072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42.210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181042</xdr:colOff>
      <xdr:row>34</xdr:row>
      <xdr:rowOff>131713</xdr:rowOff>
    </xdr:from>
    <xdr:to>
      <xdr:col>69</xdr:col>
      <xdr:colOff>226393</xdr:colOff>
      <xdr:row>35</xdr:row>
      <xdr:rowOff>146033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B01A2DC-3067-9F25-E23D-74ADAA358809}"/>
            </a:ext>
          </a:extLst>
        </xdr:cNvPr>
        <xdr:cNvSpPr txBox="1"/>
      </xdr:nvSpPr>
      <xdr:spPr>
        <a:xfrm>
          <a:off x="15701458" y="8007745"/>
          <a:ext cx="508647" cy="245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30481</xdr:colOff>
      <xdr:row>34</xdr:row>
      <xdr:rowOff>132940</xdr:rowOff>
    </xdr:from>
    <xdr:to>
      <xdr:col>68</xdr:col>
      <xdr:colOff>119127</xdr:colOff>
      <xdr:row>35</xdr:row>
      <xdr:rowOff>134111</xdr:rowOff>
    </xdr:to>
    <xdr:sp macro="" textlink="$AP$32">
      <xdr:nvSpPr>
        <xdr:cNvPr id="159" name="テキスト ボックス 158">
          <a:extLst>
            <a:ext uri="{FF2B5EF4-FFF2-40B4-BE49-F238E27FC236}">
              <a16:creationId xmlns:a16="http://schemas.microsoft.com/office/drawing/2014/main" id="{40109324-424D-F9F6-36E2-2876A52F5A53}"/>
            </a:ext>
          </a:extLst>
        </xdr:cNvPr>
        <xdr:cNvSpPr txBox="1"/>
      </xdr:nvSpPr>
      <xdr:spPr>
        <a:xfrm>
          <a:off x="15319249" y="8008972"/>
          <a:ext cx="551942" cy="232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FC58E3-B029-4AC3-9716-5EC78406711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18.443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76387</xdr:colOff>
      <xdr:row>33</xdr:row>
      <xdr:rowOff>179547</xdr:rowOff>
    </xdr:from>
    <xdr:to>
      <xdr:col>61</xdr:col>
      <xdr:colOff>76387</xdr:colOff>
      <xdr:row>35</xdr:row>
      <xdr:rowOff>72766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22B07736-2352-4587-B2D7-1DCB8413516F}"/>
            </a:ext>
          </a:extLst>
        </xdr:cNvPr>
        <xdr:cNvCxnSpPr/>
      </xdr:nvCxnSpPr>
      <xdr:spPr>
        <a:xfrm>
          <a:off x="13910316" y="7663476"/>
          <a:ext cx="0" cy="346790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26224</xdr:colOff>
      <xdr:row>33</xdr:row>
      <xdr:rowOff>179547</xdr:rowOff>
    </xdr:from>
    <xdr:to>
      <xdr:col>67</xdr:col>
      <xdr:colOff>26224</xdr:colOff>
      <xdr:row>34</xdr:row>
      <xdr:rowOff>158554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F1D5D57F-1C8C-A000-8AE4-301001D3BA89}"/>
            </a:ext>
          </a:extLst>
        </xdr:cNvPr>
        <xdr:cNvCxnSpPr/>
      </xdr:nvCxnSpPr>
      <xdr:spPr>
        <a:xfrm>
          <a:off x="15220867" y="7663476"/>
          <a:ext cx="0" cy="205792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77677</xdr:colOff>
      <xdr:row>34</xdr:row>
      <xdr:rowOff>138369</xdr:rowOff>
    </xdr:from>
    <xdr:to>
      <xdr:col>67</xdr:col>
      <xdr:colOff>32260</xdr:colOff>
      <xdr:row>35</xdr:row>
      <xdr:rowOff>57627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9B501889-5DA7-4BA0-83A9-C1F5BE35BD8C}"/>
            </a:ext>
          </a:extLst>
        </xdr:cNvPr>
        <xdr:cNvCxnSpPr/>
      </xdr:nvCxnSpPr>
      <xdr:spPr>
        <a:xfrm flipH="1">
          <a:off x="13911606" y="7849083"/>
          <a:ext cx="1315297" cy="146044"/>
        </a:xfrm>
        <a:prstGeom prst="line">
          <a:avLst/>
        </a:prstGeom>
        <a:ln w="31750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51156</xdr:colOff>
      <xdr:row>33</xdr:row>
      <xdr:rowOff>179547</xdr:rowOff>
    </xdr:from>
    <xdr:to>
      <xdr:col>64</xdr:col>
      <xdr:colOff>51156</xdr:colOff>
      <xdr:row>34</xdr:row>
      <xdr:rowOff>213764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17C94142-F635-6FD8-690E-BDC577DAA78F}"/>
            </a:ext>
          </a:extLst>
        </xdr:cNvPr>
        <xdr:cNvCxnSpPr/>
      </xdr:nvCxnSpPr>
      <xdr:spPr>
        <a:xfrm>
          <a:off x="14565442" y="7663476"/>
          <a:ext cx="0" cy="261002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76388</xdr:colOff>
      <xdr:row>33</xdr:row>
      <xdr:rowOff>179547</xdr:rowOff>
    </xdr:from>
    <xdr:to>
      <xdr:col>62</xdr:col>
      <xdr:colOff>76388</xdr:colOff>
      <xdr:row>35</xdr:row>
      <xdr:rowOff>42488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D6869C3E-2F30-4766-EE6E-73CD3FDBB9FC}"/>
            </a:ext>
          </a:extLst>
        </xdr:cNvPr>
        <xdr:cNvCxnSpPr/>
      </xdr:nvCxnSpPr>
      <xdr:spPr>
        <a:xfrm>
          <a:off x="14137102" y="7663476"/>
          <a:ext cx="0" cy="316512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71342</xdr:colOff>
      <xdr:row>33</xdr:row>
      <xdr:rowOff>179547</xdr:rowOff>
    </xdr:from>
    <xdr:to>
      <xdr:col>63</xdr:col>
      <xdr:colOff>71342</xdr:colOff>
      <xdr:row>35</xdr:row>
      <xdr:rowOff>22302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23454B2A-ACDC-CC4D-45CE-AF509012E815}"/>
            </a:ext>
          </a:extLst>
        </xdr:cNvPr>
        <xdr:cNvCxnSpPr/>
      </xdr:nvCxnSpPr>
      <xdr:spPr>
        <a:xfrm>
          <a:off x="14358842" y="7663476"/>
          <a:ext cx="0" cy="296326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41062</xdr:colOff>
      <xdr:row>33</xdr:row>
      <xdr:rowOff>179547</xdr:rowOff>
    </xdr:from>
    <xdr:to>
      <xdr:col>65</xdr:col>
      <xdr:colOff>41062</xdr:colOff>
      <xdr:row>34</xdr:row>
      <xdr:rowOff>208718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50D07B30-C284-9499-A09A-785EAB442AE8}"/>
            </a:ext>
          </a:extLst>
        </xdr:cNvPr>
        <xdr:cNvCxnSpPr/>
      </xdr:nvCxnSpPr>
      <xdr:spPr>
        <a:xfrm>
          <a:off x="14782133" y="7663476"/>
          <a:ext cx="0" cy="255956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36017</xdr:colOff>
      <xdr:row>33</xdr:row>
      <xdr:rowOff>179547</xdr:rowOff>
    </xdr:from>
    <xdr:to>
      <xdr:col>66</xdr:col>
      <xdr:colOff>36017</xdr:colOff>
      <xdr:row>34</xdr:row>
      <xdr:rowOff>168347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3F1C00A3-F79C-60E6-7603-2EE3F3A2753E}"/>
            </a:ext>
          </a:extLst>
        </xdr:cNvPr>
        <xdr:cNvCxnSpPr/>
      </xdr:nvCxnSpPr>
      <xdr:spPr>
        <a:xfrm>
          <a:off x="15003874" y="7663476"/>
          <a:ext cx="0" cy="215585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99748</xdr:colOff>
      <xdr:row>35</xdr:row>
      <xdr:rowOff>15528</xdr:rowOff>
    </xdr:from>
    <xdr:to>
      <xdr:col>61</xdr:col>
      <xdr:colOff>141634</xdr:colOff>
      <xdr:row>36</xdr:row>
      <xdr:rowOff>29847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A5904E0C-EBFC-4A14-BF6E-6C061853DA49}"/>
            </a:ext>
          </a:extLst>
        </xdr:cNvPr>
        <xdr:cNvSpPr txBox="1"/>
      </xdr:nvSpPr>
      <xdr:spPr>
        <a:xfrm>
          <a:off x="13480105" y="7953028"/>
          <a:ext cx="495458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226402</xdr:colOff>
      <xdr:row>33</xdr:row>
      <xdr:rowOff>207668</xdr:rowOff>
    </xdr:from>
    <xdr:to>
      <xdr:col>68</xdr:col>
      <xdr:colOff>153625</xdr:colOff>
      <xdr:row>34</xdr:row>
      <xdr:rowOff>219680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5918CFA3-6C66-4078-907C-6FBA98B547E3}"/>
            </a:ext>
          </a:extLst>
        </xdr:cNvPr>
        <xdr:cNvSpPr txBox="1"/>
      </xdr:nvSpPr>
      <xdr:spPr>
        <a:xfrm>
          <a:off x="15194259" y="7691597"/>
          <a:ext cx="380795" cy="238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76199</xdr:colOff>
      <xdr:row>32</xdr:row>
      <xdr:rowOff>170247</xdr:rowOff>
    </xdr:from>
    <xdr:to>
      <xdr:col>26</xdr:col>
      <xdr:colOff>148156</xdr:colOff>
      <xdr:row>32</xdr:row>
      <xdr:rowOff>170247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6F3C9D8-16A4-49A2-9480-8F7237EB1827}"/>
            </a:ext>
          </a:extLst>
        </xdr:cNvPr>
        <xdr:cNvCxnSpPr/>
      </xdr:nvCxnSpPr>
      <xdr:spPr>
        <a:xfrm>
          <a:off x="5105399" y="7485447"/>
          <a:ext cx="9863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154184</xdr:colOff>
      <xdr:row>35</xdr:row>
      <xdr:rowOff>6089</xdr:rowOff>
    </xdr:from>
    <xdr:to>
      <xdr:col>32</xdr:col>
      <xdr:colOff>121784</xdr:colOff>
      <xdr:row>35</xdr:row>
      <xdr:rowOff>6089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ABD084E-CC69-4761-B07B-628A2DA042F7}"/>
            </a:ext>
          </a:extLst>
        </xdr:cNvPr>
        <xdr:cNvCxnSpPr/>
      </xdr:nvCxnSpPr>
      <xdr:spPr>
        <a:xfrm>
          <a:off x="6097784" y="8007089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66928</xdr:colOff>
      <xdr:row>35</xdr:row>
      <xdr:rowOff>10099</xdr:rowOff>
    </xdr:from>
    <xdr:to>
      <xdr:col>26</xdr:col>
      <xdr:colOff>61954</xdr:colOff>
      <xdr:row>35</xdr:row>
      <xdr:rowOff>10099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E9C0E8E-5FD9-43F1-8E37-66DED9211BCF}"/>
            </a:ext>
          </a:extLst>
        </xdr:cNvPr>
        <xdr:cNvCxnSpPr/>
      </xdr:nvCxnSpPr>
      <xdr:spPr>
        <a:xfrm>
          <a:off x="5781928" y="8011099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134812</xdr:colOff>
      <xdr:row>29</xdr:row>
      <xdr:rowOff>81619</xdr:rowOff>
    </xdr:from>
    <xdr:to>
      <xdr:col>25</xdr:col>
      <xdr:colOff>134812</xdr:colOff>
      <xdr:row>35</xdr:row>
      <xdr:rowOff>3747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DD38679-59C8-400C-9BB4-36387B81D045}"/>
            </a:ext>
          </a:extLst>
        </xdr:cNvPr>
        <xdr:cNvCxnSpPr/>
      </xdr:nvCxnSpPr>
      <xdr:spPr>
        <a:xfrm>
          <a:off x="5849812" y="6711019"/>
          <a:ext cx="0" cy="129372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53925</xdr:colOff>
      <xdr:row>36</xdr:row>
      <xdr:rowOff>48578</xdr:rowOff>
    </xdr:from>
    <xdr:to>
      <xdr:col>29</xdr:col>
      <xdr:colOff>208327</xdr:colOff>
      <xdr:row>37</xdr:row>
      <xdr:rowOff>61416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29EAE7-0D64-494D-BE98-F70FD468FFFD}"/>
            </a:ext>
          </a:extLst>
        </xdr:cNvPr>
        <xdr:cNvSpPr txBox="1"/>
      </xdr:nvSpPr>
      <xdr:spPr>
        <a:xfrm>
          <a:off x="6454725" y="8278178"/>
          <a:ext cx="383002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154853</xdr:colOff>
      <xdr:row>29</xdr:row>
      <xdr:rowOff>79043</xdr:rowOff>
    </xdr:from>
    <xdr:to>
      <xdr:col>26</xdr:col>
      <xdr:colOff>154853</xdr:colOff>
      <xdr:row>35</xdr:row>
      <xdr:rowOff>7356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1C73AA3-4EC4-42FC-A86F-DE3C29AEAB84}"/>
            </a:ext>
          </a:extLst>
        </xdr:cNvPr>
        <xdr:cNvCxnSpPr/>
      </xdr:nvCxnSpPr>
      <xdr:spPr>
        <a:xfrm>
          <a:off x="6098453" y="6708443"/>
          <a:ext cx="0" cy="129991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165226</xdr:colOff>
      <xdr:row>31</xdr:row>
      <xdr:rowOff>214650</xdr:rowOff>
    </xdr:from>
    <xdr:to>
      <xdr:col>25</xdr:col>
      <xdr:colOff>127126</xdr:colOff>
      <xdr:row>33</xdr:row>
      <xdr:rowOff>135439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A88C2E-2F81-4680-A160-0799E82105B0}"/>
            </a:ext>
          </a:extLst>
        </xdr:cNvPr>
        <xdr:cNvSpPr txBox="1"/>
      </xdr:nvSpPr>
      <xdr:spPr>
        <a:xfrm rot="16200000">
          <a:off x="5557881" y="7394995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66928</xdr:colOff>
      <xdr:row>29</xdr:row>
      <xdr:rowOff>80951</xdr:rowOff>
    </xdr:from>
    <xdr:to>
      <xdr:col>26</xdr:col>
      <xdr:colOff>61954</xdr:colOff>
      <xdr:row>29</xdr:row>
      <xdr:rowOff>80951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351F527-5048-4B49-9077-4FB5E7CCD201}"/>
            </a:ext>
          </a:extLst>
        </xdr:cNvPr>
        <xdr:cNvCxnSpPr/>
      </xdr:nvCxnSpPr>
      <xdr:spPr>
        <a:xfrm>
          <a:off x="5781928" y="6710351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154184</xdr:colOff>
      <xdr:row>29</xdr:row>
      <xdr:rowOff>74366</xdr:rowOff>
    </xdr:from>
    <xdr:to>
      <xdr:col>28</xdr:col>
      <xdr:colOff>128984</xdr:colOff>
      <xdr:row>29</xdr:row>
      <xdr:rowOff>74366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D712BE2-43EF-4C9C-ACFA-A8B8EECA6D5D}"/>
            </a:ext>
          </a:extLst>
        </xdr:cNvPr>
        <xdr:cNvCxnSpPr/>
      </xdr:nvCxnSpPr>
      <xdr:spPr>
        <a:xfrm>
          <a:off x="6097784" y="6703766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126947</xdr:colOff>
      <xdr:row>28</xdr:row>
      <xdr:rowOff>164438</xdr:rowOff>
    </xdr:from>
    <xdr:to>
      <xdr:col>30</xdr:col>
      <xdr:colOff>126947</xdr:colOff>
      <xdr:row>35</xdr:row>
      <xdr:rowOff>143772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2D6185C-076B-4F3B-8E0D-548AAE613F0C}"/>
            </a:ext>
          </a:extLst>
        </xdr:cNvPr>
        <xdr:cNvCxnSpPr/>
      </xdr:nvCxnSpPr>
      <xdr:spPr>
        <a:xfrm rot="3300000">
          <a:off x="6195180" y="7355005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154196</xdr:colOff>
      <xdr:row>36</xdr:row>
      <xdr:rowOff>89585</xdr:rowOff>
    </xdr:from>
    <xdr:to>
      <xdr:col>32</xdr:col>
      <xdr:colOff>121796</xdr:colOff>
      <xdr:row>36</xdr:row>
      <xdr:rowOff>89585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3E712F7-CC25-4A94-8634-61CE3E7FE7D2}"/>
            </a:ext>
          </a:extLst>
        </xdr:cNvPr>
        <xdr:cNvCxnSpPr/>
      </xdr:nvCxnSpPr>
      <xdr:spPr>
        <a:xfrm>
          <a:off x="6097796" y="8319185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158875</xdr:colOff>
      <xdr:row>35</xdr:row>
      <xdr:rowOff>161972</xdr:rowOff>
    </xdr:from>
    <xdr:to>
      <xdr:col>26</xdr:col>
      <xdr:colOff>158875</xdr:colOff>
      <xdr:row>36</xdr:row>
      <xdr:rowOff>152972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6896F50-7868-46BF-A1DD-936B565399A5}"/>
            </a:ext>
          </a:extLst>
        </xdr:cNvPr>
        <xdr:cNvCxnSpPr/>
      </xdr:nvCxnSpPr>
      <xdr:spPr>
        <a:xfrm>
          <a:off x="6102475" y="8162972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122780</xdr:colOff>
      <xdr:row>35</xdr:row>
      <xdr:rowOff>161972</xdr:rowOff>
    </xdr:from>
    <xdr:to>
      <xdr:col>32</xdr:col>
      <xdr:colOff>122780</xdr:colOff>
      <xdr:row>36</xdr:row>
      <xdr:rowOff>152972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AA14096-CD12-4502-ABCF-6FF916219B2B}"/>
            </a:ext>
          </a:extLst>
        </xdr:cNvPr>
        <xdr:cNvCxnSpPr/>
      </xdr:nvCxnSpPr>
      <xdr:spPr>
        <a:xfrm>
          <a:off x="7437980" y="8162972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158875</xdr:colOff>
      <xdr:row>25</xdr:row>
      <xdr:rowOff>21574</xdr:rowOff>
    </xdr:from>
    <xdr:to>
      <xdr:col>26</xdr:col>
      <xdr:colOff>158875</xdr:colOff>
      <xdr:row>26</xdr:row>
      <xdr:rowOff>12575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C24B018-05F6-477A-841C-A3D12B5311A2}"/>
            </a:ext>
          </a:extLst>
        </xdr:cNvPr>
        <xdr:cNvCxnSpPr/>
      </xdr:nvCxnSpPr>
      <xdr:spPr>
        <a:xfrm>
          <a:off x="6102475" y="573657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154196</xdr:colOff>
      <xdr:row>25</xdr:row>
      <xdr:rowOff>83335</xdr:rowOff>
    </xdr:from>
    <xdr:to>
      <xdr:col>28</xdr:col>
      <xdr:colOff>128996</xdr:colOff>
      <xdr:row>25</xdr:row>
      <xdr:rowOff>83335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7E16867-7562-4CD7-9528-18DD486A2BED}"/>
            </a:ext>
          </a:extLst>
        </xdr:cNvPr>
        <xdr:cNvCxnSpPr/>
      </xdr:nvCxnSpPr>
      <xdr:spPr>
        <a:xfrm>
          <a:off x="6097796" y="5798335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130802</xdr:colOff>
      <xdr:row>25</xdr:row>
      <xdr:rowOff>21574</xdr:rowOff>
    </xdr:from>
    <xdr:to>
      <xdr:col>28</xdr:col>
      <xdr:colOff>130802</xdr:colOff>
      <xdr:row>26</xdr:row>
      <xdr:rowOff>12575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D2D349E-B0DF-46AE-A6FF-14A56FA33ED3}"/>
            </a:ext>
          </a:extLst>
        </xdr:cNvPr>
        <xdr:cNvCxnSpPr/>
      </xdr:nvCxnSpPr>
      <xdr:spPr>
        <a:xfrm>
          <a:off x="6531602" y="573657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94029</xdr:colOff>
      <xdr:row>24</xdr:row>
      <xdr:rowOff>54417</xdr:rowOff>
    </xdr:from>
    <xdr:to>
      <xdr:col>27</xdr:col>
      <xdr:colOff>206594</xdr:colOff>
      <xdr:row>25</xdr:row>
      <xdr:rowOff>24803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78A884-6BE7-44E6-B3C7-E3430B3A2804}"/>
            </a:ext>
          </a:extLst>
        </xdr:cNvPr>
        <xdr:cNvSpPr txBox="1"/>
      </xdr:nvSpPr>
      <xdr:spPr>
        <a:xfrm>
          <a:off x="6037629" y="5540817"/>
          <a:ext cx="341165" cy="198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52200</xdr:colOff>
      <xdr:row>29</xdr:row>
      <xdr:rowOff>227990</xdr:rowOff>
    </xdr:from>
    <xdr:to>
      <xdr:col>31</xdr:col>
      <xdr:colOff>14100</xdr:colOff>
      <xdr:row>32</xdr:row>
      <xdr:rowOff>213929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A1C2F1-E7F6-4A7F-92B6-7640DE11169F}"/>
            </a:ext>
          </a:extLst>
        </xdr:cNvPr>
        <xdr:cNvSpPr txBox="1"/>
      </xdr:nvSpPr>
      <xdr:spPr>
        <a:xfrm rot="3300000">
          <a:off x="6669580" y="7098010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185269</xdr:colOff>
      <xdr:row>31</xdr:row>
      <xdr:rowOff>51561</xdr:rowOff>
    </xdr:from>
    <xdr:to>
      <xdr:col>26</xdr:col>
      <xdr:colOff>147169</xdr:colOff>
      <xdr:row>34</xdr:row>
      <xdr:rowOff>79278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1D3D064-F1ED-459C-BC45-3751C3336E94}"/>
            </a:ext>
          </a:extLst>
        </xdr:cNvPr>
        <xdr:cNvSpPr txBox="1"/>
      </xdr:nvSpPr>
      <xdr:spPr>
        <a:xfrm rot="16200000">
          <a:off x="5638760" y="7399670"/>
          <a:ext cx="71351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28813</xdr:colOff>
      <xdr:row>36</xdr:row>
      <xdr:rowOff>45114</xdr:rowOff>
    </xdr:from>
    <xdr:to>
      <xdr:col>31</xdr:col>
      <xdr:colOff>70474</xdr:colOff>
      <xdr:row>37</xdr:row>
      <xdr:rowOff>6147</xdr:rowOff>
    </xdr:to>
    <xdr:sp macro="" textlink="'1.設計条件'!T8">
      <xdr:nvSpPr>
        <xdr:cNvPr id="21" name="テキスト ボックス 20">
          <a:extLst>
            <a:ext uri="{FF2B5EF4-FFF2-40B4-BE49-F238E27FC236}">
              <a16:creationId xmlns:a16="http://schemas.microsoft.com/office/drawing/2014/main" id="{F4B48BBD-D806-4BC4-B6C3-269A4CA54959}"/>
            </a:ext>
          </a:extLst>
        </xdr:cNvPr>
        <xdr:cNvSpPr txBox="1"/>
      </xdr:nvSpPr>
      <xdr:spPr>
        <a:xfrm>
          <a:off x="6670986" y="8290571"/>
          <a:ext cx="499742" cy="190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59393</xdr:colOff>
      <xdr:row>24</xdr:row>
      <xdr:rowOff>55976</xdr:rowOff>
    </xdr:from>
    <xdr:to>
      <xdr:col>29</xdr:col>
      <xdr:colOff>79284</xdr:colOff>
      <xdr:row>25</xdr:row>
      <xdr:rowOff>21790</xdr:rowOff>
    </xdr:to>
    <xdr:sp macro="" textlink="'1.設計条件'!T7">
      <xdr:nvSpPr>
        <xdr:cNvPr id="22" name="テキスト ボックス 21">
          <a:extLst>
            <a:ext uri="{FF2B5EF4-FFF2-40B4-BE49-F238E27FC236}">
              <a16:creationId xmlns:a16="http://schemas.microsoft.com/office/drawing/2014/main" id="{C900987A-B0C8-42CD-9483-EB56F490F050}"/>
            </a:ext>
          </a:extLst>
        </xdr:cNvPr>
        <xdr:cNvSpPr txBox="1"/>
      </xdr:nvSpPr>
      <xdr:spPr>
        <a:xfrm>
          <a:off x="6243485" y="5552947"/>
          <a:ext cx="477972" cy="19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157433</xdr:colOff>
      <xdr:row>30</xdr:row>
      <xdr:rowOff>132139</xdr:rowOff>
    </xdr:from>
    <xdr:to>
      <xdr:col>25</xdr:col>
      <xdr:colOff>119333</xdr:colOff>
      <xdr:row>32</xdr:row>
      <xdr:rowOff>143232</xdr:rowOff>
    </xdr:to>
    <xdr:sp macro="" textlink="'1.設計条件'!T6">
      <xdr:nvSpPr>
        <xdr:cNvPr id="23" name="テキスト ボックス 22">
          <a:extLst>
            <a:ext uri="{FF2B5EF4-FFF2-40B4-BE49-F238E27FC236}">
              <a16:creationId xmlns:a16="http://schemas.microsoft.com/office/drawing/2014/main" id="{2014DCF5-21D5-4DE5-873E-567D66F1219F}"/>
            </a:ext>
          </a:extLst>
        </xdr:cNvPr>
        <xdr:cNvSpPr txBox="1"/>
      </xdr:nvSpPr>
      <xdr:spPr>
        <a:xfrm rot="16200000">
          <a:off x="5515288" y="7142469"/>
          <a:ext cx="469174" cy="190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31</xdr:col>
      <xdr:colOff>51363</xdr:colOff>
      <xdr:row>31</xdr:row>
      <xdr:rowOff>198221</xdr:rowOff>
    </xdr:from>
    <xdr:to>
      <xdr:col>32</xdr:col>
      <xdr:colOff>12822</xdr:colOff>
      <xdr:row>33</xdr:row>
      <xdr:rowOff>218935</xdr:rowOff>
    </xdr:to>
    <xdr:sp macro="" textlink="'1.設計条件'!T10">
      <xdr:nvSpPr>
        <xdr:cNvPr id="24" name="テキスト ボックス 23">
          <a:extLst>
            <a:ext uri="{FF2B5EF4-FFF2-40B4-BE49-F238E27FC236}">
              <a16:creationId xmlns:a16="http://schemas.microsoft.com/office/drawing/2014/main" id="{47C4F61C-787A-4EE1-A8AF-D0C5A58F77BF}"/>
            </a:ext>
          </a:extLst>
        </xdr:cNvPr>
        <xdr:cNvSpPr txBox="1"/>
      </xdr:nvSpPr>
      <xdr:spPr>
        <a:xfrm rot="3300000">
          <a:off x="7007469" y="7442623"/>
          <a:ext cx="47879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189599</xdr:colOff>
      <xdr:row>30</xdr:row>
      <xdr:rowOff>3520</xdr:rowOff>
    </xdr:from>
    <xdr:to>
      <xdr:col>26</xdr:col>
      <xdr:colOff>151499</xdr:colOff>
      <xdr:row>32</xdr:row>
      <xdr:rowOff>28757</xdr:rowOff>
    </xdr:to>
    <xdr:sp macro="" textlink="'1.設計条件'!T9">
      <xdr:nvSpPr>
        <xdr:cNvPr id="25" name="テキスト ボックス 24">
          <a:extLst>
            <a:ext uri="{FF2B5EF4-FFF2-40B4-BE49-F238E27FC236}">
              <a16:creationId xmlns:a16="http://schemas.microsoft.com/office/drawing/2014/main" id="{31BB16D0-3027-4241-BFA9-B5E6C64080B1}"/>
            </a:ext>
          </a:extLst>
        </xdr:cNvPr>
        <xdr:cNvSpPr txBox="1"/>
      </xdr:nvSpPr>
      <xdr:spPr>
        <a:xfrm rot="16200000">
          <a:off x="5758630" y="7007489"/>
          <a:ext cx="48243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853CF-6A69-4BF1-AE3F-4A9D27CAC75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133091</xdr:colOff>
      <xdr:row>29</xdr:row>
      <xdr:rowOff>76967</xdr:rowOff>
    </xdr:from>
    <xdr:to>
      <xdr:col>32</xdr:col>
      <xdr:colOff>99776</xdr:colOff>
      <xdr:row>29</xdr:row>
      <xdr:rowOff>76967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6CA327B-9E17-411C-8F10-3D7DDD331A3F}"/>
            </a:ext>
          </a:extLst>
        </xdr:cNvPr>
        <xdr:cNvCxnSpPr/>
      </xdr:nvCxnSpPr>
      <xdr:spPr>
        <a:xfrm>
          <a:off x="6533891" y="6706367"/>
          <a:ext cx="8810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71339</xdr:colOff>
      <xdr:row>27</xdr:row>
      <xdr:rowOff>98506</xdr:rowOff>
    </xdr:from>
    <xdr:ext cx="224998" cy="37478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E22CE8-A4DB-42AA-81D6-484472A6F240}"/>
            </a:ext>
          </a:extLst>
        </xdr:cNvPr>
        <xdr:cNvSpPr txBox="1"/>
      </xdr:nvSpPr>
      <xdr:spPr>
        <a:xfrm rot="16200000">
          <a:off x="6625846" y="6345599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76826</xdr:colOff>
      <xdr:row>26</xdr:row>
      <xdr:rowOff>40962</xdr:rowOff>
    </xdr:from>
    <xdr:ext cx="224998" cy="444352"/>
    <xdr:sp macro="" textlink="'1.設計条件'!BH5">
      <xdr:nvSpPr>
        <xdr:cNvPr id="28" name="テキスト ボックス 27">
          <a:extLst>
            <a:ext uri="{FF2B5EF4-FFF2-40B4-BE49-F238E27FC236}">
              <a16:creationId xmlns:a16="http://schemas.microsoft.com/office/drawing/2014/main" id="{604A78CD-BBE8-4BC9-9616-DA8D98B2DD9F}"/>
            </a:ext>
          </a:extLst>
        </xdr:cNvPr>
        <xdr:cNvSpPr txBox="1"/>
      </xdr:nvSpPr>
      <xdr:spPr>
        <a:xfrm rot="16200000">
          <a:off x="6596549" y="609423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7B32300-190E-4A33-AE45-1ECD7CB4CDE6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70804</xdr:colOff>
      <xdr:row>26</xdr:row>
      <xdr:rowOff>97779</xdr:rowOff>
    </xdr:from>
    <xdr:to>
      <xdr:col>29</xdr:col>
      <xdr:colOff>70804</xdr:colOff>
      <xdr:row>29</xdr:row>
      <xdr:rowOff>61414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97571B8-91D0-4E25-8BF8-1E689240D35A}"/>
            </a:ext>
          </a:extLst>
        </xdr:cNvPr>
        <xdr:cNvCxnSpPr/>
      </xdr:nvCxnSpPr>
      <xdr:spPr>
        <a:xfrm>
          <a:off x="6700204" y="6041379"/>
          <a:ext cx="0" cy="649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48060</xdr:colOff>
      <xdr:row>25</xdr:row>
      <xdr:rowOff>204501</xdr:rowOff>
    </xdr:from>
    <xdr:to>
      <xdr:col>28</xdr:col>
      <xdr:colOff>48060</xdr:colOff>
      <xdr:row>26</xdr:row>
      <xdr:rowOff>35687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D04D619-AAC0-45D0-B6A9-B711D11A46AA}"/>
            </a:ext>
          </a:extLst>
        </xdr:cNvPr>
        <xdr:cNvCxnSpPr/>
      </xdr:nvCxnSpPr>
      <xdr:spPr>
        <a:xfrm>
          <a:off x="6448860" y="5919501"/>
          <a:ext cx="0" cy="59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2337</xdr:colOff>
      <xdr:row>26</xdr:row>
      <xdr:rowOff>34661</xdr:rowOff>
    </xdr:from>
    <xdr:to>
      <xdr:col>28</xdr:col>
      <xdr:colOff>47454</xdr:colOff>
      <xdr:row>26</xdr:row>
      <xdr:rowOff>72158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CE82EAD-CCEC-4093-A0A1-08A7755D4274}"/>
            </a:ext>
          </a:extLst>
        </xdr:cNvPr>
        <xdr:cNvCxnSpPr/>
      </xdr:nvCxnSpPr>
      <xdr:spPr>
        <a:xfrm flipH="1">
          <a:off x="6403137" y="5978261"/>
          <a:ext cx="45117" cy="374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3017</xdr:colOff>
      <xdr:row>25</xdr:row>
      <xdr:rowOff>160435</xdr:rowOff>
    </xdr:from>
    <xdr:to>
      <xdr:col>28</xdr:col>
      <xdr:colOff>51279</xdr:colOff>
      <xdr:row>25</xdr:row>
      <xdr:rowOff>208697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229780F-E70F-4617-B8F3-F2F907FB53E1}"/>
            </a:ext>
          </a:extLst>
        </xdr:cNvPr>
        <xdr:cNvCxnSpPr/>
      </xdr:nvCxnSpPr>
      <xdr:spPr>
        <a:xfrm>
          <a:off x="6403817" y="5875435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186176</xdr:colOff>
      <xdr:row>26</xdr:row>
      <xdr:rowOff>72033</xdr:rowOff>
    </xdr:from>
    <xdr:to>
      <xdr:col>28</xdr:col>
      <xdr:colOff>3295</xdr:colOff>
      <xdr:row>26</xdr:row>
      <xdr:rowOff>123816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D2BCA180-ECE6-4320-A402-DCD0CE613E3D}"/>
            </a:ext>
          </a:extLst>
        </xdr:cNvPr>
        <xdr:cNvSpPr/>
      </xdr:nvSpPr>
      <xdr:spPr>
        <a:xfrm>
          <a:off x="6358376" y="6015633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90236</xdr:colOff>
      <xdr:row>26</xdr:row>
      <xdr:rowOff>8285</xdr:rowOff>
    </xdr:from>
    <xdr:to>
      <xdr:col>27</xdr:col>
      <xdr:colOff>209036</xdr:colOff>
      <xdr:row>29</xdr:row>
      <xdr:rowOff>75437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6F3DCD62-76DB-4C3D-AF63-110EB44A69D2}"/>
            </a:ext>
          </a:extLst>
        </xdr:cNvPr>
        <xdr:cNvSpPr/>
      </xdr:nvSpPr>
      <xdr:spPr>
        <a:xfrm>
          <a:off x="6262436" y="5951885"/>
          <a:ext cx="118800" cy="75295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48060</xdr:colOff>
      <xdr:row>26</xdr:row>
      <xdr:rowOff>166401</xdr:rowOff>
    </xdr:from>
    <xdr:to>
      <xdr:col>28</xdr:col>
      <xdr:colOff>48060</xdr:colOff>
      <xdr:row>27</xdr:row>
      <xdr:rowOff>634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FA7A0B9-5108-43C8-8E9D-CEF0DE2BD9C6}"/>
            </a:ext>
          </a:extLst>
        </xdr:cNvPr>
        <xdr:cNvCxnSpPr/>
      </xdr:nvCxnSpPr>
      <xdr:spPr>
        <a:xfrm>
          <a:off x="6448860" y="6110001"/>
          <a:ext cx="0" cy="6283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2337</xdr:colOff>
      <xdr:row>26</xdr:row>
      <xdr:rowOff>228208</xdr:rowOff>
    </xdr:from>
    <xdr:to>
      <xdr:col>28</xdr:col>
      <xdr:colOff>47454</xdr:colOff>
      <xdr:row>27</xdr:row>
      <xdr:rowOff>41677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56EE4BA-11C1-45A0-AE7C-FC936E639E58}"/>
            </a:ext>
          </a:extLst>
        </xdr:cNvPr>
        <xdr:cNvCxnSpPr/>
      </xdr:nvCxnSpPr>
      <xdr:spPr>
        <a:xfrm flipH="1">
          <a:off x="6403137" y="6171808"/>
          <a:ext cx="45117" cy="42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3017</xdr:colOff>
      <xdr:row>26</xdr:row>
      <xdr:rowOff>122335</xdr:rowOff>
    </xdr:from>
    <xdr:to>
      <xdr:col>28</xdr:col>
      <xdr:colOff>51279</xdr:colOff>
      <xdr:row>26</xdr:row>
      <xdr:rowOff>170597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4035132-230D-41C1-96FE-53B3C25F84E7}"/>
            </a:ext>
          </a:extLst>
        </xdr:cNvPr>
        <xdr:cNvCxnSpPr/>
      </xdr:nvCxnSpPr>
      <xdr:spPr>
        <a:xfrm>
          <a:off x="6403817" y="6065935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130411</xdr:colOff>
      <xdr:row>26</xdr:row>
      <xdr:rowOff>100080</xdr:rowOff>
    </xdr:from>
    <xdr:to>
      <xdr:col>29</xdr:col>
      <xdr:colOff>122809</xdr:colOff>
      <xdr:row>26</xdr:row>
      <xdr:rowOff>100080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6389428-B63B-4FCB-BB0F-96F54CD536E5}"/>
            </a:ext>
          </a:extLst>
        </xdr:cNvPr>
        <xdr:cNvCxnSpPr/>
      </xdr:nvCxnSpPr>
      <xdr:spPr>
        <a:xfrm>
          <a:off x="6531211" y="6043680"/>
          <a:ext cx="22099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71252</xdr:colOff>
      <xdr:row>29</xdr:row>
      <xdr:rowOff>60751</xdr:rowOff>
    </xdr:from>
    <xdr:to>
      <xdr:col>30</xdr:col>
      <xdr:colOff>71252</xdr:colOff>
      <xdr:row>29</xdr:row>
      <xdr:rowOff>204751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7AD3AF07-8E99-4E3B-AE86-CB0B652FFCF1}"/>
            </a:ext>
          </a:extLst>
        </xdr:cNvPr>
        <xdr:cNvCxnSpPr/>
      </xdr:nvCxnSpPr>
      <xdr:spPr>
        <a:xfrm rot="2700000">
          <a:off x="6857252" y="676215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94634</xdr:colOff>
      <xdr:row>29</xdr:row>
      <xdr:rowOff>81839</xdr:rowOff>
    </xdr:from>
    <xdr:to>
      <xdr:col>30</xdr:col>
      <xdr:colOff>156573</xdr:colOff>
      <xdr:row>29</xdr:row>
      <xdr:rowOff>143778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535B707-2B9F-482D-AB06-BB23A2B8A9E0}"/>
            </a:ext>
          </a:extLst>
        </xdr:cNvPr>
        <xdr:cNvCxnSpPr/>
      </xdr:nvCxnSpPr>
      <xdr:spPr>
        <a:xfrm>
          <a:off x="6952634" y="671123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168928</xdr:colOff>
      <xdr:row>29</xdr:row>
      <xdr:rowOff>81839</xdr:rowOff>
    </xdr:from>
    <xdr:to>
      <xdr:col>30</xdr:col>
      <xdr:colOff>196303</xdr:colOff>
      <xdr:row>29</xdr:row>
      <xdr:rowOff>106631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A7B7F80-3BD7-47FB-B228-7AC85C74F551}"/>
            </a:ext>
          </a:extLst>
        </xdr:cNvPr>
        <xdr:cNvCxnSpPr/>
      </xdr:nvCxnSpPr>
      <xdr:spPr>
        <a:xfrm>
          <a:off x="7026928" y="6711239"/>
          <a:ext cx="27375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98159</xdr:colOff>
      <xdr:row>29</xdr:row>
      <xdr:rowOff>133731</xdr:rowOff>
    </xdr:from>
    <xdr:to>
      <xdr:col>31</xdr:col>
      <xdr:colOff>13559</xdr:colOff>
      <xdr:row>29</xdr:row>
      <xdr:rowOff>133731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B466B6DA-8AC0-4C44-9D3E-0646AEBCA8C3}"/>
            </a:ext>
          </a:extLst>
        </xdr:cNvPr>
        <xdr:cNvCxnSpPr/>
      </xdr:nvCxnSpPr>
      <xdr:spPr>
        <a:xfrm rot="18900000">
          <a:off x="6956159" y="676313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42677</xdr:colOff>
      <xdr:row>29</xdr:row>
      <xdr:rowOff>60751</xdr:rowOff>
    </xdr:from>
    <xdr:to>
      <xdr:col>31</xdr:col>
      <xdr:colOff>42677</xdr:colOff>
      <xdr:row>29</xdr:row>
      <xdr:rowOff>204751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2417A8B-294D-42F4-A8C5-A55C2CE1BDD7}"/>
            </a:ext>
          </a:extLst>
        </xdr:cNvPr>
        <xdr:cNvCxnSpPr/>
      </xdr:nvCxnSpPr>
      <xdr:spPr>
        <a:xfrm rot="2700000">
          <a:off x="7057277" y="676215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66059</xdr:colOff>
      <xdr:row>29</xdr:row>
      <xdr:rowOff>81839</xdr:rowOff>
    </xdr:from>
    <xdr:to>
      <xdr:col>31</xdr:col>
      <xdr:colOff>127998</xdr:colOff>
      <xdr:row>29</xdr:row>
      <xdr:rowOff>143778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B328956-C3F4-4F16-94B7-918546766A1E}"/>
            </a:ext>
          </a:extLst>
        </xdr:cNvPr>
        <xdr:cNvCxnSpPr/>
      </xdr:nvCxnSpPr>
      <xdr:spPr>
        <a:xfrm>
          <a:off x="7152659" y="671123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140353</xdr:colOff>
      <xdr:row>29</xdr:row>
      <xdr:rowOff>81839</xdr:rowOff>
    </xdr:from>
    <xdr:to>
      <xdr:col>31</xdr:col>
      <xdr:colOff>165145</xdr:colOff>
      <xdr:row>29</xdr:row>
      <xdr:rowOff>106631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2F693D70-877D-48F0-9F7C-CA5EBEB7A340}"/>
            </a:ext>
          </a:extLst>
        </xdr:cNvPr>
        <xdr:cNvCxnSpPr/>
      </xdr:nvCxnSpPr>
      <xdr:spPr>
        <a:xfrm>
          <a:off x="7226953" y="6711239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119399</xdr:colOff>
      <xdr:row>29</xdr:row>
      <xdr:rowOff>81839</xdr:rowOff>
    </xdr:from>
    <xdr:to>
      <xdr:col>29</xdr:col>
      <xdr:colOff>181338</xdr:colOff>
      <xdr:row>29</xdr:row>
      <xdr:rowOff>143778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4B4C8466-59CB-4C39-ACF9-B079DA77176D}"/>
            </a:ext>
          </a:extLst>
        </xdr:cNvPr>
        <xdr:cNvCxnSpPr/>
      </xdr:nvCxnSpPr>
      <xdr:spPr>
        <a:xfrm>
          <a:off x="6748799" y="6711239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193693</xdr:colOff>
      <xdr:row>29</xdr:row>
      <xdr:rowOff>81839</xdr:rowOff>
    </xdr:from>
    <xdr:to>
      <xdr:col>29</xdr:col>
      <xdr:colOff>218485</xdr:colOff>
      <xdr:row>29</xdr:row>
      <xdr:rowOff>106631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1719358-E03C-469F-A7AD-E3358902BB6E}"/>
            </a:ext>
          </a:extLst>
        </xdr:cNvPr>
        <xdr:cNvCxnSpPr/>
      </xdr:nvCxnSpPr>
      <xdr:spPr>
        <a:xfrm>
          <a:off x="6823093" y="6711239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113399</xdr:colOff>
      <xdr:row>29</xdr:row>
      <xdr:rowOff>133732</xdr:rowOff>
    </xdr:from>
    <xdr:to>
      <xdr:col>30</xdr:col>
      <xdr:colOff>28799</xdr:colOff>
      <xdr:row>29</xdr:row>
      <xdr:rowOff>133732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67DAA42-5898-43A0-AB16-3B298E330F63}"/>
            </a:ext>
          </a:extLst>
        </xdr:cNvPr>
        <xdr:cNvCxnSpPr/>
      </xdr:nvCxnSpPr>
      <xdr:spPr>
        <a:xfrm rot="18900000">
          <a:off x="6742799" y="6763132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216402</xdr:colOff>
      <xdr:row>29</xdr:row>
      <xdr:rowOff>118190</xdr:rowOff>
    </xdr:from>
    <xdr:to>
      <xdr:col>30</xdr:col>
      <xdr:colOff>54256</xdr:colOff>
      <xdr:row>29</xdr:row>
      <xdr:rowOff>184644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E51EA78-D1FC-4E21-B22B-933D9454AED9}"/>
            </a:ext>
          </a:extLst>
        </xdr:cNvPr>
        <xdr:cNvCxnSpPr/>
      </xdr:nvCxnSpPr>
      <xdr:spPr>
        <a:xfrm flipV="1">
          <a:off x="6845802" y="6747590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67812</xdr:colOff>
      <xdr:row>29</xdr:row>
      <xdr:rowOff>161187</xdr:rowOff>
    </xdr:from>
    <xdr:to>
      <xdr:col>30</xdr:col>
      <xdr:colOff>91269</xdr:colOff>
      <xdr:row>29</xdr:row>
      <xdr:rowOff>184644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6D803E2-FF29-4E35-B443-8BFF6679764D}"/>
            </a:ext>
          </a:extLst>
        </xdr:cNvPr>
        <xdr:cNvCxnSpPr/>
      </xdr:nvCxnSpPr>
      <xdr:spPr>
        <a:xfrm flipV="1">
          <a:off x="6925812" y="6790587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82844</xdr:colOff>
      <xdr:row>32</xdr:row>
      <xdr:rowOff>143381</xdr:rowOff>
    </xdr:from>
    <xdr:to>
      <xdr:col>23</xdr:col>
      <xdr:colOff>82844</xdr:colOff>
      <xdr:row>33</xdr:row>
      <xdr:rowOff>58781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72AB87F7-712D-497F-B290-ED1FEE25E544}"/>
            </a:ext>
          </a:extLst>
        </xdr:cNvPr>
        <xdr:cNvCxnSpPr/>
      </xdr:nvCxnSpPr>
      <xdr:spPr>
        <a:xfrm rot="2700000">
          <a:off x="5268644" y="753058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106226</xdr:colOff>
      <xdr:row>32</xdr:row>
      <xdr:rowOff>167097</xdr:rowOff>
    </xdr:from>
    <xdr:to>
      <xdr:col>23</xdr:col>
      <xdr:colOff>168165</xdr:colOff>
      <xdr:row>33</xdr:row>
      <xdr:rowOff>436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786E729E-E2B9-4709-B8B9-6DF624109583}"/>
            </a:ext>
          </a:extLst>
        </xdr:cNvPr>
        <xdr:cNvCxnSpPr/>
      </xdr:nvCxnSpPr>
      <xdr:spPr>
        <a:xfrm>
          <a:off x="5364026" y="748229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180520</xdr:colOff>
      <xdr:row>32</xdr:row>
      <xdr:rowOff>167097</xdr:rowOff>
    </xdr:from>
    <xdr:to>
      <xdr:col>23</xdr:col>
      <xdr:colOff>205312</xdr:colOff>
      <xdr:row>32</xdr:row>
      <xdr:rowOff>191889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7649E321-C62E-4A50-952E-9C8735508D29}"/>
            </a:ext>
          </a:extLst>
        </xdr:cNvPr>
        <xdr:cNvCxnSpPr/>
      </xdr:nvCxnSpPr>
      <xdr:spPr>
        <a:xfrm>
          <a:off x="5438320" y="748229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109751</xdr:colOff>
      <xdr:row>32</xdr:row>
      <xdr:rowOff>218989</xdr:rowOff>
    </xdr:from>
    <xdr:to>
      <xdr:col>24</xdr:col>
      <xdr:colOff>25151</xdr:colOff>
      <xdr:row>32</xdr:row>
      <xdr:rowOff>218989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425D60C6-8EBE-433E-A9B9-624BEB9C5930}"/>
            </a:ext>
          </a:extLst>
        </xdr:cNvPr>
        <xdr:cNvCxnSpPr/>
      </xdr:nvCxnSpPr>
      <xdr:spPr>
        <a:xfrm rot="18900000">
          <a:off x="5367551" y="7534189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56896</xdr:colOff>
      <xdr:row>32</xdr:row>
      <xdr:rowOff>143381</xdr:rowOff>
    </xdr:from>
    <xdr:to>
      <xdr:col>24</xdr:col>
      <xdr:colOff>56896</xdr:colOff>
      <xdr:row>33</xdr:row>
      <xdr:rowOff>58781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2227E4FB-6B96-4475-AE41-85607D9B8B11}"/>
            </a:ext>
          </a:extLst>
        </xdr:cNvPr>
        <xdr:cNvCxnSpPr/>
      </xdr:nvCxnSpPr>
      <xdr:spPr>
        <a:xfrm rot="2700000">
          <a:off x="5471296" y="7530581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77650</xdr:colOff>
      <xdr:row>32</xdr:row>
      <xdr:rowOff>167097</xdr:rowOff>
    </xdr:from>
    <xdr:to>
      <xdr:col>24</xdr:col>
      <xdr:colOff>139589</xdr:colOff>
      <xdr:row>33</xdr:row>
      <xdr:rowOff>436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E12EBB56-8372-450D-A698-33AD3E79DB62}"/>
            </a:ext>
          </a:extLst>
        </xdr:cNvPr>
        <xdr:cNvCxnSpPr/>
      </xdr:nvCxnSpPr>
      <xdr:spPr>
        <a:xfrm>
          <a:off x="5564050" y="748229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151944</xdr:colOff>
      <xdr:row>32</xdr:row>
      <xdr:rowOff>167097</xdr:rowOff>
    </xdr:from>
    <xdr:to>
      <xdr:col>24</xdr:col>
      <xdr:colOff>176736</xdr:colOff>
      <xdr:row>32</xdr:row>
      <xdr:rowOff>191889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37C4E327-5BFB-4F01-889C-5072522A0010}"/>
            </a:ext>
          </a:extLst>
        </xdr:cNvPr>
        <xdr:cNvCxnSpPr/>
      </xdr:nvCxnSpPr>
      <xdr:spPr>
        <a:xfrm>
          <a:off x="5638344" y="748229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130991</xdr:colOff>
      <xdr:row>32</xdr:row>
      <xdr:rowOff>167097</xdr:rowOff>
    </xdr:from>
    <xdr:to>
      <xdr:col>22</xdr:col>
      <xdr:colOff>192930</xdr:colOff>
      <xdr:row>33</xdr:row>
      <xdr:rowOff>436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6E3F54D-BE59-4E28-834E-7281F9198ADE}"/>
            </a:ext>
          </a:extLst>
        </xdr:cNvPr>
        <xdr:cNvCxnSpPr/>
      </xdr:nvCxnSpPr>
      <xdr:spPr>
        <a:xfrm>
          <a:off x="5160191" y="7482297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205285</xdr:colOff>
      <xdr:row>32</xdr:row>
      <xdr:rowOff>167097</xdr:rowOff>
    </xdr:from>
    <xdr:to>
      <xdr:col>23</xdr:col>
      <xdr:colOff>1477</xdr:colOff>
      <xdr:row>32</xdr:row>
      <xdr:rowOff>191889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52BE6F4B-8976-4AF6-8C1A-85AC7F13560D}"/>
            </a:ext>
          </a:extLst>
        </xdr:cNvPr>
        <xdr:cNvCxnSpPr/>
      </xdr:nvCxnSpPr>
      <xdr:spPr>
        <a:xfrm>
          <a:off x="5234485" y="7482297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124991</xdr:colOff>
      <xdr:row>32</xdr:row>
      <xdr:rowOff>218990</xdr:rowOff>
    </xdr:from>
    <xdr:to>
      <xdr:col>23</xdr:col>
      <xdr:colOff>43019</xdr:colOff>
      <xdr:row>32</xdr:row>
      <xdr:rowOff>218990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D3CC031C-5734-456E-9C2C-3646357A17C1}"/>
            </a:ext>
          </a:extLst>
        </xdr:cNvPr>
        <xdr:cNvCxnSpPr/>
      </xdr:nvCxnSpPr>
      <xdr:spPr>
        <a:xfrm rot="18900000">
          <a:off x="5154191" y="7534190"/>
          <a:ext cx="1466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227994</xdr:colOff>
      <xdr:row>32</xdr:row>
      <xdr:rowOff>203448</xdr:rowOff>
    </xdr:from>
    <xdr:to>
      <xdr:col>23</xdr:col>
      <xdr:colOff>65848</xdr:colOff>
      <xdr:row>33</xdr:row>
      <xdr:rowOff>38674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115B6CC-CCC1-4198-BC47-8FE99EAD50B2}"/>
            </a:ext>
          </a:extLst>
        </xdr:cNvPr>
        <xdr:cNvCxnSpPr/>
      </xdr:nvCxnSpPr>
      <xdr:spPr>
        <a:xfrm flipV="1">
          <a:off x="5257194" y="7518648"/>
          <a:ext cx="66454" cy="638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79404</xdr:colOff>
      <xdr:row>33</xdr:row>
      <xdr:rowOff>17845</xdr:rowOff>
    </xdr:from>
    <xdr:to>
      <xdr:col>23</xdr:col>
      <xdr:colOff>102861</xdr:colOff>
      <xdr:row>33</xdr:row>
      <xdr:rowOff>38674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3A2F236E-9CB1-4CF2-A848-485EB016FD69}"/>
            </a:ext>
          </a:extLst>
        </xdr:cNvPr>
        <xdr:cNvCxnSpPr/>
      </xdr:nvCxnSpPr>
      <xdr:spPr>
        <a:xfrm flipV="1">
          <a:off x="5337204" y="7561645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147185</xdr:colOff>
      <xdr:row>35</xdr:row>
      <xdr:rowOff>69700</xdr:rowOff>
    </xdr:from>
    <xdr:to>
      <xdr:col>29</xdr:col>
      <xdr:colOff>72894</xdr:colOff>
      <xdr:row>36</xdr:row>
      <xdr:rowOff>81711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016FC57-3A47-49EA-ACFA-1BDB934F1A31}"/>
            </a:ext>
          </a:extLst>
        </xdr:cNvPr>
        <xdr:cNvSpPr txBox="1"/>
      </xdr:nvSpPr>
      <xdr:spPr>
        <a:xfrm>
          <a:off x="6319385" y="8070700"/>
          <a:ext cx="382909" cy="240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120806</xdr:colOff>
      <xdr:row>35</xdr:row>
      <xdr:rowOff>74201</xdr:rowOff>
    </xdr:from>
    <xdr:to>
      <xdr:col>30</xdr:col>
      <xdr:colOff>127734</xdr:colOff>
      <xdr:row>36</xdr:row>
      <xdr:rowOff>36590</xdr:rowOff>
    </xdr:to>
    <xdr:sp macro="" textlink="$G$19">
      <xdr:nvSpPr>
        <xdr:cNvPr id="64" name="テキスト ボックス 63">
          <a:extLst>
            <a:ext uri="{FF2B5EF4-FFF2-40B4-BE49-F238E27FC236}">
              <a16:creationId xmlns:a16="http://schemas.microsoft.com/office/drawing/2014/main" id="{3215E7D6-9B90-4CF5-A5B1-4526172E61E2}"/>
            </a:ext>
          </a:extLst>
        </xdr:cNvPr>
        <xdr:cNvSpPr txBox="1"/>
      </xdr:nvSpPr>
      <xdr:spPr>
        <a:xfrm>
          <a:off x="6533939" y="8090617"/>
          <a:ext cx="465009" cy="191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DBD305-7B9D-4144-9148-DE1FE5394A2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0.413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50977</xdr:colOff>
      <xdr:row>33</xdr:row>
      <xdr:rowOff>182691</xdr:rowOff>
    </xdr:from>
    <xdr:to>
      <xdr:col>28</xdr:col>
      <xdr:colOff>50977</xdr:colOff>
      <xdr:row>34</xdr:row>
      <xdr:rowOff>128025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2FC83F1-56BC-43E4-82C9-9E2633858762}"/>
            </a:ext>
          </a:extLst>
        </xdr:cNvPr>
        <xdr:cNvCxnSpPr/>
      </xdr:nvCxnSpPr>
      <xdr:spPr>
        <a:xfrm flipV="1">
          <a:off x="6385102" y="7647910"/>
          <a:ext cx="0" cy="171553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151889</xdr:colOff>
      <xdr:row>33</xdr:row>
      <xdr:rowOff>220499</xdr:rowOff>
    </xdr:from>
    <xdr:to>
      <xdr:col>28</xdr:col>
      <xdr:colOff>45052</xdr:colOff>
      <xdr:row>33</xdr:row>
      <xdr:rowOff>220499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99EDC3C2-1825-4D3C-A84C-2E3F1B32DB8C}"/>
            </a:ext>
          </a:extLst>
        </xdr:cNvPr>
        <xdr:cNvCxnSpPr/>
      </xdr:nvCxnSpPr>
      <xdr:spPr>
        <a:xfrm>
          <a:off x="6033577" y="7685718"/>
          <a:ext cx="3456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158789</xdr:colOff>
      <xdr:row>32</xdr:row>
      <xdr:rowOff>140418</xdr:rowOff>
    </xdr:from>
    <xdr:to>
      <xdr:col>28</xdr:col>
      <xdr:colOff>84497</xdr:colOff>
      <xdr:row>33</xdr:row>
      <xdr:rowOff>151257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687E683-099B-4542-9F6F-3E6C65766E60}"/>
            </a:ext>
          </a:extLst>
        </xdr:cNvPr>
        <xdr:cNvSpPr txBox="1"/>
      </xdr:nvSpPr>
      <xdr:spPr>
        <a:xfrm>
          <a:off x="6102389" y="7455618"/>
          <a:ext cx="382908" cy="2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101307</xdr:colOff>
      <xdr:row>33</xdr:row>
      <xdr:rowOff>19452</xdr:rowOff>
    </xdr:from>
    <xdr:to>
      <xdr:col>28</xdr:col>
      <xdr:colOff>105220</xdr:colOff>
      <xdr:row>33</xdr:row>
      <xdr:rowOff>210441</xdr:rowOff>
    </xdr:to>
    <xdr:sp macro="" textlink="$G$27">
      <xdr:nvSpPr>
        <xdr:cNvPr id="68" name="テキスト ボックス 67">
          <a:extLst>
            <a:ext uri="{FF2B5EF4-FFF2-40B4-BE49-F238E27FC236}">
              <a16:creationId xmlns:a16="http://schemas.microsoft.com/office/drawing/2014/main" id="{FFEA983A-1928-455B-86C5-64EF816ABFC9}"/>
            </a:ext>
          </a:extLst>
        </xdr:cNvPr>
        <xdr:cNvSpPr txBox="1"/>
      </xdr:nvSpPr>
      <xdr:spPr>
        <a:xfrm>
          <a:off x="6056359" y="7577787"/>
          <a:ext cx="461994" cy="190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93BD4E-BB24-4697-873E-1EEA8CBCC52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0.321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36669</xdr:colOff>
      <xdr:row>33</xdr:row>
      <xdr:rowOff>11135</xdr:rowOff>
    </xdr:from>
    <xdr:to>
      <xdr:col>30</xdr:col>
      <xdr:colOff>57260</xdr:colOff>
      <xdr:row>33</xdr:row>
      <xdr:rowOff>202125</xdr:rowOff>
    </xdr:to>
    <xdr:sp macro="" textlink="$G$34">
      <xdr:nvSpPr>
        <xdr:cNvPr id="69" name="テキスト ボックス 68">
          <a:extLst>
            <a:ext uri="{FF2B5EF4-FFF2-40B4-BE49-F238E27FC236}">
              <a16:creationId xmlns:a16="http://schemas.microsoft.com/office/drawing/2014/main" id="{FFBC5A4D-239F-4A1C-BDA8-2648D7EA38D1}"/>
            </a:ext>
          </a:extLst>
        </xdr:cNvPr>
        <xdr:cNvSpPr txBox="1"/>
      </xdr:nvSpPr>
      <xdr:spPr>
        <a:xfrm>
          <a:off x="6449802" y="7569470"/>
          <a:ext cx="478672" cy="19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D91382-8499-49C7-A8ED-9FA8C3F5971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0.299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7179</xdr:colOff>
      <xdr:row>32</xdr:row>
      <xdr:rowOff>135840</xdr:rowOff>
    </xdr:from>
    <xdr:to>
      <xdr:col>29</xdr:col>
      <xdr:colOff>161813</xdr:colOff>
      <xdr:row>33</xdr:row>
      <xdr:rowOff>148988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A614EEA-C50A-46EF-8C3C-160C3D6864C8}"/>
            </a:ext>
          </a:extLst>
        </xdr:cNvPr>
        <xdr:cNvSpPr txBox="1"/>
      </xdr:nvSpPr>
      <xdr:spPr>
        <a:xfrm>
          <a:off x="6417136" y="7461505"/>
          <a:ext cx="383561" cy="24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44670</xdr:colOff>
      <xdr:row>33</xdr:row>
      <xdr:rowOff>221907</xdr:rowOff>
    </xdr:from>
    <xdr:to>
      <xdr:col>29</xdr:col>
      <xdr:colOff>145160</xdr:colOff>
      <xdr:row>33</xdr:row>
      <xdr:rowOff>221907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E98971AA-9C1B-4010-AD9B-B9DD79308E59}"/>
            </a:ext>
          </a:extLst>
        </xdr:cNvPr>
        <xdr:cNvCxnSpPr/>
      </xdr:nvCxnSpPr>
      <xdr:spPr>
        <a:xfrm>
          <a:off x="6454627" y="7776499"/>
          <a:ext cx="32941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132139</xdr:colOff>
      <xdr:row>35</xdr:row>
      <xdr:rowOff>98510</xdr:rowOff>
    </xdr:from>
    <xdr:to>
      <xdr:col>29</xdr:col>
      <xdr:colOff>131476</xdr:colOff>
      <xdr:row>35</xdr:row>
      <xdr:rowOff>98510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83315DA0-E425-49D9-B3B4-87F81273EF88}"/>
            </a:ext>
          </a:extLst>
        </xdr:cNvPr>
        <xdr:cNvCxnSpPr/>
      </xdr:nvCxnSpPr>
      <xdr:spPr>
        <a:xfrm>
          <a:off x="6532939" y="8099510"/>
          <a:ext cx="22793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134391</xdr:colOff>
      <xdr:row>33</xdr:row>
      <xdr:rowOff>182691</xdr:rowOff>
    </xdr:from>
    <xdr:to>
      <xdr:col>29</xdr:col>
      <xdr:colOff>134391</xdr:colOff>
      <xdr:row>34</xdr:row>
      <xdr:rowOff>128025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B2A29D1-DF18-4022-B814-21DFAB29D179}"/>
            </a:ext>
          </a:extLst>
        </xdr:cNvPr>
        <xdr:cNvCxnSpPr/>
      </xdr:nvCxnSpPr>
      <xdr:spPr>
        <a:xfrm flipV="1">
          <a:off x="6763791" y="7726491"/>
          <a:ext cx="0" cy="173934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134391</xdr:colOff>
      <xdr:row>35</xdr:row>
      <xdr:rowOff>41798</xdr:rowOff>
    </xdr:from>
    <xdr:to>
      <xdr:col>29</xdr:col>
      <xdr:colOff>134391</xdr:colOff>
      <xdr:row>35</xdr:row>
      <xdr:rowOff>144327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627FD17-22B4-41A7-8AF3-05353952ED33}"/>
            </a:ext>
          </a:extLst>
        </xdr:cNvPr>
        <xdr:cNvCxnSpPr/>
      </xdr:nvCxnSpPr>
      <xdr:spPr>
        <a:xfrm flipV="1">
          <a:off x="6763791" y="8042798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132046</xdr:colOff>
      <xdr:row>35</xdr:row>
      <xdr:rowOff>41798</xdr:rowOff>
    </xdr:from>
    <xdr:to>
      <xdr:col>28</xdr:col>
      <xdr:colOff>132046</xdr:colOff>
      <xdr:row>35</xdr:row>
      <xdr:rowOff>144327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945F0DEC-28E1-4313-BC6C-11DC4DC600CB}"/>
            </a:ext>
          </a:extLst>
        </xdr:cNvPr>
        <xdr:cNvCxnSpPr/>
      </xdr:nvCxnSpPr>
      <xdr:spPr>
        <a:xfrm flipV="1">
          <a:off x="6532846" y="8042798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197771</xdr:colOff>
      <xdr:row>35</xdr:row>
      <xdr:rowOff>72537</xdr:rowOff>
    </xdr:from>
    <xdr:to>
      <xdr:col>31</xdr:col>
      <xdr:colOff>61526</xdr:colOff>
      <xdr:row>36</xdr:row>
      <xdr:rowOff>86856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ED45FBF9-CFA6-446C-AEF5-E1B65BA2F7BF}"/>
            </a:ext>
          </a:extLst>
        </xdr:cNvPr>
        <xdr:cNvSpPr txBox="1"/>
      </xdr:nvSpPr>
      <xdr:spPr>
        <a:xfrm>
          <a:off x="6839944" y="8088953"/>
          <a:ext cx="321836" cy="24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41684</xdr:colOff>
      <xdr:row>31</xdr:row>
      <xdr:rowOff>106761</xdr:rowOff>
    </xdr:from>
    <xdr:to>
      <xdr:col>61</xdr:col>
      <xdr:colOff>33853</xdr:colOff>
      <xdr:row>31</xdr:row>
      <xdr:rowOff>106761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13AFDA8C-E298-4858-B2DC-9EB9F9682C70}"/>
            </a:ext>
          </a:extLst>
        </xdr:cNvPr>
        <xdr:cNvCxnSpPr/>
      </xdr:nvCxnSpPr>
      <xdr:spPr>
        <a:xfrm>
          <a:off x="13300484" y="7193361"/>
          <a:ext cx="67796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39881</xdr:colOff>
      <xdr:row>33</xdr:row>
      <xdr:rowOff>169388</xdr:rowOff>
    </xdr:from>
    <xdr:to>
      <xdr:col>67</xdr:col>
      <xdr:colOff>7481</xdr:colOff>
      <xdr:row>33</xdr:row>
      <xdr:rowOff>169388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D86F152-D649-49BA-BE86-B1C4DFB9C229}"/>
            </a:ext>
          </a:extLst>
        </xdr:cNvPr>
        <xdr:cNvCxnSpPr/>
      </xdr:nvCxnSpPr>
      <xdr:spPr>
        <a:xfrm>
          <a:off x="13984481" y="7713188"/>
          <a:ext cx="1339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181225</xdr:colOff>
      <xdr:row>33</xdr:row>
      <xdr:rowOff>173398</xdr:rowOff>
    </xdr:from>
    <xdr:to>
      <xdr:col>60</xdr:col>
      <xdr:colOff>176251</xdr:colOff>
      <xdr:row>33</xdr:row>
      <xdr:rowOff>173398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95223BB3-94B6-44E6-BED2-A9D21B81EF9B}"/>
            </a:ext>
          </a:extLst>
        </xdr:cNvPr>
        <xdr:cNvCxnSpPr/>
      </xdr:nvCxnSpPr>
      <xdr:spPr>
        <a:xfrm>
          <a:off x="13668625" y="7717198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20509</xdr:colOff>
      <xdr:row>28</xdr:row>
      <xdr:rowOff>18133</xdr:rowOff>
    </xdr:from>
    <xdr:to>
      <xdr:col>60</xdr:col>
      <xdr:colOff>20509</xdr:colOff>
      <xdr:row>33</xdr:row>
      <xdr:rowOff>167046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4FD57C78-61DA-4DB2-BF8A-93F450606790}"/>
            </a:ext>
          </a:extLst>
        </xdr:cNvPr>
        <xdr:cNvCxnSpPr/>
      </xdr:nvCxnSpPr>
      <xdr:spPr>
        <a:xfrm>
          <a:off x="13736509" y="6418933"/>
          <a:ext cx="0" cy="129191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168222</xdr:colOff>
      <xdr:row>36</xdr:row>
      <xdr:rowOff>2675</xdr:rowOff>
    </xdr:from>
    <xdr:to>
      <xdr:col>64</xdr:col>
      <xdr:colOff>94024</xdr:colOff>
      <xdr:row>37</xdr:row>
      <xdr:rowOff>15514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6C8F388-F62E-46A6-A872-4EEB86BECA2D}"/>
            </a:ext>
          </a:extLst>
        </xdr:cNvPr>
        <xdr:cNvSpPr txBox="1"/>
      </xdr:nvSpPr>
      <xdr:spPr>
        <a:xfrm>
          <a:off x="14341422" y="8232275"/>
          <a:ext cx="383002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40550</xdr:colOff>
      <xdr:row>28</xdr:row>
      <xdr:rowOff>15557</xdr:rowOff>
    </xdr:from>
    <xdr:to>
      <xdr:col>61</xdr:col>
      <xdr:colOff>40550</xdr:colOff>
      <xdr:row>33</xdr:row>
      <xdr:rowOff>170655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77BBC23-E12E-4176-87CE-2EDD571383CC}"/>
            </a:ext>
          </a:extLst>
        </xdr:cNvPr>
        <xdr:cNvCxnSpPr/>
      </xdr:nvCxnSpPr>
      <xdr:spPr>
        <a:xfrm>
          <a:off x="13985150" y="6416357"/>
          <a:ext cx="0" cy="1298098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50923</xdr:colOff>
      <xdr:row>30</xdr:row>
      <xdr:rowOff>151164</xdr:rowOff>
    </xdr:from>
    <xdr:to>
      <xdr:col>60</xdr:col>
      <xdr:colOff>12823</xdr:colOff>
      <xdr:row>32</xdr:row>
      <xdr:rowOff>71953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02EEBD4-E6BB-4A8C-89BD-4C837CF5C91C}"/>
            </a:ext>
          </a:extLst>
        </xdr:cNvPr>
        <xdr:cNvSpPr txBox="1"/>
      </xdr:nvSpPr>
      <xdr:spPr>
        <a:xfrm rot="16200000">
          <a:off x="13444578" y="7102909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181225</xdr:colOff>
      <xdr:row>28</xdr:row>
      <xdr:rowOff>17465</xdr:rowOff>
    </xdr:from>
    <xdr:to>
      <xdr:col>60</xdr:col>
      <xdr:colOff>176251</xdr:colOff>
      <xdr:row>28</xdr:row>
      <xdr:rowOff>17465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8BB5A937-CDDC-4BB5-BA6C-9B7ED4C3781D}"/>
            </a:ext>
          </a:extLst>
        </xdr:cNvPr>
        <xdr:cNvCxnSpPr/>
      </xdr:nvCxnSpPr>
      <xdr:spPr>
        <a:xfrm>
          <a:off x="13668625" y="6418265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39881</xdr:colOff>
      <xdr:row>28</xdr:row>
      <xdr:rowOff>10880</xdr:rowOff>
    </xdr:from>
    <xdr:to>
      <xdr:col>63</xdr:col>
      <xdr:colOff>14681</xdr:colOff>
      <xdr:row>28</xdr:row>
      <xdr:rowOff>10880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B8B6039-2899-48EC-A1D8-A8AEC3209909}"/>
            </a:ext>
          </a:extLst>
        </xdr:cNvPr>
        <xdr:cNvCxnSpPr/>
      </xdr:nvCxnSpPr>
      <xdr:spPr>
        <a:xfrm>
          <a:off x="13984481" y="6411680"/>
          <a:ext cx="4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12644</xdr:colOff>
      <xdr:row>27</xdr:row>
      <xdr:rowOff>100952</xdr:rowOff>
    </xdr:from>
    <xdr:to>
      <xdr:col>65</xdr:col>
      <xdr:colOff>12644</xdr:colOff>
      <xdr:row>34</xdr:row>
      <xdr:rowOff>80286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4EDCC4B6-84B8-49D2-9C00-EEEAACC206E6}"/>
            </a:ext>
          </a:extLst>
        </xdr:cNvPr>
        <xdr:cNvCxnSpPr/>
      </xdr:nvCxnSpPr>
      <xdr:spPr>
        <a:xfrm rot="3300000">
          <a:off x="14081877" y="7062919"/>
          <a:ext cx="15795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39893</xdr:colOff>
      <xdr:row>36</xdr:row>
      <xdr:rowOff>43682</xdr:rowOff>
    </xdr:from>
    <xdr:to>
      <xdr:col>67</xdr:col>
      <xdr:colOff>7493</xdr:colOff>
      <xdr:row>36</xdr:row>
      <xdr:rowOff>43682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95B5B1E-59EA-4499-953B-AB939680BA7C}"/>
            </a:ext>
          </a:extLst>
        </xdr:cNvPr>
        <xdr:cNvCxnSpPr/>
      </xdr:nvCxnSpPr>
      <xdr:spPr>
        <a:xfrm>
          <a:off x="13984493" y="8273282"/>
          <a:ext cx="133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44572</xdr:colOff>
      <xdr:row>35</xdr:row>
      <xdr:rowOff>116070</xdr:rowOff>
    </xdr:from>
    <xdr:to>
      <xdr:col>61</xdr:col>
      <xdr:colOff>44572</xdr:colOff>
      <xdr:row>36</xdr:row>
      <xdr:rowOff>107069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6C9DD490-87E0-4E79-92F0-85361C55AD8A}"/>
            </a:ext>
          </a:extLst>
        </xdr:cNvPr>
        <xdr:cNvCxnSpPr/>
      </xdr:nvCxnSpPr>
      <xdr:spPr>
        <a:xfrm>
          <a:off x="13989172" y="8117070"/>
          <a:ext cx="0" cy="21959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8477</xdr:colOff>
      <xdr:row>35</xdr:row>
      <xdr:rowOff>116070</xdr:rowOff>
    </xdr:from>
    <xdr:to>
      <xdr:col>67</xdr:col>
      <xdr:colOff>8477</xdr:colOff>
      <xdr:row>36</xdr:row>
      <xdr:rowOff>107069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851B0605-2F7C-416B-A2AD-1A2F2AE6432A}"/>
            </a:ext>
          </a:extLst>
        </xdr:cNvPr>
        <xdr:cNvCxnSpPr/>
      </xdr:nvCxnSpPr>
      <xdr:spPr>
        <a:xfrm>
          <a:off x="15324677" y="8117070"/>
          <a:ext cx="0" cy="21959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44572</xdr:colOff>
      <xdr:row>23</xdr:row>
      <xdr:rowOff>184874</xdr:rowOff>
    </xdr:from>
    <xdr:to>
      <xdr:col>61</xdr:col>
      <xdr:colOff>44572</xdr:colOff>
      <xdr:row>24</xdr:row>
      <xdr:rowOff>175875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5ED87088-3798-4F54-98B1-F1E14755B7BF}"/>
            </a:ext>
          </a:extLst>
        </xdr:cNvPr>
        <xdr:cNvCxnSpPr/>
      </xdr:nvCxnSpPr>
      <xdr:spPr>
        <a:xfrm>
          <a:off x="13989172" y="544267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39893</xdr:colOff>
      <xdr:row>24</xdr:row>
      <xdr:rowOff>19849</xdr:rowOff>
    </xdr:from>
    <xdr:to>
      <xdr:col>63</xdr:col>
      <xdr:colOff>14693</xdr:colOff>
      <xdr:row>24</xdr:row>
      <xdr:rowOff>19849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2BC51D3B-543A-469E-98A1-E117054F34D9}"/>
            </a:ext>
          </a:extLst>
        </xdr:cNvPr>
        <xdr:cNvCxnSpPr/>
      </xdr:nvCxnSpPr>
      <xdr:spPr>
        <a:xfrm>
          <a:off x="13984493" y="5506249"/>
          <a:ext cx="4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16499</xdr:colOff>
      <xdr:row>23</xdr:row>
      <xdr:rowOff>184874</xdr:rowOff>
    </xdr:from>
    <xdr:to>
      <xdr:col>63</xdr:col>
      <xdr:colOff>16499</xdr:colOff>
      <xdr:row>24</xdr:row>
      <xdr:rowOff>175875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2364DBD3-84D9-4935-A12A-D7F5A862DF58}"/>
            </a:ext>
          </a:extLst>
        </xdr:cNvPr>
        <xdr:cNvCxnSpPr/>
      </xdr:nvCxnSpPr>
      <xdr:spPr>
        <a:xfrm>
          <a:off x="14418299" y="5442674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210140</xdr:colOff>
      <xdr:row>22</xdr:row>
      <xdr:rowOff>217716</xdr:rowOff>
    </xdr:from>
    <xdr:to>
      <xdr:col>62</xdr:col>
      <xdr:colOff>92291</xdr:colOff>
      <xdr:row>23</xdr:row>
      <xdr:rowOff>188103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DFAD87DD-D04B-41E0-BAA5-E2E9B61F8EF6}"/>
            </a:ext>
          </a:extLst>
        </xdr:cNvPr>
        <xdr:cNvSpPr txBox="1"/>
      </xdr:nvSpPr>
      <xdr:spPr>
        <a:xfrm>
          <a:off x="13926140" y="5246916"/>
          <a:ext cx="339351" cy="19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166497</xdr:colOff>
      <xdr:row>28</xdr:row>
      <xdr:rowOff>164504</xdr:rowOff>
    </xdr:from>
    <xdr:to>
      <xdr:col>65</xdr:col>
      <xdr:colOff>128397</xdr:colOff>
      <xdr:row>31</xdr:row>
      <xdr:rowOff>150443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7DDDC819-CC07-40D1-A682-594A1E5ECC58}"/>
            </a:ext>
          </a:extLst>
        </xdr:cNvPr>
        <xdr:cNvSpPr txBox="1"/>
      </xdr:nvSpPr>
      <xdr:spPr>
        <a:xfrm rot="3300000">
          <a:off x="14556277" y="6805924"/>
          <a:ext cx="67173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70966</xdr:colOff>
      <xdr:row>29</xdr:row>
      <xdr:rowOff>214860</xdr:rowOff>
    </xdr:from>
    <xdr:to>
      <xdr:col>61</xdr:col>
      <xdr:colOff>32866</xdr:colOff>
      <xdr:row>33</xdr:row>
      <xdr:rowOff>15791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74A40B8-6186-4992-938B-A0D51F5B9195}"/>
            </a:ext>
          </a:extLst>
        </xdr:cNvPr>
        <xdr:cNvSpPr txBox="1"/>
      </xdr:nvSpPr>
      <xdr:spPr>
        <a:xfrm rot="16200000">
          <a:off x="13524550" y="7106676"/>
          <a:ext cx="715331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143110</xdr:colOff>
      <xdr:row>35</xdr:row>
      <xdr:rowOff>225997</xdr:rowOff>
    </xdr:from>
    <xdr:to>
      <xdr:col>65</xdr:col>
      <xdr:colOff>171450</xdr:colOff>
      <xdr:row>37</xdr:row>
      <xdr:rowOff>0</xdr:rowOff>
    </xdr:to>
    <xdr:sp macro="" textlink="'1.設計条件'!T8">
      <xdr:nvSpPr>
        <xdr:cNvPr id="98" name="テキスト ボックス 97">
          <a:extLst>
            <a:ext uri="{FF2B5EF4-FFF2-40B4-BE49-F238E27FC236}">
              <a16:creationId xmlns:a16="http://schemas.microsoft.com/office/drawing/2014/main" id="{9E4F0053-0F77-4A33-A5E7-21AE1C6D5A93}"/>
            </a:ext>
          </a:extLst>
        </xdr:cNvPr>
        <xdr:cNvSpPr txBox="1"/>
      </xdr:nvSpPr>
      <xdr:spPr>
        <a:xfrm>
          <a:off x="14544910" y="8226997"/>
          <a:ext cx="485540" cy="231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1.240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173690</xdr:colOff>
      <xdr:row>22</xdr:row>
      <xdr:rowOff>219275</xdr:rowOff>
    </xdr:from>
    <xdr:to>
      <xdr:col>64</xdr:col>
      <xdr:colOff>25400</xdr:colOff>
      <xdr:row>23</xdr:row>
      <xdr:rowOff>184150</xdr:rowOff>
    </xdr:to>
    <xdr:sp macro="" textlink="'1.設計条件'!T7">
      <xdr:nvSpPr>
        <xdr:cNvPr id="99" name="テキスト ボックス 98">
          <a:extLst>
            <a:ext uri="{FF2B5EF4-FFF2-40B4-BE49-F238E27FC236}">
              <a16:creationId xmlns:a16="http://schemas.microsoft.com/office/drawing/2014/main" id="{93E36434-7814-4ABB-99B2-E14B85B890C3}"/>
            </a:ext>
          </a:extLst>
        </xdr:cNvPr>
        <xdr:cNvSpPr txBox="1"/>
      </xdr:nvSpPr>
      <xdr:spPr>
        <a:xfrm>
          <a:off x="14118290" y="5248475"/>
          <a:ext cx="537510" cy="19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38100</xdr:colOff>
      <xdr:row>29</xdr:row>
      <xdr:rowOff>38100</xdr:rowOff>
    </xdr:from>
    <xdr:to>
      <xdr:col>60</xdr:col>
      <xdr:colOff>5029</xdr:colOff>
      <xdr:row>31</xdr:row>
      <xdr:rowOff>79746</xdr:rowOff>
    </xdr:to>
    <xdr:sp macro="" textlink="'1.設計条件'!T6">
      <xdr:nvSpPr>
        <xdr:cNvPr id="100" name="テキスト ボックス 99">
          <a:extLst>
            <a:ext uri="{FF2B5EF4-FFF2-40B4-BE49-F238E27FC236}">
              <a16:creationId xmlns:a16="http://schemas.microsoft.com/office/drawing/2014/main" id="{49114BE1-71E5-443A-9E51-9469224C9C43}"/>
            </a:ext>
          </a:extLst>
        </xdr:cNvPr>
        <xdr:cNvSpPr txBox="1"/>
      </xdr:nvSpPr>
      <xdr:spPr>
        <a:xfrm rot="16200000">
          <a:off x="13373842" y="6819158"/>
          <a:ext cx="498846" cy="195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167276</xdr:colOff>
      <xdr:row>30</xdr:row>
      <xdr:rowOff>129158</xdr:rowOff>
    </xdr:from>
    <xdr:to>
      <xdr:col>66</xdr:col>
      <xdr:colOff>145249</xdr:colOff>
      <xdr:row>32</xdr:row>
      <xdr:rowOff>160575</xdr:rowOff>
    </xdr:to>
    <xdr:sp macro="" textlink="'1.設計条件'!T10">
      <xdr:nvSpPr>
        <xdr:cNvPr id="101" name="テキスト ボックス 100">
          <a:extLst>
            <a:ext uri="{FF2B5EF4-FFF2-40B4-BE49-F238E27FC236}">
              <a16:creationId xmlns:a16="http://schemas.microsoft.com/office/drawing/2014/main" id="{4F8829CE-1084-47EC-BF71-90D3876079B4}"/>
            </a:ext>
          </a:extLst>
        </xdr:cNvPr>
        <xdr:cNvSpPr txBox="1"/>
      </xdr:nvSpPr>
      <xdr:spPr>
        <a:xfrm rot="3300000">
          <a:off x="14885254" y="7128180"/>
          <a:ext cx="488617" cy="206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0.700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75296</xdr:colOff>
      <xdr:row>28</xdr:row>
      <xdr:rowOff>166819</xdr:rowOff>
    </xdr:from>
    <xdr:to>
      <xdr:col>61</xdr:col>
      <xdr:colOff>37196</xdr:colOff>
      <xdr:row>30</xdr:row>
      <xdr:rowOff>192057</xdr:rowOff>
    </xdr:to>
    <xdr:sp macro="" textlink="'1.設計条件'!T9">
      <xdr:nvSpPr>
        <xdr:cNvPr id="102" name="テキスト ボックス 101">
          <a:extLst>
            <a:ext uri="{FF2B5EF4-FFF2-40B4-BE49-F238E27FC236}">
              <a16:creationId xmlns:a16="http://schemas.microsoft.com/office/drawing/2014/main" id="{853048E6-7901-4D59-B04D-CD1FA8B94870}"/>
            </a:ext>
          </a:extLst>
        </xdr:cNvPr>
        <xdr:cNvSpPr txBox="1"/>
      </xdr:nvSpPr>
      <xdr:spPr>
        <a:xfrm rot="16200000">
          <a:off x="13645327" y="6713588"/>
          <a:ext cx="48243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853CF-6A69-4BF1-AE3F-4A9D27CAC75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18788</xdr:colOff>
      <xdr:row>28</xdr:row>
      <xdr:rowOff>13481</xdr:rowOff>
    </xdr:from>
    <xdr:to>
      <xdr:col>66</xdr:col>
      <xdr:colOff>215887</xdr:colOff>
      <xdr:row>28</xdr:row>
      <xdr:rowOff>13481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ECB04D63-F55C-4758-AFDB-F5A5C99E4C03}"/>
            </a:ext>
          </a:extLst>
        </xdr:cNvPr>
        <xdr:cNvCxnSpPr/>
      </xdr:nvCxnSpPr>
      <xdr:spPr>
        <a:xfrm>
          <a:off x="14420588" y="6414281"/>
          <a:ext cx="88289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185636</xdr:colOff>
      <xdr:row>26</xdr:row>
      <xdr:rowOff>35019</xdr:rowOff>
    </xdr:from>
    <xdr:ext cx="224998" cy="374783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45592272-A8DA-4311-80CA-AD70357B3267}"/>
            </a:ext>
          </a:extLst>
        </xdr:cNvPr>
        <xdr:cNvSpPr txBox="1"/>
      </xdr:nvSpPr>
      <xdr:spPr>
        <a:xfrm rot="16200000">
          <a:off x="14512543" y="6053512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191123</xdr:colOff>
      <xdr:row>24</xdr:row>
      <xdr:rowOff>152400</xdr:rowOff>
    </xdr:from>
    <xdr:ext cx="224998" cy="498028"/>
    <xdr:sp macro="" textlink="'1.設計条件'!BH5">
      <xdr:nvSpPr>
        <xdr:cNvPr id="105" name="テキスト ボックス 104">
          <a:extLst>
            <a:ext uri="{FF2B5EF4-FFF2-40B4-BE49-F238E27FC236}">
              <a16:creationId xmlns:a16="http://schemas.microsoft.com/office/drawing/2014/main" id="{D53601C6-E625-4016-BEEB-D89BD95DE17E}"/>
            </a:ext>
          </a:extLst>
        </xdr:cNvPr>
        <xdr:cNvSpPr txBox="1"/>
      </xdr:nvSpPr>
      <xdr:spPr>
        <a:xfrm rot="16200000">
          <a:off x="14456408" y="5775315"/>
          <a:ext cx="49802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7B32300-190E-4A33-AE45-1ECD7CB4CDE6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0.600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185101</xdr:colOff>
      <xdr:row>25</xdr:row>
      <xdr:rowOff>34293</xdr:rowOff>
    </xdr:from>
    <xdr:to>
      <xdr:col>63</xdr:col>
      <xdr:colOff>185101</xdr:colOff>
      <xdr:row>28</xdr:row>
      <xdr:rowOff>596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13CCF040-BACD-4D1E-9BCD-E3D3F3C9C04A}"/>
            </a:ext>
          </a:extLst>
        </xdr:cNvPr>
        <xdr:cNvCxnSpPr/>
      </xdr:nvCxnSpPr>
      <xdr:spPr>
        <a:xfrm>
          <a:off x="14586901" y="5749293"/>
          <a:ext cx="0" cy="64762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162357</xdr:colOff>
      <xdr:row>24</xdr:row>
      <xdr:rowOff>141015</xdr:rowOff>
    </xdr:from>
    <xdr:to>
      <xdr:col>62</xdr:col>
      <xdr:colOff>162357</xdr:colOff>
      <xdr:row>24</xdr:row>
      <xdr:rowOff>198987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E615D7F3-598B-4B16-8995-28203800DBE1}"/>
            </a:ext>
          </a:extLst>
        </xdr:cNvPr>
        <xdr:cNvCxnSpPr/>
      </xdr:nvCxnSpPr>
      <xdr:spPr>
        <a:xfrm>
          <a:off x="14335557" y="5627415"/>
          <a:ext cx="0" cy="5797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116634</xdr:colOff>
      <xdr:row>24</xdr:row>
      <xdr:rowOff>197961</xdr:rowOff>
    </xdr:from>
    <xdr:to>
      <xdr:col>62</xdr:col>
      <xdr:colOff>161751</xdr:colOff>
      <xdr:row>25</xdr:row>
      <xdr:rowOff>8672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C091AEB8-F73A-4770-B101-FF7F8AEE7F09}"/>
            </a:ext>
          </a:extLst>
        </xdr:cNvPr>
        <xdr:cNvCxnSpPr/>
      </xdr:nvCxnSpPr>
      <xdr:spPr>
        <a:xfrm flipH="1">
          <a:off x="14289834" y="5684361"/>
          <a:ext cx="45117" cy="3931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117314</xdr:colOff>
      <xdr:row>24</xdr:row>
      <xdr:rowOff>96949</xdr:rowOff>
    </xdr:from>
    <xdr:to>
      <xdr:col>62</xdr:col>
      <xdr:colOff>165576</xdr:colOff>
      <xdr:row>24</xdr:row>
      <xdr:rowOff>145211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AE3870A0-7047-49D0-AD5C-7D935AE4C8CA}"/>
            </a:ext>
          </a:extLst>
        </xdr:cNvPr>
        <xdr:cNvCxnSpPr/>
      </xdr:nvCxnSpPr>
      <xdr:spPr>
        <a:xfrm>
          <a:off x="14290514" y="5583349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71873</xdr:colOff>
      <xdr:row>25</xdr:row>
      <xdr:rowOff>8547</xdr:rowOff>
    </xdr:from>
    <xdr:to>
      <xdr:col>62</xdr:col>
      <xdr:colOff>117592</xdr:colOff>
      <xdr:row>25</xdr:row>
      <xdr:rowOff>60330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1F708800-F8AD-413B-9948-73E53D3D94FD}"/>
            </a:ext>
          </a:extLst>
        </xdr:cNvPr>
        <xdr:cNvSpPr/>
      </xdr:nvSpPr>
      <xdr:spPr>
        <a:xfrm>
          <a:off x="14245073" y="5723547"/>
          <a:ext cx="45719" cy="51783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206348</xdr:colOff>
      <xdr:row>24</xdr:row>
      <xdr:rowOff>171585</xdr:rowOff>
    </xdr:from>
    <xdr:to>
      <xdr:col>62</xdr:col>
      <xdr:colOff>94733</xdr:colOff>
      <xdr:row>28</xdr:row>
      <xdr:rowOff>11951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235C7325-6185-45FA-A260-EB8E72806A30}"/>
            </a:ext>
          </a:extLst>
        </xdr:cNvPr>
        <xdr:cNvSpPr/>
      </xdr:nvSpPr>
      <xdr:spPr>
        <a:xfrm>
          <a:off x="14150948" y="5657985"/>
          <a:ext cx="116985" cy="754766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162357</xdr:colOff>
      <xdr:row>25</xdr:row>
      <xdr:rowOff>102915</xdr:rowOff>
    </xdr:from>
    <xdr:to>
      <xdr:col>62</xdr:col>
      <xdr:colOff>162357</xdr:colOff>
      <xdr:row>25</xdr:row>
      <xdr:rowOff>163933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6AA21C8D-4B04-423B-933E-2486564C80D2}"/>
            </a:ext>
          </a:extLst>
        </xdr:cNvPr>
        <xdr:cNvCxnSpPr/>
      </xdr:nvCxnSpPr>
      <xdr:spPr>
        <a:xfrm>
          <a:off x="14335557" y="5817915"/>
          <a:ext cx="0" cy="6101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116634</xdr:colOff>
      <xdr:row>25</xdr:row>
      <xdr:rowOff>164722</xdr:rowOff>
    </xdr:from>
    <xdr:to>
      <xdr:col>62</xdr:col>
      <xdr:colOff>161751</xdr:colOff>
      <xdr:row>25</xdr:row>
      <xdr:rowOff>204976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64EBFF42-598C-4661-A7F3-44BD20D477FB}"/>
            </a:ext>
          </a:extLst>
        </xdr:cNvPr>
        <xdr:cNvCxnSpPr/>
      </xdr:nvCxnSpPr>
      <xdr:spPr>
        <a:xfrm flipH="1">
          <a:off x="14289834" y="5879722"/>
          <a:ext cx="45117" cy="4025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117314</xdr:colOff>
      <xdr:row>25</xdr:row>
      <xdr:rowOff>58849</xdr:rowOff>
    </xdr:from>
    <xdr:to>
      <xdr:col>62</xdr:col>
      <xdr:colOff>165576</xdr:colOff>
      <xdr:row>25</xdr:row>
      <xdr:rowOff>107111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9F245935-09AC-4B1C-96AF-4324BCE31B5F}"/>
            </a:ext>
          </a:extLst>
        </xdr:cNvPr>
        <xdr:cNvCxnSpPr/>
      </xdr:nvCxnSpPr>
      <xdr:spPr>
        <a:xfrm>
          <a:off x="14290514" y="5773849"/>
          <a:ext cx="48262" cy="482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16108</xdr:colOff>
      <xdr:row>25</xdr:row>
      <xdr:rowOff>36594</xdr:rowOff>
    </xdr:from>
    <xdr:to>
      <xdr:col>64</xdr:col>
      <xdr:colOff>8506</xdr:colOff>
      <xdr:row>25</xdr:row>
      <xdr:rowOff>36594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5E76C939-3192-431E-A847-0689CB0D4CAD}"/>
            </a:ext>
          </a:extLst>
        </xdr:cNvPr>
        <xdr:cNvCxnSpPr/>
      </xdr:nvCxnSpPr>
      <xdr:spPr>
        <a:xfrm>
          <a:off x="14417908" y="5751594"/>
          <a:ext cx="22099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185549</xdr:colOff>
      <xdr:row>27</xdr:row>
      <xdr:rowOff>224051</xdr:rowOff>
    </xdr:from>
    <xdr:to>
      <xdr:col>64</xdr:col>
      <xdr:colOff>185549</xdr:colOff>
      <xdr:row>28</xdr:row>
      <xdr:rowOff>141265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CA189429-5A16-4391-A41E-7F0D12F057B6}"/>
            </a:ext>
          </a:extLst>
        </xdr:cNvPr>
        <xdr:cNvCxnSpPr/>
      </xdr:nvCxnSpPr>
      <xdr:spPr>
        <a:xfrm rot="2700000">
          <a:off x="14743042" y="6469158"/>
          <a:ext cx="14581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210746</xdr:colOff>
      <xdr:row>28</xdr:row>
      <xdr:rowOff>18353</xdr:rowOff>
    </xdr:from>
    <xdr:to>
      <xdr:col>65</xdr:col>
      <xdr:colOff>42270</xdr:colOff>
      <xdr:row>28</xdr:row>
      <xdr:rowOff>80292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9AD16F41-4797-4974-8164-8794D1FACD64}"/>
            </a:ext>
          </a:extLst>
        </xdr:cNvPr>
        <xdr:cNvCxnSpPr/>
      </xdr:nvCxnSpPr>
      <xdr:spPr>
        <a:xfrm>
          <a:off x="14841146" y="6419153"/>
          <a:ext cx="60124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54625</xdr:colOff>
      <xdr:row>28</xdr:row>
      <xdr:rowOff>18353</xdr:rowOff>
    </xdr:from>
    <xdr:to>
      <xdr:col>65</xdr:col>
      <xdr:colOff>79417</xdr:colOff>
      <xdr:row>28</xdr:row>
      <xdr:rowOff>43145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DC832C1-1840-429C-BAD2-D224CE9C7C20}"/>
            </a:ext>
          </a:extLst>
        </xdr:cNvPr>
        <xdr:cNvCxnSpPr/>
      </xdr:nvCxnSpPr>
      <xdr:spPr>
        <a:xfrm>
          <a:off x="14913625" y="641915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214271</xdr:colOff>
      <xdr:row>28</xdr:row>
      <xdr:rowOff>70245</xdr:rowOff>
    </xdr:from>
    <xdr:to>
      <xdr:col>65</xdr:col>
      <xdr:colOff>127856</xdr:colOff>
      <xdr:row>28</xdr:row>
      <xdr:rowOff>70245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114AA0C9-ABD4-44EE-BF2D-AA18FBD9957C}"/>
            </a:ext>
          </a:extLst>
        </xdr:cNvPr>
        <xdr:cNvCxnSpPr/>
      </xdr:nvCxnSpPr>
      <xdr:spPr>
        <a:xfrm rot="18900000">
          <a:off x="14844671" y="6471045"/>
          <a:ext cx="1421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156974</xdr:colOff>
      <xdr:row>27</xdr:row>
      <xdr:rowOff>224051</xdr:rowOff>
    </xdr:from>
    <xdr:to>
      <xdr:col>65</xdr:col>
      <xdr:colOff>156974</xdr:colOff>
      <xdr:row>28</xdr:row>
      <xdr:rowOff>141265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C46E7A35-6E7C-4F36-AD60-985E57C2D434}"/>
            </a:ext>
          </a:extLst>
        </xdr:cNvPr>
        <xdr:cNvCxnSpPr/>
      </xdr:nvCxnSpPr>
      <xdr:spPr>
        <a:xfrm rot="2700000">
          <a:off x="14943067" y="6469158"/>
          <a:ext cx="14581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180356</xdr:colOff>
      <xdr:row>28</xdr:row>
      <xdr:rowOff>18353</xdr:rowOff>
    </xdr:from>
    <xdr:to>
      <xdr:col>66</xdr:col>
      <xdr:colOff>13695</xdr:colOff>
      <xdr:row>28</xdr:row>
      <xdr:rowOff>80292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4511A583-E78F-4C09-89BB-CB32AD417023}"/>
            </a:ext>
          </a:extLst>
        </xdr:cNvPr>
        <xdr:cNvCxnSpPr/>
      </xdr:nvCxnSpPr>
      <xdr:spPr>
        <a:xfrm>
          <a:off x="15039356" y="641915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26050</xdr:colOff>
      <xdr:row>28</xdr:row>
      <xdr:rowOff>18353</xdr:rowOff>
    </xdr:from>
    <xdr:to>
      <xdr:col>66</xdr:col>
      <xdr:colOff>50842</xdr:colOff>
      <xdr:row>28</xdr:row>
      <xdr:rowOff>43145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64753A1F-6C52-432E-83DF-5E822E550217}"/>
            </a:ext>
          </a:extLst>
        </xdr:cNvPr>
        <xdr:cNvCxnSpPr/>
      </xdr:nvCxnSpPr>
      <xdr:spPr>
        <a:xfrm>
          <a:off x="15113650" y="641915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5096</xdr:colOff>
      <xdr:row>28</xdr:row>
      <xdr:rowOff>18353</xdr:rowOff>
    </xdr:from>
    <xdr:to>
      <xdr:col>64</xdr:col>
      <xdr:colOff>67035</xdr:colOff>
      <xdr:row>28</xdr:row>
      <xdr:rowOff>80292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35BBAA71-63C6-497C-917D-38EAEB7D5591}"/>
            </a:ext>
          </a:extLst>
        </xdr:cNvPr>
        <xdr:cNvCxnSpPr/>
      </xdr:nvCxnSpPr>
      <xdr:spPr>
        <a:xfrm>
          <a:off x="14635496" y="641915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79390</xdr:colOff>
      <xdr:row>28</xdr:row>
      <xdr:rowOff>18353</xdr:rowOff>
    </xdr:from>
    <xdr:to>
      <xdr:col>64</xdr:col>
      <xdr:colOff>104182</xdr:colOff>
      <xdr:row>28</xdr:row>
      <xdr:rowOff>43145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45CB4FEC-2394-4BDE-9698-D2420A208189}"/>
            </a:ext>
          </a:extLst>
        </xdr:cNvPr>
        <xdr:cNvCxnSpPr/>
      </xdr:nvCxnSpPr>
      <xdr:spPr>
        <a:xfrm>
          <a:off x="14709790" y="641915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227696</xdr:colOff>
      <xdr:row>28</xdr:row>
      <xdr:rowOff>70246</xdr:rowOff>
    </xdr:from>
    <xdr:to>
      <xdr:col>64</xdr:col>
      <xdr:colOff>143096</xdr:colOff>
      <xdr:row>28</xdr:row>
      <xdr:rowOff>70246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8983FEFA-2ABE-4D57-B7D4-1F630B26E011}"/>
            </a:ext>
          </a:extLst>
        </xdr:cNvPr>
        <xdr:cNvCxnSpPr/>
      </xdr:nvCxnSpPr>
      <xdr:spPr>
        <a:xfrm rot="18900000">
          <a:off x="14629496" y="6471046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102099</xdr:colOff>
      <xdr:row>28</xdr:row>
      <xdr:rowOff>54704</xdr:rowOff>
    </xdr:from>
    <xdr:to>
      <xdr:col>64</xdr:col>
      <xdr:colOff>168553</xdr:colOff>
      <xdr:row>28</xdr:row>
      <xdr:rowOff>121158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2293A77A-8927-417F-896A-2D2CA860ADF9}"/>
            </a:ext>
          </a:extLst>
        </xdr:cNvPr>
        <xdr:cNvCxnSpPr/>
      </xdr:nvCxnSpPr>
      <xdr:spPr>
        <a:xfrm flipV="1">
          <a:off x="14732499" y="6455504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182109</xdr:colOff>
      <xdr:row>28</xdr:row>
      <xdr:rowOff>97701</xdr:rowOff>
    </xdr:from>
    <xdr:to>
      <xdr:col>64</xdr:col>
      <xdr:colOff>207381</xdr:colOff>
      <xdr:row>28</xdr:row>
      <xdr:rowOff>121158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CED652B-EAC3-49EA-9D42-CD61353822AA}"/>
            </a:ext>
          </a:extLst>
        </xdr:cNvPr>
        <xdr:cNvCxnSpPr/>
      </xdr:nvCxnSpPr>
      <xdr:spPr>
        <a:xfrm flipV="1">
          <a:off x="14812509" y="6498501"/>
          <a:ext cx="25272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31252</xdr:colOff>
      <xdr:row>34</xdr:row>
      <xdr:rowOff>65644</xdr:rowOff>
    </xdr:from>
    <xdr:to>
      <xdr:col>59</xdr:col>
      <xdr:colOff>185561</xdr:colOff>
      <xdr:row>35</xdr:row>
      <xdr:rowOff>77655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B0187D0-1A41-4A47-B8E6-8DFF8575BE5C}"/>
            </a:ext>
          </a:extLst>
        </xdr:cNvPr>
        <xdr:cNvSpPr txBox="1"/>
      </xdr:nvSpPr>
      <xdr:spPr>
        <a:xfrm>
          <a:off x="13290052" y="7838044"/>
          <a:ext cx="382909" cy="240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165100</xdr:colOff>
      <xdr:row>35</xdr:row>
      <xdr:rowOff>12700</xdr:rowOff>
    </xdr:from>
    <xdr:to>
      <xdr:col>59</xdr:col>
      <xdr:colOff>222484</xdr:colOff>
      <xdr:row>35</xdr:row>
      <xdr:rowOff>199157</xdr:rowOff>
    </xdr:to>
    <xdr:sp macro="" textlink="$AP$26">
      <xdr:nvSpPr>
        <xdr:cNvPr id="129" name="テキスト ボックス 128">
          <a:extLst>
            <a:ext uri="{FF2B5EF4-FFF2-40B4-BE49-F238E27FC236}">
              <a16:creationId xmlns:a16="http://schemas.microsoft.com/office/drawing/2014/main" id="{17F071FB-7CE5-4077-B2E0-E67116AFEA56}"/>
            </a:ext>
          </a:extLst>
        </xdr:cNvPr>
        <xdr:cNvSpPr txBox="1"/>
      </xdr:nvSpPr>
      <xdr:spPr>
        <a:xfrm>
          <a:off x="13195300" y="8013700"/>
          <a:ext cx="514584" cy="18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5B6FA03-5618-4D55-90DB-12D78E9B072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68.856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43729</xdr:colOff>
      <xdr:row>33</xdr:row>
      <xdr:rowOff>179529</xdr:rowOff>
    </xdr:from>
    <xdr:to>
      <xdr:col>61</xdr:col>
      <xdr:colOff>43729</xdr:colOff>
      <xdr:row>35</xdr:row>
      <xdr:rowOff>72748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DC273C45-C648-4B46-ADA9-210B833602D2}"/>
            </a:ext>
          </a:extLst>
        </xdr:cNvPr>
        <xdr:cNvCxnSpPr/>
      </xdr:nvCxnSpPr>
      <xdr:spPr>
        <a:xfrm>
          <a:off x="13988329" y="7723329"/>
          <a:ext cx="0" cy="350419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45019</xdr:colOff>
      <xdr:row>33</xdr:row>
      <xdr:rowOff>179872</xdr:rowOff>
    </xdr:from>
    <xdr:to>
      <xdr:col>64</xdr:col>
      <xdr:colOff>140627</xdr:colOff>
      <xdr:row>35</xdr:row>
      <xdr:rowOff>57609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8F0E2F28-E98E-4904-A75A-A752A8C56BD3}"/>
            </a:ext>
          </a:extLst>
        </xdr:cNvPr>
        <xdr:cNvCxnSpPr/>
      </xdr:nvCxnSpPr>
      <xdr:spPr>
        <a:xfrm flipH="1">
          <a:off x="14009568" y="7734464"/>
          <a:ext cx="782389" cy="335591"/>
        </a:xfrm>
        <a:prstGeom prst="line">
          <a:avLst/>
        </a:prstGeom>
        <a:ln w="31750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43730</xdr:colOff>
      <xdr:row>33</xdr:row>
      <xdr:rowOff>179529</xdr:rowOff>
    </xdr:from>
    <xdr:to>
      <xdr:col>62</xdr:col>
      <xdr:colOff>43730</xdr:colOff>
      <xdr:row>34</xdr:row>
      <xdr:rowOff>192953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906F5B4B-0DAA-4A97-91F6-DA339625952F}"/>
            </a:ext>
          </a:extLst>
        </xdr:cNvPr>
        <xdr:cNvCxnSpPr/>
      </xdr:nvCxnSpPr>
      <xdr:spPr>
        <a:xfrm>
          <a:off x="14237206" y="7734121"/>
          <a:ext cx="0" cy="242351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38684</xdr:colOff>
      <xdr:row>33</xdr:row>
      <xdr:rowOff>179529</xdr:rowOff>
    </xdr:from>
    <xdr:to>
      <xdr:col>63</xdr:col>
      <xdr:colOff>38684</xdr:colOff>
      <xdr:row>34</xdr:row>
      <xdr:rowOff>101382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64B066CA-D268-41D3-A948-CD39260B4903}"/>
            </a:ext>
          </a:extLst>
        </xdr:cNvPr>
        <xdr:cNvCxnSpPr/>
      </xdr:nvCxnSpPr>
      <xdr:spPr>
        <a:xfrm>
          <a:off x="14461087" y="7734121"/>
          <a:ext cx="0" cy="150780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67090</xdr:colOff>
      <xdr:row>35</xdr:row>
      <xdr:rowOff>15510</xdr:rowOff>
    </xdr:from>
    <xdr:to>
      <xdr:col>61</xdr:col>
      <xdr:colOff>108976</xdr:colOff>
      <xdr:row>36</xdr:row>
      <xdr:rowOff>29829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8A73D515-6AD1-4D8C-93C0-5950CE273185}"/>
            </a:ext>
          </a:extLst>
        </xdr:cNvPr>
        <xdr:cNvSpPr txBox="1"/>
      </xdr:nvSpPr>
      <xdr:spPr>
        <a:xfrm>
          <a:off x="13554490" y="8016510"/>
          <a:ext cx="499086" cy="24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-note.com/youheki-ju-fl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8"/>
  <sheetViews>
    <sheetView showGridLines="0" tabSelected="1" view="pageBreakPreview" zoomScale="70" zoomScaleNormal="60" zoomScaleSheetLayoutView="70" workbookViewId="0">
      <selection activeCell="A2" sqref="A2"/>
    </sheetView>
  </sheetViews>
  <sheetFormatPr defaultRowHeight="18"/>
  <cols>
    <col min="1" max="70" width="3" customWidth="1"/>
  </cols>
  <sheetData>
    <row r="1" spans="1:65">
      <c r="A1" t="s">
        <v>328</v>
      </c>
      <c r="AA1" s="30" t="s">
        <v>186</v>
      </c>
      <c r="AJ1" s="21"/>
      <c r="AK1" t="s">
        <v>202</v>
      </c>
    </row>
    <row r="2" spans="1:65">
      <c r="B2" t="s">
        <v>236</v>
      </c>
      <c r="AL2" t="s">
        <v>163</v>
      </c>
      <c r="BH2" s="111" t="s">
        <v>33</v>
      </c>
      <c r="BI2" s="112"/>
      <c r="BJ2" s="113"/>
      <c r="BL2" t="s">
        <v>193</v>
      </c>
    </row>
    <row r="3" spans="1:65">
      <c r="A3" t="s">
        <v>229</v>
      </c>
      <c r="AL3" t="s">
        <v>153</v>
      </c>
      <c r="BH3" s="106" t="s">
        <v>237</v>
      </c>
      <c r="BI3" s="107"/>
      <c r="BJ3" s="107"/>
      <c r="BK3" s="107"/>
      <c r="BL3" s="108"/>
    </row>
    <row r="4" spans="1:65">
      <c r="A4" t="s">
        <v>227</v>
      </c>
      <c r="Y4" s="62"/>
      <c r="Z4" s="63"/>
      <c r="AA4" s="63"/>
      <c r="AB4" s="63"/>
      <c r="AC4" s="63"/>
      <c r="AD4" s="63"/>
      <c r="AE4" s="63"/>
      <c r="AF4" s="63"/>
      <c r="AG4" s="63"/>
      <c r="AH4" s="63"/>
      <c r="AI4" s="64"/>
      <c r="AL4" t="s">
        <v>35</v>
      </c>
      <c r="BE4" s="1" t="s">
        <v>284</v>
      </c>
      <c r="BF4" s="1"/>
      <c r="BG4" s="10" t="s">
        <v>52</v>
      </c>
      <c r="BH4" s="114">
        <v>30</v>
      </c>
      <c r="BI4" s="115"/>
      <c r="BJ4" s="116"/>
      <c r="BK4" s="38" t="s">
        <v>36</v>
      </c>
      <c r="BL4" t="s">
        <v>194</v>
      </c>
    </row>
    <row r="5" spans="1:65">
      <c r="B5" t="s">
        <v>187</v>
      </c>
      <c r="Y5" s="65"/>
      <c r="AI5" s="66"/>
      <c r="AM5" t="s">
        <v>277</v>
      </c>
      <c r="BE5" s="1" t="s">
        <v>281</v>
      </c>
      <c r="BF5" s="1"/>
      <c r="BG5" s="1" t="s">
        <v>52</v>
      </c>
      <c r="BH5" s="235">
        <v>0.6</v>
      </c>
      <c r="BI5" s="236"/>
      <c r="BJ5" s="237"/>
      <c r="BK5" s="38" t="s">
        <v>280</v>
      </c>
    </row>
    <row r="6" spans="1:65">
      <c r="B6" s="31"/>
      <c r="C6" t="s">
        <v>164</v>
      </c>
      <c r="Q6" s="1" t="s">
        <v>6</v>
      </c>
      <c r="R6" s="1"/>
      <c r="S6" s="10" t="s">
        <v>52</v>
      </c>
      <c r="T6" s="235">
        <v>1.2</v>
      </c>
      <c r="U6" s="236"/>
      <c r="V6" s="237"/>
      <c r="W6" s="38" t="s">
        <v>16</v>
      </c>
      <c r="Y6" s="65"/>
      <c r="AI6" s="66"/>
      <c r="AL6" t="s">
        <v>154</v>
      </c>
      <c r="BE6" s="1" t="s">
        <v>283</v>
      </c>
      <c r="BF6" s="10"/>
      <c r="BG6" s="10" t="s">
        <v>52</v>
      </c>
      <c r="BH6" s="117">
        <v>25</v>
      </c>
      <c r="BI6" s="118"/>
      <c r="BJ6" s="119"/>
      <c r="BK6" s="38" t="s">
        <v>36</v>
      </c>
      <c r="BL6" t="s">
        <v>195</v>
      </c>
    </row>
    <row r="7" spans="1:65">
      <c r="C7" t="s">
        <v>7</v>
      </c>
      <c r="Q7" s="1" t="s">
        <v>8</v>
      </c>
      <c r="R7" s="1"/>
      <c r="S7" s="10" t="s">
        <v>52</v>
      </c>
      <c r="T7" s="235">
        <v>0.4</v>
      </c>
      <c r="U7" s="236"/>
      <c r="V7" s="237"/>
      <c r="W7" s="38" t="s">
        <v>16</v>
      </c>
      <c r="Y7" s="65"/>
      <c r="AI7" s="66"/>
      <c r="AM7" t="s">
        <v>278</v>
      </c>
      <c r="BE7" s="1" t="s">
        <v>279</v>
      </c>
      <c r="BF7" s="1"/>
      <c r="BG7" s="1" t="s">
        <v>52</v>
      </c>
      <c r="BH7" s="235">
        <v>0.2</v>
      </c>
      <c r="BI7" s="236"/>
      <c r="BJ7" s="237"/>
      <c r="BK7" s="38" t="s">
        <v>280</v>
      </c>
      <c r="BM7" s="8"/>
    </row>
    <row r="8" spans="1:65">
      <c r="C8" t="s">
        <v>114</v>
      </c>
      <c r="Q8" s="1" t="s">
        <v>9</v>
      </c>
      <c r="R8" s="1"/>
      <c r="S8" s="10" t="s">
        <v>52</v>
      </c>
      <c r="T8" s="235">
        <v>1.24</v>
      </c>
      <c r="U8" s="236"/>
      <c r="V8" s="237"/>
      <c r="W8" s="38" t="s">
        <v>16</v>
      </c>
      <c r="Y8" s="65"/>
      <c r="AI8" s="66"/>
    </row>
    <row r="9" spans="1:65">
      <c r="C9" t="s">
        <v>10</v>
      </c>
      <c r="E9" s="2"/>
      <c r="F9" s="2"/>
      <c r="Q9" s="20" t="s">
        <v>11</v>
      </c>
      <c r="R9" s="20"/>
      <c r="S9" s="2"/>
      <c r="T9" s="235">
        <v>0</v>
      </c>
      <c r="U9" s="236"/>
      <c r="V9" s="237"/>
      <c r="W9" s="38"/>
      <c r="Y9" s="65"/>
      <c r="AI9" s="66"/>
      <c r="AJ9" s="21"/>
      <c r="AK9" t="s">
        <v>203</v>
      </c>
    </row>
    <row r="10" spans="1:65">
      <c r="C10" t="s">
        <v>12</v>
      </c>
      <c r="E10" s="2"/>
      <c r="F10" s="2"/>
      <c r="Q10" s="20" t="s">
        <v>13</v>
      </c>
      <c r="R10" s="20"/>
      <c r="S10" s="2"/>
      <c r="T10" s="238">
        <f>(T8-T7-T6*T9)/T6</f>
        <v>0.7</v>
      </c>
      <c r="U10" s="239"/>
      <c r="V10" s="240"/>
      <c r="W10" s="38"/>
      <c r="Y10" s="65"/>
      <c r="AI10" s="66"/>
      <c r="AL10" t="s">
        <v>197</v>
      </c>
      <c r="BH10" s="106" t="s">
        <v>196</v>
      </c>
      <c r="BI10" s="107"/>
      <c r="BJ10" s="108"/>
      <c r="BL10" t="s">
        <v>206</v>
      </c>
    </row>
    <row r="11" spans="1:65">
      <c r="C11" t="s">
        <v>14</v>
      </c>
      <c r="Q11" s="10" t="s">
        <v>15</v>
      </c>
      <c r="R11" s="10"/>
      <c r="S11" s="10" t="s">
        <v>52</v>
      </c>
      <c r="T11" s="99">
        <v>10</v>
      </c>
      <c r="U11" s="100"/>
      <c r="V11" s="101"/>
      <c r="W11" s="38" t="s">
        <v>16</v>
      </c>
      <c r="Y11" s="65"/>
      <c r="AI11" s="66"/>
      <c r="AM11" t="s">
        <v>0</v>
      </c>
      <c r="BH11" s="111" t="s">
        <v>1</v>
      </c>
      <c r="BI11" s="112"/>
      <c r="BJ11" s="113"/>
      <c r="BL11" t="s">
        <v>207</v>
      </c>
    </row>
    <row r="12" spans="1:65">
      <c r="Y12" s="65"/>
      <c r="AI12" s="66"/>
      <c r="AM12" t="s">
        <v>167</v>
      </c>
      <c r="BH12" s="111" t="s">
        <v>1</v>
      </c>
      <c r="BI12" s="112"/>
      <c r="BJ12" s="113"/>
    </row>
    <row r="13" spans="1:65">
      <c r="B13" t="s">
        <v>198</v>
      </c>
      <c r="Y13" s="65"/>
      <c r="AI13" s="66"/>
      <c r="AM13" t="s">
        <v>2</v>
      </c>
      <c r="BH13" s="111" t="s">
        <v>3</v>
      </c>
      <c r="BI13" s="112"/>
      <c r="BJ13" s="113"/>
    </row>
    <row r="14" spans="1:65">
      <c r="C14" t="s">
        <v>17</v>
      </c>
      <c r="Q14" s="50" t="s">
        <v>243</v>
      </c>
      <c r="R14" s="4"/>
      <c r="S14" s="10" t="s">
        <v>52</v>
      </c>
      <c r="T14" s="99">
        <v>18</v>
      </c>
      <c r="U14" s="100"/>
      <c r="V14" s="101"/>
      <c r="W14" s="38" t="s">
        <v>18</v>
      </c>
      <c r="Y14" s="65"/>
      <c r="AI14" s="66"/>
      <c r="AM14" t="s">
        <v>4</v>
      </c>
      <c r="BH14" s="106" t="s">
        <v>5</v>
      </c>
      <c r="BI14" s="107"/>
      <c r="BJ14" s="108"/>
    </row>
    <row r="15" spans="1:65">
      <c r="C15" t="s">
        <v>19</v>
      </c>
      <c r="Q15" s="50" t="s">
        <v>244</v>
      </c>
      <c r="R15" s="4"/>
      <c r="S15" s="10" t="s">
        <v>52</v>
      </c>
      <c r="T15" s="99">
        <v>23</v>
      </c>
      <c r="U15" s="100"/>
      <c r="V15" s="101"/>
      <c r="W15" s="38" t="s">
        <v>20</v>
      </c>
      <c r="Y15" s="65"/>
      <c r="AI15" s="66"/>
    </row>
    <row r="16" spans="1:65">
      <c r="A16" s="21"/>
      <c r="T16" s="38"/>
      <c r="U16" s="38"/>
      <c r="V16" s="38"/>
      <c r="W16" s="38"/>
      <c r="Y16" s="67"/>
      <c r="Z16" s="33"/>
      <c r="AA16" s="33"/>
      <c r="AB16" s="33"/>
      <c r="AC16" s="33"/>
      <c r="AD16" s="33"/>
      <c r="AE16" s="33"/>
      <c r="AF16" s="33"/>
      <c r="AG16" s="33"/>
      <c r="AH16" s="33"/>
      <c r="AI16" s="68"/>
      <c r="AJ16" s="21"/>
      <c r="AK16" t="s">
        <v>204</v>
      </c>
    </row>
    <row r="17" spans="1:69">
      <c r="AJ17" s="8"/>
      <c r="AK17" s="8"/>
      <c r="AL17" s="8" t="s">
        <v>169</v>
      </c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106" t="s">
        <v>113</v>
      </c>
      <c r="BI17" s="107"/>
      <c r="BJ17" s="108"/>
      <c r="BK17" s="8"/>
      <c r="BL17" t="s">
        <v>208</v>
      </c>
      <c r="BM17" s="8"/>
      <c r="BN17" s="8"/>
      <c r="BO17" s="8"/>
      <c r="BP17" s="8"/>
      <c r="BQ17" s="8"/>
    </row>
    <row r="18" spans="1:69">
      <c r="AJ18" s="8"/>
      <c r="AK18" s="8"/>
      <c r="AL18" s="8" t="s">
        <v>170</v>
      </c>
      <c r="AM18" s="8"/>
      <c r="AN18" s="8"/>
      <c r="AO18" s="8"/>
      <c r="AP18" s="8" t="s">
        <v>239</v>
      </c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>
      <c r="AJ19" s="8"/>
      <c r="AK19" s="8"/>
      <c r="AL19" s="8"/>
      <c r="AM19" s="8"/>
      <c r="AN19" s="8"/>
      <c r="AO19" s="8"/>
      <c r="AP19" s="8"/>
      <c r="AQ19" s="8" t="s">
        <v>240</v>
      </c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>
      <c r="AN20" s="8"/>
      <c r="AR20" s="8"/>
      <c r="AS20" t="s">
        <v>121</v>
      </c>
      <c r="AZ20" s="8"/>
      <c r="BD20" s="8"/>
      <c r="BE20" s="8"/>
      <c r="BF20" s="8"/>
      <c r="BH20" s="106" t="s">
        <v>209</v>
      </c>
      <c r="BI20" s="107"/>
      <c r="BJ20" s="108"/>
    </row>
    <row r="21" spans="1:69">
      <c r="A21" s="21"/>
      <c r="W21" s="38"/>
      <c r="AN21" s="8"/>
      <c r="AR21" s="8"/>
      <c r="AS21" t="s">
        <v>168</v>
      </c>
      <c r="AZ21" s="8"/>
      <c r="BD21" s="8"/>
      <c r="BE21" s="8"/>
      <c r="BF21" s="8"/>
      <c r="BH21" s="106" t="s">
        <v>210</v>
      </c>
      <c r="BI21" s="107"/>
      <c r="BJ21" s="108"/>
      <c r="BL21" t="s">
        <v>211</v>
      </c>
    </row>
    <row r="22" spans="1:69">
      <c r="B22" t="s">
        <v>199</v>
      </c>
      <c r="W22" s="38"/>
      <c r="AN22" s="8"/>
      <c r="AR22" s="8"/>
      <c r="AS22" t="s">
        <v>122</v>
      </c>
      <c r="AZ22" s="8"/>
      <c r="BD22" s="8"/>
      <c r="BE22" s="8"/>
      <c r="BF22" s="8"/>
      <c r="BH22" s="106" t="s">
        <v>210</v>
      </c>
      <c r="BI22" s="107"/>
      <c r="BJ22" s="108"/>
      <c r="BL22" t="s">
        <v>212</v>
      </c>
    </row>
    <row r="23" spans="1:69">
      <c r="C23" t="s">
        <v>21</v>
      </c>
      <c r="T23" s="106" t="s">
        <v>22</v>
      </c>
      <c r="U23" s="107"/>
      <c r="V23" s="108"/>
      <c r="W23" s="38"/>
      <c r="AN23" s="8"/>
      <c r="AR23" s="8"/>
      <c r="AS23" t="s">
        <v>123</v>
      </c>
      <c r="AZ23" s="8"/>
      <c r="BD23" s="8"/>
      <c r="BE23" s="8"/>
      <c r="BF23" s="8"/>
      <c r="BH23" s="106" t="s">
        <v>210</v>
      </c>
      <c r="BI23" s="107"/>
      <c r="BJ23" s="108"/>
      <c r="BL23" t="s">
        <v>212</v>
      </c>
    </row>
    <row r="24" spans="1:69">
      <c r="C24" t="s">
        <v>139</v>
      </c>
      <c r="Q24" s="49" t="s">
        <v>23</v>
      </c>
      <c r="R24" s="2"/>
      <c r="S24" s="10" t="s">
        <v>52</v>
      </c>
      <c r="T24" s="99">
        <v>30</v>
      </c>
      <c r="U24" s="100"/>
      <c r="V24" s="101"/>
      <c r="W24" s="38" t="s">
        <v>161</v>
      </c>
      <c r="AC24" t="s">
        <v>188</v>
      </c>
      <c r="AN24" s="8"/>
      <c r="AR24" s="8"/>
      <c r="AS24" t="s">
        <v>124</v>
      </c>
      <c r="AZ24" s="8"/>
      <c r="BD24" s="8"/>
      <c r="BE24" s="8"/>
      <c r="BF24" s="8"/>
      <c r="BH24" s="106" t="s">
        <v>209</v>
      </c>
      <c r="BI24" s="107"/>
      <c r="BJ24" s="108"/>
    </row>
    <row r="25" spans="1:69">
      <c r="C25" t="s">
        <v>19</v>
      </c>
      <c r="Q25" s="50" t="s">
        <v>245</v>
      </c>
      <c r="R25" s="4"/>
      <c r="S25" s="10" t="s">
        <v>52</v>
      </c>
      <c r="T25" s="99">
        <v>19</v>
      </c>
      <c r="U25" s="100"/>
      <c r="V25" s="101"/>
      <c r="W25" s="38" t="s">
        <v>20</v>
      </c>
      <c r="AC25" t="s">
        <v>188</v>
      </c>
      <c r="AM25" s="8"/>
      <c r="AQ25" t="s">
        <v>241</v>
      </c>
      <c r="AZ25" s="8"/>
      <c r="BD25" s="8"/>
      <c r="BE25" s="8"/>
      <c r="BF25" s="8"/>
      <c r="BH25" s="106" t="s">
        <v>210</v>
      </c>
      <c r="BI25" s="107"/>
      <c r="BJ25" s="108"/>
      <c r="BL25" t="s">
        <v>214</v>
      </c>
    </row>
    <row r="26" spans="1:69">
      <c r="C26" t="s">
        <v>24</v>
      </c>
      <c r="Q26" s="7" t="s">
        <v>25</v>
      </c>
      <c r="R26" s="7"/>
      <c r="S26" s="10" t="s">
        <v>52</v>
      </c>
      <c r="T26" s="99">
        <v>0</v>
      </c>
      <c r="U26" s="100"/>
      <c r="V26" s="101"/>
      <c r="W26" s="38" t="s">
        <v>26</v>
      </c>
      <c r="AC26" t="s">
        <v>188</v>
      </c>
      <c r="AM26" s="8"/>
      <c r="AP26" t="s">
        <v>327</v>
      </c>
      <c r="AZ26" s="8"/>
      <c r="BD26" s="8"/>
      <c r="BE26" s="8"/>
      <c r="BF26" s="8"/>
      <c r="BH26" s="106" t="s">
        <v>210</v>
      </c>
      <c r="BI26" s="107"/>
      <c r="BJ26" s="108"/>
      <c r="BL26" t="s">
        <v>213</v>
      </c>
    </row>
    <row r="27" spans="1:69">
      <c r="A27" s="21"/>
    </row>
    <row r="28" spans="1:69">
      <c r="B28" t="s">
        <v>200</v>
      </c>
      <c r="AJ28" s="21"/>
      <c r="AK28" t="s">
        <v>205</v>
      </c>
    </row>
    <row r="29" spans="1:69">
      <c r="C29" t="s">
        <v>27</v>
      </c>
      <c r="T29" s="106" t="s">
        <v>151</v>
      </c>
      <c r="U29" s="107"/>
      <c r="V29" s="107"/>
      <c r="W29" s="107"/>
      <c r="X29" s="107"/>
      <c r="Y29" s="107"/>
      <c r="Z29" s="107"/>
      <c r="AA29" s="107"/>
      <c r="AB29" s="108"/>
      <c r="AP29" s="93" t="s">
        <v>118</v>
      </c>
      <c r="AQ29" s="94"/>
      <c r="AR29" s="94"/>
      <c r="AS29" s="130"/>
      <c r="AT29" s="93" t="s">
        <v>119</v>
      </c>
      <c r="AU29" s="94"/>
      <c r="AV29" s="94"/>
      <c r="AW29" s="130"/>
      <c r="AX29" s="93" t="s">
        <v>39</v>
      </c>
      <c r="AY29" s="94"/>
      <c r="AZ29" s="94"/>
      <c r="BA29" s="130"/>
      <c r="BB29" s="93" t="s">
        <v>38</v>
      </c>
      <c r="BC29" s="94"/>
      <c r="BD29" s="94"/>
      <c r="BE29" s="130"/>
      <c r="BL29" t="s">
        <v>234</v>
      </c>
    </row>
    <row r="30" spans="1:69">
      <c r="C30" t="s">
        <v>28</v>
      </c>
      <c r="Q30" s="49" t="s">
        <v>29</v>
      </c>
      <c r="R30" s="2"/>
      <c r="S30" s="10" t="s">
        <v>52</v>
      </c>
      <c r="T30" s="114">
        <v>0.6</v>
      </c>
      <c r="U30" s="115"/>
      <c r="V30" s="116"/>
      <c r="AC30" t="s">
        <v>189</v>
      </c>
      <c r="AL30" s="93" t="s">
        <v>37</v>
      </c>
      <c r="AM30" s="94"/>
      <c r="AN30" s="94"/>
      <c r="AO30" s="130"/>
      <c r="AP30" s="120" t="s">
        <v>120</v>
      </c>
      <c r="AQ30" s="121"/>
      <c r="AR30" s="121"/>
      <c r="AS30" s="122"/>
      <c r="AT30" s="120" t="s">
        <v>120</v>
      </c>
      <c r="AU30" s="121"/>
      <c r="AV30" s="121"/>
      <c r="AW30" s="122"/>
      <c r="AX30" s="120" t="s">
        <v>120</v>
      </c>
      <c r="AY30" s="121"/>
      <c r="AZ30" s="121"/>
      <c r="BA30" s="122"/>
      <c r="BB30" s="120" t="s">
        <v>98</v>
      </c>
      <c r="BC30" s="121"/>
      <c r="BD30" s="121"/>
      <c r="BE30" s="122"/>
    </row>
    <row r="31" spans="1:69">
      <c r="C31" t="s">
        <v>309</v>
      </c>
      <c r="Q31" s="4" t="s">
        <v>310</v>
      </c>
      <c r="R31" s="7"/>
      <c r="S31" s="10" t="s">
        <v>52</v>
      </c>
      <c r="T31" s="99">
        <v>0</v>
      </c>
      <c r="U31" s="100"/>
      <c r="V31" s="101"/>
      <c r="W31" s="38" t="s">
        <v>26</v>
      </c>
      <c r="AC31" t="s">
        <v>189</v>
      </c>
      <c r="AL31" s="93" t="s">
        <v>117</v>
      </c>
      <c r="AM31" s="94"/>
      <c r="AN31" s="94"/>
      <c r="AO31" s="130"/>
      <c r="AP31" s="120" t="s">
        <v>120</v>
      </c>
      <c r="AQ31" s="121"/>
      <c r="AR31" s="121"/>
      <c r="AS31" s="122"/>
      <c r="AT31" s="120" t="s">
        <v>98</v>
      </c>
      <c r="AU31" s="121"/>
      <c r="AV31" s="121"/>
      <c r="AW31" s="122"/>
      <c r="AX31" s="120" t="s">
        <v>120</v>
      </c>
      <c r="AY31" s="121"/>
      <c r="AZ31" s="121"/>
      <c r="BA31" s="122"/>
      <c r="BB31" s="120" t="s">
        <v>120</v>
      </c>
      <c r="BC31" s="121"/>
      <c r="BD31" s="121"/>
      <c r="BE31" s="122"/>
    </row>
    <row r="32" spans="1:69">
      <c r="C32" t="s">
        <v>180</v>
      </c>
      <c r="Q32" s="7" t="s">
        <v>152</v>
      </c>
      <c r="R32" s="7"/>
      <c r="S32" s="10" t="s">
        <v>52</v>
      </c>
      <c r="T32" s="99">
        <v>200</v>
      </c>
      <c r="U32" s="100"/>
      <c r="V32" s="101"/>
      <c r="W32" s="38" t="s">
        <v>26</v>
      </c>
      <c r="AC32" t="s">
        <v>190</v>
      </c>
    </row>
    <row r="33" spans="1:70">
      <c r="C33" t="s">
        <v>181</v>
      </c>
      <c r="Q33" s="7" t="s">
        <v>152</v>
      </c>
      <c r="R33" s="7"/>
      <c r="S33" s="10" t="s">
        <v>52</v>
      </c>
      <c r="T33" s="99">
        <v>300</v>
      </c>
      <c r="U33" s="100"/>
      <c r="V33" s="101"/>
      <c r="W33" s="38" t="s">
        <v>26</v>
      </c>
      <c r="AC33" t="s">
        <v>191</v>
      </c>
      <c r="AJ33" s="21"/>
      <c r="AK33" s="8" t="s">
        <v>282</v>
      </c>
    </row>
    <row r="34" spans="1:70">
      <c r="C34" t="s">
        <v>274</v>
      </c>
      <c r="W34" s="38"/>
      <c r="AT34" s="105" t="s">
        <v>37</v>
      </c>
      <c r="AU34" s="103"/>
      <c r="AV34" s="103"/>
      <c r="AW34" s="103"/>
      <c r="AX34" s="103"/>
      <c r="AY34" s="104"/>
      <c r="AZ34" s="103" t="s">
        <v>117</v>
      </c>
      <c r="BA34" s="103"/>
      <c r="BB34" s="103"/>
      <c r="BC34" s="103"/>
      <c r="BD34" s="103"/>
      <c r="BE34" s="104"/>
    </row>
    <row r="35" spans="1:70">
      <c r="A35" s="21"/>
      <c r="T35" s="106" t="s">
        <v>165</v>
      </c>
      <c r="U35" s="107"/>
      <c r="V35" s="108"/>
      <c r="W35" s="38"/>
      <c r="AL35" s="93" t="s">
        <v>155</v>
      </c>
      <c r="AM35" s="94"/>
      <c r="AN35" s="94"/>
      <c r="AO35" s="94"/>
      <c r="AP35" s="94"/>
      <c r="AQ35" s="94"/>
      <c r="AR35" s="94"/>
      <c r="AS35" s="94"/>
      <c r="AT35" s="97" t="s">
        <v>238</v>
      </c>
      <c r="AU35" s="98"/>
      <c r="AV35" s="98"/>
      <c r="AW35" s="98"/>
      <c r="AX35" s="95">
        <v>6</v>
      </c>
      <c r="AY35" s="96"/>
      <c r="AZ35" s="98" t="s">
        <v>238</v>
      </c>
      <c r="BA35" s="98"/>
      <c r="BB35" s="98"/>
      <c r="BC35" s="98"/>
      <c r="BD35" s="95">
        <v>3</v>
      </c>
      <c r="BE35" s="96"/>
      <c r="BL35" t="s">
        <v>215</v>
      </c>
    </row>
    <row r="36" spans="1:70">
      <c r="B36" t="s">
        <v>201</v>
      </c>
      <c r="W36" s="38"/>
      <c r="AL36" s="93" t="s">
        <v>326</v>
      </c>
      <c r="AM36" s="94"/>
      <c r="AN36" s="94"/>
      <c r="AO36" s="94"/>
      <c r="AP36" s="94"/>
      <c r="AQ36" s="94"/>
      <c r="AR36" s="94"/>
      <c r="AS36" s="94"/>
      <c r="AT36" s="99">
        <v>1.5</v>
      </c>
      <c r="AU36" s="100"/>
      <c r="AV36" s="100"/>
      <c r="AW36" s="100"/>
      <c r="AX36" s="100"/>
      <c r="AY36" s="101"/>
      <c r="AZ36" s="100">
        <v>1.2</v>
      </c>
      <c r="BA36" s="100"/>
      <c r="BB36" s="100"/>
      <c r="BC36" s="100"/>
      <c r="BD36" s="100"/>
      <c r="BE36" s="101"/>
      <c r="BL36" t="s">
        <v>216</v>
      </c>
    </row>
    <row r="37" spans="1:70">
      <c r="C37" t="s">
        <v>30</v>
      </c>
      <c r="Q37" s="1" t="s">
        <v>31</v>
      </c>
      <c r="R37" s="1"/>
      <c r="S37" s="10" t="s">
        <v>52</v>
      </c>
      <c r="T37" s="99">
        <v>10</v>
      </c>
      <c r="U37" s="100"/>
      <c r="V37" s="101"/>
      <c r="W37" s="38" t="s">
        <v>32</v>
      </c>
      <c r="AC37" t="s">
        <v>192</v>
      </c>
      <c r="AL37" s="93" t="s">
        <v>182</v>
      </c>
      <c r="AM37" s="94"/>
      <c r="AN37" s="94"/>
      <c r="AO37" s="94"/>
      <c r="AP37" s="94"/>
      <c r="AQ37" s="94"/>
      <c r="AR37" s="94"/>
      <c r="AS37" s="94"/>
      <c r="AT37" s="102">
        <v>200</v>
      </c>
      <c r="AU37" s="90"/>
      <c r="AV37" s="90"/>
      <c r="AW37" s="91" t="s">
        <v>26</v>
      </c>
      <c r="AX37" s="91"/>
      <c r="AY37" s="92"/>
      <c r="AZ37" s="90">
        <v>300</v>
      </c>
      <c r="BA37" s="90"/>
      <c r="BB37" s="90"/>
      <c r="BC37" s="91" t="s">
        <v>26</v>
      </c>
      <c r="BD37" s="91"/>
      <c r="BE37" s="92"/>
      <c r="BL37" t="s">
        <v>191</v>
      </c>
    </row>
    <row r="38" spans="1:70">
      <c r="C38" t="s">
        <v>166</v>
      </c>
      <c r="Q38" s="1"/>
      <c r="R38" s="1"/>
      <c r="S38" s="1"/>
      <c r="T38" s="106" t="s">
        <v>165</v>
      </c>
      <c r="U38" s="107"/>
      <c r="V38" s="108"/>
      <c r="AI38">
        <v>1</v>
      </c>
      <c r="AL38" s="123" t="s">
        <v>275</v>
      </c>
      <c r="AM38" s="124"/>
      <c r="AN38" s="124"/>
      <c r="AO38" s="124"/>
      <c r="AP38" s="124"/>
      <c r="AQ38" s="124"/>
      <c r="AR38" s="124"/>
      <c r="AS38" s="125"/>
      <c r="AT38" s="126" t="s">
        <v>276</v>
      </c>
      <c r="AU38" s="127"/>
      <c r="AV38" s="127"/>
      <c r="AW38" s="127"/>
      <c r="AX38" s="127"/>
      <c r="AY38" s="128"/>
      <c r="AZ38" s="129" t="s">
        <v>276</v>
      </c>
      <c r="BA38" s="100"/>
      <c r="BB38" s="100"/>
      <c r="BC38" s="100"/>
      <c r="BD38" s="100"/>
      <c r="BE38" s="101"/>
      <c r="BF38" s="8"/>
      <c r="BG38" s="8"/>
      <c r="BH38" s="8"/>
      <c r="BI38" s="8"/>
      <c r="BL38" t="s">
        <v>311</v>
      </c>
      <c r="BR38">
        <v>2</v>
      </c>
    </row>
    <row r="51" spans="2:70"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</row>
    <row r="52" spans="2:70"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</row>
    <row r="53" spans="2:70"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</row>
    <row r="54" spans="2:70">
      <c r="AH54" s="8"/>
    </row>
    <row r="55" spans="2:70" s="8" customForma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</row>
    <row r="56" spans="2:70" s="8" customFormat="1"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</row>
    <row r="57" spans="2:70" s="8" customFormat="1">
      <c r="AH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2:70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</sheetData>
  <sheetProtection sheet="1" objects="1" scenarios="1"/>
  <mergeCells count="71">
    <mergeCell ref="AL38:AS38"/>
    <mergeCell ref="AT38:AY38"/>
    <mergeCell ref="AZ38:BE38"/>
    <mergeCell ref="BH7:BJ7"/>
    <mergeCell ref="BH25:BJ25"/>
    <mergeCell ref="AL30:AO30"/>
    <mergeCell ref="AL31:AO31"/>
    <mergeCell ref="AP29:AS29"/>
    <mergeCell ref="AT29:AW29"/>
    <mergeCell ref="AX29:BA29"/>
    <mergeCell ref="BB29:BE29"/>
    <mergeCell ref="AP30:AS30"/>
    <mergeCell ref="AP31:AS31"/>
    <mergeCell ref="AT30:AW30"/>
    <mergeCell ref="AT31:AW31"/>
    <mergeCell ref="AX30:BA30"/>
    <mergeCell ref="BH13:BJ13"/>
    <mergeCell ref="BH14:BJ14"/>
    <mergeCell ref="BH17:BJ17"/>
    <mergeCell ref="AX31:BA31"/>
    <mergeCell ref="BB30:BE30"/>
    <mergeCell ref="BB31:BE31"/>
    <mergeCell ref="BH20:BJ20"/>
    <mergeCell ref="BH21:BJ21"/>
    <mergeCell ref="BH22:BJ22"/>
    <mergeCell ref="BH23:BJ23"/>
    <mergeCell ref="BH24:BJ24"/>
    <mergeCell ref="T38:V38"/>
    <mergeCell ref="T37:V37"/>
    <mergeCell ref="BH2:BJ2"/>
    <mergeCell ref="T30:V30"/>
    <mergeCell ref="T31:V31"/>
    <mergeCell ref="T32:V32"/>
    <mergeCell ref="T33:V33"/>
    <mergeCell ref="BH4:BJ4"/>
    <mergeCell ref="BH5:BJ5"/>
    <mergeCell ref="BH6:BJ6"/>
    <mergeCell ref="BH3:BL3"/>
    <mergeCell ref="BH26:BJ26"/>
    <mergeCell ref="BH10:BJ10"/>
    <mergeCell ref="T26:V26"/>
    <mergeCell ref="BH11:BJ11"/>
    <mergeCell ref="BH12:BJ12"/>
    <mergeCell ref="T6:V6"/>
    <mergeCell ref="T7:V7"/>
    <mergeCell ref="T8:V8"/>
    <mergeCell ref="T9:V9"/>
    <mergeCell ref="T10:V10"/>
    <mergeCell ref="T11:V11"/>
    <mergeCell ref="T14:V14"/>
    <mergeCell ref="T15:V15"/>
    <mergeCell ref="T23:V23"/>
    <mergeCell ref="T24:V24"/>
    <mergeCell ref="T25:V25"/>
    <mergeCell ref="AZ34:BE34"/>
    <mergeCell ref="AZ36:BE36"/>
    <mergeCell ref="AZ35:BC35"/>
    <mergeCell ref="BD35:BE35"/>
    <mergeCell ref="AT34:AY34"/>
    <mergeCell ref="T35:V35"/>
    <mergeCell ref="T29:AB29"/>
    <mergeCell ref="AZ37:BB37"/>
    <mergeCell ref="BC37:BE37"/>
    <mergeCell ref="AL35:AS35"/>
    <mergeCell ref="AL36:AS36"/>
    <mergeCell ref="AL37:AS37"/>
    <mergeCell ref="AX35:AY35"/>
    <mergeCell ref="AT35:AW35"/>
    <mergeCell ref="AT36:AY36"/>
    <mergeCell ref="AW37:AY37"/>
    <mergeCell ref="AT37:AV37"/>
  </mergeCells>
  <phoneticPr fontId="16"/>
  <dataValidations disablePrompts="1" count="5">
    <dataValidation type="list" allowBlank="1" showInputMessage="1" showErrorMessage="1" sqref="BH10" xr:uid="{648CC78A-7C72-4ED0-9F4C-32F4ECC5B850}">
      <formula1>"重要度１, 重要度２"</formula1>
    </dataValidation>
    <dataValidation type="list" allowBlank="1" showInputMessage="1" showErrorMessage="1" sqref="BH11:BH14" xr:uid="{B3F7E7DE-A38E-4F1C-9C41-0238C662AD9A}">
      <formula1>"性能１, 性能２, 性能３"</formula1>
    </dataValidation>
    <dataValidation type="list" allowBlank="1" showInputMessage="1" showErrorMessage="1" sqref="T23" xr:uid="{2F3A2BB9-93C1-4595-B39E-A82F6816366B}">
      <formula1>"砂質土, 砂れき, 粘性土"</formula1>
    </dataValidation>
    <dataValidation type="list" allowBlank="1" showInputMessage="1" showErrorMessage="1" sqref="BH20:BH26" xr:uid="{104AD686-699C-43A4-A650-7D92332AE333}">
      <formula1>"要, 不要"</formula1>
    </dataValidation>
    <dataValidation type="list" allowBlank="1" showInputMessage="1" showErrorMessage="1" sqref="AP30:AP31 AT30:AT31 BB30:BB31 AX30:AX31" xr:uid="{F31A8F55-436B-4E2E-BAE4-975B8091FD31}">
      <formula1>"有り, ー"</formula1>
    </dataValidation>
  </dataValidations>
  <hyperlinks>
    <hyperlink ref="AA1" r:id="rId1" xr:uid="{9A703935-B851-463E-AF4D-36CAFA521585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69F0-7C54-4BFC-9661-E5F63DF979EC}">
  <dimension ref="A1:BR40"/>
  <sheetViews>
    <sheetView showGridLines="0" view="pageBreakPreview" zoomScale="70" zoomScaleNormal="70" zoomScaleSheetLayoutView="70" workbookViewId="0">
      <selection activeCell="A2" sqref="A2"/>
    </sheetView>
  </sheetViews>
  <sheetFormatPr defaultRowHeight="18"/>
  <cols>
    <col min="1" max="35" width="3" customWidth="1"/>
    <col min="36" max="70" width="2.8984375" customWidth="1"/>
  </cols>
  <sheetData>
    <row r="1" spans="1:70">
      <c r="A1" t="s">
        <v>307</v>
      </c>
      <c r="AK1" s="22"/>
    </row>
    <row r="2" spans="1:70" s="8" customFormat="1">
      <c r="A2" s="22"/>
      <c r="B2" s="8" t="s">
        <v>217</v>
      </c>
      <c r="AJ2"/>
      <c r="AK2" t="s">
        <v>220</v>
      </c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</row>
    <row r="3" spans="1:70" s="8" customFormat="1">
      <c r="C3" s="8" t="s">
        <v>148</v>
      </c>
      <c r="AJ3"/>
      <c r="AK3" s="22"/>
      <c r="AL3" t="s">
        <v>221</v>
      </c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</row>
    <row r="4" spans="1:70" s="8" customFormat="1">
      <c r="C4" s="8" t="s">
        <v>312</v>
      </c>
      <c r="D4" s="5"/>
      <c r="E4" s="9"/>
      <c r="AJ4"/>
      <c r="AK4" s="22"/>
      <c r="AL4"/>
      <c r="AM4" t="s">
        <v>222</v>
      </c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s="8" customFormat="1">
      <c r="D5" s="5"/>
      <c r="E5" s="9"/>
      <c r="AJ5"/>
      <c r="AK5"/>
      <c r="AL5"/>
      <c r="AM5"/>
      <c r="AN5" s="131" t="s">
        <v>285</v>
      </c>
      <c r="AO5" s="132"/>
      <c r="AP5" s="137" t="s">
        <v>42</v>
      </c>
      <c r="AQ5" s="158" t="s">
        <v>286</v>
      </c>
      <c r="AR5" s="152"/>
      <c r="AS5"/>
      <c r="AT5" s="137" t="s">
        <v>42</v>
      </c>
      <c r="AU5" s="157">
        <f>'1.設計条件'!BH4</f>
        <v>30</v>
      </c>
      <c r="AV5" s="157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8" customFormat="1">
      <c r="C6" s="123" t="s">
        <v>140</v>
      </c>
      <c r="D6" s="124"/>
      <c r="E6" s="123" t="s">
        <v>142</v>
      </c>
      <c r="F6" s="124"/>
      <c r="G6" s="124"/>
      <c r="H6" s="154" t="s">
        <v>143</v>
      </c>
      <c r="I6" s="155"/>
      <c r="J6" s="155"/>
      <c r="K6" s="123" t="s">
        <v>313</v>
      </c>
      <c r="L6" s="124"/>
      <c r="M6" s="124"/>
      <c r="N6" s="144" t="s">
        <v>144</v>
      </c>
      <c r="O6" s="145"/>
      <c r="P6" s="145"/>
      <c r="Q6" s="144" t="s">
        <v>145</v>
      </c>
      <c r="R6" s="145"/>
      <c r="S6" s="145"/>
      <c r="T6" s="144" t="s">
        <v>146</v>
      </c>
      <c r="U6" s="145"/>
      <c r="V6" s="145"/>
      <c r="W6" s="144" t="s">
        <v>147</v>
      </c>
      <c r="X6" s="145"/>
      <c r="Y6" s="147"/>
      <c r="AJ6"/>
      <c r="AK6"/>
      <c r="AL6"/>
      <c r="AM6"/>
      <c r="AN6" s="132"/>
      <c r="AO6" s="132"/>
      <c r="AP6" s="137"/>
      <c r="AQ6" s="132" t="s">
        <v>51</v>
      </c>
      <c r="AR6" s="132"/>
      <c r="AS6"/>
      <c r="AT6" s="137"/>
      <c r="AU6" s="136">
        <f>'1.設計条件'!T11</f>
        <v>10</v>
      </c>
      <c r="AV6" s="13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</row>
    <row r="7" spans="1:70" s="8" customFormat="1">
      <c r="C7" s="123" t="s">
        <v>149</v>
      </c>
      <c r="D7" s="124"/>
      <c r="E7" s="140">
        <f>'1.設計条件'!T7</f>
        <v>0.4</v>
      </c>
      <c r="F7" s="141"/>
      <c r="G7" s="141"/>
      <c r="H7" s="140">
        <f>'1.設計条件'!T6</f>
        <v>1.2</v>
      </c>
      <c r="I7" s="141"/>
      <c r="J7" s="141"/>
      <c r="K7" s="140">
        <f>E7*H7*AC7</f>
        <v>0.48</v>
      </c>
      <c r="L7" s="141"/>
      <c r="M7" s="141"/>
      <c r="N7" s="140">
        <f>E7/AD7</f>
        <v>0.2</v>
      </c>
      <c r="O7" s="141"/>
      <c r="P7" s="141"/>
      <c r="Q7" s="140">
        <f>H7/AD7</f>
        <v>0.6</v>
      </c>
      <c r="R7" s="141"/>
      <c r="S7" s="141"/>
      <c r="T7" s="142">
        <f>K7*N7</f>
        <v>9.6000000000000002E-2</v>
      </c>
      <c r="U7" s="143"/>
      <c r="V7" s="143"/>
      <c r="W7" s="142">
        <f>K7*Q7</f>
        <v>0.28799999999999998</v>
      </c>
      <c r="X7" s="143"/>
      <c r="Y7" s="148"/>
      <c r="Z7" s="149" t="s">
        <v>156</v>
      </c>
      <c r="AA7" s="150"/>
      <c r="AB7" s="150"/>
      <c r="AC7" s="35">
        <f>IF(Z7="長方形", 1,0.5)</f>
        <v>1</v>
      </c>
      <c r="AD7" s="35">
        <f>IF(AC7=1, 2,3)</f>
        <v>2</v>
      </c>
      <c r="AJ7"/>
      <c r="AK7"/>
      <c r="AL7"/>
      <c r="AM7"/>
      <c r="AN7"/>
      <c r="AO7"/>
      <c r="AP7" s="2" t="s">
        <v>52</v>
      </c>
      <c r="AQ7" s="241">
        <f>AU5/AU6</f>
        <v>3</v>
      </c>
      <c r="AR7" s="241"/>
      <c r="AS7" s="241"/>
      <c r="AT7" s="40" t="s">
        <v>46</v>
      </c>
      <c r="AU7"/>
      <c r="AV7"/>
      <c r="AW7"/>
      <c r="AX7"/>
      <c r="AY7"/>
      <c r="AZ7"/>
      <c r="BA7"/>
      <c r="BB7"/>
      <c r="BC7"/>
      <c r="BD7"/>
      <c r="BE7"/>
      <c r="BF7"/>
      <c r="BG7"/>
      <c r="BH7" s="62"/>
      <c r="BI7" s="63"/>
      <c r="BJ7" s="63"/>
      <c r="BK7" s="63"/>
      <c r="BL7" s="63"/>
      <c r="BM7" s="63"/>
      <c r="BN7" s="63"/>
      <c r="BO7" s="63"/>
      <c r="BP7" s="63"/>
      <c r="BQ7" s="63"/>
      <c r="BR7" s="64"/>
    </row>
    <row r="8" spans="1:70" s="8" customFormat="1">
      <c r="C8" s="123" t="s">
        <v>150</v>
      </c>
      <c r="D8" s="124"/>
      <c r="E8" s="140">
        <f>'1.設計条件'!T8-E7</f>
        <v>0.84</v>
      </c>
      <c r="F8" s="141"/>
      <c r="G8" s="141"/>
      <c r="H8" s="140">
        <f>'1.設計条件'!T6</f>
        <v>1.2</v>
      </c>
      <c r="I8" s="141"/>
      <c r="J8" s="141"/>
      <c r="K8" s="140">
        <f>E8*H8*AC8</f>
        <v>0.504</v>
      </c>
      <c r="L8" s="141"/>
      <c r="M8" s="141"/>
      <c r="N8" s="140">
        <f>E7+E8/AD8</f>
        <v>0.67999999999999994</v>
      </c>
      <c r="O8" s="141"/>
      <c r="P8" s="141"/>
      <c r="Q8" s="140">
        <f>H8/AD8</f>
        <v>0.39999999999999997</v>
      </c>
      <c r="R8" s="141"/>
      <c r="S8" s="141"/>
      <c r="T8" s="140">
        <f>K8*N8</f>
        <v>0.34271999999999997</v>
      </c>
      <c r="U8" s="141"/>
      <c r="V8" s="141"/>
      <c r="W8" s="140">
        <f>K8*Q8</f>
        <v>0.20159999999999997</v>
      </c>
      <c r="X8" s="141"/>
      <c r="Y8" s="146"/>
      <c r="Z8" s="150" t="s">
        <v>157</v>
      </c>
      <c r="AA8" s="150"/>
      <c r="AB8" s="150"/>
      <c r="AC8" s="35">
        <f>IF(Z8="長方形", 1,0.5)</f>
        <v>0.5</v>
      </c>
      <c r="AD8" s="35">
        <f>IF(AC8=1, 2,3)</f>
        <v>3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 s="65"/>
      <c r="BI8"/>
      <c r="BJ8"/>
      <c r="BK8"/>
      <c r="BL8"/>
      <c r="BM8"/>
      <c r="BN8"/>
      <c r="BO8"/>
      <c r="BP8"/>
      <c r="BQ8"/>
      <c r="BR8" s="66"/>
    </row>
    <row r="9" spans="1:70" s="8" customFormat="1">
      <c r="C9" s="123" t="s">
        <v>141</v>
      </c>
      <c r="D9" s="124"/>
      <c r="E9" s="142"/>
      <c r="F9" s="143"/>
      <c r="G9" s="143"/>
      <c r="H9" s="138"/>
      <c r="I9" s="139"/>
      <c r="J9" s="139"/>
      <c r="K9" s="140">
        <f>SUM(K7:K8)</f>
        <v>0.98399999999999999</v>
      </c>
      <c r="L9" s="141"/>
      <c r="M9" s="141"/>
      <c r="N9" s="142"/>
      <c r="O9" s="143"/>
      <c r="P9" s="143"/>
      <c r="Q9" s="142"/>
      <c r="R9" s="143"/>
      <c r="S9" s="143"/>
      <c r="T9" s="140">
        <f>SUM(T7:T8)</f>
        <v>0.43872</v>
      </c>
      <c r="U9" s="141"/>
      <c r="V9" s="141"/>
      <c r="W9" s="140">
        <f>SUM(W7:W8)</f>
        <v>0.48959999999999992</v>
      </c>
      <c r="X9" s="141"/>
      <c r="Y9" s="146"/>
      <c r="AJ9"/>
      <c r="AK9"/>
      <c r="AL9"/>
      <c r="AM9"/>
      <c r="AN9" t="s">
        <v>53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 s="65"/>
      <c r="BI9"/>
      <c r="BJ9"/>
      <c r="BK9"/>
      <c r="BL9"/>
      <c r="BM9"/>
      <c r="BN9"/>
      <c r="BO9"/>
      <c r="BP9"/>
      <c r="BQ9"/>
      <c r="BR9" s="66"/>
    </row>
    <row r="10" spans="1:70" s="8" customFormat="1">
      <c r="D10" s="5"/>
      <c r="E10" s="9"/>
      <c r="AJ10"/>
      <c r="AK10"/>
      <c r="AL10"/>
      <c r="AM10"/>
      <c r="AN10" s="131" t="s">
        <v>285</v>
      </c>
      <c r="AO10" s="132"/>
      <c r="AP10" t="s">
        <v>263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 s="65"/>
      <c r="BI10"/>
      <c r="BJ10"/>
      <c r="BK10"/>
      <c r="BL10"/>
      <c r="BM10"/>
      <c r="BN10"/>
      <c r="BO10"/>
      <c r="BP10"/>
      <c r="BQ10"/>
      <c r="BR10" s="66"/>
    </row>
    <row r="11" spans="1:70" s="8" customFormat="1">
      <c r="AA11" s="69"/>
      <c r="AB11" s="70"/>
      <c r="AC11" s="70"/>
      <c r="AD11" s="70"/>
      <c r="AE11" s="70"/>
      <c r="AF11" s="70"/>
      <c r="AG11" s="70"/>
      <c r="AH11" s="70"/>
      <c r="AI11" s="71"/>
      <c r="AJ11"/>
      <c r="AK11"/>
      <c r="AL11"/>
      <c r="AM11"/>
      <c r="AN11" s="131" t="s">
        <v>286</v>
      </c>
      <c r="AO11" s="131"/>
      <c r="AP11" t="s">
        <v>264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65"/>
      <c r="BI11"/>
      <c r="BJ11"/>
      <c r="BK11"/>
      <c r="BL11"/>
      <c r="BM11"/>
      <c r="BN11"/>
      <c r="BO11"/>
      <c r="BP11"/>
      <c r="BQ11"/>
      <c r="BR11" s="66"/>
    </row>
    <row r="12" spans="1:70" s="8" customFormat="1">
      <c r="AA12" s="72"/>
      <c r="AI12" s="73"/>
      <c r="AJ12"/>
      <c r="AK12"/>
      <c r="AL12"/>
      <c r="AM12"/>
      <c r="AN12" s="132" t="s">
        <v>51</v>
      </c>
      <c r="AO12" s="132"/>
      <c r="AP12" t="s">
        <v>265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 s="65"/>
      <c r="BI12"/>
      <c r="BJ12"/>
      <c r="BK12"/>
      <c r="BL12"/>
      <c r="BM12"/>
      <c r="BN12"/>
      <c r="BO12"/>
      <c r="BP12"/>
      <c r="BQ12"/>
      <c r="BR12" s="66"/>
    </row>
    <row r="13" spans="1:70" s="8" customFormat="1">
      <c r="AA13" s="72"/>
      <c r="AI13" s="7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 s="65"/>
      <c r="BI13"/>
      <c r="BJ13"/>
      <c r="BK13"/>
      <c r="BL13"/>
      <c r="BM13"/>
      <c r="BN13"/>
      <c r="BO13"/>
      <c r="BP13"/>
      <c r="BQ13"/>
      <c r="BR13" s="66"/>
    </row>
    <row r="14" spans="1:70" s="8" customFormat="1">
      <c r="AA14" s="72"/>
      <c r="AI14" s="73"/>
      <c r="AJ14"/>
      <c r="AK14"/>
      <c r="AL14"/>
      <c r="AM14" t="s">
        <v>224</v>
      </c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 s="65"/>
      <c r="BI14"/>
      <c r="BJ14"/>
      <c r="BK14"/>
      <c r="BL14"/>
      <c r="BM14"/>
      <c r="BN14"/>
      <c r="BO14"/>
      <c r="BP14"/>
      <c r="BQ14"/>
      <c r="BR14" s="66"/>
    </row>
    <row r="15" spans="1:70" s="8" customFormat="1">
      <c r="AA15" s="72"/>
      <c r="AI15" s="73"/>
      <c r="AJ15"/>
      <c r="AK15"/>
      <c r="AL15"/>
      <c r="AM15"/>
      <c r="AN15" s="131" t="s">
        <v>287</v>
      </c>
      <c r="AO15" s="132"/>
      <c r="AP15" s="2" t="s">
        <v>52</v>
      </c>
      <c r="AQ15" s="132" t="s">
        <v>48</v>
      </c>
      <c r="AR15" s="132"/>
      <c r="AS15" s="132"/>
      <c r="AT15" t="s">
        <v>54</v>
      </c>
      <c r="AU15" s="131" t="s">
        <v>288</v>
      </c>
      <c r="AV15" s="132"/>
      <c r="AW15" s="132"/>
      <c r="AX15"/>
      <c r="AY15"/>
      <c r="AZ15"/>
      <c r="BA15"/>
      <c r="BB15"/>
      <c r="BC15"/>
      <c r="BD15"/>
      <c r="BE15"/>
      <c r="BF15"/>
      <c r="BG15"/>
      <c r="BH15" s="65"/>
      <c r="BI15"/>
      <c r="BJ15"/>
      <c r="BK15"/>
      <c r="BL15"/>
      <c r="BM15"/>
      <c r="BN15"/>
      <c r="BO15"/>
      <c r="BP15"/>
      <c r="BQ15"/>
      <c r="BR15" s="66"/>
    </row>
    <row r="16" spans="1:70" s="8" customFormat="1">
      <c r="AA16" s="72"/>
      <c r="AI16" s="73"/>
      <c r="AK16"/>
      <c r="AL16"/>
      <c r="AM16"/>
      <c r="AN16"/>
      <c r="AO16"/>
      <c r="AP16" s="2" t="s">
        <v>52</v>
      </c>
      <c r="AQ16" s="241">
        <f>'1.設計条件'!T6</f>
        <v>1.2</v>
      </c>
      <c r="AR16" s="241"/>
      <c r="AS16" s="241"/>
      <c r="AT16" t="s">
        <v>54</v>
      </c>
      <c r="AU16" s="241">
        <f>'1.設計条件'!BH5</f>
        <v>0.6</v>
      </c>
      <c r="AV16" s="241"/>
      <c r="AW16" s="241"/>
      <c r="AX16"/>
      <c r="AY16"/>
      <c r="AZ16"/>
      <c r="BA16"/>
      <c r="BB16"/>
      <c r="BC16"/>
      <c r="BD16"/>
      <c r="BE16"/>
      <c r="BF16"/>
      <c r="BG16"/>
      <c r="BH16" s="65"/>
      <c r="BI16"/>
      <c r="BJ16"/>
      <c r="BK16"/>
      <c r="BL16"/>
      <c r="BM16"/>
      <c r="BN16"/>
      <c r="BO16"/>
      <c r="BP16"/>
      <c r="BQ16"/>
      <c r="BR16" s="66"/>
    </row>
    <row r="17" spans="1:70" s="8" customFormat="1">
      <c r="AA17" s="72"/>
      <c r="AI17" s="73"/>
      <c r="AP17" s="2" t="s">
        <v>52</v>
      </c>
      <c r="AQ17" s="241">
        <f>AQ16+AU16</f>
        <v>1.7999999999999998</v>
      </c>
      <c r="AR17" s="241"/>
      <c r="AS17" s="241"/>
      <c r="AT17" s="40" t="s">
        <v>16</v>
      </c>
      <c r="BH17" s="65"/>
      <c r="BI17"/>
      <c r="BJ17"/>
      <c r="BK17"/>
      <c r="BL17"/>
      <c r="BM17"/>
      <c r="BN17"/>
      <c r="BO17"/>
      <c r="BP17"/>
      <c r="BQ17"/>
      <c r="BR17" s="73"/>
    </row>
    <row r="18" spans="1:70" s="8" customFormat="1">
      <c r="AA18" s="72"/>
      <c r="AI18" s="73"/>
      <c r="BH18" s="72"/>
      <c r="BR18" s="73"/>
    </row>
    <row r="19" spans="1:70" s="8" customFormat="1">
      <c r="AA19" s="72"/>
      <c r="AI19" s="7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4"/>
      <c r="BI19" s="34"/>
      <c r="BJ19" s="34"/>
      <c r="BK19" s="34"/>
      <c r="BL19" s="34"/>
      <c r="BM19" s="34"/>
      <c r="BN19" s="34"/>
      <c r="BO19" s="34"/>
      <c r="BP19" s="34"/>
      <c r="BQ19" s="34"/>
      <c r="BR19" s="75"/>
    </row>
    <row r="20" spans="1:70" s="8" customFormat="1">
      <c r="AA20" s="72"/>
      <c r="AI20" s="73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70">
      <c r="A21" s="22"/>
      <c r="AA21" s="65"/>
      <c r="AI21" s="66"/>
      <c r="AK21" s="8"/>
      <c r="BR21" s="8"/>
    </row>
    <row r="22" spans="1:70">
      <c r="AA22" s="65"/>
      <c r="AI22" s="66"/>
      <c r="AK22" s="8"/>
      <c r="AL22" t="s">
        <v>225</v>
      </c>
      <c r="BR22" s="8"/>
    </row>
    <row r="23" spans="1:70">
      <c r="AA23" s="67"/>
      <c r="AB23" s="33"/>
      <c r="AC23" s="33"/>
      <c r="AD23" s="33"/>
      <c r="AE23" s="33"/>
      <c r="AF23" s="33"/>
      <c r="AG23" s="33"/>
      <c r="AH23" s="33"/>
      <c r="AI23" s="68"/>
      <c r="AK23" s="8"/>
      <c r="AM23" t="s">
        <v>266</v>
      </c>
      <c r="BR23" s="8"/>
    </row>
    <row r="24" spans="1:70">
      <c r="AN24" s="131" t="s">
        <v>289</v>
      </c>
      <c r="AO24" s="132"/>
      <c r="AP24" s="137" t="s">
        <v>42</v>
      </c>
      <c r="AQ24" s="159" t="s">
        <v>283</v>
      </c>
      <c r="AR24" s="160"/>
      <c r="AT24" s="137" t="s">
        <v>42</v>
      </c>
      <c r="AU24" s="157">
        <f>'1.設計条件'!BH6</f>
        <v>25</v>
      </c>
      <c r="AV24" s="157"/>
    </row>
    <row r="25" spans="1:70">
      <c r="C25" s="8" t="s">
        <v>183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62"/>
      <c r="AB25" s="63"/>
      <c r="AC25" s="63"/>
      <c r="AD25" s="63"/>
      <c r="AE25" s="63"/>
      <c r="AF25" s="63"/>
      <c r="AG25" s="63"/>
      <c r="AH25" s="63"/>
      <c r="AI25" s="64"/>
      <c r="AN25" s="132"/>
      <c r="AO25" s="132"/>
      <c r="AP25" s="137"/>
      <c r="AQ25" s="132" t="s">
        <v>51</v>
      </c>
      <c r="AR25" s="132"/>
      <c r="AT25" s="137"/>
      <c r="AU25" s="136">
        <f>'1.設計条件'!T11</f>
        <v>10</v>
      </c>
      <c r="AV25" s="136"/>
      <c r="BH25" s="62"/>
      <c r="BI25" s="63"/>
      <c r="BJ25" s="63"/>
      <c r="BK25" s="63"/>
      <c r="BL25" s="63"/>
      <c r="BM25" s="63"/>
      <c r="BN25" s="63"/>
      <c r="BO25" s="63"/>
      <c r="BP25" s="63"/>
      <c r="BQ25" s="63"/>
      <c r="BR25" s="64"/>
    </row>
    <row r="26" spans="1:70">
      <c r="C26" s="8"/>
      <c r="D26" s="132" t="s">
        <v>47</v>
      </c>
      <c r="E26" s="132"/>
      <c r="F26" s="137" t="s">
        <v>42</v>
      </c>
      <c r="G26" s="152" t="s">
        <v>218</v>
      </c>
      <c r="H26" s="153"/>
      <c r="I26" s="153"/>
      <c r="J26" s="8"/>
      <c r="K26" s="137" t="s">
        <v>42</v>
      </c>
      <c r="L26" s="135">
        <f>T9</f>
        <v>0.43872</v>
      </c>
      <c r="M26" s="135"/>
      <c r="N26" s="135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65"/>
      <c r="AI26" s="66"/>
      <c r="AP26" s="2" t="s">
        <v>52</v>
      </c>
      <c r="AQ26" s="241">
        <f>AU24/AU25</f>
        <v>2.5</v>
      </c>
      <c r="AR26" s="241"/>
      <c r="AS26" s="241"/>
      <c r="AT26" s="40" t="s">
        <v>46</v>
      </c>
      <c r="BH26" s="65"/>
      <c r="BR26" s="66"/>
    </row>
    <row r="27" spans="1:70">
      <c r="C27" s="8"/>
      <c r="D27" s="132"/>
      <c r="E27" s="132"/>
      <c r="F27" s="137"/>
      <c r="G27" s="132" t="s">
        <v>219</v>
      </c>
      <c r="H27" s="151"/>
      <c r="I27" s="151"/>
      <c r="J27" s="8"/>
      <c r="K27" s="137"/>
      <c r="L27" s="136">
        <f>K9</f>
        <v>0.98399999999999999</v>
      </c>
      <c r="M27" s="136"/>
      <c r="N27" s="136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65"/>
      <c r="AI27" s="66"/>
      <c r="BH27" s="65"/>
      <c r="BR27" s="66"/>
    </row>
    <row r="28" spans="1:70">
      <c r="C28" s="5"/>
      <c r="D28" s="8"/>
      <c r="E28" s="8"/>
      <c r="F28" s="5" t="s">
        <v>42</v>
      </c>
      <c r="G28" s="156">
        <f>L26/L27</f>
        <v>0.44585365853658537</v>
      </c>
      <c r="H28" s="156"/>
      <c r="I28" s="156"/>
      <c r="J28" s="40" t="s">
        <v>16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65"/>
      <c r="AI28" s="66"/>
      <c r="AN28" t="s">
        <v>53</v>
      </c>
      <c r="BH28" s="65"/>
      <c r="BR28" s="66"/>
    </row>
    <row r="29" spans="1:70">
      <c r="C29" s="8"/>
      <c r="D29" s="5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65"/>
      <c r="AI29" s="66"/>
      <c r="AN29" s="131" t="s">
        <v>289</v>
      </c>
      <c r="AO29" s="132"/>
      <c r="AP29" t="s">
        <v>267</v>
      </c>
      <c r="BH29" s="65"/>
      <c r="BR29" s="66"/>
    </row>
    <row r="30" spans="1:70" ht="19.2">
      <c r="C30" s="8" t="s">
        <v>223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65"/>
      <c r="AI30" s="66"/>
      <c r="AN30" s="133" t="s">
        <v>283</v>
      </c>
      <c r="AO30" s="134"/>
      <c r="AP30" t="s">
        <v>268</v>
      </c>
      <c r="BH30" s="65"/>
      <c r="BR30" s="66"/>
    </row>
    <row r="31" spans="1:70">
      <c r="C31" s="8"/>
      <c r="D31" s="132" t="s">
        <v>41</v>
      </c>
      <c r="E31" s="132"/>
      <c r="F31" s="5" t="s">
        <v>42</v>
      </c>
      <c r="G31" s="132" t="s">
        <v>219</v>
      </c>
      <c r="H31" s="151"/>
      <c r="I31" s="151"/>
      <c r="J31" s="48" t="s">
        <v>242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65"/>
      <c r="AI31" s="66"/>
      <c r="AN31" s="132" t="s">
        <v>51</v>
      </c>
      <c r="AO31" s="132"/>
      <c r="AP31" t="s">
        <v>265</v>
      </c>
      <c r="BH31" s="65"/>
      <c r="BR31" s="66"/>
    </row>
    <row r="32" spans="1:70">
      <c r="C32" s="8"/>
      <c r="D32" s="8"/>
      <c r="E32" s="8"/>
      <c r="F32" s="5" t="s">
        <v>42</v>
      </c>
      <c r="G32" s="156">
        <f>K9</f>
        <v>0.98399999999999999</v>
      </c>
      <c r="H32" s="156"/>
      <c r="I32" s="156"/>
      <c r="J32" s="39" t="s">
        <v>116</v>
      </c>
      <c r="K32" s="41">
        <f>'1.設計条件'!T15</f>
        <v>23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65"/>
      <c r="AI32" s="66"/>
      <c r="BH32" s="65"/>
      <c r="BR32" s="66"/>
    </row>
    <row r="33" spans="3:70">
      <c r="C33" s="8"/>
      <c r="D33" s="8"/>
      <c r="E33" s="8"/>
      <c r="F33" s="5" t="s">
        <v>42</v>
      </c>
      <c r="G33" s="156">
        <f>K9*K32</f>
        <v>22.631999999999998</v>
      </c>
      <c r="H33" s="156"/>
      <c r="I33" s="156"/>
      <c r="J33" s="40" t="s">
        <v>46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65"/>
      <c r="AI33" s="66"/>
      <c r="AM33" t="s">
        <v>115</v>
      </c>
      <c r="BH33" s="65"/>
      <c r="BR33" s="66"/>
    </row>
    <row r="34" spans="3:70">
      <c r="AA34" s="65"/>
      <c r="AI34" s="66"/>
      <c r="AN34" s="131" t="s">
        <v>290</v>
      </c>
      <c r="AO34" s="131"/>
      <c r="AP34" s="8" t="s">
        <v>52</v>
      </c>
      <c r="AQ34" s="131" t="s">
        <v>291</v>
      </c>
      <c r="AR34" s="131"/>
      <c r="AS34" s="8"/>
      <c r="AT34" s="8"/>
      <c r="AU34" s="8"/>
      <c r="AV34" s="8"/>
      <c r="AW34" s="8"/>
      <c r="BH34" s="65"/>
      <c r="BR34" s="66"/>
    </row>
    <row r="35" spans="3:70">
      <c r="AA35" s="65"/>
      <c r="AI35" s="66"/>
      <c r="AM35" s="8"/>
      <c r="AP35" s="2" t="s">
        <v>52</v>
      </c>
      <c r="AQ35" s="156">
        <f>'1.設計条件'!BH7</f>
        <v>0.2</v>
      </c>
      <c r="AR35" s="156"/>
      <c r="AS35" s="156"/>
      <c r="AT35" s="40" t="s">
        <v>16</v>
      </c>
      <c r="BG35" s="8"/>
      <c r="BH35" s="65"/>
      <c r="BR35" s="66"/>
    </row>
    <row r="36" spans="3:70" s="8" customFormat="1">
      <c r="AA36" s="72"/>
      <c r="AI36" s="73"/>
      <c r="AK36"/>
      <c r="BH36" s="72"/>
      <c r="BP36"/>
      <c r="BQ36"/>
      <c r="BR36" s="66"/>
    </row>
    <row r="37" spans="3:70" s="8" customFormat="1">
      <c r="E37" s="2"/>
      <c r="F37" s="3"/>
      <c r="AA37" s="74"/>
      <c r="AB37" s="34"/>
      <c r="AC37" s="34"/>
      <c r="AD37" s="34"/>
      <c r="AE37" s="34"/>
      <c r="AF37" s="34"/>
      <c r="AG37" s="34"/>
      <c r="AH37" s="34"/>
      <c r="AI37" s="75"/>
      <c r="AK37"/>
      <c r="BH37" s="74"/>
      <c r="BI37" s="34"/>
      <c r="BJ37" s="34"/>
      <c r="BK37" s="34"/>
      <c r="BL37" s="34"/>
      <c r="BM37" s="34"/>
      <c r="BN37" s="34"/>
      <c r="BO37" s="34"/>
      <c r="BP37" s="34"/>
      <c r="BQ37" s="34"/>
      <c r="BR37" s="68"/>
    </row>
    <row r="38" spans="3:70">
      <c r="AI38">
        <v>3</v>
      </c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R38">
        <v>4</v>
      </c>
    </row>
    <row r="39" spans="3:70"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</row>
    <row r="40" spans="3:70">
      <c r="AK40" s="8"/>
      <c r="BP40" s="8"/>
      <c r="BQ40" s="8"/>
      <c r="BR40" s="8"/>
    </row>
  </sheetData>
  <sheetProtection sheet="1" objects="1" scenarios="1"/>
  <mergeCells count="77">
    <mergeCell ref="AQ25:AR25"/>
    <mergeCell ref="AQ26:AS26"/>
    <mergeCell ref="AU24:AV24"/>
    <mergeCell ref="AU25:AV25"/>
    <mergeCell ref="AT24:AT25"/>
    <mergeCell ref="AQ24:AR24"/>
    <mergeCell ref="AN11:AO11"/>
    <mergeCell ref="AQ16:AS16"/>
    <mergeCell ref="AQ17:AS17"/>
    <mergeCell ref="AU15:AW15"/>
    <mergeCell ref="AU16:AW16"/>
    <mergeCell ref="Q8:S8"/>
    <mergeCell ref="Q9:S9"/>
    <mergeCell ref="G32:I32"/>
    <mergeCell ref="G33:I33"/>
    <mergeCell ref="AU5:AV5"/>
    <mergeCell ref="AU6:AV6"/>
    <mergeCell ref="AN12:AO12"/>
    <mergeCell ref="AN15:AO15"/>
    <mergeCell ref="AQ15:AS15"/>
    <mergeCell ref="AP24:AP25"/>
    <mergeCell ref="AN24:AO25"/>
    <mergeCell ref="G28:I28"/>
    <mergeCell ref="AN5:AO6"/>
    <mergeCell ref="AQ5:AR5"/>
    <mergeCell ref="AQ6:AR6"/>
    <mergeCell ref="AN10:AO10"/>
    <mergeCell ref="D31:E31"/>
    <mergeCell ref="G31:I31"/>
    <mergeCell ref="C6:D6"/>
    <mergeCell ref="C7:D7"/>
    <mergeCell ref="C8:D8"/>
    <mergeCell ref="C9:D9"/>
    <mergeCell ref="E7:G7"/>
    <mergeCell ref="E6:G6"/>
    <mergeCell ref="E8:G8"/>
    <mergeCell ref="E9:G9"/>
    <mergeCell ref="D26:E27"/>
    <mergeCell ref="G26:I26"/>
    <mergeCell ref="G27:I27"/>
    <mergeCell ref="H6:J6"/>
    <mergeCell ref="H7:J7"/>
    <mergeCell ref="T8:V8"/>
    <mergeCell ref="T9:V9"/>
    <mergeCell ref="W8:Y8"/>
    <mergeCell ref="W9:Y9"/>
    <mergeCell ref="AT5:AT6"/>
    <mergeCell ref="T6:V6"/>
    <mergeCell ref="T7:V7"/>
    <mergeCell ref="W6:Y6"/>
    <mergeCell ref="W7:Y7"/>
    <mergeCell ref="Z7:AB7"/>
    <mergeCell ref="AP5:AP6"/>
    <mergeCell ref="Z8:AB8"/>
    <mergeCell ref="AQ7:AS7"/>
    <mergeCell ref="N6:P6"/>
    <mergeCell ref="N7:P7"/>
    <mergeCell ref="Q6:S6"/>
    <mergeCell ref="Q7:S7"/>
    <mergeCell ref="K6:M6"/>
    <mergeCell ref="K7:M7"/>
    <mergeCell ref="L26:N26"/>
    <mergeCell ref="L27:N27"/>
    <mergeCell ref="F26:F27"/>
    <mergeCell ref="K26:K27"/>
    <mergeCell ref="H8:J8"/>
    <mergeCell ref="H9:J9"/>
    <mergeCell ref="K8:M8"/>
    <mergeCell ref="K9:M9"/>
    <mergeCell ref="N8:P8"/>
    <mergeCell ref="N9:P9"/>
    <mergeCell ref="AQ35:AS35"/>
    <mergeCell ref="AN29:AO29"/>
    <mergeCell ref="AN30:AO30"/>
    <mergeCell ref="AN31:AO31"/>
    <mergeCell ref="AQ34:AR34"/>
    <mergeCell ref="AN34:AO34"/>
  </mergeCells>
  <phoneticPr fontId="16"/>
  <dataValidations disablePrompts="1" count="1">
    <dataValidation type="list" allowBlank="1" showInputMessage="1" showErrorMessage="1" sqref="Z7:Z8" xr:uid="{88694EA9-B950-418E-AFC1-1B0A583F6E0F}">
      <formula1>"長方形, 三角形"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59D2-43FB-4098-8F71-F45D31F9050C}">
  <dimension ref="B2:BR38"/>
  <sheetViews>
    <sheetView showGridLines="0" view="pageBreakPreview" topLeftCell="A2" zoomScale="70" zoomScaleNormal="60" zoomScaleSheetLayoutView="70" workbookViewId="0">
      <selection activeCell="A3" sqref="A3"/>
    </sheetView>
  </sheetViews>
  <sheetFormatPr defaultColWidth="9" defaultRowHeight="18"/>
  <cols>
    <col min="1" max="70" width="3" style="11" customWidth="1"/>
    <col min="71" max="16384" width="9" style="11"/>
  </cols>
  <sheetData>
    <row r="2" spans="2:55">
      <c r="B2" s="61" t="s">
        <v>308</v>
      </c>
      <c r="AM2" s="36" t="s">
        <v>231</v>
      </c>
      <c r="AN2" s="13"/>
      <c r="AT2" s="15"/>
      <c r="AU2" s="15"/>
    </row>
    <row r="3" spans="2:55">
      <c r="B3" s="23"/>
      <c r="C3" s="61" t="s">
        <v>292</v>
      </c>
      <c r="AN3" s="167" t="s">
        <v>67</v>
      </c>
      <c r="AO3" s="168"/>
      <c r="AP3" s="168"/>
      <c r="AQ3" s="168"/>
      <c r="AR3" s="167" t="s">
        <v>68</v>
      </c>
      <c r="AS3" s="168"/>
      <c r="AT3" s="168"/>
      <c r="AU3" s="168"/>
      <c r="AV3" s="175" t="s">
        <v>135</v>
      </c>
      <c r="AW3" s="176"/>
      <c r="AX3" s="176"/>
      <c r="AY3" s="176"/>
      <c r="AZ3" s="167" t="s">
        <v>69</v>
      </c>
      <c r="BA3" s="168"/>
      <c r="BB3" s="168"/>
      <c r="BC3" s="169"/>
    </row>
    <row r="4" spans="2:55">
      <c r="D4" s="29" t="s">
        <v>171</v>
      </c>
      <c r="AN4" s="178" t="s">
        <v>70</v>
      </c>
      <c r="AO4" s="164"/>
      <c r="AP4" s="164"/>
      <c r="AQ4" s="164"/>
      <c r="AR4" s="170" t="s">
        <v>129</v>
      </c>
      <c r="AS4" s="165"/>
      <c r="AT4" s="165"/>
      <c r="AU4" s="165"/>
      <c r="AV4" s="170" t="s">
        <v>57</v>
      </c>
      <c r="AW4" s="165"/>
      <c r="AX4" s="165"/>
      <c r="AY4" s="165"/>
      <c r="AZ4" s="170" t="s">
        <v>55</v>
      </c>
      <c r="BA4" s="165"/>
      <c r="BB4" s="165"/>
      <c r="BC4" s="171"/>
    </row>
    <row r="5" spans="2:55">
      <c r="D5" s="28" t="s">
        <v>172</v>
      </c>
      <c r="AN5" s="179" t="s">
        <v>160</v>
      </c>
      <c r="AO5" s="180"/>
      <c r="AP5" s="180"/>
      <c r="AQ5" s="180"/>
      <c r="AR5" s="172" t="s">
        <v>40</v>
      </c>
      <c r="AS5" s="173"/>
      <c r="AT5" s="173"/>
      <c r="AU5" s="173"/>
      <c r="AV5" s="172" t="s">
        <v>158</v>
      </c>
      <c r="AW5" s="173"/>
      <c r="AX5" s="173"/>
      <c r="AY5" s="173"/>
      <c r="AZ5" s="172" t="s">
        <v>158</v>
      </c>
      <c r="BA5" s="173"/>
      <c r="BB5" s="173"/>
      <c r="BC5" s="174"/>
    </row>
    <row r="6" spans="2:55">
      <c r="E6" s="165" t="s">
        <v>55</v>
      </c>
      <c r="F6" s="165"/>
      <c r="G6" s="186" t="s">
        <v>42</v>
      </c>
      <c r="H6" s="196" t="s">
        <v>136</v>
      </c>
      <c r="I6" s="196"/>
      <c r="J6" s="197" t="s">
        <v>56</v>
      </c>
      <c r="K6" s="197"/>
      <c r="L6" s="197"/>
      <c r="M6" s="197"/>
      <c r="AL6" s="16" t="str">
        <f t="shared" ref="AL6:AL12" si="0">IF(MAX(AZ$6:AZ$12)=AZ6,"max","")</f>
        <v/>
      </c>
      <c r="AN6" s="177">
        <v>61</v>
      </c>
      <c r="AO6" s="177"/>
      <c r="AP6" s="177"/>
      <c r="AQ6" s="177"/>
      <c r="AR6" s="245">
        <f t="shared" ref="AR6:AR12" si="1">(I$37+1/TAN(AN6*PI()/180))*Q$37</f>
        <v>1.5051078199991441</v>
      </c>
      <c r="AS6" s="245"/>
      <c r="AT6" s="245"/>
      <c r="AU6" s="245"/>
      <c r="AV6" s="245">
        <f t="shared" ref="AV6:AV12" si="2">H$32*AR6</f>
        <v>32.209307347981685</v>
      </c>
      <c r="AW6" s="245"/>
      <c r="AX6" s="245"/>
      <c r="AY6" s="245"/>
      <c r="AZ6" s="245">
        <f t="shared" ref="AZ6:AZ12" si="3">SIN((AN6-M$26)*PI()/180)/COS((AN6-L$27)*PI()/180)*AV6</f>
        <v>18.157532042538417</v>
      </c>
      <c r="BA6" s="245"/>
      <c r="BB6" s="245"/>
      <c r="BC6" s="245"/>
    </row>
    <row r="7" spans="2:55">
      <c r="E7" s="165"/>
      <c r="F7" s="165"/>
      <c r="G7" s="186"/>
      <c r="H7" s="164" t="s">
        <v>130</v>
      </c>
      <c r="I7" s="164"/>
      <c r="J7" s="164"/>
      <c r="K7" s="164"/>
      <c r="L7" s="164"/>
      <c r="M7" s="164"/>
      <c r="AL7" s="16" t="str">
        <f t="shared" si="0"/>
        <v/>
      </c>
      <c r="AN7" s="177">
        <v>62</v>
      </c>
      <c r="AO7" s="177"/>
      <c r="AP7" s="177"/>
      <c r="AQ7" s="177"/>
      <c r="AR7" s="245">
        <f t="shared" si="1"/>
        <v>1.4779882762495957</v>
      </c>
      <c r="AS7" s="245"/>
      <c r="AT7" s="245"/>
      <c r="AU7" s="245"/>
      <c r="AV7" s="245">
        <f t="shared" si="2"/>
        <v>31.628949111741345</v>
      </c>
      <c r="AW7" s="245"/>
      <c r="AX7" s="245"/>
      <c r="AY7" s="245"/>
      <c r="AZ7" s="245">
        <f t="shared" si="3"/>
        <v>18.206908965098759</v>
      </c>
      <c r="BA7" s="245"/>
      <c r="BB7" s="245"/>
      <c r="BC7" s="245"/>
    </row>
    <row r="8" spans="2:55">
      <c r="E8" s="165" t="s">
        <v>57</v>
      </c>
      <c r="F8" s="165"/>
      <c r="G8" s="186" t="s">
        <v>42</v>
      </c>
      <c r="H8" s="185" t="s">
        <v>131</v>
      </c>
      <c r="I8" s="185"/>
      <c r="J8" s="185"/>
      <c r="K8" s="195" t="s">
        <v>248</v>
      </c>
      <c r="L8" s="195"/>
      <c r="M8" s="190" t="s">
        <v>138</v>
      </c>
      <c r="N8" s="190"/>
      <c r="O8" s="190"/>
      <c r="AL8" s="16" t="str">
        <f t="shared" si="0"/>
        <v/>
      </c>
      <c r="AN8" s="177">
        <v>63</v>
      </c>
      <c r="AO8" s="177"/>
      <c r="AP8" s="177"/>
      <c r="AQ8" s="177"/>
      <c r="AR8" s="245">
        <f t="shared" si="1"/>
        <v>1.4513674976491358</v>
      </c>
      <c r="AS8" s="245"/>
      <c r="AT8" s="245"/>
      <c r="AU8" s="245"/>
      <c r="AV8" s="245">
        <f t="shared" si="2"/>
        <v>31.059264449691504</v>
      </c>
      <c r="AW8" s="245"/>
      <c r="AX8" s="245"/>
      <c r="AY8" s="245"/>
      <c r="AZ8" s="245">
        <f t="shared" si="3"/>
        <v>18.243302257439257</v>
      </c>
      <c r="BA8" s="245"/>
      <c r="BB8" s="245"/>
      <c r="BC8" s="245"/>
    </row>
    <row r="9" spans="2:55">
      <c r="E9" s="165"/>
      <c r="F9" s="165"/>
      <c r="G9" s="186"/>
      <c r="I9" s="44">
        <v>2</v>
      </c>
      <c r="K9" s="195"/>
      <c r="L9" s="195"/>
      <c r="M9" s="190"/>
      <c r="N9" s="190"/>
      <c r="O9" s="190"/>
      <c r="AL9" s="16" t="str">
        <f t="shared" si="0"/>
        <v/>
      </c>
      <c r="AN9" s="177">
        <v>64</v>
      </c>
      <c r="AO9" s="177"/>
      <c r="AP9" s="177"/>
      <c r="AQ9" s="177"/>
      <c r="AR9" s="245">
        <f t="shared" si="1"/>
        <v>1.4252160645348548</v>
      </c>
      <c r="AS9" s="245"/>
      <c r="AT9" s="245"/>
      <c r="AU9" s="245"/>
      <c r="AV9" s="245">
        <f t="shared" si="2"/>
        <v>30.499623781045891</v>
      </c>
      <c r="AW9" s="245"/>
      <c r="AX9" s="245"/>
      <c r="AY9" s="245"/>
      <c r="AZ9" s="245">
        <f t="shared" si="3"/>
        <v>18.267339786897494</v>
      </c>
      <c r="BA9" s="245"/>
      <c r="BB9" s="245"/>
      <c r="BC9" s="245"/>
    </row>
    <row r="10" spans="2:55">
      <c r="E10" s="165" t="s">
        <v>128</v>
      </c>
      <c r="F10" s="165"/>
      <c r="G10" s="186" t="s">
        <v>42</v>
      </c>
      <c r="H10" s="164" t="s">
        <v>125</v>
      </c>
      <c r="I10" s="164"/>
      <c r="J10" s="164"/>
      <c r="K10" s="187" t="s">
        <v>44</v>
      </c>
      <c r="L10" s="14"/>
      <c r="M10" s="45">
        <v>1</v>
      </c>
      <c r="N10" s="14"/>
      <c r="O10" s="183" t="s">
        <v>127</v>
      </c>
      <c r="P10" s="183"/>
      <c r="Q10" s="183"/>
      <c r="AL10" s="16" t="str">
        <f t="shared" si="0"/>
        <v/>
      </c>
      <c r="AN10" s="177">
        <v>65</v>
      </c>
      <c r="AO10" s="177"/>
      <c r="AP10" s="177"/>
      <c r="AQ10" s="177"/>
      <c r="AR10" s="245">
        <f t="shared" si="1"/>
        <v>1.3995061480418194</v>
      </c>
      <c r="AS10" s="245"/>
      <c r="AT10" s="245"/>
      <c r="AU10" s="245"/>
      <c r="AV10" s="245">
        <f t="shared" si="2"/>
        <v>29.949431568094933</v>
      </c>
      <c r="AW10" s="245"/>
      <c r="AX10" s="245"/>
      <c r="AY10" s="245"/>
      <c r="AZ10" s="245">
        <f t="shared" si="3"/>
        <v>18.279591574300177</v>
      </c>
      <c r="BA10" s="245"/>
      <c r="BB10" s="245"/>
      <c r="BC10" s="245"/>
    </row>
    <row r="11" spans="2:55">
      <c r="E11" s="165"/>
      <c r="F11" s="165"/>
      <c r="G11" s="186"/>
      <c r="H11" s="164"/>
      <c r="I11" s="164"/>
      <c r="J11" s="164"/>
      <c r="K11" s="186"/>
      <c r="L11" s="164" t="s">
        <v>126</v>
      </c>
      <c r="M11" s="164"/>
      <c r="N11" s="164"/>
      <c r="O11" s="183"/>
      <c r="P11" s="183"/>
      <c r="Q11" s="183"/>
      <c r="AL11" s="16" t="str">
        <f t="shared" si="0"/>
        <v>max</v>
      </c>
      <c r="AN11" s="177">
        <v>66</v>
      </c>
      <c r="AO11" s="177"/>
      <c r="AP11" s="177"/>
      <c r="AQ11" s="177"/>
      <c r="AR11" s="245">
        <f t="shared" si="1"/>
        <v>1.3742113806260645</v>
      </c>
      <c r="AS11" s="245"/>
      <c r="AT11" s="245"/>
      <c r="AU11" s="245"/>
      <c r="AV11" s="245">
        <f t="shared" si="2"/>
        <v>29.408123545397778</v>
      </c>
      <c r="AW11" s="245"/>
      <c r="AX11" s="245"/>
      <c r="AY11" s="245"/>
      <c r="AZ11" s="245">
        <f t="shared" si="3"/>
        <v>18.280574577243552</v>
      </c>
      <c r="BA11" s="245"/>
      <c r="BB11" s="245"/>
      <c r="BC11" s="245"/>
    </row>
    <row r="12" spans="2:55">
      <c r="E12" s="11" t="s">
        <v>58</v>
      </c>
      <c r="AL12" s="16" t="str">
        <f t="shared" si="0"/>
        <v/>
      </c>
      <c r="AN12" s="177">
        <v>67</v>
      </c>
      <c r="AO12" s="177"/>
      <c r="AP12" s="177"/>
      <c r="AQ12" s="177"/>
      <c r="AR12" s="245">
        <f t="shared" si="1"/>
        <v>1.3493067377073469</v>
      </c>
      <c r="AS12" s="245"/>
      <c r="AT12" s="245"/>
      <c r="AU12" s="245"/>
      <c r="AV12" s="245">
        <f t="shared" si="2"/>
        <v>28.875164186937223</v>
      </c>
      <c r="AW12" s="245"/>
      <c r="AX12" s="245"/>
      <c r="AY12" s="245"/>
      <c r="AZ12" s="245">
        <f t="shared" si="3"/>
        <v>18.270756955231473</v>
      </c>
      <c r="BA12" s="245"/>
      <c r="BB12" s="245"/>
      <c r="BC12" s="245"/>
    </row>
    <row r="13" spans="2:55">
      <c r="E13" s="165" t="s">
        <v>55</v>
      </c>
      <c r="F13" s="165"/>
      <c r="G13" s="59" t="s">
        <v>269</v>
      </c>
    </row>
    <row r="14" spans="2:55">
      <c r="E14" s="165" t="s">
        <v>57</v>
      </c>
      <c r="F14" s="165"/>
      <c r="G14" s="59" t="s">
        <v>270</v>
      </c>
      <c r="AM14" s="11" t="s">
        <v>71</v>
      </c>
    </row>
    <row r="15" spans="2:55">
      <c r="E15" s="165" t="s">
        <v>129</v>
      </c>
      <c r="F15" s="165"/>
      <c r="G15" s="59" t="s">
        <v>271</v>
      </c>
      <c r="AM15" s="164" t="s">
        <v>72</v>
      </c>
      <c r="AN15" s="164"/>
      <c r="AO15" s="13" t="s">
        <v>42</v>
      </c>
      <c r="AP15" s="166">
        <f>VLOOKUP("max",AL6:BC12,3)</f>
        <v>66</v>
      </c>
      <c r="AQ15" s="166"/>
      <c r="AR15" s="166"/>
      <c r="AS15" s="27" t="s">
        <v>161</v>
      </c>
    </row>
    <row r="16" spans="2:55">
      <c r="E16" s="164" t="s">
        <v>64</v>
      </c>
      <c r="F16" s="164"/>
      <c r="G16" s="29" t="s">
        <v>173</v>
      </c>
      <c r="AM16" s="11" t="s">
        <v>73</v>
      </c>
    </row>
    <row r="17" spans="4:70">
      <c r="E17" s="164" t="s">
        <v>61</v>
      </c>
      <c r="F17" s="164"/>
      <c r="G17" s="29" t="s">
        <v>174</v>
      </c>
      <c r="AM17" s="165" t="s">
        <v>55</v>
      </c>
      <c r="AN17" s="165"/>
      <c r="AO17" s="13" t="s">
        <v>42</v>
      </c>
      <c r="AP17" s="198">
        <f>VLOOKUP("max",AL6:BE12,15)</f>
        <v>18.280574577243552</v>
      </c>
      <c r="AQ17" s="198"/>
      <c r="AR17" s="198"/>
      <c r="AS17" s="47" t="s">
        <v>159</v>
      </c>
    </row>
    <row r="18" spans="4:70">
      <c r="E18" s="164" t="s">
        <v>59</v>
      </c>
      <c r="F18" s="164"/>
      <c r="G18" s="37" t="s">
        <v>235</v>
      </c>
      <c r="Q18" s="51" t="s">
        <v>59</v>
      </c>
      <c r="R18" s="13" t="s">
        <v>42</v>
      </c>
      <c r="S18" s="195" t="s">
        <v>272</v>
      </c>
      <c r="T18" s="195"/>
      <c r="U18" s="195"/>
      <c r="V18" s="11" t="s">
        <v>42</v>
      </c>
      <c r="W18" s="164" t="s">
        <v>246</v>
      </c>
      <c r="X18" s="164"/>
      <c r="Y18" s="242">
        <f>'1.設計条件'!T10</f>
        <v>0.7</v>
      </c>
      <c r="Z18" s="242"/>
      <c r="AA18" s="242"/>
      <c r="AB18" s="11" t="s">
        <v>42</v>
      </c>
      <c r="AC18" s="242">
        <f>ROUND(ATAN(Y18)*180/PI(),2)</f>
        <v>34.99</v>
      </c>
      <c r="AD18" s="242"/>
      <c r="AE18" s="242"/>
    </row>
    <row r="19" spans="4:70">
      <c r="E19" s="164" t="s">
        <v>60</v>
      </c>
      <c r="F19" s="164"/>
      <c r="G19" s="29" t="s">
        <v>175</v>
      </c>
      <c r="Q19" s="164" t="s">
        <v>60</v>
      </c>
      <c r="R19" s="186" t="s">
        <v>42</v>
      </c>
      <c r="S19" s="45">
        <v>2</v>
      </c>
      <c r="T19" s="164" t="s">
        <v>61</v>
      </c>
      <c r="V19" s="186" t="s">
        <v>42</v>
      </c>
      <c r="W19" s="45">
        <f>S19</f>
        <v>2</v>
      </c>
      <c r="X19" s="194">
        <f>'1.設計条件'!T24</f>
        <v>30</v>
      </c>
      <c r="Y19" s="194"/>
      <c r="Z19" s="186" t="s">
        <v>42</v>
      </c>
      <c r="AA19" s="194">
        <f>ROUND(W19/W20*X19,2)</f>
        <v>20</v>
      </c>
      <c r="AB19" s="194"/>
      <c r="AM19" s="11" t="s">
        <v>74</v>
      </c>
    </row>
    <row r="20" spans="4:70">
      <c r="Q20" s="164"/>
      <c r="R20" s="186"/>
      <c r="S20" s="44">
        <v>3</v>
      </c>
      <c r="T20" s="164"/>
      <c r="V20" s="186"/>
      <c r="W20" s="44">
        <f>S20</f>
        <v>3</v>
      </c>
      <c r="X20" s="194"/>
      <c r="Y20" s="194"/>
      <c r="Z20" s="186"/>
      <c r="AA20" s="194"/>
      <c r="AB20" s="194"/>
      <c r="AM20" s="11" t="s">
        <v>75</v>
      </c>
    </row>
    <row r="21" spans="4:70">
      <c r="D21" s="11" t="s">
        <v>62</v>
      </c>
      <c r="AM21" s="161" t="s">
        <v>76</v>
      </c>
      <c r="AN21" s="161"/>
      <c r="AO21" s="13" t="s">
        <v>42</v>
      </c>
      <c r="AP21" s="165" t="s">
        <v>55</v>
      </c>
      <c r="AQ21" s="165"/>
      <c r="AR21" s="164" t="s">
        <v>77</v>
      </c>
      <c r="AS21" s="164"/>
      <c r="AT21" s="164"/>
      <c r="AU21" s="164"/>
    </row>
    <row r="22" spans="4:70">
      <c r="E22" s="165" t="s">
        <v>55</v>
      </c>
      <c r="F22" s="165"/>
      <c r="G22" s="186" t="s">
        <v>42</v>
      </c>
      <c r="H22" s="196" t="s">
        <v>136</v>
      </c>
      <c r="I22" s="196"/>
      <c r="J22" s="197" t="s">
        <v>56</v>
      </c>
      <c r="K22" s="197"/>
      <c r="L22" s="197"/>
      <c r="M22" s="197"/>
      <c r="AO22" s="13" t="s">
        <v>42</v>
      </c>
      <c r="AP22" s="198">
        <f>AP17</f>
        <v>18.280574577243552</v>
      </c>
      <c r="AQ22" s="198"/>
      <c r="AR22" s="198"/>
      <c r="AS22" s="164" t="s">
        <v>78</v>
      </c>
      <c r="AT22" s="164"/>
      <c r="AU22" s="164"/>
      <c r="AV22" s="198">
        <f>AC18</f>
        <v>34.99</v>
      </c>
      <c r="AW22" s="198"/>
      <c r="AX22" s="198"/>
      <c r="AY22" s="13" t="s">
        <v>79</v>
      </c>
      <c r="AZ22" s="163">
        <f>AA19</f>
        <v>20</v>
      </c>
      <c r="BA22" s="163"/>
      <c r="BB22" s="163"/>
      <c r="BC22" s="11" t="s">
        <v>80</v>
      </c>
    </row>
    <row r="23" spans="4:70">
      <c r="E23" s="165"/>
      <c r="F23" s="165"/>
      <c r="G23" s="186"/>
      <c r="H23" s="164" t="s">
        <v>130</v>
      </c>
      <c r="I23" s="164"/>
      <c r="J23" s="164"/>
      <c r="K23" s="164"/>
      <c r="L23" s="164"/>
      <c r="M23" s="164"/>
      <c r="AO23" s="13" t="s">
        <v>42</v>
      </c>
      <c r="AP23" s="198">
        <f>AP22*COS((AV22+AZ22)*PI()/180)</f>
        <v>10.487920216263205</v>
      </c>
      <c r="AQ23" s="198"/>
      <c r="AR23" s="198"/>
      <c r="AS23" s="47" t="s">
        <v>159</v>
      </c>
    </row>
    <row r="24" spans="4:70">
      <c r="G24" s="186" t="s">
        <v>42</v>
      </c>
      <c r="H24" s="14"/>
      <c r="I24" s="191" t="s">
        <v>136</v>
      </c>
      <c r="J24" s="191"/>
      <c r="K24" s="192" t="s">
        <v>63</v>
      </c>
      <c r="L24" s="192"/>
      <c r="M24" s="52" t="s">
        <v>64</v>
      </c>
      <c r="N24" s="60" t="s">
        <v>273</v>
      </c>
      <c r="O24" s="46">
        <f>'1.設計条件'!T24</f>
        <v>30</v>
      </c>
      <c r="P24" s="14" t="s">
        <v>50</v>
      </c>
      <c r="Q24" s="14"/>
      <c r="R24" s="14"/>
      <c r="S24" s="14"/>
      <c r="W24" s="76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  <c r="BF24" s="76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8"/>
    </row>
    <row r="25" spans="4:70">
      <c r="G25" s="186"/>
      <c r="H25" s="164" t="s">
        <v>65</v>
      </c>
      <c r="I25" s="164"/>
      <c r="J25" s="53" t="s">
        <v>64</v>
      </c>
      <c r="K25" s="59" t="s">
        <v>273</v>
      </c>
      <c r="L25" s="47">
        <f>'1.設計条件'!T24</f>
        <v>30</v>
      </c>
      <c r="M25" s="59" t="s">
        <v>273</v>
      </c>
      <c r="N25" s="243">
        <f>AC18</f>
        <v>34.99</v>
      </c>
      <c r="O25" s="243"/>
      <c r="P25" s="243"/>
      <c r="Q25" s="59" t="s">
        <v>273</v>
      </c>
      <c r="R25" s="47">
        <f>AA19</f>
        <v>20</v>
      </c>
      <c r="S25" s="11" t="s">
        <v>50</v>
      </c>
      <c r="W25" s="79"/>
      <c r="AI25" s="80"/>
      <c r="AM25" s="11" t="s">
        <v>81</v>
      </c>
      <c r="BF25" s="79"/>
      <c r="BR25" s="80"/>
    </row>
    <row r="26" spans="4:70">
      <c r="G26" s="186" t="s">
        <v>42</v>
      </c>
      <c r="H26" s="193" t="s">
        <v>247</v>
      </c>
      <c r="I26" s="193"/>
      <c r="J26" s="193"/>
      <c r="K26" s="52" t="s">
        <v>64</v>
      </c>
      <c r="L26" s="60" t="s">
        <v>273</v>
      </c>
      <c r="M26" s="46">
        <f>O24</f>
        <v>30</v>
      </c>
      <c r="N26" s="14" t="s">
        <v>50</v>
      </c>
      <c r="W26" s="79"/>
      <c r="AF26" s="81"/>
      <c r="AI26" s="80"/>
      <c r="AM26" s="161" t="s">
        <v>82</v>
      </c>
      <c r="AN26" s="161"/>
      <c r="AO26" s="13" t="s">
        <v>42</v>
      </c>
      <c r="AP26" s="165" t="s">
        <v>55</v>
      </c>
      <c r="AQ26" s="165"/>
      <c r="AR26" s="164" t="s">
        <v>83</v>
      </c>
      <c r="AS26" s="164"/>
      <c r="AT26" s="164"/>
      <c r="AU26" s="164"/>
      <c r="BF26" s="79"/>
      <c r="BR26" s="80"/>
    </row>
    <row r="27" spans="4:70">
      <c r="G27" s="186"/>
      <c r="H27" s="184" t="s">
        <v>65</v>
      </c>
      <c r="I27" s="184"/>
      <c r="J27" s="53" t="s">
        <v>64</v>
      </c>
      <c r="K27" s="59" t="s">
        <v>273</v>
      </c>
      <c r="L27" s="243">
        <f>L25+N25+R25</f>
        <v>84.990000000000009</v>
      </c>
      <c r="M27" s="243"/>
      <c r="N27" s="243"/>
      <c r="O27" s="11" t="s">
        <v>50</v>
      </c>
      <c r="W27" s="79"/>
      <c r="AD27" s="18"/>
      <c r="AF27" s="18"/>
      <c r="AI27" s="80"/>
      <c r="AO27" s="13" t="s">
        <v>42</v>
      </c>
      <c r="AP27" s="198">
        <f>AP22</f>
        <v>18.280574577243552</v>
      </c>
      <c r="AQ27" s="198"/>
      <c r="AR27" s="198"/>
      <c r="AS27" s="164" t="s">
        <v>84</v>
      </c>
      <c r="AT27" s="164"/>
      <c r="AU27" s="164"/>
      <c r="AV27" s="198">
        <f>AC18</f>
        <v>34.99</v>
      </c>
      <c r="AW27" s="198"/>
      <c r="AX27" s="198"/>
      <c r="AY27" s="13" t="s">
        <v>79</v>
      </c>
      <c r="AZ27" s="163">
        <f>AA19</f>
        <v>20</v>
      </c>
      <c r="BA27" s="163"/>
      <c r="BB27" s="163"/>
      <c r="BC27" s="11" t="s">
        <v>80</v>
      </c>
      <c r="BF27" s="79"/>
      <c r="BR27" s="80"/>
    </row>
    <row r="28" spans="4:70">
      <c r="E28" s="165" t="s">
        <v>57</v>
      </c>
      <c r="F28" s="165"/>
      <c r="G28" s="186" t="s">
        <v>42</v>
      </c>
      <c r="H28" s="185" t="s">
        <v>131</v>
      </c>
      <c r="I28" s="185"/>
      <c r="J28" s="185"/>
      <c r="K28" s="164" t="s">
        <v>248</v>
      </c>
      <c r="L28" s="164"/>
      <c r="M28" s="190" t="s">
        <v>137</v>
      </c>
      <c r="N28" s="190"/>
      <c r="O28" s="190"/>
      <c r="W28" s="79"/>
      <c r="AI28" s="80"/>
      <c r="AO28" s="13" t="s">
        <v>42</v>
      </c>
      <c r="AP28" s="198">
        <f>AP27*SIN((AV27+AZ27)*PI()/180)</f>
        <v>14.972739776388984</v>
      </c>
      <c r="AQ28" s="198"/>
      <c r="AR28" s="198"/>
      <c r="AS28" s="47" t="s">
        <v>159</v>
      </c>
      <c r="BF28" s="79"/>
      <c r="BR28" s="80"/>
    </row>
    <row r="29" spans="4:70">
      <c r="E29" s="165"/>
      <c r="F29" s="165"/>
      <c r="G29" s="186"/>
      <c r="I29" s="44">
        <v>2</v>
      </c>
      <c r="K29" s="164"/>
      <c r="L29" s="164"/>
      <c r="M29" s="190"/>
      <c r="N29" s="190"/>
      <c r="O29" s="190"/>
      <c r="W29" s="79"/>
      <c r="AI29" s="80"/>
      <c r="BF29" s="79"/>
      <c r="BR29" s="80"/>
    </row>
    <row r="30" spans="4:70">
      <c r="G30" s="186" t="s">
        <v>42</v>
      </c>
      <c r="H30" s="185" t="s">
        <v>132</v>
      </c>
      <c r="I30" s="185"/>
      <c r="J30" s="26" t="s">
        <v>49</v>
      </c>
      <c r="K30" s="244">
        <f>'1.設計条件'!T6</f>
        <v>1.2</v>
      </c>
      <c r="L30" s="244"/>
      <c r="M30" s="244"/>
      <c r="N30" s="188" t="s">
        <v>49</v>
      </c>
      <c r="O30" s="163">
        <f>'1.設計条件'!T25</f>
        <v>19</v>
      </c>
      <c r="P30" s="189" t="s">
        <v>54</v>
      </c>
      <c r="Q30" s="163">
        <f>'1.設計条件'!T37</f>
        <v>10</v>
      </c>
      <c r="R30" s="181" t="s">
        <v>226</v>
      </c>
      <c r="S30" s="181"/>
      <c r="T30" s="181"/>
      <c r="W30" s="79"/>
      <c r="AI30" s="80"/>
      <c r="AM30" s="11" t="s">
        <v>34</v>
      </c>
      <c r="BF30" s="79"/>
      <c r="BR30" s="80"/>
    </row>
    <row r="31" spans="4:70">
      <c r="G31" s="186"/>
      <c r="J31" s="44">
        <v>2</v>
      </c>
      <c r="N31" s="186"/>
      <c r="O31" s="163"/>
      <c r="P31" s="186"/>
      <c r="Q31" s="163"/>
      <c r="R31" s="181"/>
      <c r="S31" s="181"/>
      <c r="T31" s="181"/>
      <c r="W31" s="79"/>
      <c r="AA31" s="13"/>
      <c r="AI31" s="80"/>
      <c r="AM31" s="161" t="s">
        <v>85</v>
      </c>
      <c r="AN31" s="161"/>
      <c r="AO31" s="13" t="s">
        <v>42</v>
      </c>
      <c r="AP31" s="12" t="s">
        <v>6</v>
      </c>
      <c r="AQ31" s="11" t="s">
        <v>86</v>
      </c>
      <c r="AR31" s="47">
        <v>3</v>
      </c>
      <c r="BF31" s="79"/>
      <c r="BR31" s="80"/>
    </row>
    <row r="32" spans="4:70">
      <c r="G32" s="25" t="s">
        <v>52</v>
      </c>
      <c r="H32" s="198">
        <f>K30*O30/J31+Q30</f>
        <v>21.4</v>
      </c>
      <c r="I32" s="198"/>
      <c r="J32" s="198"/>
      <c r="K32" s="182" t="s">
        <v>133</v>
      </c>
      <c r="L32" s="182"/>
      <c r="W32" s="79"/>
      <c r="AD32" s="13"/>
      <c r="AE32" s="13"/>
      <c r="AF32" s="82"/>
      <c r="AI32" s="80"/>
      <c r="AO32" s="13" t="s">
        <v>42</v>
      </c>
      <c r="AP32" s="198">
        <f>'1.設計条件'!T6</f>
        <v>1.2</v>
      </c>
      <c r="AQ32" s="198"/>
      <c r="AR32" s="198"/>
      <c r="AS32" s="11" t="s">
        <v>86</v>
      </c>
      <c r="AT32" s="47">
        <v>3</v>
      </c>
      <c r="BF32" s="79"/>
      <c r="BR32" s="80"/>
    </row>
    <row r="33" spans="4:70">
      <c r="E33" s="165" t="s">
        <v>128</v>
      </c>
      <c r="F33" s="165"/>
      <c r="G33" s="186" t="s">
        <v>42</v>
      </c>
      <c r="H33" s="164" t="s">
        <v>125</v>
      </c>
      <c r="I33" s="164"/>
      <c r="J33" s="164"/>
      <c r="K33" s="187" t="s">
        <v>44</v>
      </c>
      <c r="L33" s="14"/>
      <c r="M33" s="45">
        <v>1</v>
      </c>
      <c r="N33" s="14"/>
      <c r="O33" s="183" t="s">
        <v>127</v>
      </c>
      <c r="P33" s="183"/>
      <c r="Q33" s="183"/>
      <c r="W33" s="79"/>
      <c r="AI33" s="80"/>
      <c r="AO33" s="13" t="s">
        <v>42</v>
      </c>
      <c r="AP33" s="198">
        <f>AP32/AT32</f>
        <v>0.39999999999999997</v>
      </c>
      <c r="AQ33" s="198"/>
      <c r="AR33" s="198"/>
      <c r="AS33" s="47" t="s">
        <v>16</v>
      </c>
      <c r="BF33" s="79"/>
      <c r="BR33" s="80"/>
    </row>
    <row r="34" spans="4:70" collapsed="1">
      <c r="E34" s="165"/>
      <c r="F34" s="165"/>
      <c r="G34" s="186"/>
      <c r="H34" s="164"/>
      <c r="I34" s="164"/>
      <c r="J34" s="164"/>
      <c r="K34" s="186"/>
      <c r="L34" s="164" t="s">
        <v>126</v>
      </c>
      <c r="M34" s="164"/>
      <c r="N34" s="164"/>
      <c r="O34" s="183"/>
      <c r="P34" s="183"/>
      <c r="Q34" s="183"/>
      <c r="W34" s="79"/>
      <c r="AH34" s="81"/>
      <c r="AI34" s="80"/>
      <c r="BF34" s="79"/>
      <c r="BR34" s="80"/>
    </row>
    <row r="35" spans="4:70">
      <c r="D35" s="24"/>
      <c r="G35" s="186" t="s">
        <v>42</v>
      </c>
      <c r="H35" s="184" t="s">
        <v>66</v>
      </c>
      <c r="I35" s="184"/>
      <c r="J35" s="198">
        <f>AC18</f>
        <v>34.99</v>
      </c>
      <c r="K35" s="198"/>
      <c r="L35" s="198"/>
      <c r="M35" s="187" t="s">
        <v>44</v>
      </c>
      <c r="N35" s="14"/>
      <c r="O35" s="45">
        <v>1</v>
      </c>
      <c r="P35" s="14"/>
      <c r="Q35" s="187" t="s">
        <v>45</v>
      </c>
      <c r="R35" s="242">
        <f>'1.設計条件'!T6</f>
        <v>1.2</v>
      </c>
      <c r="S35" s="242"/>
      <c r="T35" s="242"/>
      <c r="W35" s="79"/>
      <c r="AI35" s="80"/>
      <c r="AM35" s="161" t="s">
        <v>87</v>
      </c>
      <c r="AN35" s="161"/>
      <c r="AO35" s="13" t="s">
        <v>42</v>
      </c>
      <c r="AP35" s="12" t="s">
        <v>9</v>
      </c>
      <c r="AQ35" s="162" t="s">
        <v>88</v>
      </c>
      <c r="AR35" s="162"/>
      <c r="AS35" s="162"/>
      <c r="AT35" s="161" t="s">
        <v>85</v>
      </c>
      <c r="AU35" s="161"/>
      <c r="BF35" s="79"/>
      <c r="BR35" s="80"/>
    </row>
    <row r="36" spans="4:70" collapsed="1">
      <c r="D36" s="24"/>
      <c r="G36" s="186"/>
      <c r="H36" s="184"/>
      <c r="I36" s="184"/>
      <c r="J36" s="198"/>
      <c r="K36" s="198"/>
      <c r="L36" s="198"/>
      <c r="M36" s="186"/>
      <c r="N36" s="164" t="s">
        <v>126</v>
      </c>
      <c r="O36" s="164"/>
      <c r="P36" s="164"/>
      <c r="Q36" s="186"/>
      <c r="R36" s="242"/>
      <c r="S36" s="242"/>
      <c r="T36" s="242"/>
      <c r="W36" s="83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84"/>
      <c r="AO36" s="13" t="s">
        <v>42</v>
      </c>
      <c r="AP36" s="198">
        <f>'1.設計条件'!T8</f>
        <v>1.24</v>
      </c>
      <c r="AQ36" s="198"/>
      <c r="AR36" s="198"/>
      <c r="AS36" s="162" t="s">
        <v>89</v>
      </c>
      <c r="AT36" s="162"/>
      <c r="AU36" s="198">
        <f>AC18</f>
        <v>34.99</v>
      </c>
      <c r="AV36" s="198"/>
      <c r="AW36" s="198"/>
      <c r="AX36" s="47" t="s">
        <v>90</v>
      </c>
      <c r="AY36" s="198">
        <f>AP33</f>
        <v>0.39999999999999997</v>
      </c>
      <c r="AZ36" s="198"/>
      <c r="BA36" s="198"/>
      <c r="BF36" s="8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84"/>
    </row>
    <row r="37" spans="4:70">
      <c r="D37" s="24"/>
      <c r="G37" s="186" t="s">
        <v>42</v>
      </c>
      <c r="H37" s="186" t="s">
        <v>43</v>
      </c>
      <c r="I37" s="198">
        <f>TAN(J35*PI()/180)</f>
        <v>0.69994746521318429</v>
      </c>
      <c r="J37" s="198"/>
      <c r="K37" s="198"/>
      <c r="L37" s="187" t="s">
        <v>44</v>
      </c>
      <c r="M37" s="14"/>
      <c r="N37" s="45">
        <v>1</v>
      </c>
      <c r="O37" s="14"/>
      <c r="P37" s="187" t="s">
        <v>45</v>
      </c>
      <c r="Q37" s="242">
        <f>R35</f>
        <v>1.2</v>
      </c>
      <c r="R37" s="242"/>
      <c r="S37" s="242"/>
      <c r="AO37" s="13" t="s">
        <v>42</v>
      </c>
      <c r="AP37" s="198">
        <f>AP36-TAN(AU36*PI()/180)*AY36</f>
        <v>0.96002101391472627</v>
      </c>
      <c r="AQ37" s="198"/>
      <c r="AR37" s="198"/>
      <c r="AS37" s="47" t="s">
        <v>16</v>
      </c>
    </row>
    <row r="38" spans="4:70">
      <c r="D38" s="24"/>
      <c r="G38" s="186"/>
      <c r="H38" s="186"/>
      <c r="I38" s="198"/>
      <c r="J38" s="198"/>
      <c r="K38" s="198"/>
      <c r="L38" s="186"/>
      <c r="M38" s="164" t="s">
        <v>126</v>
      </c>
      <c r="N38" s="164"/>
      <c r="O38" s="164"/>
      <c r="P38" s="186"/>
      <c r="Q38" s="242"/>
      <c r="R38" s="242"/>
      <c r="S38" s="242"/>
      <c r="AI38" s="11">
        <v>5</v>
      </c>
      <c r="BR38" s="11">
        <v>6</v>
      </c>
    </row>
  </sheetData>
  <sheetProtection sheet="1" objects="1" scenarios="1"/>
  <mergeCells count="154">
    <mergeCell ref="G6:G7"/>
    <mergeCell ref="T19:T20"/>
    <mergeCell ref="E6:F7"/>
    <mergeCell ref="H7:M7"/>
    <mergeCell ref="J6:M6"/>
    <mergeCell ref="H6:I6"/>
    <mergeCell ref="E8:F9"/>
    <mergeCell ref="H8:J8"/>
    <mergeCell ref="K8:L9"/>
    <mergeCell ref="Q19:Q20"/>
    <mergeCell ref="R19:R20"/>
    <mergeCell ref="G8:G9"/>
    <mergeCell ref="G10:G11"/>
    <mergeCell ref="K10:K11"/>
    <mergeCell ref="E13:F13"/>
    <mergeCell ref="E14:F14"/>
    <mergeCell ref="E15:F15"/>
    <mergeCell ref="E16:F16"/>
    <mergeCell ref="E17:F17"/>
    <mergeCell ref="M8:O9"/>
    <mergeCell ref="E10:F11"/>
    <mergeCell ref="H10:J11"/>
    <mergeCell ref="L11:N11"/>
    <mergeCell ref="O10:Q11"/>
    <mergeCell ref="G37:G38"/>
    <mergeCell ref="H37:H38"/>
    <mergeCell ref="L37:L38"/>
    <mergeCell ref="P37:P38"/>
    <mergeCell ref="I37:K38"/>
    <mergeCell ref="M38:O38"/>
    <mergeCell ref="Q37:S38"/>
    <mergeCell ref="G35:G36"/>
    <mergeCell ref="M35:M36"/>
    <mergeCell ref="Q35:Q36"/>
    <mergeCell ref="H35:I36"/>
    <mergeCell ref="N36:P36"/>
    <mergeCell ref="R35:T36"/>
    <mergeCell ref="J35:L36"/>
    <mergeCell ref="H25:I25"/>
    <mergeCell ref="I24:J24"/>
    <mergeCell ref="K24:L24"/>
    <mergeCell ref="H26:J26"/>
    <mergeCell ref="Y18:AA18"/>
    <mergeCell ref="AC18:AE18"/>
    <mergeCell ref="X19:Y20"/>
    <mergeCell ref="AA19:AB20"/>
    <mergeCell ref="E18:F18"/>
    <mergeCell ref="E19:F19"/>
    <mergeCell ref="S18:U18"/>
    <mergeCell ref="W18:X18"/>
    <mergeCell ref="V19:V20"/>
    <mergeCell ref="Z19:Z20"/>
    <mergeCell ref="G22:G23"/>
    <mergeCell ref="E22:F23"/>
    <mergeCell ref="H22:I22"/>
    <mergeCell ref="J22:M22"/>
    <mergeCell ref="H23:M23"/>
    <mergeCell ref="G24:G25"/>
    <mergeCell ref="G26:G27"/>
    <mergeCell ref="N25:P25"/>
    <mergeCell ref="R30:T31"/>
    <mergeCell ref="H32:J32"/>
    <mergeCell ref="K32:L32"/>
    <mergeCell ref="E33:F34"/>
    <mergeCell ref="H33:J34"/>
    <mergeCell ref="L34:N34"/>
    <mergeCell ref="O33:Q34"/>
    <mergeCell ref="H27:I27"/>
    <mergeCell ref="E28:F29"/>
    <mergeCell ref="H28:J28"/>
    <mergeCell ref="K28:L29"/>
    <mergeCell ref="G33:G34"/>
    <mergeCell ref="K33:K34"/>
    <mergeCell ref="G30:G31"/>
    <mergeCell ref="O30:O31"/>
    <mergeCell ref="N30:N31"/>
    <mergeCell ref="P30:P31"/>
    <mergeCell ref="G28:G29"/>
    <mergeCell ref="Q30:Q31"/>
    <mergeCell ref="M28:O29"/>
    <mergeCell ref="H30:I30"/>
    <mergeCell ref="K30:M30"/>
    <mergeCell ref="L27:N27"/>
    <mergeCell ref="AN8:AQ8"/>
    <mergeCell ref="AN9:AQ9"/>
    <mergeCell ref="AN10:AQ10"/>
    <mergeCell ref="AN11:AQ11"/>
    <mergeCell ref="AN12:AQ12"/>
    <mergeCell ref="AN3:AQ3"/>
    <mergeCell ref="AN4:AQ4"/>
    <mergeCell ref="AN5:AQ5"/>
    <mergeCell ref="AN6:AQ6"/>
    <mergeCell ref="AN7:AQ7"/>
    <mergeCell ref="AR8:AU8"/>
    <mergeCell ref="AR9:AU9"/>
    <mergeCell ref="AR10:AU10"/>
    <mergeCell ref="AR11:AU11"/>
    <mergeCell ref="AR12:AU12"/>
    <mergeCell ref="AR3:AU3"/>
    <mergeCell ref="AR4:AU4"/>
    <mergeCell ref="AR5:AU5"/>
    <mergeCell ref="AR6:AU6"/>
    <mergeCell ref="AR7:AU7"/>
    <mergeCell ref="AV8:AY8"/>
    <mergeCell ref="AV9:AY9"/>
    <mergeCell ref="AV10:AY10"/>
    <mergeCell ref="AV11:AY11"/>
    <mergeCell ref="AV12:AY12"/>
    <mergeCell ref="AV3:AY3"/>
    <mergeCell ref="AV4:AY4"/>
    <mergeCell ref="AV5:AY5"/>
    <mergeCell ref="AV6:AY6"/>
    <mergeCell ref="AV7:AY7"/>
    <mergeCell ref="AZ8:BC8"/>
    <mergeCell ref="AZ9:BC9"/>
    <mergeCell ref="AZ10:BC10"/>
    <mergeCell ref="AZ11:BC11"/>
    <mergeCell ref="AZ12:BC12"/>
    <mergeCell ref="AZ3:BC3"/>
    <mergeCell ref="AZ4:BC4"/>
    <mergeCell ref="AZ5:BC5"/>
    <mergeCell ref="AZ6:BC6"/>
    <mergeCell ref="AZ7:BC7"/>
    <mergeCell ref="AP22:AR22"/>
    <mergeCell ref="AS22:AU22"/>
    <mergeCell ref="AV22:AX22"/>
    <mergeCell ref="AZ22:BB22"/>
    <mergeCell ref="AP23:AR23"/>
    <mergeCell ref="AM15:AN15"/>
    <mergeCell ref="AP15:AR15"/>
    <mergeCell ref="AM17:AN17"/>
    <mergeCell ref="AP17:AR17"/>
    <mergeCell ref="AM21:AN21"/>
    <mergeCell ref="AP21:AQ21"/>
    <mergeCell ref="AR21:AU21"/>
    <mergeCell ref="AV27:AX27"/>
    <mergeCell ref="AS27:AU27"/>
    <mergeCell ref="AZ27:BB27"/>
    <mergeCell ref="AM31:AN31"/>
    <mergeCell ref="AP32:AR32"/>
    <mergeCell ref="AM26:AN26"/>
    <mergeCell ref="AP26:AQ26"/>
    <mergeCell ref="AP27:AR27"/>
    <mergeCell ref="AP28:AR28"/>
    <mergeCell ref="AR26:AU26"/>
    <mergeCell ref="AY36:BA36"/>
    <mergeCell ref="AP37:AR37"/>
    <mergeCell ref="AP33:AR33"/>
    <mergeCell ref="AM35:AN35"/>
    <mergeCell ref="AQ35:AS35"/>
    <mergeCell ref="AT35:AU35"/>
    <mergeCell ref="AP36:AR36"/>
    <mergeCell ref="AS36:AT36"/>
    <mergeCell ref="AU36:AW36"/>
  </mergeCells>
  <phoneticPr fontId="16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138D-3FA9-4F15-B2E0-A7798C5DF73E}">
  <dimension ref="B2:BR39"/>
  <sheetViews>
    <sheetView showGridLines="0" view="pageBreakPreview" zoomScale="70" zoomScaleNormal="60" zoomScaleSheetLayoutView="70" workbookViewId="0">
      <selection activeCell="A2" sqref="A2"/>
    </sheetView>
  </sheetViews>
  <sheetFormatPr defaultColWidth="9" defaultRowHeight="18"/>
  <cols>
    <col min="1" max="70" width="3" style="11" customWidth="1"/>
    <col min="71" max="16384" width="9" style="11"/>
  </cols>
  <sheetData>
    <row r="2" spans="2:55">
      <c r="B2" s="23"/>
      <c r="AM2" s="36" t="s">
        <v>230</v>
      </c>
      <c r="AN2" s="13"/>
      <c r="AT2" s="15"/>
      <c r="AU2" s="15"/>
    </row>
    <row r="3" spans="2:55">
      <c r="C3" s="61" t="s">
        <v>293</v>
      </c>
      <c r="AN3" s="167" t="s">
        <v>67</v>
      </c>
      <c r="AO3" s="168"/>
      <c r="AP3" s="168"/>
      <c r="AQ3" s="168"/>
      <c r="AR3" s="167" t="s">
        <v>68</v>
      </c>
      <c r="AS3" s="168"/>
      <c r="AT3" s="168"/>
      <c r="AU3" s="168"/>
      <c r="AV3" s="175" t="s">
        <v>135</v>
      </c>
      <c r="AW3" s="176"/>
      <c r="AX3" s="176"/>
      <c r="AY3" s="199"/>
      <c r="AZ3" s="167" t="s">
        <v>69</v>
      </c>
      <c r="BA3" s="168"/>
      <c r="BB3" s="168"/>
      <c r="BC3" s="169"/>
    </row>
    <row r="4" spans="2:55">
      <c r="D4" s="29" t="s">
        <v>176</v>
      </c>
      <c r="AN4" s="178" t="s">
        <v>70</v>
      </c>
      <c r="AO4" s="164"/>
      <c r="AP4" s="164"/>
      <c r="AQ4" s="164"/>
      <c r="AR4" s="170" t="s">
        <v>129</v>
      </c>
      <c r="AS4" s="165"/>
      <c r="AT4" s="165"/>
      <c r="AU4" s="165"/>
      <c r="AV4" s="170" t="s">
        <v>57</v>
      </c>
      <c r="AW4" s="165"/>
      <c r="AX4" s="165"/>
      <c r="AY4" s="171"/>
      <c r="AZ4" s="170" t="s">
        <v>55</v>
      </c>
      <c r="BA4" s="165"/>
      <c r="BB4" s="165"/>
      <c r="BC4" s="171"/>
    </row>
    <row r="5" spans="2:55">
      <c r="D5" s="29" t="s">
        <v>177</v>
      </c>
      <c r="AN5" s="179" t="s">
        <v>160</v>
      </c>
      <c r="AO5" s="180"/>
      <c r="AP5" s="180"/>
      <c r="AQ5" s="180"/>
      <c r="AR5" s="172" t="s">
        <v>40</v>
      </c>
      <c r="AS5" s="173"/>
      <c r="AT5" s="173"/>
      <c r="AU5" s="173"/>
      <c r="AV5" s="172" t="s">
        <v>158</v>
      </c>
      <c r="AW5" s="173"/>
      <c r="AX5" s="173"/>
      <c r="AY5" s="174"/>
      <c r="AZ5" s="172" t="s">
        <v>158</v>
      </c>
      <c r="BA5" s="173"/>
      <c r="BB5" s="173"/>
      <c r="BC5" s="174"/>
    </row>
    <row r="6" spans="2:55">
      <c r="AL6" s="16" t="str">
        <f t="shared" ref="AL6:AL12" si="0">IF(MAX(AZ$6:AZ$12)=AZ6,"max","")</f>
        <v/>
      </c>
      <c r="AN6" s="177">
        <v>61</v>
      </c>
      <c r="AO6" s="177"/>
      <c r="AP6" s="177"/>
      <c r="AQ6" s="177"/>
      <c r="AR6" s="245">
        <f t="shared" ref="AR6:AR12" si="1">(I$37+1/TAN(AN6*PI()/180))*Q$37</f>
        <v>1.5051078199991441</v>
      </c>
      <c r="AS6" s="245"/>
      <c r="AT6" s="245"/>
      <c r="AU6" s="245"/>
      <c r="AV6" s="245">
        <f t="shared" ref="AV6:AV12" si="2">H$32*AR6</f>
        <v>17.158229147990244</v>
      </c>
      <c r="AW6" s="245"/>
      <c r="AX6" s="245"/>
      <c r="AY6" s="245"/>
      <c r="AZ6" s="245">
        <f t="shared" ref="AZ6:AZ12" si="3">SIN((AN6-M$26)*PI()/180)/COS((AN6-L$27)*PI()/180)*AV6</f>
        <v>9.6727039852774741</v>
      </c>
      <c r="BA6" s="245"/>
      <c r="BB6" s="245"/>
      <c r="BC6" s="245"/>
    </row>
    <row r="7" spans="2:55">
      <c r="D7" s="29"/>
      <c r="AL7" s="16" t="str">
        <f t="shared" si="0"/>
        <v/>
      </c>
      <c r="AN7" s="177">
        <v>62</v>
      </c>
      <c r="AO7" s="177"/>
      <c r="AP7" s="177"/>
      <c r="AQ7" s="177"/>
      <c r="AR7" s="245">
        <f t="shared" si="1"/>
        <v>1.4779882762495957</v>
      </c>
      <c r="AS7" s="245"/>
      <c r="AT7" s="245"/>
      <c r="AU7" s="245"/>
      <c r="AV7" s="245">
        <f t="shared" si="2"/>
        <v>16.84906634924539</v>
      </c>
      <c r="AW7" s="245"/>
      <c r="AX7" s="245"/>
      <c r="AY7" s="245"/>
      <c r="AZ7" s="245">
        <f t="shared" si="3"/>
        <v>9.6990075795385913</v>
      </c>
      <c r="BA7" s="245"/>
      <c r="BB7" s="245"/>
      <c r="BC7" s="245"/>
    </row>
    <row r="8" spans="2:55">
      <c r="D8" s="29"/>
      <c r="AL8" s="16" t="str">
        <f t="shared" si="0"/>
        <v/>
      </c>
      <c r="AN8" s="177">
        <v>63</v>
      </c>
      <c r="AO8" s="177"/>
      <c r="AP8" s="177"/>
      <c r="AQ8" s="177"/>
      <c r="AR8" s="245">
        <f t="shared" si="1"/>
        <v>1.4513674976491358</v>
      </c>
      <c r="AS8" s="245"/>
      <c r="AT8" s="245"/>
      <c r="AU8" s="245"/>
      <c r="AV8" s="245">
        <f t="shared" si="2"/>
        <v>16.545589473200149</v>
      </c>
      <c r="AW8" s="245"/>
      <c r="AX8" s="245"/>
      <c r="AY8" s="245"/>
      <c r="AZ8" s="245">
        <f t="shared" si="3"/>
        <v>9.7183946605050266</v>
      </c>
      <c r="BA8" s="245"/>
      <c r="BB8" s="245"/>
      <c r="BC8" s="245"/>
    </row>
    <row r="9" spans="2:55">
      <c r="D9" s="29"/>
      <c r="AL9" s="16" t="str">
        <f t="shared" si="0"/>
        <v/>
      </c>
      <c r="AN9" s="177">
        <v>64</v>
      </c>
      <c r="AO9" s="177"/>
      <c r="AP9" s="177"/>
      <c r="AQ9" s="177"/>
      <c r="AR9" s="245">
        <f t="shared" si="1"/>
        <v>1.4252160645348548</v>
      </c>
      <c r="AS9" s="245"/>
      <c r="AT9" s="245"/>
      <c r="AU9" s="245"/>
      <c r="AV9" s="245">
        <f t="shared" si="2"/>
        <v>16.247463135697345</v>
      </c>
      <c r="AW9" s="245"/>
      <c r="AX9" s="245"/>
      <c r="AY9" s="245"/>
      <c r="AZ9" s="245">
        <f t="shared" si="3"/>
        <v>9.7311996995622181</v>
      </c>
      <c r="BA9" s="245"/>
      <c r="BB9" s="245"/>
      <c r="BC9" s="245"/>
    </row>
    <row r="10" spans="2:55">
      <c r="D10" s="29"/>
      <c r="AL10" s="16" t="str">
        <f t="shared" si="0"/>
        <v/>
      </c>
      <c r="AN10" s="177">
        <v>65</v>
      </c>
      <c r="AO10" s="177"/>
      <c r="AP10" s="177"/>
      <c r="AQ10" s="177"/>
      <c r="AR10" s="245">
        <f t="shared" si="1"/>
        <v>1.3995061480418194</v>
      </c>
      <c r="AS10" s="245"/>
      <c r="AT10" s="245"/>
      <c r="AU10" s="245"/>
      <c r="AV10" s="245">
        <f t="shared" si="2"/>
        <v>15.954370087676741</v>
      </c>
      <c r="AW10" s="245"/>
      <c r="AX10" s="245"/>
      <c r="AY10" s="245"/>
      <c r="AZ10" s="245">
        <f t="shared" si="3"/>
        <v>9.7377263526645823</v>
      </c>
      <c r="BA10" s="245"/>
      <c r="BB10" s="245"/>
      <c r="BC10" s="245"/>
    </row>
    <row r="11" spans="2:55">
      <c r="D11" s="29"/>
      <c r="AL11" s="16" t="str">
        <f t="shared" si="0"/>
        <v>max</v>
      </c>
      <c r="AN11" s="177">
        <v>66</v>
      </c>
      <c r="AO11" s="177"/>
      <c r="AP11" s="177"/>
      <c r="AQ11" s="177"/>
      <c r="AR11" s="245">
        <f t="shared" si="1"/>
        <v>1.3742113806260645</v>
      </c>
      <c r="AS11" s="245"/>
      <c r="AT11" s="245"/>
      <c r="AU11" s="245"/>
      <c r="AV11" s="245">
        <f t="shared" si="2"/>
        <v>15.666009739137136</v>
      </c>
      <c r="AW11" s="245"/>
      <c r="AX11" s="245"/>
      <c r="AY11" s="245"/>
      <c r="AZ11" s="245">
        <f t="shared" si="3"/>
        <v>9.7382500084381558</v>
      </c>
      <c r="BA11" s="245"/>
      <c r="BB11" s="245"/>
      <c r="BC11" s="245"/>
    </row>
    <row r="12" spans="2:55" collapsed="1">
      <c r="D12" s="29"/>
      <c r="AL12" s="16" t="str">
        <f t="shared" si="0"/>
        <v/>
      </c>
      <c r="AN12" s="177">
        <v>67</v>
      </c>
      <c r="AO12" s="177"/>
      <c r="AP12" s="177"/>
      <c r="AQ12" s="177"/>
      <c r="AR12" s="245">
        <f t="shared" si="1"/>
        <v>1.3493067377073469</v>
      </c>
      <c r="AS12" s="245"/>
      <c r="AT12" s="245"/>
      <c r="AU12" s="245"/>
      <c r="AV12" s="245">
        <f t="shared" si="2"/>
        <v>15.382096809863755</v>
      </c>
      <c r="AW12" s="245"/>
      <c r="AX12" s="245"/>
      <c r="AY12" s="245"/>
      <c r="AZ12" s="245">
        <f t="shared" si="3"/>
        <v>9.7330200602634953</v>
      </c>
      <c r="BA12" s="245"/>
      <c r="BB12" s="245"/>
      <c r="BC12" s="245"/>
    </row>
    <row r="13" spans="2:55">
      <c r="D13" s="29"/>
    </row>
    <row r="14" spans="2:55" collapsed="1">
      <c r="D14" s="29"/>
      <c r="AM14" s="11" t="s">
        <v>71</v>
      </c>
    </row>
    <row r="15" spans="2:55">
      <c r="D15" s="29"/>
      <c r="AM15" s="164" t="s">
        <v>72</v>
      </c>
      <c r="AN15" s="164"/>
      <c r="AO15" s="13" t="s">
        <v>42</v>
      </c>
      <c r="AP15" s="166">
        <f>VLOOKUP("max",AL6:BC12,3)</f>
        <v>66</v>
      </c>
      <c r="AQ15" s="166"/>
      <c r="AR15" s="166"/>
      <c r="AS15" s="47" t="s">
        <v>161</v>
      </c>
    </row>
    <row r="16" spans="2:55">
      <c r="D16" s="29"/>
      <c r="AM16" s="11" t="s">
        <v>73</v>
      </c>
    </row>
    <row r="17" spans="4:70">
      <c r="D17" s="29"/>
      <c r="AM17" s="165" t="s">
        <v>55</v>
      </c>
      <c r="AN17" s="165"/>
      <c r="AO17" s="13" t="s">
        <v>42</v>
      </c>
      <c r="AP17" s="198">
        <f>VLOOKUP("max",AL6:AZ12,15)</f>
        <v>9.7382500084381558</v>
      </c>
      <c r="AQ17" s="198"/>
      <c r="AR17" s="198"/>
      <c r="AS17" s="47" t="s">
        <v>159</v>
      </c>
    </row>
    <row r="18" spans="4:70">
      <c r="D18" s="29"/>
    </row>
    <row r="19" spans="4:70">
      <c r="D19" s="29"/>
      <c r="AM19" s="11" t="s">
        <v>74</v>
      </c>
    </row>
    <row r="20" spans="4:70">
      <c r="D20" s="29"/>
      <c r="AM20" s="11" t="s">
        <v>75</v>
      </c>
    </row>
    <row r="21" spans="4:70">
      <c r="AM21" s="161" t="s">
        <v>76</v>
      </c>
      <c r="AN21" s="161"/>
      <c r="AO21" s="13" t="s">
        <v>42</v>
      </c>
      <c r="AP21" s="165" t="s">
        <v>55</v>
      </c>
      <c r="AQ21" s="165"/>
      <c r="AR21" s="164" t="s">
        <v>77</v>
      </c>
      <c r="AS21" s="164"/>
      <c r="AT21" s="164"/>
      <c r="AU21" s="164"/>
    </row>
    <row r="22" spans="4:70">
      <c r="E22" s="165" t="s">
        <v>55</v>
      </c>
      <c r="F22" s="165"/>
      <c r="G22" s="186" t="s">
        <v>42</v>
      </c>
      <c r="H22" s="196" t="s">
        <v>136</v>
      </c>
      <c r="I22" s="196"/>
      <c r="J22" s="197" t="s">
        <v>56</v>
      </c>
      <c r="K22" s="197"/>
      <c r="L22" s="197"/>
      <c r="M22" s="197"/>
      <c r="AO22" s="13" t="s">
        <v>42</v>
      </c>
      <c r="AP22" s="198">
        <f>AP17</f>
        <v>9.7382500084381558</v>
      </c>
      <c r="AQ22" s="198"/>
      <c r="AR22" s="198"/>
      <c r="AS22" s="164" t="s">
        <v>78</v>
      </c>
      <c r="AT22" s="164"/>
      <c r="AU22" s="164"/>
      <c r="AV22" s="198">
        <f>'2.土圧(常時)'!AC18</f>
        <v>34.99</v>
      </c>
      <c r="AW22" s="198"/>
      <c r="AX22" s="198"/>
      <c r="AY22" s="44" t="s">
        <v>79</v>
      </c>
      <c r="AZ22" s="163">
        <f>'2.土圧(常時)'!AA19</f>
        <v>20</v>
      </c>
      <c r="BA22" s="163"/>
      <c r="BB22" s="163"/>
      <c r="BC22" s="11" t="s">
        <v>80</v>
      </c>
    </row>
    <row r="23" spans="4:70">
      <c r="E23" s="165"/>
      <c r="F23" s="165"/>
      <c r="G23" s="186"/>
      <c r="H23" s="164" t="s">
        <v>130</v>
      </c>
      <c r="I23" s="164"/>
      <c r="J23" s="164"/>
      <c r="K23" s="164"/>
      <c r="L23" s="164"/>
      <c r="M23" s="164"/>
      <c r="AO23" s="13" t="s">
        <v>42</v>
      </c>
      <c r="AP23" s="198">
        <f>AP22*COS((AV22+AZ22)*PI()/180)</f>
        <v>5.5870229189439513</v>
      </c>
      <c r="AQ23" s="198"/>
      <c r="AR23" s="198"/>
      <c r="AS23" s="47" t="s">
        <v>159</v>
      </c>
    </row>
    <row r="24" spans="4:70">
      <c r="G24" s="186" t="s">
        <v>42</v>
      </c>
      <c r="H24" s="14"/>
      <c r="I24" s="191" t="s">
        <v>136</v>
      </c>
      <c r="J24" s="191"/>
      <c r="K24" s="192" t="s">
        <v>63</v>
      </c>
      <c r="L24" s="192"/>
      <c r="M24" s="52" t="s">
        <v>64</v>
      </c>
      <c r="N24" s="60" t="s">
        <v>273</v>
      </c>
      <c r="O24" s="46">
        <f>'1.設計条件'!T24</f>
        <v>30</v>
      </c>
      <c r="P24" s="14" t="s">
        <v>50</v>
      </c>
      <c r="Q24" s="14"/>
      <c r="R24" s="14"/>
      <c r="W24" s="76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  <c r="BF24" s="76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8"/>
    </row>
    <row r="25" spans="4:70">
      <c r="G25" s="186"/>
      <c r="H25" s="200" t="s">
        <v>65</v>
      </c>
      <c r="I25" s="200"/>
      <c r="J25" s="53" t="s">
        <v>64</v>
      </c>
      <c r="K25" s="59" t="s">
        <v>273</v>
      </c>
      <c r="L25" s="47">
        <f>'1.設計条件'!T24</f>
        <v>30</v>
      </c>
      <c r="M25" s="59" t="s">
        <v>273</v>
      </c>
      <c r="N25" s="243">
        <f>'2.土圧(常時)'!AC18</f>
        <v>34.99</v>
      </c>
      <c r="O25" s="243"/>
      <c r="P25" s="243"/>
      <c r="Q25" s="59" t="s">
        <v>273</v>
      </c>
      <c r="R25" s="47">
        <f>'2.土圧(常時)'!AA19</f>
        <v>20</v>
      </c>
      <c r="S25" s="11" t="s">
        <v>50</v>
      </c>
      <c r="W25" s="79"/>
      <c r="AI25" s="80"/>
      <c r="AM25" s="11" t="s">
        <v>81</v>
      </c>
      <c r="BF25" s="79"/>
      <c r="BR25" s="80"/>
    </row>
    <row r="26" spans="4:70">
      <c r="G26" s="186" t="s">
        <v>42</v>
      </c>
      <c r="H26" s="193" t="s">
        <v>249</v>
      </c>
      <c r="I26" s="193"/>
      <c r="J26" s="193"/>
      <c r="K26" s="52" t="s">
        <v>64</v>
      </c>
      <c r="L26" s="59" t="s">
        <v>273</v>
      </c>
      <c r="M26" s="46">
        <f>O24</f>
        <v>30</v>
      </c>
      <c r="N26" s="14" t="s">
        <v>50</v>
      </c>
      <c r="W26" s="79"/>
      <c r="AI26" s="80"/>
      <c r="AM26" s="161" t="s">
        <v>82</v>
      </c>
      <c r="AN26" s="161"/>
      <c r="AO26" s="13" t="s">
        <v>42</v>
      </c>
      <c r="AP26" s="165" t="s">
        <v>55</v>
      </c>
      <c r="AQ26" s="165"/>
      <c r="AR26" s="164" t="s">
        <v>83</v>
      </c>
      <c r="AS26" s="164"/>
      <c r="AT26" s="164"/>
      <c r="AU26" s="164"/>
      <c r="BF26" s="79"/>
      <c r="BR26" s="80"/>
    </row>
    <row r="27" spans="4:70">
      <c r="G27" s="186"/>
      <c r="H27" s="184" t="s">
        <v>65</v>
      </c>
      <c r="I27" s="184"/>
      <c r="J27" s="53" t="s">
        <v>64</v>
      </c>
      <c r="K27" s="59" t="s">
        <v>273</v>
      </c>
      <c r="L27" s="243">
        <f>L25+N25+R25</f>
        <v>84.990000000000009</v>
      </c>
      <c r="M27" s="243"/>
      <c r="N27" s="243"/>
      <c r="O27" s="11" t="s">
        <v>50</v>
      </c>
      <c r="W27" s="79"/>
      <c r="AI27" s="80"/>
      <c r="AO27" s="13" t="s">
        <v>42</v>
      </c>
      <c r="AP27" s="198">
        <f>AP22</f>
        <v>9.7382500084381558</v>
      </c>
      <c r="AQ27" s="198"/>
      <c r="AR27" s="198"/>
      <c r="AS27" s="164" t="s">
        <v>84</v>
      </c>
      <c r="AT27" s="164"/>
      <c r="AU27" s="164"/>
      <c r="AV27" s="198">
        <f>'2.土圧(常時)'!AC18</f>
        <v>34.99</v>
      </c>
      <c r="AW27" s="198"/>
      <c r="AX27" s="198"/>
      <c r="AY27" s="44" t="s">
        <v>79</v>
      </c>
      <c r="AZ27" s="163">
        <f>'2.土圧(常時)'!AA19</f>
        <v>20</v>
      </c>
      <c r="BA27" s="163"/>
      <c r="BB27" s="163"/>
      <c r="BC27" s="11" t="s">
        <v>80</v>
      </c>
      <c r="BF27" s="79"/>
      <c r="BR27" s="80"/>
    </row>
    <row r="28" spans="4:70">
      <c r="E28" s="165" t="s">
        <v>57</v>
      </c>
      <c r="F28" s="165"/>
      <c r="G28" s="186" t="s">
        <v>42</v>
      </c>
      <c r="H28" s="185" t="s">
        <v>131</v>
      </c>
      <c r="I28" s="185"/>
      <c r="J28" s="185"/>
      <c r="K28" s="164" t="s">
        <v>248</v>
      </c>
      <c r="L28" s="164"/>
      <c r="M28" s="190" t="s">
        <v>137</v>
      </c>
      <c r="N28" s="190"/>
      <c r="O28" s="190"/>
      <c r="W28" s="79"/>
      <c r="AI28" s="80"/>
      <c r="AO28" s="13" t="s">
        <v>42</v>
      </c>
      <c r="AP28" s="198">
        <f>AP27*SIN((AV27+AZ27)*PI()/180)</f>
        <v>7.9761324042446002</v>
      </c>
      <c r="AQ28" s="198"/>
      <c r="AR28" s="198"/>
      <c r="AS28" s="47" t="s">
        <v>159</v>
      </c>
      <c r="BF28" s="79"/>
      <c r="BR28" s="80"/>
    </row>
    <row r="29" spans="4:70">
      <c r="E29" s="165"/>
      <c r="F29" s="165"/>
      <c r="G29" s="186"/>
      <c r="I29" s="44">
        <v>2</v>
      </c>
      <c r="K29" s="164"/>
      <c r="L29" s="164"/>
      <c r="M29" s="190"/>
      <c r="N29" s="190"/>
      <c r="O29" s="190"/>
      <c r="W29" s="79"/>
      <c r="AI29" s="80"/>
      <c r="BF29" s="79"/>
      <c r="BR29" s="80"/>
    </row>
    <row r="30" spans="4:70">
      <c r="G30" s="186" t="s">
        <v>42</v>
      </c>
      <c r="H30" s="185" t="s">
        <v>132</v>
      </c>
      <c r="I30" s="185"/>
      <c r="J30" s="26" t="s">
        <v>49</v>
      </c>
      <c r="K30" s="244">
        <f>'1.設計条件'!T6</f>
        <v>1.2</v>
      </c>
      <c r="L30" s="244"/>
      <c r="M30" s="244"/>
      <c r="N30" s="188" t="s">
        <v>49</v>
      </c>
      <c r="O30" s="163">
        <f>'1.設計条件'!T25</f>
        <v>19</v>
      </c>
      <c r="P30" s="163" t="s">
        <v>54</v>
      </c>
      <c r="Q30" s="163">
        <v>0</v>
      </c>
      <c r="R30" s="181" t="s">
        <v>226</v>
      </c>
      <c r="S30" s="181"/>
      <c r="T30" s="181"/>
      <c r="W30" s="79"/>
      <c r="Z30" s="13"/>
      <c r="AI30" s="80"/>
      <c r="AM30" s="11" t="s">
        <v>34</v>
      </c>
      <c r="BF30" s="79"/>
      <c r="BR30" s="80"/>
    </row>
    <row r="31" spans="4:70">
      <c r="G31" s="186"/>
      <c r="J31" s="44">
        <v>2</v>
      </c>
      <c r="N31" s="186"/>
      <c r="O31" s="163"/>
      <c r="P31" s="163"/>
      <c r="Q31" s="163"/>
      <c r="R31" s="181"/>
      <c r="S31" s="181"/>
      <c r="T31" s="181"/>
      <c r="W31" s="79"/>
      <c r="AB31" s="13"/>
      <c r="AC31" s="13"/>
      <c r="AI31" s="80"/>
      <c r="AM31" s="161" t="s">
        <v>85</v>
      </c>
      <c r="AN31" s="161"/>
      <c r="AO31" s="13" t="s">
        <v>42</v>
      </c>
      <c r="AP31" s="12" t="s">
        <v>6</v>
      </c>
      <c r="AQ31" s="11" t="s">
        <v>86</v>
      </c>
      <c r="AR31" s="47">
        <v>3</v>
      </c>
      <c r="BF31" s="79"/>
      <c r="BR31" s="80"/>
    </row>
    <row r="32" spans="4:70">
      <c r="G32" s="25" t="s">
        <v>52</v>
      </c>
      <c r="H32" s="198">
        <f>K30*O30/J31</f>
        <v>11.4</v>
      </c>
      <c r="I32" s="198"/>
      <c r="J32" s="198"/>
      <c r="K32" s="182" t="s">
        <v>133</v>
      </c>
      <c r="L32" s="182"/>
      <c r="W32" s="79"/>
      <c r="AI32" s="80"/>
      <c r="AO32" s="13" t="s">
        <v>42</v>
      </c>
      <c r="AP32" s="198">
        <f>'1.設計条件'!T6</f>
        <v>1.2</v>
      </c>
      <c r="AQ32" s="198"/>
      <c r="AR32" s="198"/>
      <c r="AS32" s="11" t="s">
        <v>86</v>
      </c>
      <c r="AT32" s="47">
        <v>3</v>
      </c>
      <c r="BF32" s="79"/>
      <c r="BR32" s="80"/>
    </row>
    <row r="33" spans="4:70">
      <c r="E33" s="165" t="s">
        <v>128</v>
      </c>
      <c r="F33" s="165"/>
      <c r="G33" s="186" t="s">
        <v>42</v>
      </c>
      <c r="H33" s="164" t="s">
        <v>125</v>
      </c>
      <c r="I33" s="164"/>
      <c r="J33" s="164"/>
      <c r="K33" s="163" t="s">
        <v>44</v>
      </c>
      <c r="L33" s="14"/>
      <c r="M33" s="45">
        <v>1</v>
      </c>
      <c r="N33" s="14"/>
      <c r="O33" s="183" t="s">
        <v>127</v>
      </c>
      <c r="P33" s="183"/>
      <c r="Q33" s="183"/>
      <c r="W33" s="79"/>
      <c r="AI33" s="80"/>
      <c r="AO33" s="13" t="s">
        <v>42</v>
      </c>
      <c r="AP33" s="198">
        <f>AP32/AT32</f>
        <v>0.39999999999999997</v>
      </c>
      <c r="AQ33" s="198"/>
      <c r="AR33" s="198"/>
      <c r="AS33" s="47" t="s">
        <v>16</v>
      </c>
      <c r="BF33" s="79"/>
      <c r="BR33" s="80"/>
    </row>
    <row r="34" spans="4:70">
      <c r="E34" s="165"/>
      <c r="F34" s="165"/>
      <c r="G34" s="186"/>
      <c r="H34" s="164"/>
      <c r="I34" s="164"/>
      <c r="J34" s="164"/>
      <c r="K34" s="163"/>
      <c r="L34" s="164" t="s">
        <v>126</v>
      </c>
      <c r="M34" s="164"/>
      <c r="N34" s="164"/>
      <c r="O34" s="183"/>
      <c r="P34" s="183"/>
      <c r="Q34" s="183"/>
      <c r="W34" s="79"/>
      <c r="AI34" s="80"/>
      <c r="BF34" s="79"/>
      <c r="BR34" s="80"/>
    </row>
    <row r="35" spans="4:70">
      <c r="D35" s="24"/>
      <c r="G35" s="186" t="s">
        <v>42</v>
      </c>
      <c r="H35" s="184" t="s">
        <v>66</v>
      </c>
      <c r="I35" s="184"/>
      <c r="J35" s="198">
        <f>'2.土圧(常時)'!AC18</f>
        <v>34.99</v>
      </c>
      <c r="K35" s="198"/>
      <c r="L35" s="198"/>
      <c r="M35" s="163" t="s">
        <v>44</v>
      </c>
      <c r="N35" s="14"/>
      <c r="O35" s="45">
        <v>1</v>
      </c>
      <c r="P35" s="14"/>
      <c r="Q35" s="187" t="s">
        <v>45</v>
      </c>
      <c r="R35" s="242">
        <f>'1.設計条件'!T6</f>
        <v>1.2</v>
      </c>
      <c r="S35" s="242"/>
      <c r="T35" s="242"/>
      <c r="W35" s="79"/>
      <c r="AI35" s="80"/>
      <c r="AM35" s="161" t="s">
        <v>87</v>
      </c>
      <c r="AN35" s="161"/>
      <c r="AO35" s="13" t="s">
        <v>42</v>
      </c>
      <c r="AP35" s="12" t="s">
        <v>9</v>
      </c>
      <c r="AQ35" s="162" t="s">
        <v>88</v>
      </c>
      <c r="AR35" s="162"/>
      <c r="AS35" s="162"/>
      <c r="AT35" s="161" t="s">
        <v>85</v>
      </c>
      <c r="AU35" s="161"/>
      <c r="BF35" s="79"/>
      <c r="BR35" s="80"/>
    </row>
    <row r="36" spans="4:70">
      <c r="D36" s="24"/>
      <c r="G36" s="186"/>
      <c r="H36" s="184"/>
      <c r="I36" s="184"/>
      <c r="J36" s="198"/>
      <c r="K36" s="198"/>
      <c r="L36" s="198"/>
      <c r="M36" s="163"/>
      <c r="N36" s="164" t="s">
        <v>126</v>
      </c>
      <c r="O36" s="164"/>
      <c r="P36" s="164"/>
      <c r="Q36" s="186"/>
      <c r="R36" s="242"/>
      <c r="S36" s="242"/>
      <c r="T36" s="242"/>
      <c r="W36" s="83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84"/>
      <c r="AO36" s="13" t="s">
        <v>42</v>
      </c>
      <c r="AP36" s="198">
        <f>'1.設計条件'!T8</f>
        <v>1.24</v>
      </c>
      <c r="AQ36" s="198"/>
      <c r="AR36" s="198"/>
      <c r="AS36" s="162" t="s">
        <v>89</v>
      </c>
      <c r="AT36" s="162"/>
      <c r="AU36" s="198">
        <f>'2.土圧(常時)'!AC18</f>
        <v>34.99</v>
      </c>
      <c r="AV36" s="198"/>
      <c r="AW36" s="198"/>
      <c r="AX36" s="47" t="s">
        <v>90</v>
      </c>
      <c r="AY36" s="198">
        <f>AP33</f>
        <v>0.39999999999999997</v>
      </c>
      <c r="AZ36" s="198"/>
      <c r="BA36" s="198"/>
      <c r="BF36" s="8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84"/>
    </row>
    <row r="37" spans="4:70">
      <c r="D37" s="24"/>
      <c r="G37" s="186" t="s">
        <v>42</v>
      </c>
      <c r="H37" s="186" t="s">
        <v>43</v>
      </c>
      <c r="I37" s="198">
        <f>TAN(J35*PI()/180)</f>
        <v>0.69994746521318429</v>
      </c>
      <c r="J37" s="198"/>
      <c r="K37" s="198"/>
      <c r="L37" s="163" t="s">
        <v>44</v>
      </c>
      <c r="M37" s="14"/>
      <c r="N37" s="45">
        <v>1</v>
      </c>
      <c r="O37" s="14"/>
      <c r="P37" s="187" t="s">
        <v>45</v>
      </c>
      <c r="Q37" s="242">
        <f>R35</f>
        <v>1.2</v>
      </c>
      <c r="R37" s="242"/>
      <c r="S37" s="242"/>
      <c r="AO37" s="13" t="s">
        <v>42</v>
      </c>
      <c r="AP37" s="198">
        <f>AP36-TAN(AU36*PI()/180)*AY36</f>
        <v>0.96002101391472627</v>
      </c>
      <c r="AQ37" s="198"/>
      <c r="AR37" s="198"/>
      <c r="AS37" s="47" t="s">
        <v>16</v>
      </c>
    </row>
    <row r="38" spans="4:70">
      <c r="D38" s="24"/>
      <c r="G38" s="186"/>
      <c r="H38" s="186"/>
      <c r="I38" s="198"/>
      <c r="J38" s="198"/>
      <c r="K38" s="198"/>
      <c r="L38" s="163"/>
      <c r="M38" s="164" t="s">
        <v>126</v>
      </c>
      <c r="N38" s="164"/>
      <c r="O38" s="164"/>
      <c r="P38" s="186"/>
      <c r="Q38" s="242"/>
      <c r="R38" s="242"/>
      <c r="S38" s="242"/>
      <c r="AI38" s="11">
        <v>7</v>
      </c>
      <c r="BR38" s="11">
        <v>8</v>
      </c>
    </row>
    <row r="39" spans="4:70">
      <c r="D39" s="12"/>
      <c r="E39" s="13"/>
    </row>
  </sheetData>
  <sheetProtection sheet="1" objects="1" scenarios="1"/>
  <mergeCells count="120">
    <mergeCell ref="G30:G31"/>
    <mergeCell ref="N30:N31"/>
    <mergeCell ref="N25:P25"/>
    <mergeCell ref="L27:N27"/>
    <mergeCell ref="G22:G23"/>
    <mergeCell ref="G28:G29"/>
    <mergeCell ref="E22:F23"/>
    <mergeCell ref="H22:I22"/>
    <mergeCell ref="J22:M22"/>
    <mergeCell ref="H23:M23"/>
    <mergeCell ref="I24:J24"/>
    <mergeCell ref="K24:L24"/>
    <mergeCell ref="H25:I25"/>
    <mergeCell ref="H26:J26"/>
    <mergeCell ref="H27:I27"/>
    <mergeCell ref="E28:F29"/>
    <mergeCell ref="G24:G25"/>
    <mergeCell ref="G26:G27"/>
    <mergeCell ref="H28:J28"/>
    <mergeCell ref="K28:L29"/>
    <mergeCell ref="M28:O29"/>
    <mergeCell ref="H30:I30"/>
    <mergeCell ref="K30:M30"/>
    <mergeCell ref="E33:F34"/>
    <mergeCell ref="H33:J34"/>
    <mergeCell ref="L34:N34"/>
    <mergeCell ref="G37:G38"/>
    <mergeCell ref="H37:H38"/>
    <mergeCell ref="L37:L38"/>
    <mergeCell ref="P37:P38"/>
    <mergeCell ref="G35:G36"/>
    <mergeCell ref="M35:M36"/>
    <mergeCell ref="H35:I36"/>
    <mergeCell ref="J35:L36"/>
    <mergeCell ref="G33:G34"/>
    <mergeCell ref="N36:P36"/>
    <mergeCell ref="K33:K34"/>
    <mergeCell ref="O33:Q34"/>
    <mergeCell ref="M38:O38"/>
    <mergeCell ref="AN10:AQ10"/>
    <mergeCell ref="AN11:AQ11"/>
    <mergeCell ref="AN12:AQ12"/>
    <mergeCell ref="AR3:AU3"/>
    <mergeCell ref="AR4:AU4"/>
    <mergeCell ref="AR5:AU5"/>
    <mergeCell ref="AR6:AU6"/>
    <mergeCell ref="AR7:AU7"/>
    <mergeCell ref="AR8:AU8"/>
    <mergeCell ref="AR9:AU9"/>
    <mergeCell ref="AR10:AU10"/>
    <mergeCell ref="AR11:AU11"/>
    <mergeCell ref="AR12:AU12"/>
    <mergeCell ref="AN5:AQ5"/>
    <mergeCell ref="AN6:AQ6"/>
    <mergeCell ref="AN7:AQ7"/>
    <mergeCell ref="AN8:AQ8"/>
    <mergeCell ref="AN9:AQ9"/>
    <mergeCell ref="AN3:AQ3"/>
    <mergeCell ref="AN4:AQ4"/>
    <mergeCell ref="AV10:AY10"/>
    <mergeCell ref="AV11:AY11"/>
    <mergeCell ref="AV12:AY12"/>
    <mergeCell ref="I37:K38"/>
    <mergeCell ref="AZ3:BC3"/>
    <mergeCell ref="AZ4:BC4"/>
    <mergeCell ref="AZ5:BC5"/>
    <mergeCell ref="AZ6:BC6"/>
    <mergeCell ref="AZ7:BC7"/>
    <mergeCell ref="AZ8:BC8"/>
    <mergeCell ref="AZ9:BC9"/>
    <mergeCell ref="AZ10:BC10"/>
    <mergeCell ref="AZ11:BC11"/>
    <mergeCell ref="AZ12:BC12"/>
    <mergeCell ref="AV5:AY5"/>
    <mergeCell ref="AV6:AY6"/>
    <mergeCell ref="AV7:AY7"/>
    <mergeCell ref="AV8:AY8"/>
    <mergeCell ref="AV9:AY9"/>
    <mergeCell ref="Q37:S38"/>
    <mergeCell ref="AV3:AY3"/>
    <mergeCell ref="AV4:AY4"/>
    <mergeCell ref="AR21:AU21"/>
    <mergeCell ref="AS22:AU22"/>
    <mergeCell ref="AZ27:BB27"/>
    <mergeCell ref="AP22:AR22"/>
    <mergeCell ref="AP23:AR23"/>
    <mergeCell ref="AY36:BA36"/>
    <mergeCell ref="AM15:AN15"/>
    <mergeCell ref="AP15:AR15"/>
    <mergeCell ref="AM17:AN17"/>
    <mergeCell ref="AP17:AR17"/>
    <mergeCell ref="AM21:AN21"/>
    <mergeCell ref="AP21:AQ21"/>
    <mergeCell ref="AZ22:BB22"/>
    <mergeCell ref="AM26:AN26"/>
    <mergeCell ref="AP26:AQ26"/>
    <mergeCell ref="AP27:AR27"/>
    <mergeCell ref="AP28:AR28"/>
    <mergeCell ref="AR26:AU26"/>
    <mergeCell ref="AS27:AU27"/>
    <mergeCell ref="AV27:AX27"/>
    <mergeCell ref="AT35:AU35"/>
    <mergeCell ref="AS36:AT36"/>
    <mergeCell ref="AU36:AW36"/>
    <mergeCell ref="AM31:AN31"/>
    <mergeCell ref="AP32:AR32"/>
    <mergeCell ref="AP33:AR33"/>
    <mergeCell ref="AP37:AR37"/>
    <mergeCell ref="AQ35:AS35"/>
    <mergeCell ref="AM35:AN35"/>
    <mergeCell ref="AP36:AR36"/>
    <mergeCell ref="AV22:AX22"/>
    <mergeCell ref="H32:J32"/>
    <mergeCell ref="K32:L32"/>
    <mergeCell ref="Q35:Q36"/>
    <mergeCell ref="R35:T36"/>
    <mergeCell ref="R30:T31"/>
    <mergeCell ref="P30:P31"/>
    <mergeCell ref="Q30:Q31"/>
    <mergeCell ref="O30:O31"/>
  </mergeCells>
  <phoneticPr fontId="16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680C-FCB8-4D72-8AA6-6E13B9623895}">
  <dimension ref="A1:BR38"/>
  <sheetViews>
    <sheetView showGridLines="0" view="pageBreakPreview" zoomScale="70" zoomScaleNormal="110" zoomScaleSheetLayoutView="70" workbookViewId="0">
      <selection activeCell="A2" sqref="A2"/>
    </sheetView>
  </sheetViews>
  <sheetFormatPr defaultRowHeight="18"/>
  <cols>
    <col min="1" max="70" width="3" customWidth="1"/>
  </cols>
  <sheetData>
    <row r="1" spans="1:67">
      <c r="A1" t="s">
        <v>294</v>
      </c>
    </row>
    <row r="2" spans="1:67">
      <c r="B2" s="8" t="s">
        <v>297</v>
      </c>
      <c r="AL2" t="s">
        <v>299</v>
      </c>
    </row>
    <row r="3" spans="1:67">
      <c r="A3" s="21"/>
      <c r="B3" t="s">
        <v>295</v>
      </c>
      <c r="AM3" t="s">
        <v>324</v>
      </c>
    </row>
    <row r="4" spans="1:67">
      <c r="B4" s="21"/>
      <c r="C4" t="s">
        <v>296</v>
      </c>
      <c r="AM4" s="161" t="s">
        <v>108</v>
      </c>
      <c r="AN4" s="161"/>
      <c r="AO4" s="186" t="s">
        <v>42</v>
      </c>
      <c r="AP4" s="217" t="s">
        <v>316</v>
      </c>
      <c r="AQ4" s="191"/>
      <c r="AR4" s="52" t="s">
        <v>109</v>
      </c>
      <c r="AS4" s="86" t="s">
        <v>54</v>
      </c>
      <c r="AT4" s="201" t="s">
        <v>317</v>
      </c>
      <c r="AU4" s="201"/>
      <c r="AV4" s="87" t="s">
        <v>318</v>
      </c>
    </row>
    <row r="5" spans="1:67">
      <c r="G5" s="105" t="s">
        <v>91</v>
      </c>
      <c r="H5" s="103"/>
      <c r="I5" s="103"/>
      <c r="J5" s="213" t="s">
        <v>92</v>
      </c>
      <c r="K5" s="103"/>
      <c r="L5" s="103"/>
      <c r="M5" s="93" t="s">
        <v>178</v>
      </c>
      <c r="N5" s="94"/>
      <c r="O5" s="94"/>
      <c r="P5" s="94"/>
      <c r="Q5" s="94"/>
      <c r="R5" s="130"/>
      <c r="S5" s="93" t="s">
        <v>93</v>
      </c>
      <c r="T5" s="94"/>
      <c r="U5" s="94"/>
      <c r="V5" s="94"/>
      <c r="W5" s="94"/>
      <c r="X5" s="94"/>
      <c r="Y5" s="94"/>
      <c r="Z5" s="130"/>
      <c r="AM5" s="161"/>
      <c r="AN5" s="161"/>
      <c r="AO5" s="186"/>
      <c r="AR5" s="202" t="s">
        <v>255</v>
      </c>
      <c r="AS5" s="202"/>
    </row>
    <row r="6" spans="1:67">
      <c r="G6" s="209" t="s">
        <v>184</v>
      </c>
      <c r="H6" s="134"/>
      <c r="I6" s="134"/>
      <c r="J6" s="206" t="s">
        <v>6</v>
      </c>
      <c r="K6" s="133"/>
      <c r="L6" s="133"/>
      <c r="M6" s="206" t="s">
        <v>94</v>
      </c>
      <c r="N6" s="133"/>
      <c r="O6" s="133"/>
      <c r="P6" s="206" t="s">
        <v>95</v>
      </c>
      <c r="Q6" s="133"/>
      <c r="R6" s="133"/>
      <c r="S6" s="206" t="s">
        <v>252</v>
      </c>
      <c r="T6" s="134"/>
      <c r="U6" s="134"/>
      <c r="V6" s="134"/>
      <c r="W6" s="206" t="s">
        <v>253</v>
      </c>
      <c r="X6" s="134"/>
      <c r="Y6" s="134"/>
      <c r="Z6" s="207"/>
    </row>
    <row r="7" spans="1:67">
      <c r="G7" s="210" t="s">
        <v>158</v>
      </c>
      <c r="H7" s="204"/>
      <c r="I7" s="204"/>
      <c r="J7" s="203" t="s">
        <v>158</v>
      </c>
      <c r="K7" s="204"/>
      <c r="L7" s="204"/>
      <c r="M7" s="203" t="s">
        <v>96</v>
      </c>
      <c r="N7" s="204"/>
      <c r="O7" s="204"/>
      <c r="P7" s="203" t="s">
        <v>96</v>
      </c>
      <c r="Q7" s="204"/>
      <c r="R7" s="204"/>
      <c r="S7" s="203" t="s">
        <v>250</v>
      </c>
      <c r="T7" s="204"/>
      <c r="U7" s="204"/>
      <c r="V7" s="208"/>
      <c r="W7" s="203" t="s">
        <v>250</v>
      </c>
      <c r="X7" s="204"/>
      <c r="Y7" s="204"/>
      <c r="Z7" s="208"/>
      <c r="AM7" s="11" t="s">
        <v>58</v>
      </c>
      <c r="AN7" s="11"/>
      <c r="AO7" s="11"/>
    </row>
    <row r="8" spans="1:67">
      <c r="D8" s="224" t="s">
        <v>97</v>
      </c>
      <c r="E8" s="224"/>
      <c r="F8" s="224"/>
      <c r="G8" s="239">
        <f>'2.自重と衝突荷重'!G33</f>
        <v>22.631999999999998</v>
      </c>
      <c r="H8" s="239"/>
      <c r="I8" s="239"/>
      <c r="J8" s="246">
        <v>0</v>
      </c>
      <c r="K8" s="239"/>
      <c r="L8" s="239"/>
      <c r="M8" s="246">
        <f>'2.自重と衝突荷重'!G28</f>
        <v>0.44585365853658537</v>
      </c>
      <c r="N8" s="239"/>
      <c r="O8" s="239"/>
      <c r="P8" s="211" t="s">
        <v>251</v>
      </c>
      <c r="Q8" s="212"/>
      <c r="R8" s="212"/>
      <c r="S8" s="246">
        <f>G8*M8</f>
        <v>10.09056</v>
      </c>
      <c r="T8" s="239"/>
      <c r="U8" s="239"/>
      <c r="V8" s="239"/>
      <c r="W8" s="246">
        <v>0</v>
      </c>
      <c r="X8" s="239"/>
      <c r="Y8" s="239"/>
      <c r="Z8" s="240"/>
      <c r="AM8" s="202" t="s">
        <v>319</v>
      </c>
      <c r="AN8" s="165"/>
      <c r="AO8" s="88" t="s">
        <v>323</v>
      </c>
    </row>
    <row r="9" spans="1:67">
      <c r="D9" s="224" t="s">
        <v>99</v>
      </c>
      <c r="E9" s="224"/>
      <c r="F9" s="224"/>
      <c r="G9" s="239">
        <f>'2.土圧(常時)'!AP28</f>
        <v>14.972739776388984</v>
      </c>
      <c r="H9" s="239"/>
      <c r="I9" s="239"/>
      <c r="J9" s="246">
        <f>'2.土圧(常時)'!AP23</f>
        <v>10.487920216263205</v>
      </c>
      <c r="K9" s="239"/>
      <c r="L9" s="239"/>
      <c r="M9" s="246">
        <f>'2.土圧(常時)'!AP37</f>
        <v>0.96002101391472627</v>
      </c>
      <c r="N9" s="239"/>
      <c r="O9" s="239"/>
      <c r="P9" s="246">
        <f>'2.土圧(常時)'!AP33</f>
        <v>0.39999999999999997</v>
      </c>
      <c r="Q9" s="239"/>
      <c r="R9" s="239"/>
      <c r="S9" s="246">
        <f>G9*M9</f>
        <v>14.374144821210304</v>
      </c>
      <c r="T9" s="239"/>
      <c r="U9" s="239"/>
      <c r="V9" s="239"/>
      <c r="W9" s="246">
        <f>J9*P9</f>
        <v>4.1951680865052818</v>
      </c>
      <c r="X9" s="239"/>
      <c r="Y9" s="239"/>
      <c r="Z9" s="240"/>
      <c r="AN9" s="202" t="s">
        <v>319</v>
      </c>
      <c r="AO9" s="165"/>
      <c r="AP9" s="38" t="s">
        <v>52</v>
      </c>
      <c r="AQ9" s="24" t="s">
        <v>320</v>
      </c>
      <c r="AR9" s="89" t="s">
        <v>256</v>
      </c>
      <c r="AS9" s="47">
        <v>2</v>
      </c>
      <c r="AT9" s="24" t="s">
        <v>321</v>
      </c>
      <c r="AU9" s="38" t="s">
        <v>52</v>
      </c>
      <c r="AV9" s="198">
        <f>'1.設計条件'!T8</f>
        <v>1.24</v>
      </c>
      <c r="AW9" s="198"/>
      <c r="AX9" s="198"/>
      <c r="AY9" s="89" t="s">
        <v>256</v>
      </c>
      <c r="AZ9" s="47">
        <v>2</v>
      </c>
      <c r="BA9" s="39" t="s">
        <v>116</v>
      </c>
      <c r="BB9" s="198">
        <f>G34</f>
        <v>8.0984523354374449E-2</v>
      </c>
      <c r="BC9" s="198"/>
      <c r="BD9" s="198"/>
      <c r="BE9" s="38" t="s">
        <v>52</v>
      </c>
      <c r="BF9" s="198">
        <f>AV9-AZ9*BB9</f>
        <v>1.0780309532912511</v>
      </c>
      <c r="BG9" s="198"/>
      <c r="BH9" s="198"/>
    </row>
    <row r="10" spans="1:67">
      <c r="D10" s="224"/>
      <c r="E10" s="224"/>
      <c r="F10" s="224"/>
      <c r="G10" s="109"/>
      <c r="H10" s="109"/>
      <c r="I10" s="109"/>
      <c r="J10" s="205"/>
      <c r="K10" s="109"/>
      <c r="L10" s="109"/>
      <c r="M10" s="205"/>
      <c r="N10" s="109"/>
      <c r="O10" s="109"/>
      <c r="P10" s="205"/>
      <c r="Q10" s="109"/>
      <c r="R10" s="109"/>
      <c r="S10" s="205"/>
      <c r="T10" s="109"/>
      <c r="U10" s="109"/>
      <c r="V10" s="109"/>
      <c r="W10" s="205"/>
      <c r="X10" s="109"/>
      <c r="Y10" s="109"/>
      <c r="Z10" s="110"/>
    </row>
    <row r="11" spans="1:67">
      <c r="D11" s="224" t="s">
        <v>100</v>
      </c>
      <c r="E11" s="224"/>
      <c r="F11" s="224"/>
      <c r="G11" s="238">
        <f>SUM(G8:I10)</f>
        <v>37.604739776388982</v>
      </c>
      <c r="H11" s="239"/>
      <c r="I11" s="240"/>
      <c r="J11" s="239">
        <f>SUM(J8:L10)</f>
        <v>10.487920216263205</v>
      </c>
      <c r="K11" s="239"/>
      <c r="L11" s="239"/>
      <c r="M11" s="211" t="s">
        <v>251</v>
      </c>
      <c r="N11" s="212"/>
      <c r="O11" s="212"/>
      <c r="P11" s="211" t="s">
        <v>251</v>
      </c>
      <c r="Q11" s="212"/>
      <c r="R11" s="212"/>
      <c r="S11" s="246">
        <f>SUM(S8:S10)</f>
        <v>24.464704821210304</v>
      </c>
      <c r="T11" s="239"/>
      <c r="U11" s="239"/>
      <c r="V11" s="239"/>
      <c r="W11" s="246">
        <f>SUM(W8:W10)</f>
        <v>4.1951680865052818</v>
      </c>
      <c r="X11" s="239"/>
      <c r="Y11" s="239"/>
      <c r="Z11" s="240"/>
      <c r="AM11" t="s">
        <v>322</v>
      </c>
    </row>
    <row r="12" spans="1:67">
      <c r="AM12" s="161" t="s">
        <v>108</v>
      </c>
      <c r="AN12" s="161"/>
      <c r="AO12" s="186" t="s">
        <v>42</v>
      </c>
      <c r="AP12" s="217" t="s">
        <v>316</v>
      </c>
      <c r="AQ12" s="191"/>
      <c r="AR12" s="52" t="s">
        <v>109</v>
      </c>
      <c r="AS12" s="86" t="s">
        <v>54</v>
      </c>
      <c r="AT12" s="201" t="s">
        <v>317</v>
      </c>
      <c r="AU12" s="201"/>
      <c r="AV12" s="87" t="s">
        <v>318</v>
      </c>
      <c r="AX12" s="186" t="s">
        <v>42</v>
      </c>
      <c r="AY12" s="247">
        <f>G11</f>
        <v>37.604739776388982</v>
      </c>
      <c r="AZ12" s="247"/>
      <c r="BA12" s="247"/>
      <c r="BB12" s="42" t="s">
        <v>116</v>
      </c>
      <c r="BC12" s="173">
        <f>'1.設計条件'!T30</f>
        <v>0.6</v>
      </c>
      <c r="BD12" s="173"/>
      <c r="BE12" s="86" t="s">
        <v>54</v>
      </c>
      <c r="BF12" s="173">
        <f>'1.設計条件'!T31</f>
        <v>0</v>
      </c>
      <c r="BG12" s="173"/>
      <c r="BH12" s="42" t="s">
        <v>116</v>
      </c>
      <c r="BI12" s="244">
        <f>BF9</f>
        <v>1.0780309532912511</v>
      </c>
      <c r="BJ12" s="244"/>
      <c r="BL12" s="186" t="s">
        <v>42</v>
      </c>
      <c r="BM12" s="198">
        <f>(AY12*BC12+BF12*BI12)/BA13</f>
        <v>2.1513172679218209</v>
      </c>
      <c r="BN12" s="198"/>
      <c r="BO12" s="198"/>
    </row>
    <row r="13" spans="1:67">
      <c r="B13" s="21"/>
      <c r="C13" t="s">
        <v>298</v>
      </c>
      <c r="AM13" s="161"/>
      <c r="AN13" s="161"/>
      <c r="AO13" s="186"/>
      <c r="AR13" s="202" t="s">
        <v>255</v>
      </c>
      <c r="AS13" s="202"/>
      <c r="AX13" s="186"/>
      <c r="BA13" s="241">
        <f>J11</f>
        <v>10.487920216263205</v>
      </c>
      <c r="BB13" s="241"/>
      <c r="BC13" s="241"/>
      <c r="BL13" s="186"/>
      <c r="BM13" s="198"/>
      <c r="BN13" s="198"/>
      <c r="BO13" s="198"/>
    </row>
    <row r="14" spans="1:67">
      <c r="D14" t="s">
        <v>101</v>
      </c>
    </row>
    <row r="15" spans="1:67">
      <c r="D15" s="214" t="s">
        <v>134</v>
      </c>
      <c r="E15" s="214"/>
      <c r="F15" s="186" t="s">
        <v>42</v>
      </c>
      <c r="G15" s="159" t="s">
        <v>9</v>
      </c>
      <c r="H15" s="159"/>
      <c r="I15" s="159"/>
      <c r="AM15" t="s">
        <v>107</v>
      </c>
    </row>
    <row r="16" spans="1:67">
      <c r="D16" s="214"/>
      <c r="E16" s="214"/>
      <c r="F16" s="186"/>
      <c r="G16" s="204">
        <f>'1.設計条件'!AX35</f>
        <v>6</v>
      </c>
      <c r="H16" s="204"/>
      <c r="I16" s="204"/>
      <c r="AM16" s="218" t="s">
        <v>108</v>
      </c>
      <c r="AN16" s="219"/>
      <c r="AO16" s="32" t="s">
        <v>103</v>
      </c>
      <c r="AP16" s="239">
        <f>AY12/BA13*BC12</f>
        <v>2.1513172679218204</v>
      </c>
      <c r="AQ16" s="239"/>
      <c r="AR16" s="240"/>
      <c r="AS16" s="2" t="str">
        <f>IF(AP16&lt;=AX16, "&lt;", "≧")</f>
        <v>≧</v>
      </c>
      <c r="AT16" s="93" t="s">
        <v>325</v>
      </c>
      <c r="AU16" s="94"/>
      <c r="AV16" s="94"/>
      <c r="AW16" s="94"/>
      <c r="AX16" s="212">
        <f>'1.設計条件'!AT36</f>
        <v>1.5</v>
      </c>
      <c r="AY16" s="223"/>
      <c r="BB16" s="93" t="str">
        <f>IF(AS16="≧", "OK", "NG")</f>
        <v>OK</v>
      </c>
      <c r="BC16" s="130"/>
    </row>
    <row r="17" spans="2:70">
      <c r="F17" s="186" t="s">
        <v>42</v>
      </c>
      <c r="G17" s="247">
        <f>'1.設計条件'!T8</f>
        <v>1.24</v>
      </c>
      <c r="H17" s="247"/>
      <c r="I17" s="247"/>
    </row>
    <row r="18" spans="2:70">
      <c r="F18" s="186"/>
      <c r="G18" s="204">
        <f>G16</f>
        <v>6</v>
      </c>
      <c r="H18" s="204"/>
      <c r="I18" s="204"/>
    </row>
    <row r="19" spans="2:70">
      <c r="F19" s="137" t="s">
        <v>103</v>
      </c>
      <c r="G19" s="156">
        <f>G17/G18</f>
        <v>0.20666666666666667</v>
      </c>
      <c r="H19" s="156"/>
      <c r="I19" s="156"/>
      <c r="J19" s="136" t="s">
        <v>104</v>
      </c>
    </row>
    <row r="20" spans="2:70">
      <c r="F20" s="137"/>
      <c r="G20" s="156"/>
      <c r="H20" s="156"/>
      <c r="I20" s="156"/>
      <c r="J20" s="136"/>
      <c r="AL20" t="s">
        <v>300</v>
      </c>
    </row>
    <row r="21" spans="2:70">
      <c r="AM21" t="s">
        <v>232</v>
      </c>
    </row>
    <row r="22" spans="2:70">
      <c r="D22" t="s">
        <v>314</v>
      </c>
      <c r="AM22" s="161" t="s">
        <v>258</v>
      </c>
      <c r="AN22" s="214"/>
      <c r="AO22" s="186" t="s">
        <v>42</v>
      </c>
      <c r="AP22" s="217" t="s">
        <v>254</v>
      </c>
      <c r="AQ22" s="191"/>
      <c r="AR22" s="191"/>
      <c r="AS22" s="136" t="s">
        <v>261</v>
      </c>
      <c r="AT22" s="136"/>
      <c r="AU22" s="157" t="s">
        <v>110</v>
      </c>
      <c r="AV22" s="157"/>
      <c r="AW22" s="215" t="s">
        <v>111</v>
      </c>
    </row>
    <row r="23" spans="2:70">
      <c r="D23" s="165" t="s">
        <v>105</v>
      </c>
      <c r="E23" s="165"/>
      <c r="F23" s="186" t="s">
        <v>42</v>
      </c>
      <c r="G23" s="217" t="s">
        <v>257</v>
      </c>
      <c r="H23" s="191"/>
      <c r="I23" s="191"/>
      <c r="J23" s="191"/>
      <c r="K23" s="191"/>
      <c r="AM23" s="214"/>
      <c r="AN23" s="214"/>
      <c r="AO23" s="186"/>
      <c r="AP23" s="202" t="s">
        <v>9</v>
      </c>
      <c r="AQ23" s="202"/>
      <c r="AR23" s="202"/>
      <c r="AS23" s="136"/>
      <c r="AT23" s="136"/>
      <c r="AU23" s="202" t="s">
        <v>9</v>
      </c>
      <c r="AV23" s="202"/>
      <c r="AW23" s="215"/>
    </row>
    <row r="24" spans="2:70">
      <c r="B24" s="21"/>
      <c r="D24" s="165"/>
      <c r="E24" s="165"/>
      <c r="F24" s="186"/>
      <c r="G24" s="202" t="s">
        <v>254</v>
      </c>
      <c r="H24" s="165"/>
      <c r="I24" s="165"/>
      <c r="J24" s="165"/>
      <c r="K24" s="165"/>
      <c r="AO24" s="186" t="s">
        <v>42</v>
      </c>
      <c r="AP24" s="247">
        <f>G11</f>
        <v>37.604739776388982</v>
      </c>
      <c r="AQ24" s="247"/>
      <c r="AR24" s="247"/>
      <c r="AS24" s="136" t="s">
        <v>261</v>
      </c>
      <c r="AT24" s="136"/>
      <c r="AU24" s="57">
        <v>6</v>
      </c>
      <c r="AV24" s="34" t="s">
        <v>228</v>
      </c>
      <c r="AW24" s="247">
        <f>G34</f>
        <v>8.0984523354374449E-2</v>
      </c>
      <c r="AX24" s="247"/>
      <c r="AY24" s="247"/>
      <c r="AZ24" s="215" t="s">
        <v>111</v>
      </c>
      <c r="BG24" s="62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4"/>
    </row>
    <row r="25" spans="2:70">
      <c r="B25" s="21"/>
      <c r="F25" s="186" t="s">
        <v>42</v>
      </c>
      <c r="G25" s="247">
        <f>S11</f>
        <v>24.464704821210304</v>
      </c>
      <c r="H25" s="247"/>
      <c r="I25" s="247"/>
      <c r="J25" s="56" t="s">
        <v>256</v>
      </c>
      <c r="K25" s="247">
        <f>W11</f>
        <v>4.1951680865052818</v>
      </c>
      <c r="L25" s="247"/>
      <c r="M25" s="247"/>
      <c r="W25" s="62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4"/>
      <c r="AO25" s="186"/>
      <c r="AP25" s="241">
        <f>'1.設計条件'!T8</f>
        <v>1.24</v>
      </c>
      <c r="AQ25" s="241"/>
      <c r="AR25" s="241"/>
      <c r="AS25" s="136"/>
      <c r="AT25" s="136"/>
      <c r="AV25" s="241">
        <f>AP25</f>
        <v>1.24</v>
      </c>
      <c r="AW25" s="241"/>
      <c r="AX25" s="241"/>
      <c r="AZ25" s="215"/>
      <c r="BG25" s="65"/>
      <c r="BR25" s="66"/>
    </row>
    <row r="26" spans="2:70">
      <c r="B26" s="21"/>
      <c r="F26" s="186"/>
      <c r="I26" s="241">
        <f>G11</f>
        <v>37.604739776388982</v>
      </c>
      <c r="J26" s="241"/>
      <c r="K26" s="241"/>
      <c r="W26" s="65"/>
      <c r="AH26" s="66"/>
      <c r="AO26" s="2" t="s">
        <v>103</v>
      </c>
      <c r="AP26" s="241">
        <f>AP24/AP25*(1+AU24*AW24/AV25)</f>
        <v>42.21012544397712</v>
      </c>
      <c r="AQ26" s="241"/>
      <c r="AR26" s="241"/>
      <c r="AS26" s="38" t="s">
        <v>26</v>
      </c>
      <c r="AW26" s="38"/>
      <c r="BG26" s="65"/>
      <c r="BR26" s="66"/>
    </row>
    <row r="27" spans="2:70">
      <c r="F27" s="8" t="s">
        <v>103</v>
      </c>
      <c r="G27" s="156">
        <f>(G25-K25)/I26</f>
        <v>0.53901547664562555</v>
      </c>
      <c r="H27" s="156"/>
      <c r="I27" s="156"/>
      <c r="J27" s="40" t="s">
        <v>104</v>
      </c>
      <c r="W27" s="65"/>
      <c r="AH27" s="66"/>
      <c r="BG27" s="65"/>
      <c r="BR27" s="66"/>
    </row>
    <row r="28" spans="2:70">
      <c r="W28" s="65"/>
      <c r="AH28" s="66"/>
      <c r="AM28" s="161" t="s">
        <v>259</v>
      </c>
      <c r="AN28" s="214"/>
      <c r="AO28" s="186" t="s">
        <v>42</v>
      </c>
      <c r="AP28" s="217" t="s">
        <v>254</v>
      </c>
      <c r="AQ28" s="191"/>
      <c r="AR28" s="191"/>
      <c r="AS28" s="136" t="s">
        <v>260</v>
      </c>
      <c r="AT28" s="136"/>
      <c r="AU28" s="157" t="s">
        <v>110</v>
      </c>
      <c r="AV28" s="157"/>
      <c r="AW28" s="215" t="s">
        <v>111</v>
      </c>
      <c r="BG28" s="65"/>
      <c r="BR28" s="66"/>
    </row>
    <row r="29" spans="2:70">
      <c r="D29" t="s">
        <v>315</v>
      </c>
      <c r="W29" s="65"/>
      <c r="AH29" s="66"/>
      <c r="AM29" s="214"/>
      <c r="AN29" s="214"/>
      <c r="AO29" s="186"/>
      <c r="AP29" s="202" t="s">
        <v>9</v>
      </c>
      <c r="AQ29" s="202"/>
      <c r="AR29" s="202"/>
      <c r="AS29" s="136"/>
      <c r="AT29" s="136"/>
      <c r="AU29" s="202" t="s">
        <v>9</v>
      </c>
      <c r="AV29" s="202"/>
      <c r="AW29" s="215"/>
      <c r="BG29" s="65"/>
      <c r="BR29" s="66"/>
    </row>
    <row r="30" spans="2:70">
      <c r="D30" s="165" t="s">
        <v>106</v>
      </c>
      <c r="E30" s="165"/>
      <c r="F30" s="186" t="s">
        <v>42</v>
      </c>
      <c r="G30" s="17" t="s">
        <v>9</v>
      </c>
      <c r="H30" s="216" t="s">
        <v>256</v>
      </c>
      <c r="I30" s="165" t="s">
        <v>105</v>
      </c>
      <c r="W30" s="65"/>
      <c r="AH30" s="66"/>
      <c r="AO30" s="186" t="s">
        <v>42</v>
      </c>
      <c r="AP30" s="247">
        <f>G11</f>
        <v>37.604739776388982</v>
      </c>
      <c r="AQ30" s="247"/>
      <c r="AR30" s="247"/>
      <c r="AS30" s="136" t="s">
        <v>260</v>
      </c>
      <c r="AT30" s="136"/>
      <c r="AU30" s="57">
        <v>6</v>
      </c>
      <c r="AV30" s="34" t="s">
        <v>228</v>
      </c>
      <c r="AW30" s="247">
        <f>G34</f>
        <v>8.0984523354374449E-2</v>
      </c>
      <c r="AX30" s="247"/>
      <c r="AY30" s="247"/>
      <c r="AZ30" s="215" t="s">
        <v>111</v>
      </c>
      <c r="BG30" s="65"/>
      <c r="BR30" s="66"/>
    </row>
    <row r="31" spans="2:70">
      <c r="D31" s="165"/>
      <c r="E31" s="165"/>
      <c r="F31" s="186"/>
      <c r="G31" s="43">
        <v>2</v>
      </c>
      <c r="H31" s="163"/>
      <c r="I31" s="165"/>
      <c r="W31" s="65"/>
      <c r="AH31" s="66"/>
      <c r="AO31" s="186"/>
      <c r="AP31" s="241">
        <f>'1.設計条件'!T8</f>
        <v>1.24</v>
      </c>
      <c r="AQ31" s="241"/>
      <c r="AR31" s="241"/>
      <c r="AS31" s="136"/>
      <c r="AT31" s="136"/>
      <c r="AV31" s="241">
        <f>AP31</f>
        <v>1.24</v>
      </c>
      <c r="AW31" s="241"/>
      <c r="AX31" s="241"/>
      <c r="AZ31" s="215"/>
      <c r="BG31" s="65"/>
      <c r="BR31" s="66"/>
    </row>
    <row r="32" spans="2:70">
      <c r="F32" s="186" t="s">
        <v>42</v>
      </c>
      <c r="G32" s="247">
        <f>'1.設計条件'!T8</f>
        <v>1.24</v>
      </c>
      <c r="H32" s="247"/>
      <c r="I32" s="247"/>
      <c r="J32" s="216" t="s">
        <v>256</v>
      </c>
      <c r="K32" s="242">
        <f>G27</f>
        <v>0.53901547664562555</v>
      </c>
      <c r="L32" s="242"/>
      <c r="M32" s="242"/>
      <c r="W32" s="65"/>
      <c r="AH32" s="66"/>
      <c r="AO32" s="2" t="s">
        <v>103</v>
      </c>
      <c r="AP32" s="241">
        <f>AP30/AP31*(1-AU30*AW30/AV31)</f>
        <v>18.44268064697285</v>
      </c>
      <c r="AQ32" s="241"/>
      <c r="AR32" s="241"/>
      <c r="AS32" s="38" t="s">
        <v>26</v>
      </c>
      <c r="BG32" s="65"/>
      <c r="BR32" s="66"/>
    </row>
    <row r="33" spans="4:70">
      <c r="F33" s="186"/>
      <c r="H33" s="43">
        <v>2</v>
      </c>
      <c r="J33" s="163"/>
      <c r="K33" s="242"/>
      <c r="L33" s="242"/>
      <c r="M33" s="242"/>
      <c r="W33" s="65"/>
      <c r="AH33" s="66"/>
      <c r="BG33" s="65"/>
      <c r="BR33" s="66"/>
    </row>
    <row r="34" spans="4:70">
      <c r="F34" s="5" t="s">
        <v>103</v>
      </c>
      <c r="G34" s="156">
        <f>G32/H33-K32</f>
        <v>8.0984523354374449E-2</v>
      </c>
      <c r="H34" s="156"/>
      <c r="I34" s="156"/>
      <c r="J34" s="40" t="s">
        <v>104</v>
      </c>
      <c r="W34" s="65"/>
      <c r="AH34" s="66"/>
      <c r="AM34" t="s">
        <v>107</v>
      </c>
      <c r="BG34" s="65"/>
      <c r="BR34" s="66"/>
    </row>
    <row r="35" spans="4:70">
      <c r="W35" s="65"/>
      <c r="AH35" s="66"/>
      <c r="AM35" s="218" t="s">
        <v>258</v>
      </c>
      <c r="AN35" s="222"/>
      <c r="AO35" s="32" t="s">
        <v>103</v>
      </c>
      <c r="AP35" s="239">
        <f>AP26</f>
        <v>42.21012544397712</v>
      </c>
      <c r="AQ35" s="239"/>
      <c r="AR35" s="240"/>
      <c r="AS35" s="2" t="str">
        <f>IF(AP35&lt;=AY35, "≦", "&gt;")</f>
        <v>≦</v>
      </c>
      <c r="AT35" s="93" t="s">
        <v>112</v>
      </c>
      <c r="AU35" s="94"/>
      <c r="AV35" s="94"/>
      <c r="AW35" s="94"/>
      <c r="AX35" s="94"/>
      <c r="AY35" s="212">
        <f>'1.設計条件'!AT37</f>
        <v>200</v>
      </c>
      <c r="AZ35" s="223"/>
      <c r="BC35" s="93" t="str">
        <f>IF(AS35="≦", "OK", "NG")</f>
        <v>OK</v>
      </c>
      <c r="BD35" s="130"/>
      <c r="BG35" s="65"/>
      <c r="BR35" s="66"/>
    </row>
    <row r="36" spans="4:70">
      <c r="D36" t="s">
        <v>107</v>
      </c>
      <c r="W36" s="65"/>
      <c r="AH36" s="66"/>
      <c r="BG36" s="65"/>
      <c r="BR36" s="66"/>
    </row>
    <row r="37" spans="4:70">
      <c r="D37" s="220" t="s">
        <v>106</v>
      </c>
      <c r="E37" s="221"/>
      <c r="F37" s="32" t="s">
        <v>103</v>
      </c>
      <c r="G37" s="239">
        <f>G34</f>
        <v>8.0984523354374449E-2</v>
      </c>
      <c r="H37" s="239"/>
      <c r="I37" s="240"/>
      <c r="J37" s="2" t="str">
        <f>IF(G37&lt;=N37, "≦", "&gt;")</f>
        <v>≦</v>
      </c>
      <c r="K37" s="218" t="s">
        <v>102</v>
      </c>
      <c r="L37" s="219"/>
      <c r="M37" s="32" t="s">
        <v>103</v>
      </c>
      <c r="N37" s="239">
        <f>G19</f>
        <v>0.20666666666666667</v>
      </c>
      <c r="O37" s="239"/>
      <c r="P37" s="240"/>
      <c r="S37" s="93" t="str">
        <f>IF(J37="≦", "OK", "NG")</f>
        <v>OK</v>
      </c>
      <c r="T37" s="130"/>
      <c r="W37" s="67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68"/>
      <c r="AM37" s="218" t="s">
        <v>259</v>
      </c>
      <c r="AN37" s="222"/>
      <c r="AO37" s="32" t="s">
        <v>103</v>
      </c>
      <c r="AP37" s="239">
        <f>AP32</f>
        <v>18.44268064697285</v>
      </c>
      <c r="AQ37" s="239"/>
      <c r="AR37" s="240"/>
      <c r="AS37" s="2" t="str">
        <f>IF(AP37&lt;=AY37, "≦", "&gt;")</f>
        <v>≦</v>
      </c>
      <c r="AT37" s="93" t="s">
        <v>112</v>
      </c>
      <c r="AU37" s="94"/>
      <c r="AV37" s="94"/>
      <c r="AW37" s="94"/>
      <c r="AX37" s="94"/>
      <c r="AY37" s="212">
        <f>'1.設計条件'!AT37</f>
        <v>200</v>
      </c>
      <c r="AZ37" s="223"/>
      <c r="BC37" s="93" t="str">
        <f>IF(AS37="≦", "OK", "NG")</f>
        <v>OK</v>
      </c>
      <c r="BD37" s="130"/>
      <c r="BG37" s="67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68"/>
    </row>
    <row r="38" spans="4:70">
      <c r="AI38">
        <v>9</v>
      </c>
      <c r="BR38">
        <v>10</v>
      </c>
    </row>
  </sheetData>
  <sheetProtection sheet="1" objects="1" scenarios="1"/>
  <mergeCells count="147">
    <mergeCell ref="G27:I27"/>
    <mergeCell ref="BB9:BD9"/>
    <mergeCell ref="BF9:BH9"/>
    <mergeCell ref="AV9:AX9"/>
    <mergeCell ref="G34:I34"/>
    <mergeCell ref="D8:F8"/>
    <mergeCell ref="D9:F9"/>
    <mergeCell ref="D11:F11"/>
    <mergeCell ref="AY35:AZ35"/>
    <mergeCell ref="AY37:AZ37"/>
    <mergeCell ref="AM22:AN23"/>
    <mergeCell ref="AM28:AN29"/>
    <mergeCell ref="AP22:AR22"/>
    <mergeCell ref="AP23:AR23"/>
    <mergeCell ref="AP24:AR24"/>
    <mergeCell ref="AP25:AR25"/>
    <mergeCell ref="AP26:AR26"/>
    <mergeCell ref="AP28:AR28"/>
    <mergeCell ref="AP29:AR29"/>
    <mergeCell ref="AO24:AO25"/>
    <mergeCell ref="AZ24:AZ25"/>
    <mergeCell ref="AP30:AR30"/>
    <mergeCell ref="AP31:AR31"/>
    <mergeCell ref="AU28:AV28"/>
    <mergeCell ref="AU29:AV29"/>
    <mergeCell ref="D10:F10"/>
    <mergeCell ref="G10:I10"/>
    <mergeCell ref="J10:L10"/>
    <mergeCell ref="M10:O10"/>
    <mergeCell ref="AP12:AQ12"/>
    <mergeCell ref="AT12:AU12"/>
    <mergeCell ref="AR13:AS13"/>
    <mergeCell ref="BF12:BG12"/>
    <mergeCell ref="BI12:BJ12"/>
    <mergeCell ref="BC35:BD35"/>
    <mergeCell ref="BB16:BC16"/>
    <mergeCell ref="AX12:AX13"/>
    <mergeCell ref="AX16:AY16"/>
    <mergeCell ref="AM12:AN13"/>
    <mergeCell ref="P10:R10"/>
    <mergeCell ref="S10:V10"/>
    <mergeCell ref="W10:Z10"/>
    <mergeCell ref="BC37:BD37"/>
    <mergeCell ref="F19:F20"/>
    <mergeCell ref="G19:I20"/>
    <mergeCell ref="J19:J20"/>
    <mergeCell ref="AM35:AN35"/>
    <mergeCell ref="AM37:AN37"/>
    <mergeCell ref="AP35:AR35"/>
    <mergeCell ref="AP37:AR37"/>
    <mergeCell ref="AT35:AX35"/>
    <mergeCell ref="AT37:AX37"/>
    <mergeCell ref="AP32:AR32"/>
    <mergeCell ref="AS30:AT31"/>
    <mergeCell ref="AO30:AO31"/>
    <mergeCell ref="AV31:AX31"/>
    <mergeCell ref="AU22:AV22"/>
    <mergeCell ref="AU23:AV23"/>
    <mergeCell ref="AW24:AY24"/>
    <mergeCell ref="AV25:AX25"/>
    <mergeCell ref="D37:E37"/>
    <mergeCell ref="G37:I37"/>
    <mergeCell ref="K37:L37"/>
    <mergeCell ref="N37:P37"/>
    <mergeCell ref="S37:T37"/>
    <mergeCell ref="AM4:AN5"/>
    <mergeCell ref="AP4:AQ4"/>
    <mergeCell ref="AY12:BA12"/>
    <mergeCell ref="BL12:BL13"/>
    <mergeCell ref="BC12:BD12"/>
    <mergeCell ref="BA13:BC13"/>
    <mergeCell ref="AS22:AT23"/>
    <mergeCell ref="AS24:AT25"/>
    <mergeCell ref="AO28:AO29"/>
    <mergeCell ref="AW28:AW29"/>
    <mergeCell ref="AS28:AT29"/>
    <mergeCell ref="K25:M25"/>
    <mergeCell ref="I26:K26"/>
    <mergeCell ref="D30:E31"/>
    <mergeCell ref="G32:I32"/>
    <mergeCell ref="K32:M33"/>
    <mergeCell ref="AO12:AO13"/>
    <mergeCell ref="AO4:AO5"/>
    <mergeCell ref="AW22:AW23"/>
    <mergeCell ref="D15:E16"/>
    <mergeCell ref="D23:E24"/>
    <mergeCell ref="AZ30:AZ31"/>
    <mergeCell ref="F15:F16"/>
    <mergeCell ref="F17:F18"/>
    <mergeCell ref="F32:F33"/>
    <mergeCell ref="J32:J33"/>
    <mergeCell ref="G17:I17"/>
    <mergeCell ref="G18:I18"/>
    <mergeCell ref="G15:I15"/>
    <mergeCell ref="G16:I16"/>
    <mergeCell ref="G23:K23"/>
    <mergeCell ref="G24:K24"/>
    <mergeCell ref="G25:I25"/>
    <mergeCell ref="F23:F24"/>
    <mergeCell ref="F25:F26"/>
    <mergeCell ref="F30:F31"/>
    <mergeCell ref="H30:H31"/>
    <mergeCell ref="I30:I31"/>
    <mergeCell ref="AW30:AY30"/>
    <mergeCell ref="AO22:AO23"/>
    <mergeCell ref="AM16:AN16"/>
    <mergeCell ref="AP16:AR16"/>
    <mergeCell ref="AT16:AW16"/>
    <mergeCell ref="BM12:BO13"/>
    <mergeCell ref="G5:I5"/>
    <mergeCell ref="G6:I6"/>
    <mergeCell ref="G7:I7"/>
    <mergeCell ref="G8:I8"/>
    <mergeCell ref="G9:I9"/>
    <mergeCell ref="J8:L8"/>
    <mergeCell ref="J9:L9"/>
    <mergeCell ref="G11:I11"/>
    <mergeCell ref="S5:Z5"/>
    <mergeCell ref="J11:L11"/>
    <mergeCell ref="M5:R5"/>
    <mergeCell ref="M6:O6"/>
    <mergeCell ref="M7:O7"/>
    <mergeCell ref="M8:O8"/>
    <mergeCell ref="M9:O9"/>
    <mergeCell ref="M11:O11"/>
    <mergeCell ref="P6:R6"/>
    <mergeCell ref="P7:R7"/>
    <mergeCell ref="P8:R8"/>
    <mergeCell ref="P9:R9"/>
    <mergeCell ref="P11:R11"/>
    <mergeCell ref="J5:L5"/>
    <mergeCell ref="J6:L6"/>
    <mergeCell ref="AT4:AU4"/>
    <mergeCell ref="AM8:AN8"/>
    <mergeCell ref="AN9:AO9"/>
    <mergeCell ref="J7:L7"/>
    <mergeCell ref="S9:V9"/>
    <mergeCell ref="S11:V11"/>
    <mergeCell ref="W6:Z6"/>
    <mergeCell ref="W7:Z7"/>
    <mergeCell ref="W8:Z8"/>
    <mergeCell ref="W9:Z9"/>
    <mergeCell ref="W11:Z11"/>
    <mergeCell ref="S6:V6"/>
    <mergeCell ref="S8:V8"/>
    <mergeCell ref="S7:V7"/>
    <mergeCell ref="AR5:AS5"/>
  </mergeCells>
  <phoneticPr fontId="16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8AB0-64EB-437A-948C-1FCED251FD19}">
  <dimension ref="A2:BR38"/>
  <sheetViews>
    <sheetView showGridLines="0" view="pageBreakPreview" zoomScale="70" zoomScaleNormal="60" zoomScaleSheetLayoutView="70" workbookViewId="0">
      <selection activeCell="A2" sqref="A2"/>
    </sheetView>
  </sheetViews>
  <sheetFormatPr defaultRowHeight="18"/>
  <cols>
    <col min="1" max="70" width="3" customWidth="1"/>
  </cols>
  <sheetData>
    <row r="2" spans="1:67">
      <c r="AL2" t="s">
        <v>305</v>
      </c>
    </row>
    <row r="3" spans="1:67">
      <c r="A3" s="21"/>
      <c r="B3" t="s">
        <v>301</v>
      </c>
      <c r="AM3" t="s">
        <v>324</v>
      </c>
    </row>
    <row r="4" spans="1:67">
      <c r="B4" s="21"/>
      <c r="C4" t="s">
        <v>302</v>
      </c>
      <c r="AM4" s="161" t="s">
        <v>108</v>
      </c>
      <c r="AN4" s="161"/>
      <c r="AO4" s="186" t="s">
        <v>42</v>
      </c>
      <c r="AP4" s="217" t="s">
        <v>316</v>
      </c>
      <c r="AQ4" s="191"/>
      <c r="AR4" s="52" t="s">
        <v>109</v>
      </c>
      <c r="AS4" s="86" t="s">
        <v>54</v>
      </c>
      <c r="AT4" s="201" t="s">
        <v>317</v>
      </c>
      <c r="AU4" s="201"/>
      <c r="AV4" s="87" t="s">
        <v>318</v>
      </c>
    </row>
    <row r="5" spans="1:67">
      <c r="G5" s="105" t="s">
        <v>91</v>
      </c>
      <c r="H5" s="103"/>
      <c r="I5" s="103"/>
      <c r="J5" s="213" t="s">
        <v>92</v>
      </c>
      <c r="K5" s="103"/>
      <c r="L5" s="103"/>
      <c r="M5" s="93" t="s">
        <v>178</v>
      </c>
      <c r="N5" s="94"/>
      <c r="O5" s="94"/>
      <c r="P5" s="94"/>
      <c r="Q5" s="94"/>
      <c r="R5" s="94"/>
      <c r="S5" s="229" t="s">
        <v>93</v>
      </c>
      <c r="T5" s="94"/>
      <c r="U5" s="94"/>
      <c r="V5" s="94"/>
      <c r="W5" s="94"/>
      <c r="X5" s="94"/>
      <c r="Y5" s="94"/>
      <c r="Z5" s="130"/>
      <c r="AM5" s="161"/>
      <c r="AN5" s="161"/>
      <c r="AO5" s="186"/>
      <c r="AR5" s="202" t="s">
        <v>255</v>
      </c>
      <c r="AS5" s="202"/>
    </row>
    <row r="6" spans="1:67">
      <c r="G6" s="209" t="s">
        <v>184</v>
      </c>
      <c r="H6" s="134"/>
      <c r="I6" s="134"/>
      <c r="J6" s="206" t="s">
        <v>6</v>
      </c>
      <c r="K6" s="133"/>
      <c r="L6" s="133"/>
      <c r="M6" s="206" t="s">
        <v>94</v>
      </c>
      <c r="N6" s="133"/>
      <c r="O6" s="133"/>
      <c r="P6" s="206" t="s">
        <v>95</v>
      </c>
      <c r="Q6" s="133"/>
      <c r="R6" s="133"/>
      <c r="S6" s="232" t="s">
        <v>185</v>
      </c>
      <c r="T6" s="233"/>
      <c r="U6" s="233"/>
      <c r="V6" s="233"/>
      <c r="W6" s="228" t="s">
        <v>179</v>
      </c>
      <c r="X6" s="134"/>
      <c r="Y6" s="134"/>
      <c r="Z6" s="207"/>
    </row>
    <row r="7" spans="1:67">
      <c r="G7" s="234" t="s">
        <v>158</v>
      </c>
      <c r="H7" s="201"/>
      <c r="I7" s="201"/>
      <c r="J7" s="230" t="s">
        <v>158</v>
      </c>
      <c r="K7" s="201"/>
      <c r="L7" s="201"/>
      <c r="M7" s="230" t="s">
        <v>96</v>
      </c>
      <c r="N7" s="201"/>
      <c r="O7" s="201"/>
      <c r="P7" s="230" t="s">
        <v>96</v>
      </c>
      <c r="Q7" s="201"/>
      <c r="R7" s="201"/>
      <c r="S7" s="230" t="s">
        <v>250</v>
      </c>
      <c r="T7" s="201"/>
      <c r="U7" s="201"/>
      <c r="V7" s="201"/>
      <c r="W7" s="230" t="s">
        <v>250</v>
      </c>
      <c r="X7" s="201"/>
      <c r="Y7" s="201"/>
      <c r="Z7" s="231"/>
      <c r="AM7" s="11" t="s">
        <v>58</v>
      </c>
      <c r="AN7" s="11"/>
      <c r="AO7" s="11"/>
    </row>
    <row r="8" spans="1:67">
      <c r="D8" s="224" t="s">
        <v>97</v>
      </c>
      <c r="E8" s="224"/>
      <c r="F8" s="224"/>
      <c r="G8" s="248">
        <f>'2.自重と衝突荷重'!G33</f>
        <v>22.631999999999998</v>
      </c>
      <c r="H8" s="248"/>
      <c r="I8" s="248"/>
      <c r="J8" s="227" t="s">
        <v>251</v>
      </c>
      <c r="K8" s="227"/>
      <c r="L8" s="227"/>
      <c r="M8" s="248">
        <f>'2.自重と衝突荷重'!G28</f>
        <v>0.44585365853658537</v>
      </c>
      <c r="N8" s="248"/>
      <c r="O8" s="248"/>
      <c r="P8" s="227" t="s">
        <v>251</v>
      </c>
      <c r="Q8" s="227"/>
      <c r="R8" s="227"/>
      <c r="S8" s="248">
        <f>G8*M8</f>
        <v>10.09056</v>
      </c>
      <c r="T8" s="248"/>
      <c r="U8" s="248"/>
      <c r="V8" s="248"/>
      <c r="W8" s="248">
        <v>0</v>
      </c>
      <c r="X8" s="248"/>
      <c r="Y8" s="248"/>
      <c r="Z8" s="248"/>
      <c r="AM8" s="202" t="s">
        <v>319</v>
      </c>
      <c r="AN8" s="165"/>
      <c r="AO8" s="88" t="s">
        <v>323</v>
      </c>
    </row>
    <row r="9" spans="1:67">
      <c r="D9" s="224" t="s">
        <v>99</v>
      </c>
      <c r="E9" s="224"/>
      <c r="F9" s="224"/>
      <c r="G9" s="248">
        <f>'2.土圧(衝突時)'!AP28</f>
        <v>7.9761324042446002</v>
      </c>
      <c r="H9" s="248"/>
      <c r="I9" s="248"/>
      <c r="J9" s="248">
        <f>'2.土圧(衝突時)'!AP23</f>
        <v>5.5870229189439513</v>
      </c>
      <c r="K9" s="248"/>
      <c r="L9" s="248"/>
      <c r="M9" s="248">
        <f>'2.土圧(衝突時)'!AP37</f>
        <v>0.96002101391472627</v>
      </c>
      <c r="N9" s="248"/>
      <c r="O9" s="248"/>
      <c r="P9" s="248">
        <f>'2.土圧(衝突時)'!AP33</f>
        <v>0.39999999999999997</v>
      </c>
      <c r="Q9" s="248"/>
      <c r="R9" s="248"/>
      <c r="S9" s="248">
        <f>G9*M9</f>
        <v>7.6572547178410044</v>
      </c>
      <c r="T9" s="248"/>
      <c r="U9" s="248"/>
      <c r="V9" s="248"/>
      <c r="W9" s="248">
        <f>J9*P9</f>
        <v>2.2348091675775805</v>
      </c>
      <c r="X9" s="248"/>
      <c r="Y9" s="248"/>
      <c r="Z9" s="248"/>
      <c r="AN9" s="202" t="s">
        <v>319</v>
      </c>
      <c r="AO9" s="165"/>
      <c r="AP9" s="38" t="s">
        <v>52</v>
      </c>
      <c r="AQ9" s="24" t="s">
        <v>320</v>
      </c>
      <c r="AR9" s="89" t="s">
        <v>256</v>
      </c>
      <c r="AS9" s="47">
        <v>2</v>
      </c>
      <c r="AT9" s="24" t="s">
        <v>321</v>
      </c>
      <c r="AU9" s="38" t="s">
        <v>52</v>
      </c>
      <c r="AV9" s="198">
        <f>'1.設計条件'!T8</f>
        <v>1.24</v>
      </c>
      <c r="AW9" s="198"/>
      <c r="AX9" s="198"/>
      <c r="AY9" s="89" t="s">
        <v>256</v>
      </c>
      <c r="AZ9" s="47">
        <v>2</v>
      </c>
      <c r="BA9" s="39" t="s">
        <v>116</v>
      </c>
      <c r="BB9" s="198">
        <f>G34</f>
        <v>0.29944414922954721</v>
      </c>
      <c r="BC9" s="198"/>
      <c r="BD9" s="198"/>
      <c r="BE9" s="38" t="s">
        <v>52</v>
      </c>
      <c r="BF9" s="198">
        <f>AV9-AZ9*BB9</f>
        <v>0.64111170154090558</v>
      </c>
      <c r="BG9" s="198"/>
      <c r="BH9" s="198"/>
    </row>
    <row r="10" spans="1:67">
      <c r="D10" s="225" t="s">
        <v>38</v>
      </c>
      <c r="E10" s="225"/>
      <c r="F10" s="225"/>
      <c r="G10" s="248">
        <f>'2.自重と衝突荷重'!AQ26</f>
        <v>2.5</v>
      </c>
      <c r="H10" s="248"/>
      <c r="I10" s="248"/>
      <c r="J10" s="248">
        <f>'2.自重と衝突荷重'!AQ7</f>
        <v>3</v>
      </c>
      <c r="K10" s="248"/>
      <c r="L10" s="248"/>
      <c r="M10" s="248">
        <f>'2.自重と衝突荷重'!AQ35</f>
        <v>0.2</v>
      </c>
      <c r="N10" s="248"/>
      <c r="O10" s="248"/>
      <c r="P10" s="248">
        <f>'2.自重と衝突荷重'!AQ17</f>
        <v>1.7999999999999998</v>
      </c>
      <c r="Q10" s="248"/>
      <c r="R10" s="248"/>
      <c r="S10" s="248">
        <f>G10*M10</f>
        <v>0.5</v>
      </c>
      <c r="T10" s="248"/>
      <c r="U10" s="248"/>
      <c r="V10" s="248"/>
      <c r="W10" s="248">
        <f>J10*P10</f>
        <v>5.3999999999999995</v>
      </c>
      <c r="X10" s="248"/>
      <c r="Y10" s="248"/>
      <c r="Z10" s="248"/>
    </row>
    <row r="11" spans="1:67">
      <c r="D11" s="224" t="s">
        <v>100</v>
      </c>
      <c r="E11" s="224"/>
      <c r="F11" s="224"/>
      <c r="G11" s="248">
        <f>SUM(G8:G10)</f>
        <v>33.1081324042446</v>
      </c>
      <c r="H11" s="248"/>
      <c r="I11" s="248"/>
      <c r="J11" s="248">
        <f>SUM(J9:J10)</f>
        <v>8.5870229189439513</v>
      </c>
      <c r="K11" s="248"/>
      <c r="L11" s="248"/>
      <c r="M11" s="226" t="s">
        <v>303</v>
      </c>
      <c r="N11" s="227"/>
      <c r="O11" s="227"/>
      <c r="P11" s="227" t="s">
        <v>251</v>
      </c>
      <c r="Q11" s="227"/>
      <c r="R11" s="227"/>
      <c r="S11" s="248">
        <f>SUM(S8:S10)</f>
        <v>18.247814717841003</v>
      </c>
      <c r="T11" s="248"/>
      <c r="U11" s="248"/>
      <c r="V11" s="248"/>
      <c r="W11" s="248">
        <f>SUM(W8:W10)</f>
        <v>7.63480916757758</v>
      </c>
      <c r="X11" s="248"/>
      <c r="Y11" s="248"/>
      <c r="Z11" s="248"/>
      <c r="AM11" t="s">
        <v>322</v>
      </c>
    </row>
    <row r="12" spans="1:67">
      <c r="AM12" s="161" t="s">
        <v>108</v>
      </c>
      <c r="AN12" s="161"/>
      <c r="AO12" s="186" t="s">
        <v>42</v>
      </c>
      <c r="AP12" s="217" t="s">
        <v>316</v>
      </c>
      <c r="AQ12" s="191"/>
      <c r="AR12" s="52" t="s">
        <v>109</v>
      </c>
      <c r="AS12" s="86" t="s">
        <v>54</v>
      </c>
      <c r="AT12" s="201" t="s">
        <v>317</v>
      </c>
      <c r="AU12" s="201"/>
      <c r="AV12" s="87" t="s">
        <v>318</v>
      </c>
      <c r="AX12" s="186" t="s">
        <v>42</v>
      </c>
      <c r="AY12" s="247">
        <f>G11</f>
        <v>33.1081324042446</v>
      </c>
      <c r="AZ12" s="247"/>
      <c r="BA12" s="247"/>
      <c r="BB12" s="42" t="s">
        <v>116</v>
      </c>
      <c r="BC12" s="173">
        <f>'1.設計条件'!T30</f>
        <v>0.6</v>
      </c>
      <c r="BD12" s="173"/>
      <c r="BE12" s="86" t="s">
        <v>54</v>
      </c>
      <c r="BF12" s="249">
        <f>'1.設計条件'!T31</f>
        <v>0</v>
      </c>
      <c r="BG12" s="42" t="s">
        <v>116</v>
      </c>
      <c r="BH12" s="244">
        <f>BF9</f>
        <v>0.64111170154090558</v>
      </c>
      <c r="BI12" s="244"/>
      <c r="BJ12" s="244"/>
      <c r="BL12" s="186" t="s">
        <v>42</v>
      </c>
      <c r="BM12" s="198">
        <f>(AY12*BC12+BF12*BH12)/BA13</f>
        <v>2.3133604777882413</v>
      </c>
      <c r="BN12" s="198"/>
      <c r="BO12" s="198"/>
    </row>
    <row r="13" spans="1:67">
      <c r="C13" t="s">
        <v>304</v>
      </c>
      <c r="AM13" s="161"/>
      <c r="AN13" s="161"/>
      <c r="AO13" s="186"/>
      <c r="AR13" s="202" t="s">
        <v>255</v>
      </c>
      <c r="AS13" s="202"/>
      <c r="AX13" s="186"/>
      <c r="BA13" s="241">
        <f>J11</f>
        <v>8.5870229189439513</v>
      </c>
      <c r="BB13" s="241"/>
      <c r="BC13" s="241"/>
      <c r="BL13" s="186"/>
      <c r="BM13" s="198"/>
      <c r="BN13" s="198"/>
      <c r="BO13" s="198"/>
    </row>
    <row r="14" spans="1:67">
      <c r="D14" t="s">
        <v>101</v>
      </c>
    </row>
    <row r="15" spans="1:67">
      <c r="D15" s="161" t="s">
        <v>102</v>
      </c>
      <c r="E15" s="161"/>
      <c r="F15" s="186" t="s">
        <v>42</v>
      </c>
      <c r="G15" s="159" t="s">
        <v>9</v>
      </c>
      <c r="H15" s="159"/>
      <c r="I15" s="159"/>
      <c r="U15" s="85"/>
      <c r="V15" s="85"/>
      <c r="W15" s="40"/>
      <c r="AM15" t="s">
        <v>107</v>
      </c>
    </row>
    <row r="16" spans="1:67">
      <c r="D16" s="161"/>
      <c r="E16" s="161"/>
      <c r="F16" s="186"/>
      <c r="G16" s="204">
        <f>'1.設計条件'!BD35</f>
        <v>3</v>
      </c>
      <c r="H16" s="204"/>
      <c r="I16" s="204"/>
      <c r="W16" s="40"/>
      <c r="AM16" s="218" t="s">
        <v>108</v>
      </c>
      <c r="AN16" s="219"/>
      <c r="AO16" s="32" t="s">
        <v>103</v>
      </c>
      <c r="AP16" s="239">
        <f>AY12/BA13*BC12</f>
        <v>2.3133604777882413</v>
      </c>
      <c r="AQ16" s="239"/>
      <c r="AR16" s="240"/>
      <c r="AS16" s="2" t="str">
        <f>IF(AP16&lt;=AX16, "&lt;", "≧")</f>
        <v>≧</v>
      </c>
      <c r="AT16" s="93" t="s">
        <v>325</v>
      </c>
      <c r="AU16" s="94"/>
      <c r="AV16" s="94"/>
      <c r="AW16" s="94"/>
      <c r="AX16" s="212">
        <f>'1.設計条件'!AZ36</f>
        <v>1.2</v>
      </c>
      <c r="AY16" s="223"/>
      <c r="BB16" s="93" t="str">
        <f>IF(AS16="≧", "OK", "NG")</f>
        <v>OK</v>
      </c>
      <c r="BC16" s="130"/>
    </row>
    <row r="17" spans="2:70">
      <c r="F17" s="186" t="s">
        <v>42</v>
      </c>
      <c r="G17" s="247">
        <f>'1.設計条件'!T8</f>
        <v>1.24</v>
      </c>
      <c r="H17" s="247"/>
      <c r="I17" s="247"/>
      <c r="W17" s="40"/>
    </row>
    <row r="18" spans="2:70">
      <c r="F18" s="186"/>
      <c r="G18" s="204">
        <f>G16</f>
        <v>3</v>
      </c>
      <c r="H18" s="204"/>
      <c r="I18" s="204"/>
      <c r="W18" s="40"/>
    </row>
    <row r="19" spans="2:70">
      <c r="B19" s="21"/>
      <c r="F19" s="137" t="s">
        <v>103</v>
      </c>
      <c r="G19" s="156">
        <f>G17/G18</f>
        <v>0.41333333333333333</v>
      </c>
      <c r="H19" s="156"/>
      <c r="I19" s="156"/>
      <c r="J19" s="136" t="s">
        <v>104</v>
      </c>
      <c r="W19" s="40"/>
    </row>
    <row r="20" spans="2:70">
      <c r="F20" s="137"/>
      <c r="G20" s="156"/>
      <c r="H20" s="156"/>
      <c r="I20" s="156"/>
      <c r="J20" s="136"/>
      <c r="W20" s="40"/>
      <c r="AK20" s="21"/>
      <c r="AL20" t="s">
        <v>306</v>
      </c>
    </row>
    <row r="21" spans="2:70">
      <c r="W21" s="40"/>
      <c r="AM21" t="s">
        <v>233</v>
      </c>
    </row>
    <row r="22" spans="2:70">
      <c r="D22" t="s">
        <v>314</v>
      </c>
      <c r="W22" s="40"/>
      <c r="AM22" s="161" t="s">
        <v>258</v>
      </c>
      <c r="AN22" s="214"/>
      <c r="AO22" s="186" t="s">
        <v>42</v>
      </c>
      <c r="AP22" s="54">
        <v>2</v>
      </c>
      <c r="AQ22" s="55" t="s">
        <v>254</v>
      </c>
      <c r="AR22" s="8"/>
    </row>
    <row r="23" spans="2:70">
      <c r="D23" s="165" t="s">
        <v>105</v>
      </c>
      <c r="E23" s="165"/>
      <c r="F23" s="186" t="s">
        <v>42</v>
      </c>
      <c r="G23" s="217" t="s">
        <v>262</v>
      </c>
      <c r="H23" s="191"/>
      <c r="I23" s="191"/>
      <c r="J23" s="191"/>
      <c r="K23" s="191"/>
      <c r="W23" s="40"/>
      <c r="AM23" s="214"/>
      <c r="AN23" s="214"/>
      <c r="AO23" s="186"/>
      <c r="AP23" s="43">
        <v>3</v>
      </c>
      <c r="AQ23" s="12" t="s">
        <v>162</v>
      </c>
      <c r="AR23" s="8"/>
      <c r="AS23" s="12"/>
    </row>
    <row r="24" spans="2:70">
      <c r="D24" s="165"/>
      <c r="E24" s="165"/>
      <c r="F24" s="186"/>
      <c r="G24" s="202" t="s">
        <v>254</v>
      </c>
      <c r="H24" s="165"/>
      <c r="I24" s="165"/>
      <c r="J24" s="165"/>
      <c r="K24" s="165"/>
      <c r="AO24" s="186" t="s">
        <v>42</v>
      </c>
      <c r="AP24" s="42">
        <v>2</v>
      </c>
      <c r="AQ24" s="6" t="s">
        <v>228</v>
      </c>
      <c r="AR24" s="247">
        <f>G11</f>
        <v>33.1081324042446</v>
      </c>
      <c r="AS24" s="247"/>
      <c r="AT24" s="247"/>
      <c r="BG24" s="62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4"/>
    </row>
    <row r="25" spans="2:70">
      <c r="F25" s="186" t="s">
        <v>42</v>
      </c>
      <c r="G25" s="247">
        <f>S11</f>
        <v>18.247814717841003</v>
      </c>
      <c r="H25" s="247"/>
      <c r="I25" s="247"/>
      <c r="J25" s="58" t="s">
        <v>256</v>
      </c>
      <c r="K25" s="247">
        <f>W11</f>
        <v>7.63480916757758</v>
      </c>
      <c r="L25" s="247"/>
      <c r="M25" s="247"/>
      <c r="W25" s="62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4"/>
      <c r="AO25" s="186"/>
      <c r="AP25" s="43">
        <v>3</v>
      </c>
      <c r="AQ25" s="19" t="s">
        <v>228</v>
      </c>
      <c r="AR25" s="241">
        <f>G27</f>
        <v>0.32055585077045279</v>
      </c>
      <c r="AS25" s="241"/>
      <c r="AT25" s="241"/>
      <c r="BG25" s="65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66"/>
    </row>
    <row r="26" spans="2:70">
      <c r="F26" s="186"/>
      <c r="I26" s="241">
        <f>G11</f>
        <v>33.1081324042446</v>
      </c>
      <c r="J26" s="241"/>
      <c r="K26" s="241"/>
      <c r="W26" s="65"/>
      <c r="AH26" s="66"/>
      <c r="AO26" s="2" t="s">
        <v>103</v>
      </c>
      <c r="AP26" s="241">
        <f>AP24*AR24/AP25/AR25</f>
        <v>68.855671223739506</v>
      </c>
      <c r="AQ26" s="241"/>
      <c r="AR26" s="241"/>
      <c r="BG26" s="65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66"/>
    </row>
    <row r="27" spans="2:70">
      <c r="D27" s="18"/>
      <c r="F27" s="5" t="s">
        <v>103</v>
      </c>
      <c r="G27" s="156">
        <f>(G25-K25)/I26</f>
        <v>0.32055585077045279</v>
      </c>
      <c r="H27" s="156"/>
      <c r="I27" s="156"/>
      <c r="J27" s="40" t="s">
        <v>104</v>
      </c>
      <c r="W27" s="65"/>
      <c r="AH27" s="66"/>
      <c r="BG27" s="65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66"/>
    </row>
    <row r="28" spans="2:70">
      <c r="W28" s="65"/>
      <c r="AH28" s="66"/>
      <c r="BG28" s="65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66"/>
    </row>
    <row r="29" spans="2:70">
      <c r="D29" t="s">
        <v>315</v>
      </c>
      <c r="W29" s="65"/>
      <c r="AH29" s="66"/>
      <c r="BG29" s="65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66"/>
    </row>
    <row r="30" spans="2:70">
      <c r="D30" s="165" t="s">
        <v>106</v>
      </c>
      <c r="E30" s="165"/>
      <c r="F30" s="186" t="s">
        <v>42</v>
      </c>
      <c r="G30" s="17" t="s">
        <v>9</v>
      </c>
      <c r="H30" s="216" t="s">
        <v>256</v>
      </c>
      <c r="I30" s="165" t="s">
        <v>105</v>
      </c>
      <c r="W30" s="65"/>
      <c r="AH30" s="66"/>
      <c r="BG30" s="65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66"/>
    </row>
    <row r="31" spans="2:70">
      <c r="D31" s="165"/>
      <c r="E31" s="165"/>
      <c r="F31" s="186"/>
      <c r="G31" s="43">
        <v>2</v>
      </c>
      <c r="H31" s="163"/>
      <c r="I31" s="165"/>
      <c r="W31" s="65"/>
      <c r="AH31" s="66"/>
      <c r="BG31" s="65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66"/>
    </row>
    <row r="32" spans="2:70">
      <c r="F32" s="186" t="s">
        <v>42</v>
      </c>
      <c r="G32" s="247">
        <f>'1.設計条件'!T8</f>
        <v>1.24</v>
      </c>
      <c r="H32" s="247"/>
      <c r="I32" s="247"/>
      <c r="J32" s="216" t="s">
        <v>256</v>
      </c>
      <c r="K32" s="242">
        <f>G27</f>
        <v>0.32055585077045279</v>
      </c>
      <c r="L32" s="242"/>
      <c r="M32" s="242"/>
      <c r="W32" s="65"/>
      <c r="AH32" s="66"/>
      <c r="BG32" s="65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66"/>
    </row>
    <row r="33" spans="4:70">
      <c r="F33" s="186"/>
      <c r="G33" s="204">
        <v>2</v>
      </c>
      <c r="H33" s="204"/>
      <c r="I33" s="204"/>
      <c r="J33" s="163"/>
      <c r="K33" s="242"/>
      <c r="L33" s="242"/>
      <c r="M33" s="242"/>
      <c r="W33" s="65"/>
      <c r="AH33" s="66"/>
      <c r="BG33" s="65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66"/>
    </row>
    <row r="34" spans="4:70">
      <c r="F34" s="5" t="s">
        <v>103</v>
      </c>
      <c r="G34" s="156">
        <f>G32/G33-K32</f>
        <v>0.29944414922954721</v>
      </c>
      <c r="H34" s="156"/>
      <c r="I34" s="156"/>
      <c r="J34" s="40" t="s">
        <v>104</v>
      </c>
      <c r="W34" s="65"/>
      <c r="AH34" s="66"/>
      <c r="AM34" t="s">
        <v>107</v>
      </c>
      <c r="BG34" s="65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66"/>
    </row>
    <row r="35" spans="4:70">
      <c r="W35" s="65"/>
      <c r="AH35" s="66"/>
      <c r="AM35" s="218" t="s">
        <v>258</v>
      </c>
      <c r="AN35" s="222"/>
      <c r="AO35" s="32" t="s">
        <v>103</v>
      </c>
      <c r="AP35" s="239">
        <f>AP26</f>
        <v>68.855671223739506</v>
      </c>
      <c r="AQ35" s="239"/>
      <c r="AR35" s="240"/>
      <c r="AS35" s="2" t="str">
        <f>IF(AP35&lt;=AY35, "≦", "&gt;")</f>
        <v>≦</v>
      </c>
      <c r="AT35" s="93" t="s">
        <v>112</v>
      </c>
      <c r="AU35" s="94"/>
      <c r="AV35" s="94"/>
      <c r="AW35" s="94"/>
      <c r="AX35" s="94"/>
      <c r="AY35" s="212">
        <f>'1.設計条件'!AZ37</f>
        <v>300</v>
      </c>
      <c r="AZ35" s="223"/>
      <c r="BC35" s="93" t="str">
        <f>IF(AS35="≦", "OK", "NG")</f>
        <v>OK</v>
      </c>
      <c r="BD35" s="130"/>
      <c r="BG35" s="65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66"/>
    </row>
    <row r="36" spans="4:70">
      <c r="D36" t="s">
        <v>107</v>
      </c>
      <c r="W36" s="65"/>
      <c r="AH36" s="66"/>
      <c r="BG36" s="65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66"/>
    </row>
    <row r="37" spans="4:70">
      <c r="D37" s="220" t="s">
        <v>106</v>
      </c>
      <c r="E37" s="221"/>
      <c r="F37" s="32" t="s">
        <v>103</v>
      </c>
      <c r="G37" s="239">
        <f>G34</f>
        <v>0.29944414922954721</v>
      </c>
      <c r="H37" s="239"/>
      <c r="I37" s="240"/>
      <c r="J37" s="2" t="str">
        <f>IF(G37&lt;=N37, "≦", "&gt;")</f>
        <v>≦</v>
      </c>
      <c r="K37" s="218" t="s">
        <v>102</v>
      </c>
      <c r="L37" s="219"/>
      <c r="M37" s="32" t="s">
        <v>103</v>
      </c>
      <c r="N37" s="239">
        <f>G19</f>
        <v>0.41333333333333333</v>
      </c>
      <c r="O37" s="239"/>
      <c r="P37" s="240"/>
      <c r="S37" s="93" t="str">
        <f>IF(J37="≦", "OK", "NG")</f>
        <v>OK</v>
      </c>
      <c r="T37" s="130"/>
      <c r="W37" s="67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68"/>
      <c r="BG37" s="67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68"/>
    </row>
    <row r="38" spans="4:70">
      <c r="AI38">
        <v>11</v>
      </c>
      <c r="BR38">
        <v>12</v>
      </c>
    </row>
  </sheetData>
  <sheetProtection sheet="1" objects="1" scenarios="1"/>
  <mergeCells count="116">
    <mergeCell ref="G34:I34"/>
    <mergeCell ref="AV9:AX9"/>
    <mergeCell ref="BB9:BD9"/>
    <mergeCell ref="BF9:BH9"/>
    <mergeCell ref="BH12:BJ12"/>
    <mergeCell ref="AM35:AN35"/>
    <mergeCell ref="AP35:AR35"/>
    <mergeCell ref="AT35:AX35"/>
    <mergeCell ref="AY35:AZ35"/>
    <mergeCell ref="BC35:BD35"/>
    <mergeCell ref="AM22:AN23"/>
    <mergeCell ref="AP26:AR26"/>
    <mergeCell ref="AR24:AT24"/>
    <mergeCell ref="AR25:AT25"/>
    <mergeCell ref="AO22:AO23"/>
    <mergeCell ref="AO24:AO25"/>
    <mergeCell ref="D37:E37"/>
    <mergeCell ref="G37:I37"/>
    <mergeCell ref="K37:L37"/>
    <mergeCell ref="N37:P37"/>
    <mergeCell ref="S37:T37"/>
    <mergeCell ref="F17:F18"/>
    <mergeCell ref="F23:F24"/>
    <mergeCell ref="D15:E16"/>
    <mergeCell ref="F15:F16"/>
    <mergeCell ref="D30:E31"/>
    <mergeCell ref="G32:I32"/>
    <mergeCell ref="G33:I33"/>
    <mergeCell ref="J19:J20"/>
    <mergeCell ref="D23:E24"/>
    <mergeCell ref="G23:K23"/>
    <mergeCell ref="G24:K24"/>
    <mergeCell ref="G25:I25"/>
    <mergeCell ref="K25:M25"/>
    <mergeCell ref="I26:K26"/>
    <mergeCell ref="F19:F20"/>
    <mergeCell ref="G19:I20"/>
    <mergeCell ref="F32:F33"/>
    <mergeCell ref="BL12:BL13"/>
    <mergeCell ref="K32:M33"/>
    <mergeCell ref="BM12:BO13"/>
    <mergeCell ref="H30:H31"/>
    <mergeCell ref="I30:I31"/>
    <mergeCell ref="AM16:AN16"/>
    <mergeCell ref="AP16:AR16"/>
    <mergeCell ref="AT16:AW16"/>
    <mergeCell ref="G15:I15"/>
    <mergeCell ref="G16:I16"/>
    <mergeCell ref="G17:I17"/>
    <mergeCell ref="G18:I18"/>
    <mergeCell ref="AX16:AY16"/>
    <mergeCell ref="BB16:BC16"/>
    <mergeCell ref="AM12:AN13"/>
    <mergeCell ref="AO12:AO13"/>
    <mergeCell ref="AP12:AQ12"/>
    <mergeCell ref="G27:I27"/>
    <mergeCell ref="AP4:AQ4"/>
    <mergeCell ref="AX12:AX13"/>
    <mergeCell ref="AT12:AU12"/>
    <mergeCell ref="AR13:AS13"/>
    <mergeCell ref="AT4:AU4"/>
    <mergeCell ref="AR5:AS5"/>
    <mergeCell ref="J32:J33"/>
    <mergeCell ref="S7:V7"/>
    <mergeCell ref="S8:V8"/>
    <mergeCell ref="P6:R6"/>
    <mergeCell ref="P7:R7"/>
    <mergeCell ref="P8:R8"/>
    <mergeCell ref="P9:R9"/>
    <mergeCell ref="P10:R10"/>
    <mergeCell ref="P11:R11"/>
    <mergeCell ref="S9:V9"/>
    <mergeCell ref="S10:V10"/>
    <mergeCell ref="S11:V11"/>
    <mergeCell ref="M6:O6"/>
    <mergeCell ref="M7:O7"/>
    <mergeCell ref="M8:O8"/>
    <mergeCell ref="M9:O9"/>
    <mergeCell ref="D8:F8"/>
    <mergeCell ref="W6:Z6"/>
    <mergeCell ref="M5:R5"/>
    <mergeCell ref="AM4:AN5"/>
    <mergeCell ref="S5:Z5"/>
    <mergeCell ref="W7:Z7"/>
    <mergeCell ref="W8:Z8"/>
    <mergeCell ref="W9:Z9"/>
    <mergeCell ref="W10:Z10"/>
    <mergeCell ref="AM8:AN8"/>
    <mergeCell ref="AN9:AO9"/>
    <mergeCell ref="J5:L5"/>
    <mergeCell ref="S6:V6"/>
    <mergeCell ref="J6:L6"/>
    <mergeCell ref="J7:L7"/>
    <mergeCell ref="J8:L8"/>
    <mergeCell ref="J9:L9"/>
    <mergeCell ref="J10:L10"/>
    <mergeCell ref="AO4:AO5"/>
    <mergeCell ref="G5:I5"/>
    <mergeCell ref="G6:I6"/>
    <mergeCell ref="G7:I7"/>
    <mergeCell ref="G8:I8"/>
    <mergeCell ref="G9:I9"/>
    <mergeCell ref="AY12:BA12"/>
    <mergeCell ref="F25:F26"/>
    <mergeCell ref="F30:F31"/>
    <mergeCell ref="D10:F10"/>
    <mergeCell ref="D11:F11"/>
    <mergeCell ref="D9:F9"/>
    <mergeCell ref="W11:Z11"/>
    <mergeCell ref="J11:L11"/>
    <mergeCell ref="G11:I11"/>
    <mergeCell ref="BA13:BC13"/>
    <mergeCell ref="BC12:BD12"/>
    <mergeCell ref="G10:I10"/>
    <mergeCell ref="M10:O10"/>
    <mergeCell ref="M11:O11"/>
  </mergeCells>
  <phoneticPr fontId="16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1.設計条件</vt:lpstr>
      <vt:lpstr>2.自重と衝突荷重</vt:lpstr>
      <vt:lpstr>2.土圧(常時)</vt:lpstr>
      <vt:lpstr>2.土圧(衝突時)</vt:lpstr>
      <vt:lpstr>3-1.照査(常時)</vt:lpstr>
      <vt:lpstr>3-2.照査(衝突時)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2023-11-24T03:14:35Z</dcterms:created>
  <dcterms:modified xsi:type="dcterms:W3CDTF">2024-08-23T11:33:26Z</dcterms:modified>
  <cp:category/>
  <cp:contentStatus/>
</cp:coreProperties>
</file>