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filterPrivacy="1" defaultThemeVersion="166925"/>
  <xr:revisionPtr revIDLastSave="0" documentId="13_ncr:1_{B6DEB148-6B8A-46B2-A082-2A7D2801915B}" xr6:coauthVersionLast="47" xr6:coauthVersionMax="47" xr10:uidLastSave="{00000000-0000-0000-0000-000000000000}"/>
  <bookViews>
    <workbookView xWindow="-108" yWindow="-108" windowWidth="23256" windowHeight="12456" tabRatio="812" xr2:uid="{ED4AF56F-F61B-4ADF-9B74-7D62E1A708C1}"/>
  </bookViews>
  <sheets>
    <sheet name="1.設計条件" sheetId="1" r:id="rId1"/>
    <sheet name="2.自重と土塊面積" sheetId="2" r:id="rId2"/>
    <sheet name="2.土圧(常時)" sheetId="4" r:id="rId3"/>
    <sheet name="2.土圧(地震時)" sheetId="10" r:id="rId4"/>
    <sheet name="3.照査(常時)" sheetId="6" r:id="rId5"/>
    <sheet name="3.照査(地震時)" sheetId="9" r:id="rId6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10" i="10" l="1"/>
  <c r="BG20" i="1"/>
  <c r="BG24" i="1" s="1"/>
  <c r="Q8" i="1"/>
  <c r="AZ37" i="1"/>
  <c r="AY35" i="9" s="1"/>
  <c r="AT37" i="1"/>
  <c r="Q37" i="1"/>
  <c r="E7" i="2"/>
  <c r="AZ34" i="2"/>
  <c r="AX16" i="9"/>
  <c r="G16" i="9"/>
  <c r="AP30" i="10"/>
  <c r="AP31" i="10" s="1"/>
  <c r="AY34" i="10" s="1"/>
  <c r="W31" i="10"/>
  <c r="P33" i="10" s="1"/>
  <c r="M19" i="10"/>
  <c r="N18" i="10"/>
  <c r="S25" i="10" s="1"/>
  <c r="M18" i="10"/>
  <c r="AY24" i="1" l="1"/>
  <c r="E8" i="2"/>
  <c r="AP34" i="10"/>
  <c r="Q10" i="1"/>
  <c r="Q18" i="10"/>
  <c r="S26" i="10" s="1"/>
  <c r="M26" i="10"/>
  <c r="P9" i="9"/>
  <c r="G32" i="9"/>
  <c r="G18" i="9"/>
  <c r="G17" i="9"/>
  <c r="BF12" i="9"/>
  <c r="BC12" i="9"/>
  <c r="AW9" i="9"/>
  <c r="G19" i="9" l="1"/>
  <c r="N37" i="9" s="1"/>
  <c r="AZ20" i="10"/>
  <c r="AZ25" i="10"/>
  <c r="O21" i="10"/>
  <c r="R21" i="10" s="1"/>
  <c r="L25" i="10" l="1"/>
  <c r="J27" i="10" s="1"/>
  <c r="U25" i="10"/>
  <c r="Q27" i="10" s="1"/>
  <c r="K33" i="2"/>
  <c r="Z31" i="4" l="1"/>
  <c r="S33" i="4" s="1"/>
  <c r="P35" i="4" s="1"/>
  <c r="W31" i="4"/>
  <c r="P33" i="4" s="1"/>
  <c r="AZ26" i="2"/>
  <c r="BG24" i="2"/>
  <c r="AW15" i="2"/>
  <c r="AS15" i="2"/>
  <c r="AP15" i="2"/>
  <c r="AY7" i="2"/>
  <c r="AV7" i="2"/>
  <c r="AP7" i="2"/>
  <c r="AS7" i="2"/>
  <c r="Q15" i="1"/>
  <c r="BF12" i="6"/>
  <c r="AW9" i="6"/>
  <c r="AP31" i="6"/>
  <c r="AP25" i="6"/>
  <c r="G32" i="6"/>
  <c r="G17" i="6"/>
  <c r="AP34" i="4"/>
  <c r="AP30" i="4"/>
  <c r="H8" i="2"/>
  <c r="H7" i="2"/>
  <c r="AT9" i="2" l="1"/>
  <c r="AU24" i="2" s="1"/>
  <c r="AT17" i="2"/>
  <c r="AU34" i="2" s="1"/>
  <c r="AP17" i="2"/>
  <c r="AP9" i="2"/>
  <c r="K28" i="2"/>
  <c r="AC8" i="2"/>
  <c r="AD8" i="2" s="1"/>
  <c r="N8" i="2" s="1"/>
  <c r="AC7" i="2"/>
  <c r="AD7" i="2" s="1"/>
  <c r="N7" i="2" s="1"/>
  <c r="AY37" i="6"/>
  <c r="AY35" i="6"/>
  <c r="AV31" i="6"/>
  <c r="AV25" i="6"/>
  <c r="AX16" i="6"/>
  <c r="BC12" i="6"/>
  <c r="G16" i="6"/>
  <c r="G18" i="6" s="1"/>
  <c r="AP31" i="4"/>
  <c r="L26" i="4"/>
  <c r="O25" i="4"/>
  <c r="M27" i="4" s="1"/>
  <c r="X20" i="4"/>
  <c r="W21" i="4"/>
  <c r="W20" i="4"/>
  <c r="AX24" i="2" l="1"/>
  <c r="AQ34" i="2"/>
  <c r="AP36" i="2" s="1"/>
  <c r="P31" i="4" s="1"/>
  <c r="L10" i="4"/>
  <c r="H10" i="4"/>
  <c r="AQ24" i="2"/>
  <c r="BB24" i="2"/>
  <c r="Y19" i="4"/>
  <c r="AC19" i="4" s="1"/>
  <c r="O16" i="10"/>
  <c r="R16" i="10" s="1"/>
  <c r="O26" i="10" s="1"/>
  <c r="M28" i="10" s="1"/>
  <c r="K8" i="2"/>
  <c r="K7" i="2"/>
  <c r="G19" i="6"/>
  <c r="N37" i="6" s="1"/>
  <c r="Q7" i="2"/>
  <c r="Q8" i="2"/>
  <c r="AA20" i="4"/>
  <c r="P9" i="6"/>
  <c r="AY34" i="4"/>
  <c r="K9" i="2" l="1"/>
  <c r="L21" i="2" s="1"/>
  <c r="AQ26" i="2"/>
  <c r="AP28" i="2" s="1"/>
  <c r="I31" i="10" s="1"/>
  <c r="AR7" i="4"/>
  <c r="AR12" i="4"/>
  <c r="AR10" i="4"/>
  <c r="AR8" i="4"/>
  <c r="AR9" i="4"/>
  <c r="AR11" i="4"/>
  <c r="AR6" i="4"/>
  <c r="AU26" i="2"/>
  <c r="AT28" i="2" s="1"/>
  <c r="P31" i="10"/>
  <c r="AU34" i="10"/>
  <c r="AP35" i="10" s="1"/>
  <c r="M9" i="9" s="1"/>
  <c r="AV25" i="10"/>
  <c r="AV20" i="10"/>
  <c r="R26" i="4"/>
  <c r="T8" i="2"/>
  <c r="W8" i="2"/>
  <c r="T7" i="2"/>
  <c r="W7" i="2"/>
  <c r="AZ20" i="4"/>
  <c r="AZ25" i="4"/>
  <c r="N26" i="4"/>
  <c r="AU34" i="4"/>
  <c r="AP35" i="4" s="1"/>
  <c r="M9" i="6" s="1"/>
  <c r="AV25" i="4"/>
  <c r="AV20" i="4"/>
  <c r="I31" i="4" l="1"/>
  <c r="I33" i="4" s="1"/>
  <c r="H35" i="4" s="1"/>
  <c r="T9" i="2"/>
  <c r="L16" i="2" s="1"/>
  <c r="W9" i="2"/>
  <c r="L20" i="2" s="1"/>
  <c r="G22" i="2" s="1"/>
  <c r="P8" i="9" s="1"/>
  <c r="AT36" i="2"/>
  <c r="I33" i="10"/>
  <c r="H35" i="10" s="1"/>
  <c r="M31" i="10"/>
  <c r="M31" i="4"/>
  <c r="L28" i="4"/>
  <c r="G29" i="2"/>
  <c r="G28" i="2"/>
  <c r="L17" i="2"/>
  <c r="T31" i="4" l="1"/>
  <c r="T31" i="10"/>
  <c r="G8" i="9"/>
  <c r="G33" i="2"/>
  <c r="G34" i="2" s="1"/>
  <c r="J8" i="9" s="1"/>
  <c r="W8" i="9" s="1"/>
  <c r="G18" i="2"/>
  <c r="G8" i="6"/>
  <c r="M33" i="10" l="1"/>
  <c r="L35" i="10" s="1"/>
  <c r="M33" i="4"/>
  <c r="L35" i="4" s="1"/>
  <c r="M8" i="9"/>
  <c r="S8" i="9" s="1"/>
  <c r="M8" i="6"/>
  <c r="S8" i="6" s="1"/>
  <c r="AV7" i="10" l="1"/>
  <c r="AZ7" i="10" s="1"/>
  <c r="AV8" i="10"/>
  <c r="AZ8" i="10" s="1"/>
  <c r="AV9" i="10"/>
  <c r="AZ9" i="10" s="1"/>
  <c r="AV10" i="10"/>
  <c r="AZ10" i="10" s="1"/>
  <c r="AV11" i="10"/>
  <c r="AZ11" i="10" s="1"/>
  <c r="AV12" i="10"/>
  <c r="AZ12" i="10" s="1"/>
  <c r="AV6" i="10"/>
  <c r="AZ6" i="10" s="1"/>
  <c r="AV7" i="4"/>
  <c r="AZ7" i="4" s="1"/>
  <c r="AV6" i="4"/>
  <c r="AZ6" i="4" s="1"/>
  <c r="AV8" i="4"/>
  <c r="AZ8" i="4" s="1"/>
  <c r="AV12" i="4"/>
  <c r="AZ12" i="4" s="1"/>
  <c r="AV9" i="4"/>
  <c r="AZ9" i="4" s="1"/>
  <c r="AV10" i="4"/>
  <c r="AZ10" i="4" s="1"/>
  <c r="AV11" i="4"/>
  <c r="AZ11" i="4" s="1"/>
  <c r="AL10" i="10" l="1"/>
  <c r="AL8" i="10"/>
  <c r="AL11" i="10"/>
  <c r="AL14" i="10"/>
  <c r="AL9" i="10"/>
  <c r="AL7" i="10"/>
  <c r="AL6" i="10"/>
  <c r="AL12" i="10"/>
  <c r="AL10" i="4"/>
  <c r="AL6" i="4"/>
  <c r="AL12" i="4"/>
  <c r="AL7" i="4"/>
  <c r="AL8" i="4"/>
  <c r="AL11" i="4"/>
  <c r="AL9" i="4"/>
  <c r="BH7" i="10" l="1"/>
  <c r="BL10" i="10" s="1"/>
  <c r="BI11" i="10" s="1"/>
  <c r="BH4" i="10"/>
  <c r="BH14" i="10"/>
  <c r="AP20" i="10" s="1"/>
  <c r="AP25" i="10" s="1"/>
  <c r="AP26" i="10" s="1"/>
  <c r="G9" i="9" s="1"/>
  <c r="S9" i="9" s="1"/>
  <c r="S11" i="9" s="1"/>
  <c r="G25" i="9" s="1"/>
  <c r="BH7" i="4"/>
  <c r="BH4" i="4"/>
  <c r="BH14" i="4"/>
  <c r="AP20" i="4" s="1"/>
  <c r="AP25" i="4" s="1"/>
  <c r="AP26" i="4" s="1"/>
  <c r="G9" i="6" s="1"/>
  <c r="G11" i="6" s="1"/>
  <c r="AP30" i="6" s="1"/>
  <c r="AP21" i="10" l="1"/>
  <c r="J9" i="9" s="1"/>
  <c r="J11" i="9" s="1"/>
  <c r="BA13" i="9" s="1"/>
  <c r="G11" i="9"/>
  <c r="AY12" i="9" s="1"/>
  <c r="I26" i="6"/>
  <c r="S9" i="6"/>
  <c r="S11" i="6" s="1"/>
  <c r="G25" i="6" s="1"/>
  <c r="AP24" i="6"/>
  <c r="AY12" i="6"/>
  <c r="AP21" i="4"/>
  <c r="J9" i="6" s="1"/>
  <c r="J11" i="6" s="1"/>
  <c r="BA13" i="6" s="1"/>
  <c r="AR24" i="9" l="1"/>
  <c r="W9" i="9"/>
  <c r="W11" i="9" s="1"/>
  <c r="K25" i="9" s="1"/>
  <c r="AP16" i="9"/>
  <c r="AS16" i="9" s="1"/>
  <c r="BB16" i="9" s="1"/>
  <c r="AP16" i="6"/>
  <c r="AS16" i="6" s="1"/>
  <c r="BB16" i="6" s="1"/>
  <c r="I26" i="9"/>
  <c r="W9" i="6"/>
  <c r="W11" i="6" s="1"/>
  <c r="K25" i="6" s="1"/>
  <c r="G27" i="6" s="1"/>
  <c r="K32" i="6" s="1"/>
  <c r="G34" i="6" s="1"/>
  <c r="AW30" i="6" s="1"/>
  <c r="AP32" i="6" s="1"/>
  <c r="AP37" i="6" s="1"/>
  <c r="AS37" i="6" s="1"/>
  <c r="BC37" i="6" s="1"/>
  <c r="G27" i="9" l="1"/>
  <c r="AW24" i="6"/>
  <c r="AP26" i="6" s="1"/>
  <c r="AP35" i="6" s="1"/>
  <c r="AS35" i="6" s="1"/>
  <c r="BC35" i="6" s="1"/>
  <c r="BB9" i="6"/>
  <c r="BF9" i="6" s="1"/>
  <c r="BI12" i="6" s="1"/>
  <c r="BM12" i="6" s="1"/>
  <c r="G37" i="6"/>
  <c r="J37" i="6" s="1"/>
  <c r="S37" i="6" s="1"/>
  <c r="K32" i="9" l="1"/>
  <c r="G34" i="9" s="1"/>
  <c r="BB9" i="9" s="1"/>
  <c r="BF9" i="9" s="1"/>
  <c r="BI12" i="9" s="1"/>
  <c r="BM12" i="9" s="1"/>
  <c r="AR25" i="9"/>
  <c r="AP26" i="9" s="1"/>
  <c r="AP35" i="9"/>
  <c r="AS35" i="9" s="1"/>
  <c r="BC35" i="9" s="1"/>
  <c r="G37" i="9"/>
  <c r="J37" i="9" s="1"/>
  <c r="S3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7" authorId="0" shapeId="0" xr:uid="{17F7B0ED-DE30-4BD4-B42F-5518581FD0E8}">
      <text>
        <r>
          <rPr>
            <b/>
            <sz val="9"/>
            <color indexed="81"/>
            <rFont val="MS P ゴシック"/>
            <family val="3"/>
            <charset val="128"/>
          </rPr>
          <t>0.15から0.4(P158)</t>
        </r>
      </text>
    </comment>
    <comment ref="F8" authorId="0" shapeId="0" xr:uid="{5AA1806B-C004-48FD-9CF4-28A090409204}">
      <text>
        <r>
          <rPr>
            <b/>
            <sz val="9"/>
            <color indexed="81"/>
            <rFont val="MS P ゴシック"/>
            <family val="3"/>
            <charset val="128"/>
          </rPr>
          <t>0.5から0.7(P158)</t>
        </r>
      </text>
    </comment>
  </commentList>
</comments>
</file>

<file path=xl/sharedStrings.xml><?xml version="1.0" encoding="utf-8"?>
<sst xmlns="http://schemas.openxmlformats.org/spreadsheetml/2006/main" count="915" uniqueCount="349">
  <si>
    <t>常時の作用</t>
  </si>
  <si>
    <t>性能１</t>
  </si>
  <si>
    <t>レベル１地震動の作用</t>
  </si>
  <si>
    <t>性能２</t>
  </si>
  <si>
    <t>レベル２地震動の作用</t>
  </si>
  <si>
    <t>H</t>
  </si>
  <si>
    <t>天端幅</t>
  </si>
  <si>
    <t>b</t>
  </si>
  <si>
    <t>B</t>
  </si>
  <si>
    <t>前面勾配</t>
  </si>
  <si>
    <r>
      <rPr>
        <i/>
        <sz val="11"/>
        <color rgb="FF000000"/>
        <rFont val="Times New Roman"/>
        <family val="1"/>
      </rPr>
      <t>n</t>
    </r>
    <r>
      <rPr>
        <sz val="11"/>
        <color rgb="FF000000"/>
        <rFont val="游ゴシック"/>
        <family val="3"/>
        <charset val="128"/>
      </rPr>
      <t>₁</t>
    </r>
  </si>
  <si>
    <t>背面勾配</t>
  </si>
  <si>
    <r>
      <rPr>
        <i/>
        <sz val="11"/>
        <color rgb="FF000000"/>
        <rFont val="Times New Roman"/>
        <family val="1"/>
      </rPr>
      <t>n</t>
    </r>
    <r>
      <rPr>
        <sz val="11"/>
        <color rgb="FF000000"/>
        <rFont val="游ゴシック"/>
        <family val="3"/>
        <charset val="128"/>
      </rPr>
      <t>₂</t>
    </r>
  </si>
  <si>
    <t>m</t>
    <phoneticPr fontId="21"/>
  </si>
  <si>
    <t>設計基準強度</t>
  </si>
  <si>
    <t>N/mm²</t>
  </si>
  <si>
    <t>単位体積重量</t>
  </si>
  <si>
    <t>kN/m³</t>
  </si>
  <si>
    <t>φ</t>
  </si>
  <si>
    <t>粘着力</t>
    <rPh sb="0" eb="2">
      <t>ネンチャク</t>
    </rPh>
    <rPh sb="2" eb="3">
      <t>リョク</t>
    </rPh>
    <phoneticPr fontId="21"/>
  </si>
  <si>
    <t>c</t>
    <phoneticPr fontId="21"/>
  </si>
  <si>
    <t>kN/m²</t>
    <phoneticPr fontId="21"/>
  </si>
  <si>
    <t>土質</t>
  </si>
  <si>
    <t>底面と地盤の摩擦係数</t>
    <rPh sb="0" eb="2">
      <t>テイメン</t>
    </rPh>
    <rPh sb="3" eb="5">
      <t>ジバン</t>
    </rPh>
    <rPh sb="6" eb="8">
      <t>マサツ</t>
    </rPh>
    <rPh sb="8" eb="10">
      <t>ケイスウ</t>
    </rPh>
    <phoneticPr fontId="21"/>
  </si>
  <si>
    <t>μ</t>
    <phoneticPr fontId="21"/>
  </si>
  <si>
    <t>上載荷重</t>
    <phoneticPr fontId="21"/>
  </si>
  <si>
    <t>q</t>
  </si>
  <si>
    <t>kN/m²</t>
  </si>
  <si>
    <t>作用位置</t>
  </si>
  <si>
    <t>常時</t>
    <rPh sb="0" eb="2">
      <t>ジョウジ</t>
    </rPh>
    <phoneticPr fontId="21"/>
  </si>
  <si>
    <t>主働土圧</t>
    <rPh sb="0" eb="2">
      <t>シュドウ</t>
    </rPh>
    <rPh sb="2" eb="4">
      <t>ドアツ</t>
    </rPh>
    <phoneticPr fontId="21"/>
  </si>
  <si>
    <t>(m)</t>
    <phoneticPr fontId="21"/>
  </si>
  <si>
    <r>
      <t>W</t>
    </r>
    <r>
      <rPr>
        <i/>
        <vertAlign val="subscript"/>
        <sz val="11"/>
        <color theme="1"/>
        <rFont val="Times New Roman"/>
        <family val="1"/>
      </rPr>
      <t>c</t>
    </r>
    <phoneticPr fontId="22"/>
  </si>
  <si>
    <t>=</t>
    <phoneticPr fontId="22"/>
  </si>
  <si>
    <t>(</t>
    <phoneticPr fontId="22"/>
  </si>
  <si>
    <t>+</t>
    <phoneticPr fontId="22"/>
  </si>
  <si>
    <t>kN/m</t>
    <phoneticPr fontId="22"/>
  </si>
  <si>
    <r>
      <t>x</t>
    </r>
    <r>
      <rPr>
        <i/>
        <vertAlign val="subscript"/>
        <sz val="11"/>
        <color theme="1"/>
        <rFont val="Times New Roman"/>
        <family val="1"/>
      </rPr>
      <t>c</t>
    </r>
    <phoneticPr fontId="22"/>
  </si>
  <si>
    <t>・</t>
    <phoneticPr fontId="22"/>
  </si>
  <si>
    <t>)</t>
    <phoneticPr fontId="22"/>
  </si>
  <si>
    <t>=</t>
    <phoneticPr fontId="21"/>
  </si>
  <si>
    <t>+</t>
    <phoneticPr fontId="21"/>
  </si>
  <si>
    <r>
      <t>P</t>
    </r>
    <r>
      <rPr>
        <i/>
        <vertAlign val="subscript"/>
        <sz val="11"/>
        <color theme="1"/>
        <rFont val="Times New Roman"/>
        <family val="1"/>
      </rPr>
      <t>A</t>
    </r>
    <phoneticPr fontId="22"/>
  </si>
  <si>
    <t>sin(ω-φ)</t>
    <phoneticPr fontId="22"/>
  </si>
  <si>
    <t>W</t>
    <phoneticPr fontId="22"/>
  </si>
  <si>
    <t>ここに</t>
    <phoneticPr fontId="22"/>
  </si>
  <si>
    <t>α</t>
    <phoneticPr fontId="22"/>
  </si>
  <si>
    <t>δ</t>
    <phoneticPr fontId="22"/>
  </si>
  <si>
    <t>φ</t>
    <phoneticPr fontId="22"/>
  </si>
  <si>
    <t>よって</t>
    <phoneticPr fontId="22"/>
  </si>
  <si>
    <t>sin(</t>
    <phoneticPr fontId="22"/>
  </si>
  <si>
    <t>ω</t>
    <phoneticPr fontId="22"/>
  </si>
  <si>
    <t>cos(</t>
    <phoneticPr fontId="22"/>
  </si>
  <si>
    <t>すべり角</t>
    <rPh sb="3" eb="4">
      <t>カク</t>
    </rPh>
    <phoneticPr fontId="21"/>
  </si>
  <si>
    <t>上載幅</t>
    <rPh sb="0" eb="1">
      <t>ウエ</t>
    </rPh>
    <rPh sb="1" eb="2">
      <t>サイ</t>
    </rPh>
    <rPh sb="2" eb="3">
      <t>ハバ</t>
    </rPh>
    <phoneticPr fontId="21"/>
  </si>
  <si>
    <t>主働土圧合力</t>
    <rPh sb="0" eb="2">
      <t>シュドウ</t>
    </rPh>
    <rPh sb="2" eb="4">
      <t>ドアツ</t>
    </rPh>
    <rPh sb="4" eb="6">
      <t>ゴウリョク</t>
    </rPh>
    <phoneticPr fontId="21"/>
  </si>
  <si>
    <t>ω</t>
    <phoneticPr fontId="21"/>
  </si>
  <si>
    <t>よって、土圧合力が最大となるすべり角は</t>
  </si>
  <si>
    <t>ω</t>
  </si>
  <si>
    <t>その時の主働土圧合力は、</t>
  </si>
  <si>
    <t>水平成分</t>
  </si>
  <si>
    <r>
      <rPr>
        <i/>
        <sz val="11"/>
        <color rgb="FF000000"/>
        <rFont val="Times New Roman"/>
        <family val="1"/>
      </rPr>
      <t>P</t>
    </r>
    <r>
      <rPr>
        <i/>
        <vertAlign val="subscript"/>
        <sz val="11"/>
        <color rgb="FF000000"/>
        <rFont val="Times New Roman"/>
        <family val="1"/>
      </rPr>
      <t>Ah</t>
    </r>
  </si>
  <si>
    <t>cos(α+δ)</t>
  </si>
  <si>
    <t>× cos(</t>
  </si>
  <si>
    <t>+</t>
  </si>
  <si>
    <t>)</t>
  </si>
  <si>
    <t>鉛直成分</t>
  </si>
  <si>
    <r>
      <rPr>
        <i/>
        <sz val="11"/>
        <color rgb="FF000000"/>
        <rFont val="Times New Roman"/>
        <family val="1"/>
      </rPr>
      <t>P</t>
    </r>
    <r>
      <rPr>
        <i/>
        <vertAlign val="subscript"/>
        <sz val="11"/>
        <color rgb="FF000000"/>
        <rFont val="Times New Roman"/>
        <family val="1"/>
      </rPr>
      <t>Av</t>
    </r>
  </si>
  <si>
    <t>sin(α+δ)</t>
  </si>
  <si>
    <t>× sin(</t>
  </si>
  <si>
    <r>
      <rPr>
        <i/>
        <sz val="11"/>
        <color rgb="FF000000"/>
        <rFont val="Times New Roman"/>
        <family val="1"/>
      </rPr>
      <t>y</t>
    </r>
    <r>
      <rPr>
        <i/>
        <vertAlign val="subscript"/>
        <sz val="11"/>
        <color rgb="FF000000"/>
        <rFont val="Times New Roman"/>
        <family val="1"/>
      </rPr>
      <t>A</t>
    </r>
  </si>
  <si>
    <t>/</t>
  </si>
  <si>
    <r>
      <rPr>
        <i/>
        <sz val="11"/>
        <color rgb="FF000000"/>
        <rFont val="Times New Roman"/>
        <family val="1"/>
      </rPr>
      <t>x</t>
    </r>
    <r>
      <rPr>
        <i/>
        <vertAlign val="subscript"/>
        <sz val="11"/>
        <color rgb="FF000000"/>
        <rFont val="Times New Roman"/>
        <family val="1"/>
      </rPr>
      <t>A</t>
    </r>
  </si>
  <si>
    <t>-tanα ×</t>
  </si>
  <si>
    <t>-tan</t>
  </si>
  <si>
    <t>×</t>
  </si>
  <si>
    <t>鉛直力</t>
  </si>
  <si>
    <t>水平力</t>
  </si>
  <si>
    <t>モーメント</t>
  </si>
  <si>
    <t>x</t>
  </si>
  <si>
    <t>y</t>
  </si>
  <si>
    <t>(m)</t>
  </si>
  <si>
    <t>自重</t>
  </si>
  <si>
    <t>ー</t>
  </si>
  <si>
    <t>土圧</t>
  </si>
  <si>
    <t>合計</t>
  </si>
  <si>
    <t>許容偏心距離</t>
  </si>
  <si>
    <r>
      <rPr>
        <i/>
        <sz val="11"/>
        <color rgb="FF000000"/>
        <rFont val="Times New Roman"/>
        <family val="1"/>
      </rPr>
      <t>e</t>
    </r>
    <r>
      <rPr>
        <i/>
        <vertAlign val="subscript"/>
        <sz val="11"/>
        <color rgb="FF000000"/>
        <rFont val="Times New Roman"/>
        <family val="1"/>
      </rPr>
      <t>a</t>
    </r>
  </si>
  <si>
    <t>=</t>
  </si>
  <si>
    <t>m</t>
  </si>
  <si>
    <t>d</t>
  </si>
  <si>
    <t>e</t>
  </si>
  <si>
    <t>よって、</t>
    <phoneticPr fontId="21"/>
  </si>
  <si>
    <r>
      <rPr>
        <i/>
        <sz val="11"/>
        <color rgb="FF000000"/>
        <rFont val="Times New Roman"/>
        <family val="1"/>
      </rPr>
      <t>F</t>
    </r>
    <r>
      <rPr>
        <i/>
        <vertAlign val="subscript"/>
        <sz val="11"/>
        <color rgb="FF000000"/>
        <rFont val="Times New Roman"/>
        <family val="1"/>
      </rPr>
      <t>s</t>
    </r>
  </si>
  <si>
    <t>μ</t>
  </si>
  <si>
    <t>6e</t>
    <phoneticPr fontId="21"/>
  </si>
  <si>
    <t>)</t>
    <phoneticPr fontId="21"/>
  </si>
  <si>
    <t>許容支持力度</t>
    <rPh sb="0" eb="2">
      <t>キョヨウ</t>
    </rPh>
    <rPh sb="2" eb="6">
      <t>シジリョクド</t>
    </rPh>
    <phoneticPr fontId="21"/>
  </si>
  <si>
    <t>慣用法</t>
    <rPh sb="0" eb="2">
      <t>カンヨウ</t>
    </rPh>
    <rPh sb="2" eb="3">
      <t>ホウ</t>
    </rPh>
    <phoneticPr fontId="21"/>
  </si>
  <si>
    <t>底面幅</t>
    <rPh sb="1" eb="2">
      <t>メン</t>
    </rPh>
    <phoneticPr fontId="21"/>
  </si>
  <si>
    <t>×</t>
    <phoneticPr fontId="21"/>
  </si>
  <si>
    <t>自重</t>
    <rPh sb="0" eb="2">
      <t>ジジュウ</t>
    </rPh>
    <phoneticPr fontId="21"/>
  </si>
  <si>
    <t>上載荷重</t>
    <rPh sb="0" eb="1">
      <t>ウエ</t>
    </rPh>
    <rPh sb="1" eb="3">
      <t>サイカ</t>
    </rPh>
    <rPh sb="2" eb="4">
      <t>カジュウ</t>
    </rPh>
    <phoneticPr fontId="21"/>
  </si>
  <si>
    <t>有り</t>
  </si>
  <si>
    <t>常時の作用で照査</t>
    <rPh sb="6" eb="8">
      <t>ショウサ</t>
    </rPh>
    <phoneticPr fontId="21"/>
  </si>
  <si>
    <r>
      <t>レベル１地震時の</t>
    </r>
    <r>
      <rPr>
        <i/>
        <sz val="11"/>
        <color theme="1"/>
        <rFont val="Times New Roman"/>
        <family val="1"/>
      </rPr>
      <t>k</t>
    </r>
    <r>
      <rPr>
        <i/>
        <vertAlign val="subscript"/>
        <sz val="11"/>
        <color theme="1"/>
        <rFont val="Times New Roman"/>
        <family val="1"/>
      </rPr>
      <t>h</t>
    </r>
    <r>
      <rPr>
        <sz val="11"/>
        <color theme="1"/>
        <rFont val="游ゴシック"/>
        <family val="2"/>
        <scheme val="minor"/>
      </rPr>
      <t>で照査</t>
    </r>
    <rPh sb="6" eb="7">
      <t>ジ</t>
    </rPh>
    <rPh sb="11" eb="13">
      <t>ショウサ</t>
    </rPh>
    <phoneticPr fontId="21"/>
  </si>
  <si>
    <r>
      <t>レベル２地震時の</t>
    </r>
    <r>
      <rPr>
        <i/>
        <sz val="11"/>
        <color theme="1"/>
        <rFont val="Times New Roman"/>
        <family val="1"/>
      </rPr>
      <t>k</t>
    </r>
    <r>
      <rPr>
        <i/>
        <vertAlign val="subscript"/>
        <sz val="11"/>
        <color theme="1"/>
        <rFont val="Times New Roman"/>
        <family val="1"/>
      </rPr>
      <t>h</t>
    </r>
    <r>
      <rPr>
        <sz val="11"/>
        <color theme="1"/>
        <rFont val="游ゴシック"/>
        <family val="2"/>
        <scheme val="minor"/>
      </rPr>
      <t>で照査</t>
    </r>
    <rPh sb="6" eb="7">
      <t>ジ</t>
    </rPh>
    <rPh sb="11" eb="13">
      <t>ショウサ</t>
    </rPh>
    <phoneticPr fontId="21"/>
  </si>
  <si>
    <t>tanω</t>
    <phoneticPr fontId="22"/>
  </si>
  <si>
    <r>
      <t>b</t>
    </r>
    <r>
      <rPr>
        <i/>
        <vertAlign val="subscript"/>
        <sz val="11"/>
        <color theme="1"/>
        <rFont val="Times New Roman"/>
        <family val="1"/>
      </rPr>
      <t>u</t>
    </r>
    <phoneticPr fontId="21"/>
  </si>
  <si>
    <r>
      <t>b</t>
    </r>
    <r>
      <rPr>
        <i/>
        <vertAlign val="subscript"/>
        <sz val="11"/>
        <color theme="1"/>
        <rFont val="Times New Roman"/>
        <family val="1"/>
      </rPr>
      <t>u</t>
    </r>
    <phoneticPr fontId="22"/>
  </si>
  <si>
    <t>cos(ω-φ-α-δ)</t>
    <phoneticPr fontId="22"/>
  </si>
  <si>
    <r>
      <rPr>
        <sz val="11"/>
        <color rgb="FF000000"/>
        <rFont val="ＭＳ Ｐ明朝"/>
        <family val="1"/>
        <charset val="128"/>
      </rPr>
      <t>・</t>
    </r>
    <r>
      <rPr>
        <i/>
        <sz val="11"/>
        <color rgb="FF000000"/>
        <rFont val="ＭＳ Ｐ明朝"/>
        <family val="1"/>
        <charset val="128"/>
      </rPr>
      <t xml:space="preserve"> </t>
    </r>
    <r>
      <rPr>
        <i/>
        <sz val="11"/>
        <color rgb="FF000000"/>
        <rFont val="Times New Roman"/>
        <family val="1"/>
      </rPr>
      <t>b</t>
    </r>
    <r>
      <rPr>
        <i/>
        <vertAlign val="subscript"/>
        <sz val="11"/>
        <color rgb="FF000000"/>
        <rFont val="Times New Roman"/>
        <family val="1"/>
      </rPr>
      <t>u</t>
    </r>
    <phoneticPr fontId="21"/>
  </si>
  <si>
    <r>
      <t>e</t>
    </r>
    <r>
      <rPr>
        <i/>
        <vertAlign val="subscript"/>
        <sz val="11"/>
        <color rgb="FF000000"/>
        <rFont val="Times New Roman"/>
        <family val="1"/>
      </rPr>
      <t>a</t>
    </r>
    <phoneticPr fontId="21"/>
  </si>
  <si>
    <t>土くさび重量</t>
    <rPh sb="0" eb="1">
      <t>ツチ</t>
    </rPh>
    <rPh sb="4" eb="6">
      <t>ジュウリョウ</t>
    </rPh>
    <phoneticPr fontId="21"/>
  </si>
  <si>
    <r>
      <t>W</t>
    </r>
    <r>
      <rPr>
        <sz val="11"/>
        <color theme="1"/>
        <rFont val="ＭＳ Ｐ明朝"/>
        <family val="1"/>
        <charset val="128"/>
      </rPr>
      <t>・</t>
    </r>
    <phoneticPr fontId="22"/>
  </si>
  <si>
    <r>
      <rPr>
        <sz val="11"/>
        <color theme="1"/>
        <rFont val="Times New Roman"/>
        <family val="1"/>
      </rPr>
      <t xml:space="preserve">+ </t>
    </r>
    <r>
      <rPr>
        <i/>
        <sz val="11"/>
        <color theme="1"/>
        <rFont val="Times New Roman"/>
        <family val="1"/>
      </rPr>
      <t>q</t>
    </r>
    <r>
      <rPr>
        <i/>
        <sz val="11"/>
        <color theme="1"/>
        <rFont val="游ゴシック"/>
        <family val="1"/>
        <charset val="128"/>
      </rPr>
      <t>・</t>
    </r>
    <r>
      <rPr>
        <i/>
        <sz val="11"/>
        <color theme="1"/>
        <rFont val="Times New Roman"/>
        <family val="1"/>
      </rPr>
      <t>b</t>
    </r>
    <r>
      <rPr>
        <i/>
        <vertAlign val="subscript"/>
        <sz val="11"/>
        <color theme="1"/>
        <rFont val="Times New Roman"/>
        <family val="1"/>
      </rPr>
      <t>u</t>
    </r>
    <r>
      <rPr>
        <i/>
        <sz val="11"/>
        <color theme="1"/>
        <rFont val="Times New Roman"/>
        <family val="1"/>
      </rPr>
      <t xml:space="preserve"> </t>
    </r>
    <phoneticPr fontId="22"/>
  </si>
  <si>
    <t>せん断抵抗角</t>
    <rPh sb="2" eb="5">
      <t>ダンテイコウ</t>
    </rPh>
    <phoneticPr fontId="21"/>
  </si>
  <si>
    <t>区分</t>
    <rPh sb="0" eb="2">
      <t>クブン</t>
    </rPh>
    <phoneticPr fontId="21"/>
  </si>
  <si>
    <t>Σ</t>
    <phoneticPr fontId="21"/>
  </si>
  <si>
    <t>幅</t>
    <rPh sb="0" eb="1">
      <t>ハバ</t>
    </rPh>
    <phoneticPr fontId="21"/>
  </si>
  <si>
    <t>高さ</t>
    <rPh sb="0" eb="1">
      <t>タカ</t>
    </rPh>
    <phoneticPr fontId="21"/>
  </si>
  <si>
    <t>x</t>
    <phoneticPr fontId="21"/>
  </si>
  <si>
    <t>y</t>
    <phoneticPr fontId="21"/>
  </si>
  <si>
    <t>Ax</t>
    <phoneticPr fontId="21"/>
  </si>
  <si>
    <t>Ay</t>
    <phoneticPr fontId="21"/>
  </si>
  <si>
    <t>①</t>
    <phoneticPr fontId="21"/>
  </si>
  <si>
    <t>②</t>
    <phoneticPr fontId="21"/>
  </si>
  <si>
    <r>
      <t>q</t>
    </r>
    <r>
      <rPr>
        <i/>
        <vertAlign val="subscript"/>
        <sz val="11"/>
        <color rgb="FF000000"/>
        <rFont val="Times New Roman"/>
        <family val="1"/>
      </rPr>
      <t>a</t>
    </r>
    <phoneticPr fontId="21"/>
  </si>
  <si>
    <t>転倒に対する安定条件</t>
    <phoneticPr fontId="21"/>
  </si>
  <si>
    <t>長方形</t>
    <rPh sb="0" eb="3">
      <t>チョウホウケイ</t>
    </rPh>
    <phoneticPr fontId="21"/>
  </si>
  <si>
    <t>三角形</t>
  </si>
  <si>
    <t>(kN/m)</t>
    <phoneticPr fontId="21"/>
  </si>
  <si>
    <t>kN/m</t>
    <phoneticPr fontId="21"/>
  </si>
  <si>
    <t>(°)</t>
    <phoneticPr fontId="21"/>
  </si>
  <si>
    <t>°</t>
    <phoneticPr fontId="21"/>
  </si>
  <si>
    <t>擁壁高</t>
    <rPh sb="0" eb="2">
      <t>ヨウヘキ</t>
    </rPh>
    <rPh sb="2" eb="3">
      <t>タカ</t>
    </rPh>
    <phoneticPr fontId="21"/>
  </si>
  <si>
    <t>なし</t>
    <phoneticPr fontId="21"/>
  </si>
  <si>
    <t>地下水位</t>
    <rPh sb="0" eb="4">
      <t>チカスイイ</t>
    </rPh>
    <phoneticPr fontId="21"/>
  </si>
  <si>
    <t>降雨の作用</t>
    <rPh sb="0" eb="2">
      <t>コウウ</t>
    </rPh>
    <phoneticPr fontId="21"/>
  </si>
  <si>
    <t>降雨の作用で照査</t>
    <rPh sb="0" eb="2">
      <t>コウウ</t>
    </rPh>
    <rPh sb="6" eb="8">
      <t>ショウサ</t>
    </rPh>
    <phoneticPr fontId="21"/>
  </si>
  <si>
    <t>設計方法</t>
    <rPh sb="0" eb="2">
      <t>セッケイ</t>
    </rPh>
    <rPh sb="2" eb="4">
      <t>ホウホウ</t>
    </rPh>
    <phoneticPr fontId="21"/>
  </si>
  <si>
    <t>照査方法</t>
    <rPh sb="0" eb="2">
      <t>ショウサ</t>
    </rPh>
    <rPh sb="2" eb="4">
      <t>ホウホウ</t>
    </rPh>
    <phoneticPr fontId="21"/>
  </si>
  <si>
    <t>主働土圧は、試行くさび法によって算出する。(H24道擁p100)</t>
    <rPh sb="0" eb="2">
      <t>シュドウ</t>
    </rPh>
    <rPh sb="2" eb="4">
      <t>ドアツ</t>
    </rPh>
    <rPh sb="6" eb="8">
      <t>シコウ</t>
    </rPh>
    <rPh sb="11" eb="12">
      <t>ホウ</t>
    </rPh>
    <rPh sb="16" eb="18">
      <t>サンシュツ</t>
    </rPh>
    <phoneticPr fontId="22"/>
  </si>
  <si>
    <t>仮定したすべり面と水平面のなす角(°)</t>
    <rPh sb="0" eb="2">
      <t>カテイ</t>
    </rPh>
    <rPh sb="7" eb="8">
      <t>メン</t>
    </rPh>
    <rPh sb="9" eb="12">
      <t>スイヘイメン</t>
    </rPh>
    <rPh sb="15" eb="16">
      <t>カク</t>
    </rPh>
    <phoneticPr fontId="21"/>
  </si>
  <si>
    <t>裏込め土のせん断抵抗角(°)</t>
    <rPh sb="0" eb="2">
      <t>ウラゴ</t>
    </rPh>
    <rPh sb="3" eb="4">
      <t>ツチ</t>
    </rPh>
    <rPh sb="7" eb="8">
      <t>ダン</t>
    </rPh>
    <rPh sb="8" eb="10">
      <t>テイコウ</t>
    </rPh>
    <rPh sb="10" eb="11">
      <t>カク</t>
    </rPh>
    <phoneticPr fontId="21"/>
  </si>
  <si>
    <t>壁面摩擦角(°)(H24道擁p99)</t>
    <rPh sb="0" eb="1">
      <t>カベ</t>
    </rPh>
    <rPh sb="2" eb="4">
      <t>マサツ</t>
    </rPh>
    <rPh sb="4" eb="5">
      <t>カク</t>
    </rPh>
    <phoneticPr fontId="21"/>
  </si>
  <si>
    <t>作用位置(アーム長)</t>
    <rPh sb="8" eb="9">
      <t>チョウ</t>
    </rPh>
    <phoneticPr fontId="21"/>
  </si>
  <si>
    <t>許容鉛直支持力度（常時）</t>
    <rPh sb="0" eb="2">
      <t>キョヨウ</t>
    </rPh>
    <rPh sb="2" eb="4">
      <t>エンチョク</t>
    </rPh>
    <rPh sb="4" eb="8">
      <t>シジリョクド</t>
    </rPh>
    <rPh sb="9" eb="11">
      <t>ジョウジ</t>
    </rPh>
    <phoneticPr fontId="21"/>
  </si>
  <si>
    <t>許容鉛直支持力度</t>
    <rPh sb="0" eb="2">
      <t>キョヨウ</t>
    </rPh>
    <rPh sb="2" eb="4">
      <t>エンチョク</t>
    </rPh>
    <rPh sb="4" eb="7">
      <t>シジリョク</t>
    </rPh>
    <rPh sb="7" eb="8">
      <t>ド</t>
    </rPh>
    <phoneticPr fontId="21"/>
  </si>
  <si>
    <t>V</t>
    <phoneticPr fontId="21"/>
  </si>
  <si>
    <t>1-1. 形状寸法</t>
    <phoneticPr fontId="21"/>
  </si>
  <si>
    <t>H24道擁p66</t>
    <rPh sb="3" eb="4">
      <t>ミチ</t>
    </rPh>
    <rPh sb="4" eb="5">
      <t>ヨウ</t>
    </rPh>
    <phoneticPr fontId="21"/>
  </si>
  <si>
    <t>H24道擁p70</t>
    <rPh sb="3" eb="4">
      <t>ミチ</t>
    </rPh>
    <rPh sb="4" eb="5">
      <t>ヨウ</t>
    </rPh>
    <phoneticPr fontId="21"/>
  </si>
  <si>
    <t>H24道擁p68,69</t>
    <rPh sb="3" eb="4">
      <t>ミチ</t>
    </rPh>
    <rPh sb="4" eb="5">
      <t>ヨウ</t>
    </rPh>
    <phoneticPr fontId="21"/>
  </si>
  <si>
    <t>H24道擁p53</t>
    <rPh sb="3" eb="4">
      <t>ミチ</t>
    </rPh>
    <rPh sb="4" eb="5">
      <t>ヨウ</t>
    </rPh>
    <phoneticPr fontId="21"/>
  </si>
  <si>
    <t>重要度</t>
    <rPh sb="0" eb="3">
      <t>ジュウヨウド</t>
    </rPh>
    <phoneticPr fontId="21"/>
  </si>
  <si>
    <t>1-7. 重要度区分と要求性能</t>
    <rPh sb="11" eb="13">
      <t>ヨウキュウ</t>
    </rPh>
    <rPh sb="13" eb="15">
      <t>セイノウ</t>
    </rPh>
    <phoneticPr fontId="21"/>
  </si>
  <si>
    <t>1-8. 設計方法と照査方法</t>
    <rPh sb="5" eb="7">
      <t>セッケイ</t>
    </rPh>
    <rPh sb="7" eb="9">
      <t>ホウホウ</t>
    </rPh>
    <rPh sb="10" eb="12">
      <t>ショウサ</t>
    </rPh>
    <rPh sb="12" eb="14">
      <t>ホウホウ</t>
    </rPh>
    <phoneticPr fontId="21"/>
  </si>
  <si>
    <t>H24道擁p42</t>
    <rPh sb="3" eb="4">
      <t>ミチ</t>
    </rPh>
    <rPh sb="4" eb="5">
      <t>ヨウ</t>
    </rPh>
    <phoneticPr fontId="21"/>
  </si>
  <si>
    <t>H24道擁p44</t>
    <rPh sb="3" eb="4">
      <t>ミチ</t>
    </rPh>
    <rPh sb="4" eb="5">
      <t>ヨウ</t>
    </rPh>
    <phoneticPr fontId="21"/>
  </si>
  <si>
    <t>H24道擁p88</t>
    <rPh sb="3" eb="4">
      <t>ミチ</t>
    </rPh>
    <rPh sb="4" eb="5">
      <t>ヨウ</t>
    </rPh>
    <phoneticPr fontId="21"/>
  </si>
  <si>
    <t>H24道擁p49,88</t>
    <rPh sb="3" eb="4">
      <t>ミチ</t>
    </rPh>
    <rPh sb="4" eb="5">
      <t>ヨウ</t>
    </rPh>
    <phoneticPr fontId="21"/>
  </si>
  <si>
    <t>H24道擁p89</t>
    <rPh sb="3" eb="4">
      <t>ミチ</t>
    </rPh>
    <rPh sb="4" eb="5">
      <t>ヨウ</t>
    </rPh>
    <phoneticPr fontId="21"/>
  </si>
  <si>
    <t>H24道擁p158</t>
    <rPh sb="3" eb="4">
      <t>ミチ</t>
    </rPh>
    <rPh sb="4" eb="5">
      <t>ヨウ</t>
    </rPh>
    <phoneticPr fontId="21"/>
  </si>
  <si>
    <t>H24道擁p111</t>
    <rPh sb="3" eb="4">
      <t>ミチ</t>
    </rPh>
    <rPh sb="4" eb="5">
      <t>ヨウ</t>
    </rPh>
    <phoneticPr fontId="21"/>
  </si>
  <si>
    <t>H24道擁p118</t>
    <rPh sb="3" eb="4">
      <t>ミチ</t>
    </rPh>
    <rPh sb="4" eb="5">
      <t>ヨウ</t>
    </rPh>
    <phoneticPr fontId="21"/>
  </si>
  <si>
    <t>H24道擁p113</t>
    <rPh sb="3" eb="4">
      <t>ミチ</t>
    </rPh>
    <rPh sb="4" eb="5">
      <t>ヨウ</t>
    </rPh>
    <phoneticPr fontId="21"/>
  </si>
  <si>
    <t>2-1. 自重</t>
    <rPh sb="5" eb="7">
      <t>ジジュウ</t>
    </rPh>
    <phoneticPr fontId="22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</si>
  <si>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A</t>
    </r>
    <r>
      <rPr>
        <i/>
        <sz val="11"/>
        <color theme="1"/>
        <rFont val="Times New Roman"/>
        <family val="1"/>
        <charset val="161"/>
      </rPr>
      <t>x</t>
    </r>
    <phoneticPr fontId="22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</si>
  <si>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A</t>
    </r>
    <phoneticPr fontId="22"/>
  </si>
  <si>
    <t>1. 設計条件</t>
    <phoneticPr fontId="21"/>
  </si>
  <si>
    <t>・</t>
    <phoneticPr fontId="21"/>
  </si>
  <si>
    <t>が適用範囲です。（H24道擁p27）</t>
    <rPh sb="1" eb="3">
      <t>テキヨウ</t>
    </rPh>
    <rPh sb="3" eb="5">
      <t>ハンイ</t>
    </rPh>
    <rPh sb="12" eb="13">
      <t>ミチ</t>
    </rPh>
    <rPh sb="13" eb="14">
      <t>ヨウ</t>
    </rPh>
    <phoneticPr fontId="21"/>
  </si>
  <si>
    <t>すべり角を変化させて、主働土圧合力の最大値を求める。</t>
    <phoneticPr fontId="21"/>
  </si>
  <si>
    <t>合力の作用点が底版中央の底幅1/3の中にあるので、地盤反力は台形分布となる。（H24道擁p120）</t>
    <phoneticPr fontId="21"/>
  </si>
  <si>
    <t>H24道擁p51</t>
    <rPh sb="3" eb="4">
      <t>ミチ</t>
    </rPh>
    <rPh sb="4" eb="5">
      <t>ヨウ</t>
    </rPh>
    <phoneticPr fontId="21"/>
  </si>
  <si>
    <t>壁背面と鉛直面のなす角(°)</t>
    <rPh sb="0" eb="1">
      <t>カベ</t>
    </rPh>
    <rPh sb="1" eb="3">
      <t>ハイメン</t>
    </rPh>
    <rPh sb="4" eb="6">
      <t>エンチョク</t>
    </rPh>
    <rPh sb="6" eb="7">
      <t>メン</t>
    </rPh>
    <rPh sb="10" eb="11">
      <t>カク</t>
    </rPh>
    <phoneticPr fontId="21"/>
  </si>
  <si>
    <r>
      <t>|e|</t>
    </r>
    <r>
      <rPr>
        <sz val="11"/>
        <color theme="1"/>
        <rFont val="游ゴシック"/>
        <family val="2"/>
      </rPr>
      <t>≤</t>
    </r>
    <r>
      <rPr>
        <sz val="11"/>
        <color theme="1"/>
        <rFont val="Times New Roman"/>
        <family val="1"/>
      </rPr>
      <t>B/</t>
    </r>
    <phoneticPr fontId="21"/>
  </si>
  <si>
    <t>1) 擁壁の安定性の照査</t>
    <rPh sb="3" eb="5">
      <t>ヨウヘキ</t>
    </rPh>
    <rPh sb="6" eb="9">
      <t>アンテイセイ</t>
    </rPh>
    <rPh sb="10" eb="12">
      <t>ショウサ</t>
    </rPh>
    <phoneticPr fontId="22"/>
  </si>
  <si>
    <t>①擁壁自体の安定性の照査</t>
    <rPh sb="1" eb="3">
      <t>ヨウヘキ</t>
    </rPh>
    <rPh sb="3" eb="5">
      <t>ジタイ</t>
    </rPh>
    <rPh sb="6" eb="9">
      <t>アンテイセイ</t>
    </rPh>
    <rPh sb="10" eb="12">
      <t>ショウサ</t>
    </rPh>
    <phoneticPr fontId="21"/>
  </si>
  <si>
    <t>②背面盛土及び基礎地盤を含む全体としての安定性の検討</t>
    <rPh sb="1" eb="3">
      <t>ハイメン</t>
    </rPh>
    <rPh sb="3" eb="5">
      <t>モリド</t>
    </rPh>
    <rPh sb="5" eb="6">
      <t>オヨ</t>
    </rPh>
    <rPh sb="7" eb="9">
      <t>キソ</t>
    </rPh>
    <rPh sb="9" eb="11">
      <t>ジバン</t>
    </rPh>
    <rPh sb="12" eb="13">
      <t>フク</t>
    </rPh>
    <rPh sb="14" eb="16">
      <t>ゼンタイ</t>
    </rPh>
    <rPh sb="20" eb="23">
      <t>アンテイセイ</t>
    </rPh>
    <rPh sb="24" eb="26">
      <t>ケントウ</t>
    </rPh>
    <phoneticPr fontId="21"/>
  </si>
  <si>
    <r>
      <t>・γ</t>
    </r>
    <r>
      <rPr>
        <vertAlign val="subscript"/>
        <sz val="11"/>
        <color theme="1"/>
        <rFont val="HGP明朝B"/>
        <family val="1"/>
        <charset val="128"/>
      </rPr>
      <t>c</t>
    </r>
    <phoneticPr fontId="22"/>
  </si>
  <si>
    <r>
      <t>σ</t>
    </r>
    <r>
      <rPr>
        <sz val="8"/>
        <color rgb="FF000000"/>
        <rFont val="HGP明朝B"/>
        <family val="1"/>
        <charset val="128"/>
      </rPr>
      <t>ck</t>
    </r>
  </si>
  <si>
    <r>
      <t>γ</t>
    </r>
    <r>
      <rPr>
        <sz val="8"/>
        <color rgb="FF000000"/>
        <rFont val="HGP明朝B"/>
        <family val="1"/>
        <charset val="128"/>
      </rPr>
      <t>c</t>
    </r>
  </si>
  <si>
    <r>
      <t>γ</t>
    </r>
    <r>
      <rPr>
        <sz val="8"/>
        <color rgb="FF000000"/>
        <rFont val="HGP明朝B"/>
        <family val="1"/>
        <charset val="128"/>
      </rPr>
      <t>s</t>
    </r>
  </si>
  <si>
    <r>
      <t>tan</t>
    </r>
    <r>
      <rPr>
        <vertAlign val="superscript"/>
        <sz val="11"/>
        <color theme="1"/>
        <rFont val="HGP明朝B"/>
        <family val="1"/>
        <charset val="128"/>
      </rPr>
      <t>-1</t>
    </r>
    <phoneticPr fontId="22"/>
  </si>
  <si>
    <r>
      <rPr>
        <i/>
        <sz val="11"/>
        <color theme="1"/>
        <rFont val="Times New Roman"/>
        <family val="1"/>
      </rPr>
      <t>W</t>
    </r>
    <r>
      <rPr>
        <sz val="11"/>
        <color theme="1"/>
        <rFont val="游ゴシック"/>
        <family val="2"/>
        <charset val="128"/>
        <scheme val="minor"/>
      </rPr>
      <t>・</t>
    </r>
    <r>
      <rPr>
        <sz val="11"/>
        <color theme="1"/>
        <rFont val="HGP明朝B"/>
        <family val="1"/>
        <charset val="128"/>
      </rPr>
      <t>sin</t>
    </r>
    <r>
      <rPr>
        <sz val="11"/>
        <color theme="1"/>
        <rFont val="游ゴシック"/>
        <family val="2"/>
        <charset val="128"/>
        <scheme val="minor"/>
      </rPr>
      <t>(</t>
    </r>
    <phoneticPr fontId="22"/>
  </si>
  <si>
    <r>
      <t>・γ</t>
    </r>
    <r>
      <rPr>
        <vertAlign val="subscript"/>
        <sz val="11"/>
        <color theme="1"/>
        <rFont val="HGP明朝B"/>
        <family val="1"/>
        <charset val="128"/>
      </rPr>
      <t>s</t>
    </r>
    <phoneticPr fontId="22"/>
  </si>
  <si>
    <r>
      <t>(kN</t>
    </r>
    <r>
      <rPr>
        <sz val="11"/>
        <color theme="1"/>
        <rFont val="游ゴシック"/>
        <family val="2"/>
      </rPr>
      <t>・</t>
    </r>
    <r>
      <rPr>
        <sz val="11"/>
        <color theme="1"/>
        <rFont val="Times New Roman"/>
        <family val="1"/>
      </rPr>
      <t>m/m)</t>
    </r>
    <phoneticPr fontId="21"/>
  </si>
  <si>
    <r>
      <rPr>
        <sz val="11"/>
        <color theme="1"/>
        <rFont val="游ゴシック"/>
        <family val="2"/>
      </rPr>
      <t>ー</t>
    </r>
  </si>
  <si>
    <r>
      <t>M</t>
    </r>
    <r>
      <rPr>
        <i/>
        <vertAlign val="subscript"/>
        <sz val="11"/>
        <color theme="1"/>
        <rFont val="Times New Roman"/>
        <family val="1"/>
      </rPr>
      <t>x</t>
    </r>
    <r>
      <rPr>
        <i/>
        <sz val="11"/>
        <color theme="1"/>
        <rFont val="Times New Roman"/>
        <family val="1"/>
      </rPr>
      <t>=V</t>
    </r>
    <r>
      <rPr>
        <sz val="11"/>
        <color theme="1"/>
        <rFont val="ＭＳ Ｐ明朝"/>
        <family val="1"/>
        <charset val="128"/>
      </rPr>
      <t>・</t>
    </r>
    <r>
      <rPr>
        <i/>
        <sz val="11"/>
        <color theme="1"/>
        <rFont val="Times New Roman"/>
        <family val="1"/>
      </rPr>
      <t>x</t>
    </r>
    <phoneticPr fontId="21"/>
  </si>
  <si>
    <r>
      <t>M</t>
    </r>
    <r>
      <rPr>
        <i/>
        <vertAlign val="subscript"/>
        <sz val="11"/>
        <color theme="1"/>
        <rFont val="Times New Roman"/>
        <family val="1"/>
      </rPr>
      <t>y</t>
    </r>
    <r>
      <rPr>
        <i/>
        <sz val="11"/>
        <color theme="1"/>
        <rFont val="Times New Roman"/>
        <family val="1"/>
      </rPr>
      <t>=H</t>
    </r>
    <r>
      <rPr>
        <sz val="11"/>
        <color theme="1"/>
        <rFont val="ＭＳ 明朝"/>
        <family val="1"/>
        <charset val="128"/>
      </rPr>
      <t>・</t>
    </r>
    <r>
      <rPr>
        <i/>
        <sz val="11"/>
        <color theme="1"/>
        <rFont val="Times New Roman"/>
        <family val="1"/>
      </rPr>
      <t>y</t>
    </r>
    <phoneticPr fontId="21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</si>
  <si>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V</t>
    </r>
    <phoneticPr fontId="21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</si>
  <si>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H</t>
    </r>
    <phoneticPr fontId="21"/>
  </si>
  <si>
    <t>－</t>
    <phoneticPr fontId="21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</si>
  <si>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M</t>
    </r>
    <r>
      <rPr>
        <i/>
        <vertAlign val="subscript"/>
        <sz val="11"/>
        <color theme="1"/>
        <rFont val="Times New Roman"/>
        <family val="1"/>
      </rPr>
      <t>x</t>
    </r>
    <r>
      <rPr>
        <i/>
        <sz val="11"/>
        <color theme="1"/>
        <rFont val="Times New Roman"/>
        <family val="1"/>
      </rPr>
      <t xml:space="preserve"> </t>
    </r>
    <r>
      <rPr>
        <i/>
        <sz val="11"/>
        <color theme="1"/>
        <rFont val="Yu Gothic"/>
        <family val="1"/>
        <charset val="128"/>
      </rPr>
      <t>－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M</t>
    </r>
    <r>
      <rPr>
        <i/>
        <vertAlign val="subscript"/>
        <sz val="11"/>
        <color theme="1"/>
        <rFont val="Times New Roman"/>
        <family val="1"/>
      </rPr>
      <t>y</t>
    </r>
    <phoneticPr fontId="21"/>
  </si>
  <si>
    <r>
      <t>q</t>
    </r>
    <r>
      <rPr>
        <vertAlign val="subscript"/>
        <sz val="11"/>
        <color rgb="FF000000"/>
        <rFont val="Times New Roman"/>
        <family val="1"/>
      </rPr>
      <t>1</t>
    </r>
    <phoneticPr fontId="21"/>
  </si>
  <si>
    <r>
      <t>q</t>
    </r>
    <r>
      <rPr>
        <vertAlign val="subscript"/>
        <sz val="11"/>
        <color rgb="FF000000"/>
        <rFont val="Times New Roman"/>
        <family val="1"/>
      </rPr>
      <t>2</t>
    </r>
    <phoneticPr fontId="21"/>
  </si>
  <si>
    <r>
      <t>( 1</t>
    </r>
    <r>
      <rPr>
        <sz val="11"/>
        <color theme="1"/>
        <rFont val="ＭＳ Ｐ明朝"/>
        <family val="1"/>
        <charset val="128"/>
      </rPr>
      <t>－</t>
    </r>
    <phoneticPr fontId="21"/>
  </si>
  <si>
    <t>( 1+</t>
    <phoneticPr fontId="21"/>
  </si>
  <si>
    <r>
      <t>主働土圧合力</t>
    </r>
    <r>
      <rPr>
        <sz val="11"/>
        <color theme="1"/>
        <rFont val="Times New Roman"/>
        <family val="1"/>
      </rPr>
      <t>(kN/m)</t>
    </r>
    <rPh sb="0" eb="2">
      <t>シュドウ</t>
    </rPh>
    <rPh sb="2" eb="4">
      <t>ドアツ</t>
    </rPh>
    <rPh sb="4" eb="6">
      <t>ゴウリョク</t>
    </rPh>
    <phoneticPr fontId="21"/>
  </si>
  <si>
    <r>
      <t>上載荷重を含んだ土くさび重量</t>
    </r>
    <r>
      <rPr>
        <sz val="11"/>
        <color theme="1"/>
        <rFont val="Times New Roman"/>
        <family val="1"/>
      </rPr>
      <t>(kN/m)</t>
    </r>
    <rPh sb="0" eb="1">
      <t>ウエ</t>
    </rPh>
    <rPh sb="1" eb="2">
      <t>ノ</t>
    </rPh>
    <rPh sb="2" eb="4">
      <t>カジュウ</t>
    </rPh>
    <rPh sb="5" eb="6">
      <t>フク</t>
    </rPh>
    <rPh sb="8" eb="9">
      <t>ツチ</t>
    </rPh>
    <rPh sb="12" eb="14">
      <t>ジュウリョウ</t>
    </rPh>
    <phoneticPr fontId="21"/>
  </si>
  <si>
    <r>
      <t>tan</t>
    </r>
    <r>
      <rPr>
        <vertAlign val="superscript"/>
        <sz val="11"/>
        <color theme="1"/>
        <rFont val="HGP明朝B"/>
        <family val="1"/>
        <charset val="128"/>
      </rPr>
      <t>-1　</t>
    </r>
    <r>
      <rPr>
        <i/>
        <sz val="11"/>
        <color theme="1"/>
        <rFont val="Times New Roman"/>
        <family val="1"/>
      </rPr>
      <t>n</t>
    </r>
    <r>
      <rPr>
        <sz val="11"/>
        <color theme="1"/>
        <rFont val="Times New Roman"/>
        <family val="1"/>
      </rPr>
      <t>₂</t>
    </r>
    <phoneticPr fontId="22"/>
  </si>
  <si>
    <t>－</t>
    <phoneticPr fontId="22"/>
  </si>
  <si>
    <t>中間層に軟弱な土層あるいは液状化が懸念されるゆるい砂質土層</t>
    <rPh sb="0" eb="3">
      <t>チュウカンソウ</t>
    </rPh>
    <rPh sb="4" eb="6">
      <t>ナンジャク</t>
    </rPh>
    <rPh sb="7" eb="9">
      <t>ドソウ</t>
    </rPh>
    <phoneticPr fontId="21"/>
  </si>
  <si>
    <t>許容変位</t>
    <rPh sb="0" eb="2">
      <t>キョヨウ</t>
    </rPh>
    <rPh sb="2" eb="4">
      <t>ヘンイ</t>
    </rPh>
    <phoneticPr fontId="22"/>
  </si>
  <si>
    <t>省略</t>
    <rPh sb="0" eb="2">
      <t>ショウリャク</t>
    </rPh>
    <phoneticPr fontId="22"/>
  </si>
  <si>
    <t>3. 擁壁の安定性の照査</t>
    <rPh sb="3" eb="5">
      <t>ヨウヘキ</t>
    </rPh>
    <phoneticPr fontId="21"/>
  </si>
  <si>
    <t>3-1-1. 作用力の集計</t>
    <rPh sb="7" eb="10">
      <t>サヨウリョク</t>
    </rPh>
    <phoneticPr fontId="21"/>
  </si>
  <si>
    <t>擁壁自体の安定性を照査する。</t>
    <rPh sb="0" eb="2">
      <t>ヨウヘキ</t>
    </rPh>
    <rPh sb="2" eb="4">
      <t>ジタイ</t>
    </rPh>
    <rPh sb="5" eb="8">
      <t>アンテイセイ</t>
    </rPh>
    <rPh sb="9" eb="11">
      <t>ショウサ</t>
    </rPh>
    <phoneticPr fontId="22"/>
  </si>
  <si>
    <t>3-1-2. 転倒に対する照査</t>
    <phoneticPr fontId="21"/>
  </si>
  <si>
    <t>3-1-3. 滑動に対する照査</t>
    <phoneticPr fontId="21"/>
  </si>
  <si>
    <t>3-1-4. 支持に対する照査</t>
    <phoneticPr fontId="21"/>
  </si>
  <si>
    <t>2. 設計に用いる荷重</t>
    <rPh sb="3" eb="5">
      <t>セッケイ</t>
    </rPh>
    <rPh sb="6" eb="7">
      <t>モチ</t>
    </rPh>
    <rPh sb="9" eb="11">
      <t>カジュウ</t>
    </rPh>
    <phoneticPr fontId="21"/>
  </si>
  <si>
    <t>付着力</t>
    <rPh sb="0" eb="2">
      <t>フチャク</t>
    </rPh>
    <rPh sb="2" eb="3">
      <t>リョク</t>
    </rPh>
    <phoneticPr fontId="21"/>
  </si>
  <si>
    <r>
      <t>c</t>
    </r>
    <r>
      <rPr>
        <i/>
        <vertAlign val="subscript"/>
        <sz val="11"/>
        <color rgb="FF000000"/>
        <rFont val="Times New Roman"/>
        <family val="1"/>
      </rPr>
      <t>B</t>
    </r>
    <phoneticPr fontId="21"/>
  </si>
  <si>
    <t>H24道擁p110</t>
    <rPh sb="3" eb="4">
      <t>ミチ</t>
    </rPh>
    <rPh sb="4" eb="5">
      <t>ヨウ</t>
    </rPh>
    <phoneticPr fontId="21"/>
  </si>
  <si>
    <t>擁壁断面を区分し、それぞれの面積、重心と擁壁前面・底面から距離、およびモーメントを求める。</t>
    <phoneticPr fontId="21"/>
  </si>
  <si>
    <r>
      <t xml:space="preserve">面積 </t>
    </r>
    <r>
      <rPr>
        <i/>
        <sz val="11"/>
        <color theme="1"/>
        <rFont val="Times New Roman"/>
        <family val="1"/>
      </rPr>
      <t>A</t>
    </r>
    <rPh sb="0" eb="2">
      <t>メンセキ</t>
    </rPh>
    <phoneticPr fontId="21"/>
  </si>
  <si>
    <t>作用力の合力位置（H24道擁p117）</t>
    <rPh sb="0" eb="2">
      <t>サヨウ</t>
    </rPh>
    <rPh sb="2" eb="3">
      <t>リョク</t>
    </rPh>
    <phoneticPr fontId="21"/>
  </si>
  <si>
    <t>作用力の偏心距離（H24道擁p118）</t>
    <rPh sb="0" eb="3">
      <t>サヨウリョク</t>
    </rPh>
    <phoneticPr fontId="21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</si>
  <si>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V</t>
    </r>
    <r>
      <rPr>
        <i/>
        <sz val="11"/>
        <color theme="1"/>
        <rFont val="游ゴシック"/>
        <family val="1"/>
        <charset val="128"/>
      </rPr>
      <t>・</t>
    </r>
    <phoneticPr fontId="21"/>
  </si>
  <si>
    <r>
      <rPr>
        <i/>
        <sz val="11"/>
        <color theme="1"/>
        <rFont val="Times New Roman"/>
        <family val="1"/>
      </rPr>
      <t>c</t>
    </r>
    <r>
      <rPr>
        <i/>
        <vertAlign val="subscript"/>
        <sz val="11"/>
        <color theme="1"/>
        <rFont val="Times New Roman"/>
        <family val="1"/>
      </rPr>
      <t>B</t>
    </r>
    <r>
      <rPr>
        <sz val="11"/>
        <color theme="1"/>
        <rFont val="游ゴシック"/>
        <family val="2"/>
      </rPr>
      <t>・</t>
    </r>
    <phoneticPr fontId="21"/>
  </si>
  <si>
    <t>B'</t>
    <phoneticPr fontId="21"/>
  </si>
  <si>
    <t>B'</t>
    <phoneticPr fontId="22"/>
  </si>
  <si>
    <t>B</t>
    <phoneticPr fontId="22"/>
  </si>
  <si>
    <t>e</t>
    <phoneticPr fontId="22"/>
  </si>
  <si>
    <t>よって</t>
    <phoneticPr fontId="21"/>
  </si>
  <si>
    <t>荷重の偏心を考慮した擁壁底面の有効載荷幅(m)</t>
    <rPh sb="0" eb="2">
      <t>カジュウ</t>
    </rPh>
    <rPh sb="3" eb="5">
      <t>ヘンシン</t>
    </rPh>
    <rPh sb="6" eb="8">
      <t>コウリョ</t>
    </rPh>
    <rPh sb="10" eb="12">
      <t>ヨウヘキ</t>
    </rPh>
    <rPh sb="12" eb="14">
      <t>テイメン</t>
    </rPh>
    <rPh sb="15" eb="17">
      <t>ユウコウ</t>
    </rPh>
    <rPh sb="17" eb="19">
      <t>サイカ</t>
    </rPh>
    <rPh sb="19" eb="20">
      <t>ハバ</t>
    </rPh>
    <phoneticPr fontId="21"/>
  </si>
  <si>
    <t>下式のとおり、滑動に対する抵抗力を滑動力で除して、安全率を算出する。（H24道擁p113）</t>
    <rPh sb="0" eb="1">
      <t>シタ</t>
    </rPh>
    <rPh sb="1" eb="2">
      <t>シキ</t>
    </rPh>
    <rPh sb="7" eb="9">
      <t>カツドウ</t>
    </rPh>
    <rPh sb="10" eb="11">
      <t>タイ</t>
    </rPh>
    <rPh sb="13" eb="16">
      <t>テイコウリョク</t>
    </rPh>
    <rPh sb="17" eb="19">
      <t>カツドウ</t>
    </rPh>
    <rPh sb="19" eb="20">
      <t>リョク</t>
    </rPh>
    <rPh sb="21" eb="22">
      <t>ジョ</t>
    </rPh>
    <rPh sb="25" eb="27">
      <t>アンゼン</t>
    </rPh>
    <phoneticPr fontId="21"/>
  </si>
  <si>
    <t>許容安全率</t>
    <rPh sb="0" eb="2">
      <t>キョヨウ</t>
    </rPh>
    <phoneticPr fontId="21"/>
  </si>
  <si>
    <t>滑動に対する許容安全率</t>
    <rPh sb="6" eb="8">
      <t>キョヨウ</t>
    </rPh>
    <phoneticPr fontId="21"/>
  </si>
  <si>
    <t>© 2024 ce-note.com</t>
    <phoneticPr fontId="21"/>
  </si>
  <si>
    <t>下記に示す設計プロセスは「擁壁上の嵩上げ盛土あり、地下水なし、擁壁高さ5m以下」</t>
    <rPh sb="0" eb="2">
      <t>カキ</t>
    </rPh>
    <rPh sb="3" eb="4">
      <t>シメ</t>
    </rPh>
    <rPh sb="5" eb="7">
      <t>セッケイ</t>
    </rPh>
    <rPh sb="13" eb="15">
      <t>ヨウヘキ</t>
    </rPh>
    <rPh sb="15" eb="16">
      <t>ウエ</t>
    </rPh>
    <rPh sb="17" eb="19">
      <t>カサア</t>
    </rPh>
    <rPh sb="20" eb="22">
      <t>モリド</t>
    </rPh>
    <rPh sb="25" eb="28">
      <t>チカスイ</t>
    </rPh>
    <rPh sb="31" eb="33">
      <t>ヨウヘキ</t>
    </rPh>
    <rPh sb="33" eb="34">
      <t>タカ</t>
    </rPh>
    <rPh sb="37" eb="39">
      <t>イカ</t>
    </rPh>
    <phoneticPr fontId="21"/>
  </si>
  <si>
    <t>盛土高</t>
    <rPh sb="0" eb="2">
      <t>モリド</t>
    </rPh>
    <rPh sb="2" eb="3">
      <t>タカ</t>
    </rPh>
    <phoneticPr fontId="21"/>
  </si>
  <si>
    <r>
      <t>H</t>
    </r>
    <r>
      <rPr>
        <sz val="11"/>
        <color theme="1"/>
        <rFont val="Times New Roman"/>
        <family val="1"/>
      </rPr>
      <t>₀</t>
    </r>
    <phoneticPr fontId="21"/>
  </si>
  <si>
    <r>
      <t>b</t>
    </r>
    <r>
      <rPr>
        <sz val="11"/>
        <color theme="1"/>
        <rFont val="Times New Roman"/>
        <family val="1"/>
      </rPr>
      <t>₁</t>
    </r>
    <phoneticPr fontId="21"/>
  </si>
  <si>
    <r>
      <rPr>
        <i/>
        <sz val="11"/>
        <color rgb="FF000000"/>
        <rFont val="Times New Roman"/>
        <family val="1"/>
      </rPr>
      <t>n</t>
    </r>
    <r>
      <rPr>
        <sz val="11"/>
        <color rgb="FF000000"/>
        <rFont val="游ゴシック"/>
        <family val="2"/>
        <charset val="128"/>
      </rPr>
      <t>₃</t>
    </r>
    <phoneticPr fontId="21"/>
  </si>
  <si>
    <t>上載荷重の開始位置</t>
    <rPh sb="5" eb="7">
      <t>カイシ</t>
    </rPh>
    <rPh sb="7" eb="9">
      <t>イチ</t>
    </rPh>
    <phoneticPr fontId="21"/>
  </si>
  <si>
    <r>
      <t>b</t>
    </r>
    <r>
      <rPr>
        <i/>
        <vertAlign val="subscript"/>
        <sz val="11"/>
        <color rgb="FF000000"/>
        <rFont val="Times New Roman"/>
        <family val="1"/>
      </rPr>
      <t>q</t>
    </r>
    <phoneticPr fontId="21"/>
  </si>
  <si>
    <t>勾配部分長（水平方向）</t>
    <rPh sb="0" eb="2">
      <t>コウバイ</t>
    </rPh>
    <rPh sb="2" eb="4">
      <t>ブブン</t>
    </rPh>
    <rPh sb="4" eb="5">
      <t>チョウ</t>
    </rPh>
    <rPh sb="6" eb="8">
      <t>スイヘイ</t>
    </rPh>
    <rPh sb="8" eb="10">
      <t>ホウコウ</t>
    </rPh>
    <phoneticPr fontId="21"/>
  </si>
  <si>
    <t>1-3. コンクリート規格</t>
    <phoneticPr fontId="21"/>
  </si>
  <si>
    <t>1-5. 支持地盤</t>
    <phoneticPr fontId="21"/>
  </si>
  <si>
    <t>1-6. 上載荷重と地下水位</t>
    <rPh sb="10" eb="14">
      <t>チカスイイ</t>
    </rPh>
    <phoneticPr fontId="21"/>
  </si>
  <si>
    <t>地震時</t>
    <rPh sb="0" eb="2">
      <t>ジシン</t>
    </rPh>
    <rPh sb="2" eb="3">
      <t>ジ</t>
    </rPh>
    <phoneticPr fontId="21"/>
  </si>
  <si>
    <t>2-2. 土圧</t>
    <rPh sb="5" eb="7">
      <t>ドアツ</t>
    </rPh>
    <phoneticPr fontId="22"/>
  </si>
  <si>
    <r>
      <rPr>
        <sz val="11"/>
        <color theme="1"/>
        <rFont val="游ゴシック"/>
        <family val="2"/>
        <charset val="128"/>
      </rPr>
      <t>－</t>
    </r>
    <phoneticPr fontId="22"/>
  </si>
  <si>
    <r>
      <t>b</t>
    </r>
    <r>
      <rPr>
        <sz val="11"/>
        <color theme="1"/>
        <rFont val="Times New Roman"/>
        <family val="1"/>
      </rPr>
      <t>₃</t>
    </r>
    <phoneticPr fontId="21"/>
  </si>
  <si>
    <t>H</t>
    <phoneticPr fontId="21"/>
  </si>
  <si>
    <r>
      <t>b</t>
    </r>
    <r>
      <rPr>
        <i/>
        <vertAlign val="subscript"/>
        <sz val="11"/>
        <color theme="1"/>
        <rFont val="Times New Roman"/>
        <family val="1"/>
      </rPr>
      <t>q</t>
    </r>
    <phoneticPr fontId="22"/>
  </si>
  <si>
    <t>b</t>
    <phoneticPr fontId="22"/>
  </si>
  <si>
    <r>
      <t>A</t>
    </r>
    <r>
      <rPr>
        <sz val="11"/>
        <color theme="1"/>
        <rFont val="Times New Roman"/>
        <family val="1"/>
      </rPr>
      <t>₁</t>
    </r>
    <phoneticPr fontId="21"/>
  </si>
  <si>
    <r>
      <t>H</t>
    </r>
    <r>
      <rPr>
        <sz val="11"/>
        <color theme="1"/>
        <rFont val="Times New Roman"/>
        <family val="1"/>
      </rPr>
      <t>₀</t>
    </r>
    <phoneticPr fontId="22"/>
  </si>
  <si>
    <t>)/</t>
    <phoneticPr fontId="22"/>
  </si>
  <si>
    <t>H</t>
    <phoneticPr fontId="22"/>
  </si>
  <si>
    <r>
      <t>A</t>
    </r>
    <r>
      <rPr>
        <sz val="11"/>
        <color theme="1"/>
        <rFont val="Times New Roman"/>
        <family val="1"/>
      </rPr>
      <t>₂</t>
    </r>
    <phoneticPr fontId="21"/>
  </si>
  <si>
    <r>
      <t>A</t>
    </r>
    <r>
      <rPr>
        <sz val="11"/>
        <color rgb="FF000000"/>
        <rFont val="Times New Roman"/>
        <family val="1"/>
      </rPr>
      <t>₁</t>
    </r>
    <phoneticPr fontId="21"/>
  </si>
  <si>
    <r>
      <t>A</t>
    </r>
    <r>
      <rPr>
        <sz val="11"/>
        <color rgb="FF000000"/>
        <rFont val="Times New Roman"/>
        <family val="1"/>
      </rPr>
      <t>₂</t>
    </r>
    <phoneticPr fontId="21"/>
  </si>
  <si>
    <t>(</t>
    <phoneticPr fontId="21"/>
  </si>
  <si>
    <r>
      <t>)</t>
    </r>
    <r>
      <rPr>
        <sz val="11"/>
        <color theme="1"/>
        <rFont val="ＭＳ Ｐ明朝"/>
        <family val="1"/>
        <charset val="128"/>
      </rPr>
      <t>・</t>
    </r>
    <phoneticPr fontId="21"/>
  </si>
  <si>
    <t>許容鉛直支持力度（地震時）</t>
    <rPh sb="0" eb="2">
      <t>キョヨウ</t>
    </rPh>
    <rPh sb="2" eb="4">
      <t>エンチョク</t>
    </rPh>
    <rPh sb="4" eb="8">
      <t>シジリョクド</t>
    </rPh>
    <rPh sb="9" eb="12">
      <t>ジシンジ</t>
    </rPh>
    <phoneticPr fontId="21"/>
  </si>
  <si>
    <t>地域区分</t>
    <rPh sb="0" eb="2">
      <t>チイキ</t>
    </rPh>
    <rPh sb="2" eb="4">
      <t>クブン</t>
    </rPh>
    <phoneticPr fontId="21"/>
  </si>
  <si>
    <t>A</t>
    <phoneticPr fontId="21"/>
  </si>
  <si>
    <t>H21道路土工要綱p352</t>
    <rPh sb="3" eb="5">
      <t>ドウロ</t>
    </rPh>
    <rPh sb="5" eb="7">
      <t>ドコウ</t>
    </rPh>
    <rPh sb="7" eb="9">
      <t>ヨウコウ</t>
    </rPh>
    <phoneticPr fontId="21"/>
  </si>
  <si>
    <t>地域別補正係数</t>
    <rPh sb="0" eb="3">
      <t>チイキベツ</t>
    </rPh>
    <rPh sb="3" eb="5">
      <t>ホセイ</t>
    </rPh>
    <rPh sb="5" eb="7">
      <t>ケイスウ</t>
    </rPh>
    <phoneticPr fontId="21"/>
  </si>
  <si>
    <r>
      <t>c</t>
    </r>
    <r>
      <rPr>
        <i/>
        <vertAlign val="subscript"/>
        <sz val="11"/>
        <color theme="1"/>
        <rFont val="Times New Roman"/>
        <family val="1"/>
      </rPr>
      <t>z</t>
    </r>
    <phoneticPr fontId="21"/>
  </si>
  <si>
    <t>地盤種別</t>
    <rPh sb="0" eb="2">
      <t>ジバン</t>
    </rPh>
    <rPh sb="2" eb="4">
      <t>シュベツ</t>
    </rPh>
    <phoneticPr fontId="21"/>
  </si>
  <si>
    <t>Ⅱ種</t>
    <rPh sb="1" eb="2">
      <t>シュ</t>
    </rPh>
    <phoneticPr fontId="21"/>
  </si>
  <si>
    <t>H21道路土工要綱p354</t>
    <rPh sb="3" eb="5">
      <t>ドウロ</t>
    </rPh>
    <rPh sb="5" eb="7">
      <t>ドコウ</t>
    </rPh>
    <rPh sb="7" eb="9">
      <t>ヨウコウ</t>
    </rPh>
    <phoneticPr fontId="21"/>
  </si>
  <si>
    <t>レベル２地震動</t>
    <rPh sb="4" eb="7">
      <t>ジシンドウ</t>
    </rPh>
    <phoneticPr fontId="21"/>
  </si>
  <si>
    <r>
      <t>k</t>
    </r>
    <r>
      <rPr>
        <i/>
        <vertAlign val="subscript"/>
        <sz val="11"/>
        <color theme="1"/>
        <rFont val="Times New Roman"/>
        <family val="1"/>
      </rPr>
      <t>h</t>
    </r>
    <phoneticPr fontId="21"/>
  </si>
  <si>
    <t>H24道擁p96</t>
    <rPh sb="3" eb="4">
      <t>ミチ</t>
    </rPh>
    <rPh sb="4" eb="5">
      <t>ヨウ</t>
    </rPh>
    <phoneticPr fontId="21"/>
  </si>
  <si>
    <t>1-9. 地盤条件</t>
    <rPh sb="5" eb="7">
      <t>ジバン</t>
    </rPh>
    <rPh sb="7" eb="9">
      <t>ジョウケン</t>
    </rPh>
    <phoneticPr fontId="21"/>
  </si>
  <si>
    <t>1-10. 設計水平震度</t>
    <rPh sb="6" eb="8">
      <t>セッケイ</t>
    </rPh>
    <rPh sb="8" eb="10">
      <t>スイヘイ</t>
    </rPh>
    <rPh sb="10" eb="12">
      <t>シンド</t>
    </rPh>
    <phoneticPr fontId="21"/>
  </si>
  <si>
    <t>1-11. 照査における荷重の組み合わせ</t>
    <phoneticPr fontId="21"/>
  </si>
  <si>
    <t>1-12. 照査における許容値</t>
    <rPh sb="6" eb="8">
      <t>ショウサ</t>
    </rPh>
    <rPh sb="12" eb="15">
      <t>キョヨウチ</t>
    </rPh>
    <phoneticPr fontId="22"/>
  </si>
  <si>
    <t>1-2. 背面土砂形状</t>
    <rPh sb="5" eb="7">
      <t>ハイメン</t>
    </rPh>
    <rPh sb="7" eb="9">
      <t>ドシャ</t>
    </rPh>
    <rPh sb="9" eb="11">
      <t>ケイジョウ</t>
    </rPh>
    <phoneticPr fontId="21"/>
  </si>
  <si>
    <t>重要度１</t>
  </si>
  <si>
    <t>要</t>
  </si>
  <si>
    <t>地震</t>
    <rPh sb="0" eb="2">
      <t>ジシン</t>
    </rPh>
    <phoneticPr fontId="21"/>
  </si>
  <si>
    <t>常時１</t>
    <rPh sb="0" eb="2">
      <t>ジョウジ</t>
    </rPh>
    <phoneticPr fontId="21"/>
  </si>
  <si>
    <t>常時２</t>
    <rPh sb="0" eb="2">
      <t>ジョウジ</t>
    </rPh>
    <phoneticPr fontId="21"/>
  </si>
  <si>
    <t>③</t>
    <phoneticPr fontId="21"/>
  </si>
  <si>
    <r>
      <t>地震による水平力</t>
    </r>
    <r>
      <rPr>
        <i/>
        <sz val="11"/>
        <color theme="1"/>
        <rFont val="Times New Roman"/>
        <family val="1"/>
      </rPr>
      <t>H</t>
    </r>
    <r>
      <rPr>
        <i/>
        <vertAlign val="subscript"/>
        <sz val="11"/>
        <color theme="1"/>
        <rFont val="Times New Roman"/>
        <family val="1"/>
      </rPr>
      <t>c</t>
    </r>
    <r>
      <rPr>
        <sz val="11"/>
        <color theme="1"/>
        <rFont val="游ゴシック"/>
        <family val="2"/>
        <scheme val="minor"/>
      </rPr>
      <t>は、自重</t>
    </r>
    <r>
      <rPr>
        <i/>
        <sz val="11"/>
        <color theme="1"/>
        <rFont val="Times New Roman"/>
        <family val="1"/>
      </rPr>
      <t>W</t>
    </r>
    <r>
      <rPr>
        <i/>
        <vertAlign val="subscript"/>
        <sz val="11"/>
        <color theme="1"/>
        <rFont val="Times New Roman"/>
        <family val="1"/>
      </rPr>
      <t>c</t>
    </r>
    <r>
      <rPr>
        <sz val="11"/>
        <color theme="1"/>
        <rFont val="游ゴシック"/>
        <family val="2"/>
        <scheme val="minor"/>
      </rPr>
      <t>に、設計水平震度</t>
    </r>
    <r>
      <rPr>
        <i/>
        <sz val="11"/>
        <color theme="1"/>
        <rFont val="Times New Roman"/>
        <family val="1"/>
      </rPr>
      <t>k</t>
    </r>
    <r>
      <rPr>
        <i/>
        <vertAlign val="subscript"/>
        <sz val="11"/>
        <color theme="1"/>
        <rFont val="Times New Roman"/>
        <family val="1"/>
      </rPr>
      <t>h</t>
    </r>
    <r>
      <rPr>
        <sz val="11"/>
        <color theme="1"/>
        <rFont val="游ゴシック"/>
        <family val="2"/>
        <scheme val="minor"/>
      </rPr>
      <t>を乗じて算出する。</t>
    </r>
    <rPh sb="0" eb="2">
      <t>ジシン</t>
    </rPh>
    <rPh sb="5" eb="8">
      <t>スイヘイリョク</t>
    </rPh>
    <rPh sb="12" eb="14">
      <t>ジジュウ</t>
    </rPh>
    <rPh sb="18" eb="20">
      <t>セッケイ</t>
    </rPh>
    <rPh sb="20" eb="24">
      <t>スイヘイシンド</t>
    </rPh>
    <phoneticPr fontId="21"/>
  </si>
  <si>
    <r>
      <t>H</t>
    </r>
    <r>
      <rPr>
        <i/>
        <vertAlign val="subscript"/>
        <sz val="11"/>
        <color theme="1"/>
        <rFont val="Times New Roman"/>
        <family val="1"/>
      </rPr>
      <t>c</t>
    </r>
    <phoneticPr fontId="22"/>
  </si>
  <si>
    <r>
      <t>W</t>
    </r>
    <r>
      <rPr>
        <i/>
        <vertAlign val="subscript"/>
        <sz val="11"/>
        <color theme="1"/>
        <rFont val="Times New Roman"/>
        <family val="1"/>
      </rPr>
      <t>c</t>
    </r>
    <r>
      <rPr>
        <i/>
        <sz val="11"/>
        <color theme="1"/>
        <rFont val="Times New Roman"/>
        <family val="1"/>
      </rPr>
      <t xml:space="preserve"> </t>
    </r>
    <r>
      <rPr>
        <sz val="11"/>
        <color theme="1"/>
        <rFont val="ＭＳ Ｐ明朝"/>
        <family val="1"/>
        <charset val="128"/>
      </rPr>
      <t>・</t>
    </r>
    <phoneticPr fontId="22"/>
  </si>
  <si>
    <r>
      <t>k</t>
    </r>
    <r>
      <rPr>
        <i/>
        <vertAlign val="subscript"/>
        <sz val="11"/>
        <color theme="1"/>
        <rFont val="Times New Roman"/>
        <family val="1"/>
      </rPr>
      <t>h</t>
    </r>
    <phoneticPr fontId="22"/>
  </si>
  <si>
    <r>
      <t>土くさび重量</t>
    </r>
    <r>
      <rPr>
        <sz val="11"/>
        <color theme="1"/>
        <rFont val="游ゴシック"/>
        <family val="1"/>
        <charset val="128"/>
      </rPr>
      <t>(kN/m)</t>
    </r>
    <rPh sb="0" eb="1">
      <t>ツチ</t>
    </rPh>
    <rPh sb="4" eb="6">
      <t>ジュウリョウ</t>
    </rPh>
    <phoneticPr fontId="21"/>
  </si>
  <si>
    <r>
      <t>土塊の上の幅</t>
    </r>
    <r>
      <rPr>
        <sz val="11"/>
        <color theme="1"/>
        <rFont val="Times New Roman"/>
        <family val="1"/>
      </rPr>
      <t>(m)</t>
    </r>
    <rPh sb="0" eb="1">
      <t>ツチ</t>
    </rPh>
    <rPh sb="1" eb="2">
      <t>カタマリ</t>
    </rPh>
    <rPh sb="3" eb="4">
      <t>ウエ</t>
    </rPh>
    <rPh sb="5" eb="6">
      <t>ハバ</t>
    </rPh>
    <phoneticPr fontId="21"/>
  </si>
  <si>
    <t>その時の土くさび重量は、</t>
    <rPh sb="4" eb="5">
      <t>ツチ</t>
    </rPh>
    <rPh sb="8" eb="10">
      <t>ジュウリョウ</t>
    </rPh>
    <phoneticPr fontId="21"/>
  </si>
  <si>
    <t>2-2-1. 土塊面積の算出</t>
    <rPh sb="7" eb="8">
      <t>ツチ</t>
    </rPh>
    <rPh sb="8" eb="9">
      <t>カタマリ</t>
    </rPh>
    <rPh sb="9" eb="11">
      <t>メンセキ</t>
    </rPh>
    <rPh sb="12" eb="14">
      <t>サンシュツ</t>
    </rPh>
    <phoneticPr fontId="22"/>
  </si>
  <si>
    <t>3-2-1. 作用力の集計</t>
    <rPh sb="7" eb="10">
      <t>サヨウリョク</t>
    </rPh>
    <phoneticPr fontId="21"/>
  </si>
  <si>
    <t>3-2-2. 転倒に対する照査</t>
    <phoneticPr fontId="21"/>
  </si>
  <si>
    <t>3-2-3. 滑動に対する照査</t>
    <phoneticPr fontId="21"/>
  </si>
  <si>
    <t>3-2-4. 支持に対する照査</t>
    <phoneticPr fontId="21"/>
  </si>
  <si>
    <r>
      <rPr>
        <sz val="11"/>
        <color theme="1"/>
        <rFont val="Times New Roman"/>
        <family val="1"/>
      </rPr>
      <t>Σ</t>
    </r>
    <r>
      <rPr>
        <i/>
        <sz val="11"/>
        <color theme="1"/>
        <rFont val="Times New Roman"/>
        <family val="1"/>
      </rPr>
      <t>A</t>
    </r>
    <r>
      <rPr>
        <i/>
        <sz val="11"/>
        <color theme="1"/>
        <rFont val="Times New Roman"/>
        <family val="1"/>
      </rPr>
      <t>y</t>
    </r>
    <phoneticPr fontId="22"/>
  </si>
  <si>
    <r>
      <t>y</t>
    </r>
    <r>
      <rPr>
        <i/>
        <vertAlign val="subscript"/>
        <sz val="11"/>
        <color theme="1"/>
        <rFont val="Times New Roman"/>
        <family val="1"/>
      </rPr>
      <t>c</t>
    </r>
    <phoneticPr fontId="22"/>
  </si>
  <si>
    <t>水平成分</t>
    <phoneticPr fontId="21"/>
  </si>
  <si>
    <t>このとき、土圧合力の水平成分、鉛直成分、作用位置は次のようになる。</t>
    <rPh sb="20" eb="24">
      <t>サヨウイチ</t>
    </rPh>
    <phoneticPr fontId="21"/>
  </si>
  <si>
    <r>
      <t>P</t>
    </r>
    <r>
      <rPr>
        <i/>
        <vertAlign val="subscript"/>
        <sz val="11"/>
        <color theme="1"/>
        <rFont val="Times New Roman"/>
        <family val="1"/>
      </rPr>
      <t>E</t>
    </r>
    <phoneticPr fontId="22"/>
  </si>
  <si>
    <t>1-4. 裏込め土</t>
    <phoneticPr fontId="21"/>
  </si>
  <si>
    <t>/cosθ</t>
    <phoneticPr fontId="21"/>
  </si>
  <si>
    <r>
      <t>ω</t>
    </r>
    <r>
      <rPr>
        <i/>
        <vertAlign val="subscript"/>
        <sz val="11"/>
        <color theme="1"/>
        <rFont val="HGP明朝B"/>
        <family val="1"/>
        <charset val="128"/>
      </rPr>
      <t>E</t>
    </r>
    <phoneticPr fontId="22"/>
  </si>
  <si>
    <r>
      <t>δ</t>
    </r>
    <r>
      <rPr>
        <i/>
        <vertAlign val="subscript"/>
        <sz val="11"/>
        <color theme="1"/>
        <rFont val="HGP明朝B"/>
        <family val="1"/>
        <charset val="128"/>
      </rPr>
      <t>E</t>
    </r>
    <phoneticPr fontId="22"/>
  </si>
  <si>
    <r>
      <t>sin( ω</t>
    </r>
    <r>
      <rPr>
        <i/>
        <vertAlign val="subscript"/>
        <sz val="11"/>
        <color theme="1"/>
        <rFont val="HGP明朝B"/>
        <family val="1"/>
        <charset val="128"/>
      </rPr>
      <t>E</t>
    </r>
    <r>
      <rPr>
        <vertAlign val="subscript"/>
        <sz val="11"/>
        <color theme="1"/>
        <rFont val="HGP明朝B"/>
        <family val="1"/>
        <charset val="128"/>
      </rPr>
      <t xml:space="preserve"> </t>
    </r>
    <r>
      <rPr>
        <sz val="11"/>
        <color theme="1"/>
        <rFont val="HGP明朝B"/>
        <family val="1"/>
        <charset val="128"/>
      </rPr>
      <t>- φ + θ )</t>
    </r>
    <phoneticPr fontId="22"/>
  </si>
  <si>
    <r>
      <t>cos( ω</t>
    </r>
    <r>
      <rPr>
        <i/>
        <vertAlign val="subscript"/>
        <sz val="11"/>
        <color theme="1"/>
        <rFont val="HGP明朝B"/>
        <family val="1"/>
        <charset val="128"/>
      </rPr>
      <t xml:space="preserve">E </t>
    </r>
    <r>
      <rPr>
        <sz val="11"/>
        <color theme="1"/>
        <rFont val="HGP明朝B"/>
        <family val="1"/>
        <charset val="128"/>
      </rPr>
      <t>- φ - α - δ</t>
    </r>
    <r>
      <rPr>
        <i/>
        <vertAlign val="subscript"/>
        <sz val="11"/>
        <color theme="1"/>
        <rFont val="HGP明朝B"/>
        <family val="1"/>
        <charset val="128"/>
      </rPr>
      <t xml:space="preserve">E </t>
    </r>
    <r>
      <rPr>
        <sz val="11"/>
        <color theme="1"/>
        <rFont val="HGP明朝B"/>
        <family val="1"/>
        <charset val="128"/>
      </rPr>
      <t>)</t>
    </r>
    <phoneticPr fontId="22"/>
  </si>
  <si>
    <t>θ</t>
    <phoneticPr fontId="22"/>
  </si>
  <si>
    <r>
      <t>tan</t>
    </r>
    <r>
      <rPr>
        <vertAlign val="superscript"/>
        <sz val="11"/>
        <color theme="1"/>
        <rFont val="HGP明朝B"/>
        <family val="1"/>
        <charset val="128"/>
      </rPr>
      <t>-1　</t>
    </r>
    <r>
      <rPr>
        <i/>
        <sz val="11"/>
        <color theme="1"/>
        <rFont val="Times New Roman"/>
        <family val="1"/>
      </rPr>
      <t>k</t>
    </r>
    <r>
      <rPr>
        <i/>
        <vertAlign val="subscript"/>
        <sz val="11"/>
        <color theme="1"/>
        <rFont val="Times New Roman"/>
        <family val="1"/>
      </rPr>
      <t>h</t>
    </r>
    <phoneticPr fontId="22"/>
  </si>
  <si>
    <r>
      <t>sin( ω</t>
    </r>
    <r>
      <rPr>
        <i/>
        <vertAlign val="subscript"/>
        <sz val="11"/>
        <color theme="1"/>
        <rFont val="HGP明朝B"/>
        <family val="1"/>
        <charset val="128"/>
      </rPr>
      <t>E</t>
    </r>
    <r>
      <rPr>
        <vertAlign val="subscript"/>
        <sz val="11"/>
        <color theme="1"/>
        <rFont val="HGP明朝B"/>
        <family val="1"/>
        <charset val="128"/>
      </rPr>
      <t xml:space="preserve"> </t>
    </r>
    <r>
      <rPr>
        <sz val="11"/>
        <color theme="1"/>
        <rFont val="HGP明朝B"/>
        <family val="1"/>
        <charset val="128"/>
      </rPr>
      <t xml:space="preserve">- </t>
    </r>
    <phoneticPr fontId="22"/>
  </si>
  <si>
    <r>
      <t>cos( ω</t>
    </r>
    <r>
      <rPr>
        <i/>
        <vertAlign val="subscript"/>
        <sz val="11"/>
        <color theme="1"/>
        <rFont val="HGP明朝B"/>
        <family val="1"/>
        <charset val="128"/>
      </rPr>
      <t xml:space="preserve">E </t>
    </r>
    <r>
      <rPr>
        <sz val="11"/>
        <color theme="1"/>
        <rFont val="HGP明朝B"/>
        <family val="1"/>
        <charset val="128"/>
      </rPr>
      <t>-</t>
    </r>
    <phoneticPr fontId="22"/>
  </si>
  <si>
    <t>-</t>
    <phoneticPr fontId="21"/>
  </si>
  <si>
    <t>乗じて算出する。</t>
    <rPh sb="0" eb="1">
      <t>ジョウ</t>
    </rPh>
    <rPh sb="3" eb="5">
      <t>サンシュツ</t>
    </rPh>
    <phoneticPr fontId="22"/>
  </si>
  <si>
    <r>
      <t>自重</t>
    </r>
    <r>
      <rPr>
        <i/>
        <sz val="11"/>
        <color theme="1"/>
        <rFont val="Times New Roman"/>
        <family val="1"/>
      </rPr>
      <t>W</t>
    </r>
    <r>
      <rPr>
        <i/>
        <vertAlign val="subscript"/>
        <sz val="11"/>
        <color theme="1"/>
        <rFont val="Times New Roman"/>
        <family val="1"/>
      </rPr>
      <t>c</t>
    </r>
    <r>
      <rPr>
        <sz val="11"/>
        <color theme="1"/>
        <rFont val="游ゴシック"/>
        <family val="2"/>
        <scheme val="minor"/>
      </rPr>
      <t>は、擁壁の断面積</t>
    </r>
    <r>
      <rPr>
        <i/>
        <sz val="11"/>
        <color theme="1"/>
        <rFont val="Times New Roman"/>
        <family val="1"/>
      </rPr>
      <t>A</t>
    </r>
    <r>
      <rPr>
        <sz val="11"/>
        <color theme="1"/>
        <rFont val="游ゴシック"/>
        <family val="2"/>
        <scheme val="minor"/>
      </rPr>
      <t>に、コンクリートの単位体積重量γ</t>
    </r>
    <r>
      <rPr>
        <vertAlign val="subscript"/>
        <sz val="11"/>
        <color theme="1"/>
        <rFont val="游ゴシック"/>
        <family val="3"/>
        <charset val="128"/>
        <scheme val="minor"/>
      </rPr>
      <t>c</t>
    </r>
    <r>
      <rPr>
        <sz val="11"/>
        <color theme="1"/>
        <rFont val="游ゴシック"/>
        <family val="2"/>
        <scheme val="minor"/>
      </rPr>
      <t>を</t>
    </r>
    <rPh sb="0" eb="2">
      <t>ジジュウ</t>
    </rPh>
    <rPh sb="6" eb="8">
      <t>ヨウヘキ</t>
    </rPh>
    <rPh sb="9" eb="12">
      <t>ダンメンセキ</t>
    </rPh>
    <rPh sb="22" eb="24">
      <t>タンイ</t>
    </rPh>
    <rPh sb="24" eb="26">
      <t>タイセキ</t>
    </rPh>
    <rPh sb="26" eb="28">
      <t>ジュウリョウ</t>
    </rPh>
    <phoneticPr fontId="22"/>
  </si>
  <si>
    <t>礫質土</t>
    <rPh sb="0" eb="1">
      <t>レキ</t>
    </rPh>
    <phoneticPr fontId="21"/>
  </si>
  <si>
    <t>岩盤（軟岩）</t>
    <rPh sb="0" eb="1">
      <t>イワ</t>
    </rPh>
    <rPh sb="1" eb="2">
      <t>バン</t>
    </rPh>
    <rPh sb="3" eb="5">
      <t>ナンガン</t>
    </rPh>
    <phoneticPr fontId="21"/>
  </si>
  <si>
    <t>主働土圧は、試行くさび法によって算出する。(H24道擁p100, 109)</t>
    <rPh sb="0" eb="2">
      <t>シュドウ</t>
    </rPh>
    <rPh sb="2" eb="4">
      <t>ドアツ</t>
    </rPh>
    <rPh sb="6" eb="8">
      <t>シコウ</t>
    </rPh>
    <rPh sb="11" eb="12">
      <t>ホウ</t>
    </rPh>
    <rPh sb="16" eb="18">
      <t>サンシュツ</t>
    </rPh>
    <phoneticPr fontId="22"/>
  </si>
  <si>
    <t>/cos</t>
    <phoneticPr fontId="21"/>
  </si>
  <si>
    <t>合力の作用点が底版中央の底幅1/3から2/3の中にあるので、地盤反力は三角形分布となる。（H24道擁p120）</t>
    <rPh sb="35" eb="37">
      <t>サンカク</t>
    </rPh>
    <phoneticPr fontId="21"/>
  </si>
  <si>
    <t>d</t>
    <phoneticPr fontId="21"/>
  </si>
  <si>
    <r>
      <t>ω</t>
    </r>
    <r>
      <rPr>
        <i/>
        <vertAlign val="subscript"/>
        <sz val="11"/>
        <color theme="1"/>
        <rFont val="HGP明朝B"/>
        <family val="1"/>
        <charset val="128"/>
      </rPr>
      <t>E</t>
    </r>
    <phoneticPr fontId="21"/>
  </si>
  <si>
    <r>
      <t>P</t>
    </r>
    <r>
      <rPr>
        <i/>
        <vertAlign val="subscript"/>
        <sz val="11"/>
        <color rgb="FF000000"/>
        <rFont val="Times New Roman"/>
        <family val="1"/>
      </rPr>
      <t>Ev</t>
    </r>
    <phoneticPr fontId="21"/>
  </si>
  <si>
    <r>
      <t>P</t>
    </r>
    <r>
      <rPr>
        <i/>
        <vertAlign val="subscript"/>
        <sz val="11"/>
        <color rgb="FF000000"/>
        <rFont val="Times New Roman"/>
        <family val="1"/>
      </rPr>
      <t>Eh</t>
    </r>
    <phoneticPr fontId="21"/>
  </si>
  <si>
    <r>
      <t>y</t>
    </r>
    <r>
      <rPr>
        <i/>
        <vertAlign val="subscript"/>
        <sz val="11"/>
        <color rgb="FF000000"/>
        <rFont val="Times New Roman"/>
        <family val="1"/>
      </rPr>
      <t>E</t>
    </r>
    <phoneticPr fontId="21"/>
  </si>
  <si>
    <r>
      <t>x</t>
    </r>
    <r>
      <rPr>
        <i/>
        <vertAlign val="subscript"/>
        <sz val="11"/>
        <color rgb="FF000000"/>
        <rFont val="Times New Roman"/>
        <family val="1"/>
      </rPr>
      <t>E</t>
    </r>
    <phoneticPr fontId="21"/>
  </si>
  <si>
    <t>2-2-2. 常時</t>
    <rPh sb="7" eb="9">
      <t>ジョウジ</t>
    </rPh>
    <phoneticPr fontId="22"/>
  </si>
  <si>
    <t>2-2-3. 地震時</t>
    <rPh sb="7" eb="9">
      <t>ジシン</t>
    </rPh>
    <rPh sb="9" eb="10">
      <t>ジ</t>
    </rPh>
    <phoneticPr fontId="22"/>
  </si>
  <si>
    <r>
      <t>W</t>
    </r>
    <r>
      <rPr>
        <i/>
        <vertAlign val="subscript"/>
        <sz val="11"/>
        <color theme="1"/>
        <rFont val="Times New Roman"/>
        <family val="1"/>
      </rPr>
      <t>E</t>
    </r>
    <phoneticPr fontId="22"/>
  </si>
  <si>
    <r>
      <t>W</t>
    </r>
    <r>
      <rPr>
        <i/>
        <vertAlign val="subscript"/>
        <sz val="11"/>
        <color theme="1"/>
        <rFont val="Times New Roman"/>
        <family val="1"/>
      </rPr>
      <t>E</t>
    </r>
    <r>
      <rPr>
        <i/>
        <sz val="11"/>
        <color theme="1"/>
        <rFont val="Times New Roman"/>
        <family val="1"/>
      </rPr>
      <t>/</t>
    </r>
    <phoneticPr fontId="22"/>
  </si>
  <si>
    <r>
      <t>k</t>
    </r>
    <r>
      <rPr>
        <i/>
        <vertAlign val="subscript"/>
        <sz val="11"/>
        <color theme="1"/>
        <rFont val="Times New Roman"/>
        <family val="1"/>
      </rPr>
      <t>h</t>
    </r>
    <r>
      <rPr>
        <sz val="11"/>
        <color theme="1"/>
        <rFont val="ＭＳ Ｐ明朝"/>
        <family val="1"/>
        <charset val="128"/>
      </rPr>
      <t>・</t>
    </r>
    <r>
      <rPr>
        <i/>
        <sz val="11"/>
        <color theme="1"/>
        <rFont val="Times New Roman"/>
        <family val="1"/>
      </rPr>
      <t>W</t>
    </r>
    <r>
      <rPr>
        <i/>
        <vertAlign val="subscript"/>
        <sz val="11"/>
        <color theme="1"/>
        <rFont val="Times New Roman"/>
        <family val="1"/>
      </rPr>
      <t>E</t>
    </r>
    <phoneticPr fontId="22"/>
  </si>
  <si>
    <r>
      <t>cos(α+δ</t>
    </r>
    <r>
      <rPr>
        <i/>
        <vertAlign val="subscript"/>
        <sz val="11"/>
        <color theme="1"/>
        <rFont val="HGP明朝B"/>
        <family val="1"/>
        <charset val="128"/>
      </rPr>
      <t>E</t>
    </r>
    <r>
      <rPr>
        <sz val="11"/>
        <color theme="1"/>
        <rFont val="HGP明朝B"/>
        <family val="1"/>
        <charset val="128"/>
      </rPr>
      <t>)</t>
    </r>
    <phoneticPr fontId="21"/>
  </si>
  <si>
    <r>
      <t>sin(α+δ</t>
    </r>
    <r>
      <rPr>
        <i/>
        <vertAlign val="subscript"/>
        <sz val="11"/>
        <color theme="1"/>
        <rFont val="HGP明朝B"/>
        <family val="1"/>
        <charset val="128"/>
      </rPr>
      <t>E</t>
    </r>
    <r>
      <rPr>
        <sz val="11"/>
        <color theme="1"/>
        <rFont val="HGP明朝B"/>
        <family val="1"/>
        <charset val="128"/>
      </rPr>
      <t>)</t>
    </r>
    <phoneticPr fontId="21"/>
  </si>
  <si>
    <r>
      <t>tanω</t>
    </r>
    <r>
      <rPr>
        <i/>
        <vertAlign val="subscript"/>
        <sz val="11"/>
        <color theme="1"/>
        <rFont val="HGP明朝B"/>
        <family val="1"/>
        <charset val="128"/>
      </rPr>
      <t>E</t>
    </r>
    <phoneticPr fontId="22"/>
  </si>
  <si>
    <t>3-1. 常時</t>
    <phoneticPr fontId="21"/>
  </si>
  <si>
    <t>3-2. 地震時</t>
    <rPh sb="5" eb="7">
      <t>ジシン</t>
    </rPh>
    <phoneticPr fontId="21"/>
  </si>
  <si>
    <t>省略</t>
    <rPh sb="0" eb="2">
      <t>ショウリャク</t>
    </rPh>
    <phoneticPr fontId="21"/>
  </si>
  <si>
    <t>不要</t>
  </si>
  <si>
    <t>重力式擁壁（重要度１）の設計計算例　ー嵩上げ盛土ー</t>
    <rPh sb="6" eb="9">
      <t>ジュウヨウド</t>
    </rPh>
    <rPh sb="19" eb="21">
      <t>カサア</t>
    </rPh>
    <rPh sb="22" eb="24">
      <t>モリド</t>
    </rPh>
    <phoneticPr fontId="21"/>
  </si>
  <si>
    <t>H24道擁p52</t>
    <rPh sb="3" eb="4">
      <t>ミチ</t>
    </rPh>
    <rPh sb="4" eb="5">
      <t>ヨウ</t>
    </rPh>
    <phoneticPr fontId="21"/>
  </si>
  <si>
    <t>2) 部材の安全性の照査</t>
    <rPh sb="3" eb="5">
      <t>ブザイ</t>
    </rPh>
    <rPh sb="6" eb="8">
      <t>アンゼン</t>
    </rPh>
    <rPh sb="8" eb="9">
      <t>セイ</t>
    </rPh>
    <rPh sb="10" eb="12">
      <t>ショウサ</t>
    </rPh>
    <phoneticPr fontId="21"/>
  </si>
  <si>
    <t>まず、自重の重心（擁壁前面の底面部からの距離）を求めることとする。</t>
    <rPh sb="3" eb="5">
      <t>ジジュウ</t>
    </rPh>
    <rPh sb="6" eb="8">
      <t>ジュウシン</t>
    </rPh>
    <rPh sb="9" eb="11">
      <t>ヨウヘキ</t>
    </rPh>
    <rPh sb="11" eb="13">
      <t>ゼンメン</t>
    </rPh>
    <rPh sb="14" eb="16">
      <t>テイメン</t>
    </rPh>
    <rPh sb="16" eb="17">
      <t>ブ</t>
    </rPh>
    <rPh sb="20" eb="22">
      <t>キョリ</t>
    </rPh>
    <rPh sb="24" eb="25">
      <t>モト</t>
    </rPh>
    <phoneticPr fontId="21"/>
  </si>
  <si>
    <t>擁壁全体の重心（擁壁前面の底面部からの距離）は、下式により求められる。</t>
    <rPh sb="0" eb="2">
      <t>ヨウヘキ</t>
    </rPh>
    <rPh sb="2" eb="4">
      <t>ゼンタイ</t>
    </rPh>
    <rPh sb="5" eb="7">
      <t>ジュウシン</t>
    </rPh>
    <rPh sb="8" eb="10">
      <t>ヨウヘキ</t>
    </rPh>
    <rPh sb="10" eb="12">
      <t>ゼンメン</t>
    </rPh>
    <rPh sb="13" eb="16">
      <t>テイメンブ</t>
    </rPh>
    <rPh sb="19" eb="21">
      <t>キョリ</t>
    </rPh>
    <rPh sb="24" eb="25">
      <t>シタ</t>
    </rPh>
    <rPh sb="25" eb="26">
      <t>シキ</t>
    </rPh>
    <rPh sb="29" eb="30">
      <t>モト</t>
    </rPh>
    <phoneticPr fontId="21"/>
  </si>
  <si>
    <t>土圧</t>
    <rPh sb="0" eb="2">
      <t>ドアツ</t>
    </rPh>
    <phoneticPr fontId="21"/>
  </si>
  <si>
    <t>躯体</t>
    <rPh sb="0" eb="2">
      <t>クタイ</t>
    </rPh>
    <phoneticPr fontId="21"/>
  </si>
  <si>
    <r>
      <t>土塊の上の幅</t>
    </r>
    <r>
      <rPr>
        <i/>
        <sz val="11"/>
        <color theme="1"/>
        <rFont val="Times New Roman"/>
        <family val="1"/>
      </rPr>
      <t>b</t>
    </r>
    <r>
      <rPr>
        <i/>
        <vertAlign val="subscript"/>
        <sz val="11"/>
        <color theme="1"/>
        <rFont val="Times New Roman"/>
        <family val="1"/>
      </rPr>
      <t>u</t>
    </r>
    <r>
      <rPr>
        <sz val="11"/>
        <color theme="1"/>
        <rFont val="游ゴシック"/>
        <family val="2"/>
        <scheme val="minor"/>
      </rPr>
      <t>は、下式により求められる。</t>
    </r>
    <rPh sb="0" eb="1">
      <t>ツチ</t>
    </rPh>
    <rPh sb="1" eb="2">
      <t>カタマリ</t>
    </rPh>
    <rPh sb="3" eb="4">
      <t>ウエ</t>
    </rPh>
    <rPh sb="5" eb="6">
      <t>ハバ</t>
    </rPh>
    <rPh sb="10" eb="12">
      <t>シタシキ</t>
    </rPh>
    <rPh sb="15" eb="16">
      <t>モト</t>
    </rPh>
    <phoneticPr fontId="21"/>
  </si>
  <si>
    <r>
      <t>土塊の擁壁天端における幅</t>
    </r>
    <r>
      <rPr>
        <i/>
        <sz val="11"/>
        <color theme="1"/>
        <rFont val="Times New Roman"/>
        <family val="1"/>
      </rPr>
      <t>b</t>
    </r>
    <r>
      <rPr>
        <sz val="11"/>
        <color theme="1"/>
        <rFont val="游ゴシック"/>
        <family val="2"/>
      </rPr>
      <t>₃</t>
    </r>
    <r>
      <rPr>
        <sz val="11"/>
        <color theme="1"/>
        <rFont val="游ゴシック"/>
        <family val="2"/>
        <scheme val="minor"/>
      </rPr>
      <t>は、下式により求められる。</t>
    </r>
    <rPh sb="0" eb="1">
      <t>ツチ</t>
    </rPh>
    <rPh sb="1" eb="2">
      <t>カタマリ</t>
    </rPh>
    <rPh sb="3" eb="5">
      <t>ヨウヘキ</t>
    </rPh>
    <rPh sb="5" eb="7">
      <t>テンバ</t>
    </rPh>
    <rPh sb="11" eb="12">
      <t>ハバ</t>
    </rPh>
    <rPh sb="16" eb="18">
      <t>シタシキ</t>
    </rPh>
    <rPh sb="21" eb="22">
      <t>モト</t>
    </rPh>
    <phoneticPr fontId="21"/>
  </si>
  <si>
    <r>
      <t>擁壁天端より上の土塊面積</t>
    </r>
    <r>
      <rPr>
        <i/>
        <sz val="11"/>
        <color theme="1"/>
        <rFont val="Times New Roman"/>
        <family val="1"/>
      </rPr>
      <t>A</t>
    </r>
    <r>
      <rPr>
        <sz val="11"/>
        <color theme="1"/>
        <rFont val="游ゴシック"/>
        <family val="2"/>
      </rPr>
      <t>₁</t>
    </r>
    <r>
      <rPr>
        <sz val="11"/>
        <color theme="1"/>
        <rFont val="游ゴシック"/>
        <family val="2"/>
        <scheme val="minor"/>
      </rPr>
      <t>は、下式により求められる。</t>
    </r>
    <rPh sb="0" eb="2">
      <t>ヨウヘキ</t>
    </rPh>
    <rPh sb="2" eb="4">
      <t>テンバ</t>
    </rPh>
    <rPh sb="6" eb="7">
      <t>ウエ</t>
    </rPh>
    <rPh sb="10" eb="12">
      <t>メンセキ</t>
    </rPh>
    <rPh sb="16" eb="18">
      <t>シタシキ</t>
    </rPh>
    <rPh sb="21" eb="22">
      <t>モト</t>
    </rPh>
    <phoneticPr fontId="21"/>
  </si>
  <si>
    <r>
      <t>擁壁天端より下の土塊面積</t>
    </r>
    <r>
      <rPr>
        <i/>
        <sz val="11"/>
        <color theme="1"/>
        <rFont val="Times New Roman"/>
        <family val="1"/>
      </rPr>
      <t>A</t>
    </r>
    <r>
      <rPr>
        <sz val="11"/>
        <color theme="1"/>
        <rFont val="游ゴシック"/>
        <family val="2"/>
      </rPr>
      <t>₂</t>
    </r>
    <r>
      <rPr>
        <sz val="11"/>
        <color theme="1"/>
        <rFont val="游ゴシック"/>
        <family val="2"/>
        <scheme val="minor"/>
      </rPr>
      <t>は、下式により求められる。</t>
    </r>
    <rPh sb="0" eb="2">
      <t>ヨウヘキ</t>
    </rPh>
    <rPh sb="2" eb="4">
      <t>テンバ</t>
    </rPh>
    <rPh sb="6" eb="7">
      <t>シタ</t>
    </rPh>
    <rPh sb="10" eb="12">
      <t>メンセキ</t>
    </rPh>
    <rPh sb="16" eb="18">
      <t>シタシキ</t>
    </rPh>
    <rPh sb="21" eb="22">
      <t>モト</t>
    </rPh>
    <phoneticPr fontId="21"/>
  </si>
  <si>
    <t>その時の地震時土圧（水平方向の慣性力）は、</t>
    <rPh sb="4" eb="6">
      <t>ジシン</t>
    </rPh>
    <rPh sb="6" eb="7">
      <t>ジ</t>
    </rPh>
    <rPh sb="7" eb="9">
      <t>ドアツ</t>
    </rPh>
    <rPh sb="10" eb="12">
      <t>スイヘイ</t>
    </rPh>
    <rPh sb="12" eb="14">
      <t>ホウコウ</t>
    </rPh>
    <rPh sb="15" eb="18">
      <t>カンセイリョク</t>
    </rPh>
    <phoneticPr fontId="21"/>
  </si>
  <si>
    <t>地震合成角(°)</t>
    <rPh sb="0" eb="2">
      <t>ジシン</t>
    </rPh>
    <rPh sb="2" eb="4">
      <t>ゴウセイ</t>
    </rPh>
    <rPh sb="4" eb="5">
      <t>カク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</si>
</sst>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"/>
  </numFmts>
  <fonts count="5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i/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i/>
      <sz val="11"/>
      <color rgb="FF000000"/>
      <name val="Times New Roman"/>
      <family val="1"/>
    </font>
    <font>
      <i/>
      <vertAlign val="subscript"/>
      <sz val="11"/>
      <color theme="1"/>
      <name val="Times New Roman"/>
      <family val="1"/>
    </font>
    <font>
      <i/>
      <sz val="11"/>
      <color theme="1"/>
      <name val="Times New Roman"/>
      <family val="1"/>
    </font>
    <font>
      <vertAlign val="subscript"/>
      <sz val="11"/>
      <color theme="1"/>
      <name val="游ゴシック"/>
      <family val="3"/>
      <charset val="128"/>
      <scheme val="minor"/>
    </font>
    <font>
      <sz val="11"/>
      <color theme="1"/>
      <name val="Times New Roman"/>
      <family val="1"/>
    </font>
    <font>
      <i/>
      <vertAlign val="subscript"/>
      <sz val="11"/>
      <color rgb="FF000000"/>
      <name val="Times New Roman"/>
      <family val="1"/>
    </font>
    <font>
      <i/>
      <sz val="11"/>
      <color theme="1"/>
      <name val="Times New Roman"/>
      <family val="1"/>
      <charset val="128"/>
    </font>
    <font>
      <sz val="11"/>
      <color rgb="FF000000"/>
      <name val="游ゴシック"/>
      <family val="3"/>
      <charset val="128"/>
    </font>
    <font>
      <sz val="11"/>
      <color rgb="FF000000"/>
      <name val="游ゴシック"/>
      <family val="2"/>
      <charset val="128"/>
    </font>
    <font>
      <i/>
      <sz val="11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i/>
      <sz val="11"/>
      <color theme="1"/>
      <name val="游ゴシック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1"/>
      <charset val="128"/>
      <scheme val="minor"/>
    </font>
    <font>
      <i/>
      <sz val="11"/>
      <color theme="1"/>
      <name val="Times New Roman"/>
      <family val="1"/>
      <charset val="161"/>
    </font>
    <font>
      <u/>
      <sz val="11"/>
      <color theme="10"/>
      <name val="游ゴシック"/>
      <family val="2"/>
      <scheme val="minor"/>
    </font>
    <font>
      <sz val="11"/>
      <color theme="0" tint="-0.249977111117893"/>
      <name val="游ゴシック"/>
      <family val="2"/>
      <scheme val="minor"/>
    </font>
    <font>
      <sz val="11"/>
      <color theme="0" tint="-0.249977111117893"/>
      <name val="游ゴシック"/>
      <family val="3"/>
      <charset val="128"/>
      <scheme val="minor"/>
    </font>
    <font>
      <sz val="11"/>
      <color theme="1"/>
      <name val="游ゴシック"/>
      <family val="2"/>
    </font>
    <font>
      <sz val="11"/>
      <color theme="1"/>
      <name val="HGP明朝B"/>
      <family val="1"/>
      <charset val="128"/>
    </font>
    <font>
      <vertAlign val="subscript"/>
      <sz val="11"/>
      <color theme="1"/>
      <name val="HGP明朝B"/>
      <family val="1"/>
      <charset val="128"/>
    </font>
    <font>
      <sz val="11"/>
      <color rgb="FF000000"/>
      <name val="HGP明朝B"/>
      <family val="1"/>
      <charset val="128"/>
    </font>
    <font>
      <sz val="8"/>
      <color rgb="FF000000"/>
      <name val="HGP明朝B"/>
      <family val="1"/>
      <charset val="128"/>
    </font>
    <font>
      <vertAlign val="superscript"/>
      <sz val="11"/>
      <color theme="1"/>
      <name val="HGP明朝B"/>
      <family val="1"/>
      <charset val="128"/>
    </font>
    <font>
      <sz val="11"/>
      <color theme="1"/>
      <name val="ＭＳ 明朝"/>
      <family val="1"/>
      <charset val="128"/>
    </font>
    <font>
      <i/>
      <sz val="11"/>
      <color theme="1"/>
      <name val="Yu Gothic"/>
      <family val="1"/>
      <charset val="128"/>
    </font>
    <font>
      <vertAlign val="subscript"/>
      <sz val="11"/>
      <color rgb="FF000000"/>
      <name val="Times New Roman"/>
      <family val="1"/>
    </font>
    <font>
      <sz val="11"/>
      <color theme="1"/>
      <name val="游ゴシック"/>
      <family val="1"/>
      <charset val="128"/>
    </font>
    <font>
      <sz val="11"/>
      <color rgb="FF000000"/>
      <name val="游ゴシック"/>
      <family val="1"/>
      <charset val="128"/>
    </font>
    <font>
      <sz val="11"/>
      <color theme="1"/>
      <name val="游ゴシック"/>
      <family val="2"/>
      <charset val="128"/>
    </font>
    <font>
      <sz val="11"/>
      <color rgb="FF000000"/>
      <name val="Times New Roman"/>
      <family val="1"/>
    </font>
    <font>
      <sz val="11"/>
      <color theme="1"/>
      <name val="Yu Gothic"/>
      <family val="2"/>
    </font>
    <font>
      <i/>
      <vertAlign val="subscript"/>
      <sz val="11"/>
      <color theme="1"/>
      <name val="HGP明朝B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>
      <alignment vertical="center"/>
    </xf>
    <xf numFmtId="0" fontId="39" fillId="0" borderId="0" applyNumberFormat="0" applyFill="0" applyBorder="0" applyAlignment="0" applyProtection="0"/>
  </cellStyleXfs>
  <cellXfs count="277">
    <xf numFmtId="0" fontId="0" fillId="0" borderId="0" xfId="0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horizont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vertical="center"/>
    </xf>
    <xf numFmtId="0" fontId="26" fillId="0" borderId="0" xfId="0" applyFont="1" applyAlignment="1">
      <alignment horizontal="center"/>
    </xf>
    <xf numFmtId="0" fontId="18" fillId="0" borderId="0" xfId="1">
      <alignment vertical="center"/>
    </xf>
    <xf numFmtId="0" fontId="26" fillId="0" borderId="0" xfId="1" applyFont="1" applyAlignment="1">
      <alignment horizontal="center" vertical="center"/>
    </xf>
    <xf numFmtId="0" fontId="18" fillId="0" borderId="0" xfId="1" applyAlignment="1">
      <alignment horizontal="center" vertical="center"/>
    </xf>
    <xf numFmtId="0" fontId="18" fillId="0" borderId="1" xfId="1" applyBorder="1">
      <alignment vertical="center"/>
    </xf>
    <xf numFmtId="2" fontId="18" fillId="0" borderId="0" xfId="1" applyNumberFormat="1">
      <alignment vertical="center"/>
    </xf>
    <xf numFmtId="0" fontId="18" fillId="0" borderId="0" xfId="1" applyAlignment="1"/>
    <xf numFmtId="0" fontId="19" fillId="0" borderId="4" xfId="0" applyFont="1" applyBorder="1" applyAlignment="1">
      <alignment horizontal="center"/>
    </xf>
    <xf numFmtId="0" fontId="32" fillId="0" borderId="0" xfId="1" applyFont="1" applyAlignment="1">
      <alignment horizontal="center" vertical="center"/>
    </xf>
    <xf numFmtId="0" fontId="0" fillId="0" borderId="0" xfId="0" quotePrefix="1" applyAlignment="1">
      <alignment horizontal="right"/>
    </xf>
    <xf numFmtId="0" fontId="0" fillId="0" borderId="0" xfId="0" quotePrefix="1" applyAlignment="1">
      <alignment horizontal="right" vertical="center"/>
    </xf>
    <xf numFmtId="0" fontId="17" fillId="0" borderId="0" xfId="1" quotePrefix="1" applyFont="1" applyAlignment="1">
      <alignment horizontal="right" vertical="center"/>
    </xf>
    <xf numFmtId="0" fontId="19" fillId="0" borderId="0" xfId="1" applyFont="1">
      <alignment vertical="center"/>
    </xf>
    <xf numFmtId="0" fontId="15" fillId="0" borderId="0" xfId="1" applyFont="1">
      <alignment vertical="center"/>
    </xf>
    <xf numFmtId="0" fontId="14" fillId="0" borderId="0" xfId="1" applyFont="1">
      <alignment vertical="center"/>
    </xf>
    <xf numFmtId="0" fontId="13" fillId="0" borderId="0" xfId="1" applyFont="1">
      <alignment vertical="center"/>
    </xf>
    <xf numFmtId="0" fontId="39" fillId="0" borderId="0" xfId="2"/>
    <xf numFmtId="0" fontId="0" fillId="0" borderId="0" xfId="0" quotePrefix="1" applyAlignment="1">
      <alignment horizontal="left"/>
    </xf>
    <xf numFmtId="0" fontId="0" fillId="0" borderId="7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41" fillId="0" borderId="0" xfId="0" applyFont="1" applyAlignment="1">
      <alignment vertical="center"/>
    </xf>
    <xf numFmtId="0" fontId="12" fillId="0" borderId="0" xfId="1" applyFont="1">
      <alignment vertical="center"/>
    </xf>
    <xf numFmtId="0" fontId="11" fillId="0" borderId="0" xfId="1" applyFont="1">
      <alignment vertical="center"/>
    </xf>
    <xf numFmtId="0" fontId="28" fillId="0" borderId="0" xfId="0" applyFont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1" fontId="28" fillId="0" borderId="0" xfId="0" applyNumberFormat="1" applyFont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1" applyFont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1" xfId="1" applyFont="1" applyBorder="1">
      <alignment vertical="center"/>
    </xf>
    <xf numFmtId="0" fontId="28" fillId="0" borderId="0" xfId="1" applyFont="1">
      <alignment vertical="center"/>
    </xf>
    <xf numFmtId="0" fontId="43" fillId="0" borderId="0" xfId="0" applyFont="1" applyAlignment="1">
      <alignment vertical="center"/>
    </xf>
    <xf numFmtId="0" fontId="43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3" fillId="0" borderId="0" xfId="1" applyFont="1" applyAlignment="1">
      <alignment horizontal="center" vertical="center"/>
    </xf>
    <xf numFmtId="0" fontId="43" fillId="0" borderId="1" xfId="1" applyFont="1" applyBorder="1">
      <alignment vertical="center"/>
    </xf>
    <xf numFmtId="0" fontId="43" fillId="0" borderId="0" xfId="1" applyFont="1">
      <alignment vertical="center"/>
    </xf>
    <xf numFmtId="0" fontId="42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10" fillId="0" borderId="0" xfId="1" applyFont="1">
      <alignment vertical="center"/>
    </xf>
    <xf numFmtId="0" fontId="10" fillId="0" borderId="1" xfId="1" applyFont="1" applyBorder="1">
      <alignment vertical="center"/>
    </xf>
    <xf numFmtId="0" fontId="9" fillId="0" borderId="0" xfId="1" applyFont="1">
      <alignment vertical="center"/>
    </xf>
    <xf numFmtId="0" fontId="0" fillId="0" borderId="8" xfId="0" applyBorder="1"/>
    <xf numFmtId="0" fontId="0" fillId="0" borderId="3" xfId="0" applyBorder="1"/>
    <xf numFmtId="0" fontId="0" fillId="0" borderId="9" xfId="0" applyBorder="1"/>
    <xf numFmtId="0" fontId="0" fillId="0" borderId="14" xfId="0" applyBorder="1"/>
    <xf numFmtId="0" fontId="0" fillId="0" borderId="13" xfId="0" applyBorder="1"/>
    <xf numFmtId="0" fontId="0" fillId="0" borderId="10" xfId="0" applyBorder="1"/>
    <xf numFmtId="0" fontId="0" fillId="0" borderId="11" xfId="0" applyBorder="1"/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8" xfId="1" applyBorder="1">
      <alignment vertical="center"/>
    </xf>
    <xf numFmtId="0" fontId="18" fillId="0" borderId="3" xfId="1" applyBorder="1">
      <alignment vertical="center"/>
    </xf>
    <xf numFmtId="0" fontId="18" fillId="0" borderId="9" xfId="1" applyBorder="1">
      <alignment vertical="center"/>
    </xf>
    <xf numFmtId="0" fontId="18" fillId="0" borderId="14" xfId="1" applyBorder="1">
      <alignment vertical="center"/>
    </xf>
    <xf numFmtId="0" fontId="18" fillId="0" borderId="13" xfId="1" applyBorder="1">
      <alignment vertical="center"/>
    </xf>
    <xf numFmtId="0" fontId="18" fillId="0" borderId="10" xfId="1" applyBorder="1">
      <alignment vertical="center"/>
    </xf>
    <xf numFmtId="0" fontId="18" fillId="0" borderId="11" xfId="1" applyBorder="1">
      <alignment vertical="center"/>
    </xf>
    <xf numFmtId="0" fontId="28" fillId="0" borderId="1" xfId="0" applyFont="1" applyBorder="1"/>
    <xf numFmtId="0" fontId="19" fillId="0" borderId="1" xfId="0" applyFont="1" applyBorder="1"/>
    <xf numFmtId="0" fontId="51" fillId="0" borderId="0" xfId="1" applyFont="1">
      <alignment vertical="center"/>
    </xf>
    <xf numFmtId="0" fontId="36" fillId="0" borderId="0" xfId="0" applyFont="1"/>
    <xf numFmtId="0" fontId="52" fillId="0" borderId="0" xfId="1" applyFont="1" applyAlignment="1">
      <alignment horizontal="center" vertical="center"/>
    </xf>
    <xf numFmtId="0" fontId="43" fillId="0" borderId="0" xfId="1" applyFont="1" applyAlignment="1">
      <alignment horizontal="right" vertical="center"/>
    </xf>
    <xf numFmtId="0" fontId="19" fillId="0" borderId="1" xfId="1" applyFont="1" applyBorder="1" applyAlignment="1">
      <alignment horizontal="center" vertical="center"/>
    </xf>
    <xf numFmtId="0" fontId="0" fillId="0" borderId="0" xfId="0" quotePrefix="1" applyAlignment="1">
      <alignment vertical="center"/>
    </xf>
    <xf numFmtId="0" fontId="30" fillId="0" borderId="0" xfId="1" applyFont="1">
      <alignment vertical="center"/>
    </xf>
    <xf numFmtId="0" fontId="26" fillId="0" borderId="0" xfId="1" applyFont="1">
      <alignment vertical="center"/>
    </xf>
    <xf numFmtId="0" fontId="0" fillId="0" borderId="8" xfId="0" quotePrefix="1" applyBorder="1" applyAlignment="1">
      <alignment vertical="center"/>
    </xf>
    <xf numFmtId="0" fontId="0" fillId="0" borderId="3" xfId="0" quotePrefix="1" applyBorder="1" applyAlignment="1">
      <alignment vertical="center"/>
    </xf>
    <xf numFmtId="0" fontId="0" fillId="0" borderId="9" xfId="0" quotePrefix="1" applyBorder="1" applyAlignment="1">
      <alignment vertical="center"/>
    </xf>
    <xf numFmtId="0" fontId="0" fillId="0" borderId="14" xfId="0" quotePrefix="1" applyBorder="1" applyAlignment="1">
      <alignment vertical="center"/>
    </xf>
    <xf numFmtId="0" fontId="0" fillId="0" borderId="13" xfId="0" quotePrefix="1" applyBorder="1" applyAlignment="1">
      <alignment vertical="center"/>
    </xf>
    <xf numFmtId="0" fontId="8" fillId="0" borderId="0" xfId="1" applyFont="1">
      <alignment vertical="center"/>
    </xf>
    <xf numFmtId="0" fontId="20" fillId="0" borderId="0" xfId="1" quotePrefix="1" applyFont="1" applyAlignment="1">
      <alignment horizontal="center" vertical="center"/>
    </xf>
    <xf numFmtId="0" fontId="19" fillId="0" borderId="0" xfId="0" applyFont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19" fillId="0" borderId="0" xfId="0" applyFont="1" applyAlignment="1">
      <alignment vertical="center"/>
    </xf>
    <xf numFmtId="0" fontId="7" fillId="0" borderId="0" xfId="1" applyFont="1">
      <alignment vertical="center"/>
    </xf>
    <xf numFmtId="0" fontId="55" fillId="0" borderId="0" xfId="0" applyFont="1" applyAlignment="1">
      <alignment vertical="center"/>
    </xf>
    <xf numFmtId="0" fontId="6" fillId="0" borderId="0" xfId="1" applyFont="1">
      <alignment vertical="center"/>
    </xf>
    <xf numFmtId="0" fontId="5" fillId="0" borderId="0" xfId="1" applyFont="1">
      <alignment vertical="center"/>
    </xf>
    <xf numFmtId="0" fontId="43" fillId="0" borderId="3" xfId="1" applyFont="1" applyBorder="1">
      <alignment vertical="center"/>
    </xf>
    <xf numFmtId="176" fontId="28" fillId="0" borderId="0" xfId="0" applyNumberFormat="1" applyFont="1" applyAlignment="1">
      <alignment vertical="center"/>
    </xf>
    <xf numFmtId="0" fontId="0" fillId="0" borderId="10" xfId="0" applyBorder="1" applyAlignment="1">
      <alignment vertical="center"/>
    </xf>
    <xf numFmtId="176" fontId="28" fillId="0" borderId="1" xfId="0" applyNumberFormat="1" applyFont="1" applyBorder="1" applyAlignment="1">
      <alignment vertical="center"/>
    </xf>
    <xf numFmtId="0" fontId="0" fillId="0" borderId="11" xfId="0" applyBorder="1" applyAlignment="1">
      <alignment vertical="center"/>
    </xf>
    <xf numFmtId="0" fontId="19" fillId="0" borderId="3" xfId="1" applyFont="1" applyBorder="1">
      <alignment vertical="center"/>
    </xf>
    <xf numFmtId="0" fontId="53" fillId="0" borderId="0" xfId="1" applyFont="1">
      <alignment vertical="center"/>
    </xf>
    <xf numFmtId="0" fontId="4" fillId="0" borderId="0" xfId="1" applyFont="1">
      <alignment vertical="center"/>
    </xf>
    <xf numFmtId="0" fontId="4" fillId="0" borderId="1" xfId="1" applyFont="1" applyBorder="1">
      <alignment vertical="center"/>
    </xf>
    <xf numFmtId="0" fontId="19" fillId="0" borderId="13" xfId="1" applyFont="1" applyBorder="1">
      <alignment vertical="center"/>
    </xf>
    <xf numFmtId="0" fontId="20" fillId="0" borderId="0" xfId="1" applyFont="1">
      <alignment vertical="center"/>
    </xf>
    <xf numFmtId="0" fontId="28" fillId="0" borderId="1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3" fillId="0" borderId="0" xfId="1" applyFont="1">
      <alignment vertical="center"/>
    </xf>
    <xf numFmtId="0" fontId="23" fillId="0" borderId="5" xfId="0" applyFont="1" applyBorder="1"/>
    <xf numFmtId="0" fontId="23" fillId="0" borderId="7" xfId="0" applyFont="1" applyBorder="1"/>
    <xf numFmtId="0" fontId="23" fillId="0" borderId="6" xfId="0" applyFont="1" applyBorder="1"/>
    <xf numFmtId="0" fontId="58" fillId="0" borderId="0" xfId="0" applyFont="1"/>
    <xf numFmtId="0" fontId="28" fillId="0" borderId="0" xfId="0" applyFont="1" applyAlignment="1" applyProtection="1">
      <alignment horizontal="center"/>
      <protection locked="0"/>
    </xf>
    <xf numFmtId="176" fontId="28" fillId="0" borderId="0" xfId="0" applyNumberFormat="1" applyFont="1" applyAlignment="1">
      <alignment horizontal="center" vertical="center"/>
    </xf>
    <xf numFmtId="2" fontId="28" fillId="0" borderId="0" xfId="0" applyNumberFormat="1" applyFont="1" applyAlignment="1">
      <alignment horizontal="center"/>
    </xf>
    <xf numFmtId="2" fontId="28" fillId="0" borderId="0" xfId="0" applyNumberFormat="1" applyFont="1" applyAlignment="1" applyProtection="1">
      <alignment horizontal="center"/>
      <protection locked="0"/>
    </xf>
    <xf numFmtId="176" fontId="28" fillId="0" borderId="0" xfId="1" applyNumberFormat="1" applyFont="1" applyAlignment="1">
      <alignment horizontal="center" vertical="center"/>
    </xf>
    <xf numFmtId="0" fontId="2" fillId="0" borderId="0" xfId="1" applyFont="1">
      <alignment vertical="center"/>
    </xf>
    <xf numFmtId="0" fontId="28" fillId="2" borderId="5" xfId="0" quotePrefix="1" applyFont="1" applyFill="1" applyBorder="1" applyAlignment="1" applyProtection="1">
      <alignment horizontal="right"/>
      <protection locked="0"/>
    </xf>
    <xf numFmtId="0" fontId="28" fillId="2" borderId="7" xfId="0" quotePrefix="1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28" fillId="2" borderId="5" xfId="0" applyFont="1" applyFill="1" applyBorder="1" applyAlignment="1" applyProtection="1">
      <alignment horizontal="right"/>
      <protection locked="0"/>
    </xf>
    <xf numFmtId="0" fontId="28" fillId="2" borderId="7" xfId="0" applyFont="1" applyFill="1" applyBorder="1" applyAlignment="1" applyProtection="1">
      <alignment horizontal="right"/>
      <protection locked="0"/>
    </xf>
    <xf numFmtId="0" fontId="28" fillId="2" borderId="5" xfId="0" applyFont="1" applyFill="1" applyBorder="1" applyAlignment="1" applyProtection="1">
      <alignment horizontal="center"/>
      <protection locked="0"/>
    </xf>
    <xf numFmtId="0" fontId="28" fillId="2" borderId="7" xfId="0" applyFont="1" applyFill="1" applyBorder="1" applyAlignment="1" applyProtection="1">
      <alignment horizontal="center"/>
      <protection locked="0"/>
    </xf>
    <xf numFmtId="0" fontId="28" fillId="2" borderId="6" xfId="0" applyFont="1" applyFill="1" applyBorder="1" applyAlignment="1" applyProtection="1">
      <alignment horizontal="center"/>
      <protection locked="0"/>
    </xf>
    <xf numFmtId="0" fontId="28" fillId="2" borderId="7" xfId="0" applyFont="1" applyFill="1" applyBorder="1" applyAlignment="1" applyProtection="1">
      <alignment horizontal="left"/>
      <protection locked="0"/>
    </xf>
    <xf numFmtId="0" fontId="28" fillId="2" borderId="6" xfId="0" applyFont="1" applyFill="1" applyBorder="1" applyAlignment="1" applyProtection="1">
      <alignment horizontal="left"/>
      <protection locked="0"/>
    </xf>
    <xf numFmtId="176" fontId="28" fillId="2" borderId="5" xfId="0" applyNumberFormat="1" applyFont="1" applyFill="1" applyBorder="1" applyAlignment="1" applyProtection="1">
      <alignment horizontal="center"/>
      <protection locked="0"/>
    </xf>
    <xf numFmtId="176" fontId="28" fillId="2" borderId="7" xfId="0" applyNumberFormat="1" applyFont="1" applyFill="1" applyBorder="1" applyAlignment="1" applyProtection="1">
      <alignment horizontal="center"/>
      <protection locked="0"/>
    </xf>
    <xf numFmtId="176" fontId="28" fillId="2" borderId="6" xfId="0" applyNumberFormat="1" applyFont="1" applyFill="1" applyBorder="1" applyAlignment="1" applyProtection="1">
      <alignment horizontal="center"/>
      <protection locked="0"/>
    </xf>
    <xf numFmtId="0" fontId="23" fillId="2" borderId="5" xfId="0" applyFont="1" applyFill="1" applyBorder="1" applyAlignment="1" applyProtection="1">
      <alignment horizontal="center"/>
      <protection locked="0"/>
    </xf>
    <xf numFmtId="0" fontId="23" fillId="2" borderId="7" xfId="0" applyFont="1" applyFill="1" applyBorder="1" applyAlignment="1" applyProtection="1">
      <alignment horizontal="center"/>
      <protection locked="0"/>
    </xf>
    <xf numFmtId="0" fontId="23" fillId="2" borderId="6" xfId="0" applyFont="1" applyFill="1" applyBorder="1" applyAlignment="1" applyProtection="1">
      <alignment horizontal="center"/>
      <protection locked="0"/>
    </xf>
    <xf numFmtId="0" fontId="28" fillId="2" borderId="10" xfId="0" applyFont="1" applyFill="1" applyBorder="1" applyAlignment="1" applyProtection="1">
      <alignment horizontal="center"/>
      <protection locked="0"/>
    </xf>
    <xf numFmtId="0" fontId="28" fillId="2" borderId="1" xfId="0" applyFont="1" applyFill="1" applyBorder="1" applyAlignment="1" applyProtection="1">
      <alignment horizontal="center"/>
      <protection locked="0"/>
    </xf>
    <xf numFmtId="0" fontId="28" fillId="2" borderId="11" xfId="0" applyFont="1" applyFill="1" applyBorder="1" applyAlignment="1" applyProtection="1">
      <alignment horizontal="center"/>
      <protection locked="0"/>
    </xf>
    <xf numFmtId="176" fontId="28" fillId="0" borderId="5" xfId="0" applyNumberFormat="1" applyFont="1" applyBorder="1" applyAlignment="1">
      <alignment horizontal="center"/>
    </xf>
    <xf numFmtId="176" fontId="28" fillId="0" borderId="7" xfId="0" applyNumberFormat="1" applyFont="1" applyBorder="1" applyAlignment="1">
      <alignment horizontal="center"/>
    </xf>
    <xf numFmtId="176" fontId="28" fillId="0" borderId="6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3" fillId="2" borderId="8" xfId="0" applyFont="1" applyFill="1" applyBorder="1" applyAlignment="1" applyProtection="1">
      <alignment horizontal="center"/>
      <protection locked="0"/>
    </xf>
    <xf numFmtId="0" fontId="23" fillId="2" borderId="3" xfId="0" applyFont="1" applyFill="1" applyBorder="1" applyAlignment="1" applyProtection="1">
      <alignment horizontal="center"/>
      <protection locked="0"/>
    </xf>
    <xf numFmtId="0" fontId="23" fillId="2" borderId="9" xfId="0" applyFont="1" applyFill="1" applyBorder="1" applyAlignment="1" applyProtection="1">
      <alignment horizontal="center"/>
      <protection locked="0"/>
    </xf>
    <xf numFmtId="1" fontId="28" fillId="2" borderId="5" xfId="0" applyNumberFormat="1" applyFont="1" applyFill="1" applyBorder="1" applyAlignment="1" applyProtection="1">
      <alignment horizontal="center"/>
      <protection locked="0"/>
    </xf>
    <xf numFmtId="1" fontId="28" fillId="2" borderId="7" xfId="0" applyNumberFormat="1" applyFont="1" applyFill="1" applyBorder="1" applyAlignment="1" applyProtection="1">
      <alignment horizontal="center"/>
      <protection locked="0"/>
    </xf>
    <xf numFmtId="1" fontId="28" fillId="2" borderId="6" xfId="0" applyNumberFormat="1" applyFont="1" applyFill="1" applyBorder="1" applyAlignment="1" applyProtection="1">
      <alignment horizontal="center"/>
      <protection locked="0"/>
    </xf>
    <xf numFmtId="2" fontId="28" fillId="0" borderId="5" xfId="0" applyNumberFormat="1" applyFont="1" applyBorder="1" applyAlignment="1">
      <alignment horizontal="center"/>
    </xf>
    <xf numFmtId="2" fontId="28" fillId="0" borderId="7" xfId="0" applyNumberFormat="1" applyFont="1" applyBorder="1" applyAlignment="1">
      <alignment horizontal="center"/>
    </xf>
    <xf numFmtId="2" fontId="28" fillId="0" borderId="6" xfId="0" applyNumberFormat="1" applyFont="1" applyBorder="1" applyAlignment="1">
      <alignment horizontal="center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center"/>
    </xf>
    <xf numFmtId="0" fontId="36" fillId="2" borderId="5" xfId="0" applyFont="1" applyFill="1" applyBorder="1" applyAlignment="1" applyProtection="1">
      <alignment horizontal="center" vertical="center"/>
      <protection locked="0"/>
    </xf>
    <xf numFmtId="0" fontId="28" fillId="2" borderId="7" xfId="0" applyFont="1" applyFill="1" applyBorder="1" applyAlignment="1" applyProtection="1">
      <alignment horizontal="center" vertical="center"/>
      <protection locked="0"/>
    </xf>
    <xf numFmtId="0" fontId="28" fillId="2" borderId="6" xfId="0" applyFont="1" applyFill="1" applyBorder="1" applyAlignment="1" applyProtection="1">
      <alignment horizontal="center" vertical="center"/>
      <protection locked="0"/>
    </xf>
    <xf numFmtId="0" fontId="36" fillId="2" borderId="7" xfId="0" applyFon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8" fillId="2" borderId="7" xfId="0" quotePrefix="1" applyFont="1" applyFill="1" applyBorder="1" applyAlignment="1" applyProtection="1">
      <alignment horizontal="left"/>
      <protection locked="0"/>
    </xf>
    <xf numFmtId="0" fontId="28" fillId="2" borderId="6" xfId="0" quotePrefix="1" applyFont="1" applyFill="1" applyBorder="1" applyAlignment="1" applyProtection="1">
      <alignment horizontal="left"/>
      <protection locked="0"/>
    </xf>
    <xf numFmtId="2" fontId="28" fillId="2" borderId="5" xfId="0" applyNumberFormat="1" applyFont="1" applyFill="1" applyBorder="1" applyAlignment="1" applyProtection="1">
      <alignment horizontal="center"/>
      <protection locked="0"/>
    </xf>
    <xf numFmtId="2" fontId="28" fillId="2" borderId="7" xfId="0" applyNumberFormat="1" applyFont="1" applyFill="1" applyBorder="1" applyAlignment="1" applyProtection="1">
      <alignment horizontal="center"/>
      <protection locked="0"/>
    </xf>
    <xf numFmtId="2" fontId="28" fillId="2" borderId="6" xfId="0" applyNumberFormat="1" applyFont="1" applyFill="1" applyBorder="1" applyAlignment="1" applyProtection="1">
      <alignment horizontal="center"/>
      <protection locked="0"/>
    </xf>
    <xf numFmtId="0" fontId="28" fillId="2" borderId="8" xfId="0" applyFont="1" applyFill="1" applyBorder="1" applyAlignment="1" applyProtection="1">
      <alignment horizontal="center"/>
      <protection locked="0"/>
    </xf>
    <xf numFmtId="0" fontId="28" fillId="2" borderId="3" xfId="0" applyFont="1" applyFill="1" applyBorder="1" applyAlignment="1" applyProtection="1">
      <alignment horizontal="center"/>
      <protection locked="0"/>
    </xf>
    <xf numFmtId="0" fontId="28" fillId="2" borderId="9" xfId="0" applyFont="1" applyFill="1" applyBorder="1" applyAlignment="1" applyProtection="1">
      <alignment horizontal="center"/>
      <protection locked="0"/>
    </xf>
    <xf numFmtId="0" fontId="53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38" fillId="0" borderId="0" xfId="0" applyFont="1" applyAlignment="1">
      <alignment horizontal="right" vertical="center"/>
    </xf>
    <xf numFmtId="176" fontId="28" fillId="0" borderId="0" xfId="0" applyNumberFormat="1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76" fontId="28" fillId="0" borderId="1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18" fillId="0" borderId="0" xfId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43" fillId="0" borderId="0" xfId="1" applyFont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28" fillId="0" borderId="5" xfId="0" applyNumberFormat="1" applyFont="1" applyBorder="1" applyAlignment="1">
      <alignment horizontal="center" vertical="center"/>
    </xf>
    <xf numFmtId="176" fontId="28" fillId="0" borderId="7" xfId="0" applyNumberFormat="1" applyFont="1" applyBorder="1" applyAlignment="1">
      <alignment horizontal="center" vertical="center"/>
    </xf>
    <xf numFmtId="2" fontId="28" fillId="0" borderId="5" xfId="0" applyNumberFormat="1" applyFont="1" applyBorder="1" applyAlignment="1">
      <alignment horizontal="center" vertical="center"/>
    </xf>
    <xf numFmtId="2" fontId="28" fillId="0" borderId="7" xfId="0" applyNumberFormat="1" applyFont="1" applyBorder="1" applyAlignment="1">
      <alignment horizontal="center" vertical="center"/>
    </xf>
    <xf numFmtId="0" fontId="40" fillId="2" borderId="0" xfId="0" applyFont="1" applyFill="1" applyAlignment="1" applyProtection="1">
      <alignment horizontal="center" vertical="center"/>
      <protection locked="0"/>
    </xf>
    <xf numFmtId="0" fontId="41" fillId="2" borderId="0" xfId="0" applyFont="1" applyFill="1" applyAlignment="1" applyProtection="1">
      <alignment horizontal="center" vertical="center"/>
      <protection locked="0"/>
    </xf>
    <xf numFmtId="176" fontId="28" fillId="0" borderId="6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1" fontId="28" fillId="0" borderId="0" xfId="1" applyNumberFormat="1" applyFont="1" applyAlignment="1">
      <alignment horizontal="center" vertical="center"/>
    </xf>
    <xf numFmtId="0" fontId="26" fillId="0" borderId="0" xfId="1" applyFont="1" applyAlignment="1">
      <alignment horizontal="center" vertical="center"/>
    </xf>
    <xf numFmtId="176" fontId="28" fillId="0" borderId="0" xfId="1" applyNumberFormat="1" applyFont="1" applyAlignment="1">
      <alignment horizontal="center" vertical="center"/>
    </xf>
    <xf numFmtId="176" fontId="28" fillId="0" borderId="2" xfId="1" applyNumberFormat="1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43" fillId="0" borderId="0" xfId="1" quotePrefix="1" applyFont="1" applyAlignment="1">
      <alignment horizontal="center" vertical="center"/>
    </xf>
    <xf numFmtId="0" fontId="18" fillId="0" borderId="8" xfId="1" applyBorder="1" applyAlignment="1">
      <alignment horizontal="center" vertical="center"/>
    </xf>
    <xf numFmtId="0" fontId="18" fillId="0" borderId="3" xfId="1" applyBorder="1" applyAlignment="1">
      <alignment horizontal="center" vertical="center"/>
    </xf>
    <xf numFmtId="0" fontId="18" fillId="0" borderId="9" xfId="1" applyBorder="1" applyAlignment="1">
      <alignment horizontal="center" vertical="center"/>
    </xf>
    <xf numFmtId="0" fontId="26" fillId="0" borderId="14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8" fillId="0" borderId="10" xfId="1" applyFont="1" applyBorder="1" applyAlignment="1">
      <alignment horizontal="center" vertical="center"/>
    </xf>
    <xf numFmtId="0" fontId="28" fillId="0" borderId="1" xfId="1" applyFont="1" applyBorder="1" applyAlignment="1">
      <alignment horizontal="center" vertical="center"/>
    </xf>
    <xf numFmtId="0" fontId="28" fillId="0" borderId="11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43" fillId="0" borderId="0" xfId="1" applyFont="1" applyAlignment="1">
      <alignment horizontal="right" vertical="center"/>
    </xf>
    <xf numFmtId="0" fontId="43" fillId="0" borderId="14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37" fillId="0" borderId="1" xfId="1" applyFont="1" applyBorder="1" applyAlignment="1">
      <alignment horizontal="right" vertical="center"/>
    </xf>
    <xf numFmtId="176" fontId="28" fillId="0" borderId="0" xfId="1" applyNumberFormat="1" applyFont="1" applyAlignment="1">
      <alignment horizontal="left" vertical="center"/>
    </xf>
    <xf numFmtId="0" fontId="28" fillId="0" borderId="0" xfId="1" applyFont="1" applyAlignment="1">
      <alignment horizontal="left" vertical="center"/>
    </xf>
    <xf numFmtId="1" fontId="28" fillId="0" borderId="0" xfId="0" applyNumberFormat="1" applyFont="1" applyAlignment="1">
      <alignment horizontal="center" vertical="center"/>
    </xf>
    <xf numFmtId="176" fontId="28" fillId="0" borderId="3" xfId="1" applyNumberFormat="1" applyFont="1" applyBorder="1" applyAlignment="1">
      <alignment horizontal="center" vertical="center"/>
    </xf>
    <xf numFmtId="0" fontId="24" fillId="0" borderId="0" xfId="1" quotePrefix="1" applyFont="1" applyAlignment="1">
      <alignment horizontal="center" vertical="center"/>
    </xf>
    <xf numFmtId="0" fontId="43" fillId="0" borderId="0" xfId="1" applyFont="1" applyAlignment="1">
      <alignment horizontal="left" vertical="center"/>
    </xf>
    <xf numFmtId="0" fontId="26" fillId="0" borderId="1" xfId="1" applyFont="1" applyBorder="1" applyAlignment="1">
      <alignment horizontal="right" vertical="center"/>
    </xf>
    <xf numFmtId="0" fontId="43" fillId="0" borderId="1" xfId="1" applyFont="1" applyBorder="1" applyAlignment="1">
      <alignment horizontal="left" vertical="center"/>
    </xf>
    <xf numFmtId="0" fontId="26" fillId="0" borderId="1" xfId="1" applyFont="1" applyBorder="1" applyAlignment="1">
      <alignment horizontal="center" vertical="center"/>
    </xf>
    <xf numFmtId="0" fontId="43" fillId="0" borderId="1" xfId="1" applyFont="1" applyBorder="1" applyAlignment="1">
      <alignment horizontal="center" vertical="center"/>
    </xf>
    <xf numFmtId="0" fontId="26" fillId="0" borderId="0" xfId="1" quotePrefix="1" applyFont="1" applyAlignment="1">
      <alignment horizontal="center" vertical="center"/>
    </xf>
    <xf numFmtId="2" fontId="28" fillId="0" borderId="0" xfId="1" applyNumberFormat="1" applyFont="1" applyAlignment="1">
      <alignment horizontal="center" vertical="center"/>
    </xf>
    <xf numFmtId="0" fontId="43" fillId="0" borderId="3" xfId="1" applyFont="1" applyBorder="1" applyAlignment="1">
      <alignment horizontal="center" vertical="center"/>
    </xf>
    <xf numFmtId="176" fontId="28" fillId="0" borderId="1" xfId="1" applyNumberFormat="1" applyFont="1" applyBorder="1" applyAlignment="1">
      <alignment horizontal="center" vertical="center"/>
    </xf>
    <xf numFmtId="0" fontId="19" fillId="0" borderId="1" xfId="1" applyFont="1" applyBorder="1" applyAlignment="1">
      <alignment horizontal="right" vertical="center"/>
    </xf>
    <xf numFmtId="0" fontId="19" fillId="0" borderId="14" xfId="1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0" xfId="0" applyFont="1" applyAlignment="1">
      <alignment horizontal="center"/>
    </xf>
    <xf numFmtId="176" fontId="28" fillId="0" borderId="16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13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24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176" fontId="28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176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8" fillId="0" borderId="16" xfId="0" applyNumberFormat="1" applyFont="1" applyBorder="1" applyAlignment="1">
      <alignment horizontal="center"/>
    </xf>
    <xf numFmtId="0" fontId="24" fillId="0" borderId="7" xfId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9" fillId="0" borderId="3" xfId="1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3A792334-782C-4CBC-9802-F676CCFA8300}"/>
  </cellStyles>
  <dxfs count="7"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</dxfs>
  <tableStyles count="0" defaultTableStyle="TableStyleMedium2" defaultPivotStyle="PivotStyleMedium9"/>
  <colors>
    <mruColors>
      <color rgb="FFFFCCFF"/>
      <color rgb="FFFFD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52552</xdr:colOff>
      <xdr:row>12</xdr:row>
      <xdr:rowOff>35770</xdr:rowOff>
    </xdr:from>
    <xdr:to>
      <xdr:col>27</xdr:col>
      <xdr:colOff>17321</xdr:colOff>
      <xdr:row>12</xdr:row>
      <xdr:rowOff>35770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748E447E-11DB-4485-B810-FE03D2009E1C}"/>
            </a:ext>
          </a:extLst>
        </xdr:cNvPr>
        <xdr:cNvCxnSpPr/>
      </xdr:nvCxnSpPr>
      <xdr:spPr>
        <a:xfrm>
          <a:off x="5370786" y="2810501"/>
          <a:ext cx="88968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10094</xdr:colOff>
      <xdr:row>12</xdr:row>
      <xdr:rowOff>192714</xdr:rowOff>
    </xdr:from>
    <xdr:to>
      <xdr:col>29</xdr:col>
      <xdr:colOff>55456</xdr:colOff>
      <xdr:row>12</xdr:row>
      <xdr:rowOff>192714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76EDCA2F-6075-988B-8491-AA728F1897D9}"/>
            </a:ext>
          </a:extLst>
        </xdr:cNvPr>
        <xdr:cNvCxnSpPr/>
      </xdr:nvCxnSpPr>
      <xdr:spPr>
        <a:xfrm>
          <a:off x="6253239" y="2967445"/>
          <a:ext cx="50781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51441</xdr:colOff>
      <xdr:row>12</xdr:row>
      <xdr:rowOff>197272</xdr:rowOff>
    </xdr:from>
    <xdr:to>
      <xdr:col>26</xdr:col>
      <xdr:colOff>46465</xdr:colOff>
      <xdr:row>12</xdr:row>
      <xdr:rowOff>197272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80F24D4-4C14-4D7F-8B83-66D3CC466BCE}"/>
            </a:ext>
          </a:extLst>
        </xdr:cNvPr>
        <xdr:cNvCxnSpPr/>
      </xdr:nvCxnSpPr>
      <xdr:spPr>
        <a:xfrm>
          <a:off x="5766441" y="2940472"/>
          <a:ext cx="22362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94480</xdr:colOff>
      <xdr:row>9</xdr:row>
      <xdr:rowOff>162398</xdr:rowOff>
    </xdr:from>
    <xdr:to>
      <xdr:col>25</xdr:col>
      <xdr:colOff>94480</xdr:colOff>
      <xdr:row>12</xdr:row>
      <xdr:rowOff>198472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FEDE3CA-BD74-063D-DF68-BBC1BE4E533E}"/>
            </a:ext>
          </a:extLst>
        </xdr:cNvPr>
        <xdr:cNvCxnSpPr/>
      </xdr:nvCxnSpPr>
      <xdr:spPr>
        <a:xfrm>
          <a:off x="5809480" y="2219798"/>
          <a:ext cx="0" cy="721874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177543</xdr:colOff>
      <xdr:row>13</xdr:row>
      <xdr:rowOff>156393</xdr:rowOff>
    </xdr:from>
    <xdr:to>
      <xdr:col>28</xdr:col>
      <xdr:colOff>105982</xdr:colOff>
      <xdr:row>14</xdr:row>
      <xdr:rowOff>169231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F51DCD6-8780-D632-8DAB-6000B0838106}"/>
            </a:ext>
          </a:extLst>
        </xdr:cNvPr>
        <xdr:cNvSpPr txBox="1"/>
      </xdr:nvSpPr>
      <xdr:spPr>
        <a:xfrm>
          <a:off x="6189460" y="3162352"/>
          <a:ext cx="390894" cy="2440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14559</xdr:colOff>
      <xdr:row>9</xdr:row>
      <xdr:rowOff>154538</xdr:rowOff>
    </xdr:from>
    <xdr:to>
      <xdr:col>27</xdr:col>
      <xdr:colOff>16321</xdr:colOff>
      <xdr:row>12</xdr:row>
      <xdr:rowOff>184425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D03FA61A-3EFC-471C-8AED-AA48343F0A2A}"/>
            </a:ext>
          </a:extLst>
        </xdr:cNvPr>
        <xdr:cNvCxnSpPr/>
      </xdr:nvCxnSpPr>
      <xdr:spPr>
        <a:xfrm flipV="1">
          <a:off x="6257704" y="2235586"/>
          <a:ext cx="1762" cy="723570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128051</xdr:colOff>
      <xdr:row>10</xdr:row>
      <xdr:rowOff>203048</xdr:rowOff>
    </xdr:from>
    <xdr:to>
      <xdr:col>25</xdr:col>
      <xdr:colOff>88274</xdr:colOff>
      <xdr:row>12</xdr:row>
      <xdr:rowOff>124462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D5C9D17-A34D-4704-8A93-364847DF07BA}"/>
            </a:ext>
          </a:extLst>
        </xdr:cNvPr>
        <xdr:cNvSpPr txBox="1"/>
      </xdr:nvSpPr>
      <xdr:spPr>
        <a:xfrm rot="16200000">
          <a:off x="5519556" y="2583943"/>
          <a:ext cx="378614" cy="188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51441</xdr:colOff>
      <xdr:row>9</xdr:row>
      <xdr:rowOff>161730</xdr:rowOff>
    </xdr:from>
    <xdr:to>
      <xdr:col>26</xdr:col>
      <xdr:colOff>46465</xdr:colOff>
      <xdr:row>9</xdr:row>
      <xdr:rowOff>161730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EF17BE00-44B3-A0D4-96D9-A8A04C86EC97}"/>
            </a:ext>
          </a:extLst>
        </xdr:cNvPr>
        <xdr:cNvCxnSpPr/>
      </xdr:nvCxnSpPr>
      <xdr:spPr>
        <a:xfrm>
          <a:off x="5766441" y="2219130"/>
          <a:ext cx="22362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23349</xdr:colOff>
      <xdr:row>9</xdr:row>
      <xdr:rowOff>155145</xdr:rowOff>
    </xdr:from>
    <xdr:to>
      <xdr:col>27</xdr:col>
      <xdr:colOff>161264</xdr:colOff>
      <xdr:row>9</xdr:row>
      <xdr:rowOff>155145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92979830-3132-65F2-E3BA-E4DE2D7230A7}"/>
            </a:ext>
          </a:extLst>
        </xdr:cNvPr>
        <xdr:cNvCxnSpPr/>
      </xdr:nvCxnSpPr>
      <xdr:spPr>
        <a:xfrm>
          <a:off x="6266494" y="2236193"/>
          <a:ext cx="13791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165119</xdr:colOff>
      <xdr:row>9</xdr:row>
      <xdr:rowOff>156798</xdr:rowOff>
    </xdr:from>
    <xdr:to>
      <xdr:col>29</xdr:col>
      <xdr:colOff>63674</xdr:colOff>
      <xdr:row>12</xdr:row>
      <xdr:rowOff>196490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15121AB9-D9A8-17DE-64E9-607E93A63014}"/>
            </a:ext>
          </a:extLst>
        </xdr:cNvPr>
        <xdr:cNvCxnSpPr/>
      </xdr:nvCxnSpPr>
      <xdr:spPr>
        <a:xfrm flipH="1" flipV="1">
          <a:off x="6408264" y="2237846"/>
          <a:ext cx="361010" cy="7333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12792</xdr:colOff>
      <xdr:row>13</xdr:row>
      <xdr:rowOff>150917</xdr:rowOff>
    </xdr:from>
    <xdr:to>
      <xdr:col>29</xdr:col>
      <xdr:colOff>60128</xdr:colOff>
      <xdr:row>13</xdr:row>
      <xdr:rowOff>150917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DB45D5DC-9B0B-4138-9C29-272CD34AE890}"/>
            </a:ext>
          </a:extLst>
        </xdr:cNvPr>
        <xdr:cNvCxnSpPr/>
      </xdr:nvCxnSpPr>
      <xdr:spPr>
        <a:xfrm>
          <a:off x="6255937" y="3156876"/>
          <a:ext cx="509791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18663</xdr:colOff>
      <xdr:row>13</xdr:row>
      <xdr:rowOff>42945</xdr:rowOff>
    </xdr:from>
    <xdr:to>
      <xdr:col>27</xdr:col>
      <xdr:colOff>18663</xdr:colOff>
      <xdr:row>13</xdr:row>
      <xdr:rowOff>218942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2FCED236-B3C7-4384-80A1-9CBFF6BE2602}"/>
            </a:ext>
          </a:extLst>
        </xdr:cNvPr>
        <xdr:cNvCxnSpPr/>
      </xdr:nvCxnSpPr>
      <xdr:spPr>
        <a:xfrm>
          <a:off x="6261808" y="3048904"/>
          <a:ext cx="0" cy="175997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28040</xdr:colOff>
      <xdr:row>8</xdr:row>
      <xdr:rowOff>102354</xdr:rowOff>
    </xdr:from>
    <xdr:to>
      <xdr:col>27</xdr:col>
      <xdr:colOff>28040</xdr:colOff>
      <xdr:row>9</xdr:row>
      <xdr:rowOff>93354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9EE12B64-BC39-238D-2814-D8279396B53E}"/>
            </a:ext>
          </a:extLst>
        </xdr:cNvPr>
        <xdr:cNvCxnSpPr/>
      </xdr:nvCxnSpPr>
      <xdr:spPr>
        <a:xfrm>
          <a:off x="6271185" y="1952175"/>
          <a:ext cx="0" cy="222227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23361</xdr:colOff>
      <xdr:row>8</xdr:row>
      <xdr:rowOff>164114</xdr:rowOff>
    </xdr:from>
    <xdr:to>
      <xdr:col>27</xdr:col>
      <xdr:colOff>161594</xdr:colOff>
      <xdr:row>8</xdr:row>
      <xdr:rowOff>164114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1CB28DD0-1559-50F9-AEE1-7BF8278C70AE}"/>
            </a:ext>
          </a:extLst>
        </xdr:cNvPr>
        <xdr:cNvCxnSpPr/>
      </xdr:nvCxnSpPr>
      <xdr:spPr>
        <a:xfrm>
          <a:off x="6266506" y="2013935"/>
          <a:ext cx="138233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165184</xdr:colOff>
      <xdr:row>8</xdr:row>
      <xdr:rowOff>102354</xdr:rowOff>
    </xdr:from>
    <xdr:to>
      <xdr:col>27</xdr:col>
      <xdr:colOff>165184</xdr:colOff>
      <xdr:row>9</xdr:row>
      <xdr:rowOff>93354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CFB3125B-4F85-2999-0736-C1FF0D50B957}"/>
            </a:ext>
          </a:extLst>
        </xdr:cNvPr>
        <xdr:cNvCxnSpPr/>
      </xdr:nvCxnSpPr>
      <xdr:spPr>
        <a:xfrm>
          <a:off x="6408329" y="1952175"/>
          <a:ext cx="0" cy="222227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53400</xdr:colOff>
      <xdr:row>7</xdr:row>
      <xdr:rowOff>44180</xdr:rowOff>
    </xdr:from>
    <xdr:to>
      <xdr:col>27</xdr:col>
      <xdr:colOff>161353</xdr:colOff>
      <xdr:row>8</xdr:row>
      <xdr:rowOff>14566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A37E5394-7A9B-D7D5-63F4-2C5815D57B02}"/>
            </a:ext>
          </a:extLst>
        </xdr:cNvPr>
        <xdr:cNvSpPr txBox="1"/>
      </xdr:nvSpPr>
      <xdr:spPr>
        <a:xfrm>
          <a:off x="6065317" y="1662773"/>
          <a:ext cx="339181" cy="201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69420</xdr:colOff>
      <xdr:row>9</xdr:row>
      <xdr:rowOff>18412</xdr:rowOff>
    </xdr:from>
    <xdr:to>
      <xdr:col>29</xdr:col>
      <xdr:colOff>36581</xdr:colOff>
      <xdr:row>12</xdr:row>
      <xdr:rowOff>79232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B1A5F0D-61BD-4473-80D8-C68E10313D45}"/>
            </a:ext>
          </a:extLst>
        </xdr:cNvPr>
        <xdr:cNvSpPr txBox="1"/>
      </xdr:nvSpPr>
      <xdr:spPr>
        <a:xfrm rot="3840000">
          <a:off x="6265735" y="2377517"/>
          <a:ext cx="754503" cy="1983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 : 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 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43617</xdr:colOff>
      <xdr:row>10</xdr:row>
      <xdr:rowOff>78301</xdr:rowOff>
    </xdr:from>
    <xdr:to>
      <xdr:col>27</xdr:col>
      <xdr:colOff>4327</xdr:colOff>
      <xdr:row>13</xdr:row>
      <xdr:rowOff>104160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875DF00-9758-43F7-AA6E-B57370D3918B}"/>
            </a:ext>
          </a:extLst>
        </xdr:cNvPr>
        <xdr:cNvSpPr txBox="1"/>
      </xdr:nvSpPr>
      <xdr:spPr>
        <a:xfrm rot="16200000">
          <a:off x="5791732" y="2654379"/>
          <a:ext cx="719542" cy="1919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 : 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 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135527</xdr:colOff>
      <xdr:row>13</xdr:row>
      <xdr:rowOff>158789</xdr:rowOff>
    </xdr:from>
    <xdr:to>
      <xdr:col>29</xdr:col>
      <xdr:colOff>178145</xdr:colOff>
      <xdr:row>14</xdr:row>
      <xdr:rowOff>165102</xdr:rowOff>
    </xdr:to>
    <xdr:sp macro="" textlink="$Q$8">
      <xdr:nvSpPr>
        <xdr:cNvPr id="28" name="テキスト ボックス 27">
          <a:extLst>
            <a:ext uri="{FF2B5EF4-FFF2-40B4-BE49-F238E27FC236}">
              <a16:creationId xmlns:a16="http://schemas.microsoft.com/office/drawing/2014/main" id="{7139355F-DAC6-4543-A470-83161A8A3C53}"/>
            </a:ext>
          </a:extLst>
        </xdr:cNvPr>
        <xdr:cNvSpPr txBox="1"/>
      </xdr:nvSpPr>
      <xdr:spPr>
        <a:xfrm>
          <a:off x="6378672" y="3164748"/>
          <a:ext cx="505073" cy="237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7996E6A-D0CA-4D98-9DDB-1F960B52D2CB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29349</xdr:colOff>
      <xdr:row>7</xdr:row>
      <xdr:rowOff>164979</xdr:rowOff>
    </xdr:from>
    <xdr:to>
      <xdr:col>28</xdr:col>
      <xdr:colOff>18025</xdr:colOff>
      <xdr:row>8</xdr:row>
      <xdr:rowOff>102549</xdr:rowOff>
    </xdr:to>
    <xdr:sp macro="" textlink="$Q$7">
      <xdr:nvSpPr>
        <xdr:cNvPr id="29" name="テキスト ボックス 28">
          <a:extLst>
            <a:ext uri="{FF2B5EF4-FFF2-40B4-BE49-F238E27FC236}">
              <a16:creationId xmlns:a16="http://schemas.microsoft.com/office/drawing/2014/main" id="{6BDB7AC4-C562-4E73-A41C-EC9F6E825E56}"/>
            </a:ext>
          </a:extLst>
        </xdr:cNvPr>
        <xdr:cNvSpPr txBox="1"/>
      </xdr:nvSpPr>
      <xdr:spPr>
        <a:xfrm>
          <a:off x="6041266" y="1783572"/>
          <a:ext cx="451131" cy="168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1482D10-44F0-45F7-BC8D-C4FFB20533BA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24</xdr:col>
      <xdr:colOff>127311</xdr:colOff>
      <xdr:row>9</xdr:row>
      <xdr:rowOff>125792</xdr:rowOff>
    </xdr:from>
    <xdr:to>
      <xdr:col>25</xdr:col>
      <xdr:colOff>114008</xdr:colOff>
      <xdr:row>11</xdr:row>
      <xdr:rowOff>138504</xdr:rowOff>
    </xdr:to>
    <xdr:sp macro="" textlink="$Q$6">
      <xdr:nvSpPr>
        <xdr:cNvPr id="30" name="テキスト ボックス 29">
          <a:extLst>
            <a:ext uri="{FF2B5EF4-FFF2-40B4-BE49-F238E27FC236}">
              <a16:creationId xmlns:a16="http://schemas.microsoft.com/office/drawing/2014/main" id="{351F2887-5D5C-4ABA-A4D3-888DBC00C74F}"/>
            </a:ext>
          </a:extLst>
        </xdr:cNvPr>
        <xdr:cNvSpPr txBox="1"/>
      </xdr:nvSpPr>
      <xdr:spPr>
        <a:xfrm rot="16200000">
          <a:off x="5486404" y="2310499"/>
          <a:ext cx="469912" cy="215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9BFEBF5-8EE0-4A60-B2B7-1EBF4903CAF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2.000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2957</xdr:colOff>
      <xdr:row>11</xdr:row>
      <xdr:rowOff>28632</xdr:rowOff>
    </xdr:from>
    <xdr:to>
      <xdr:col>29</xdr:col>
      <xdr:colOff>192179</xdr:colOff>
      <xdr:row>13</xdr:row>
      <xdr:rowOff>22696</xdr:rowOff>
    </xdr:to>
    <xdr:sp macro="" textlink="$Q$10">
      <xdr:nvSpPr>
        <xdr:cNvPr id="31" name="テキスト ボックス 30">
          <a:extLst>
            <a:ext uri="{FF2B5EF4-FFF2-40B4-BE49-F238E27FC236}">
              <a16:creationId xmlns:a16="http://schemas.microsoft.com/office/drawing/2014/main" id="{1EE5D1A5-8533-4124-A26A-FC5A48F7F5A3}"/>
            </a:ext>
          </a:extLst>
        </xdr:cNvPr>
        <xdr:cNvSpPr txBox="1"/>
      </xdr:nvSpPr>
      <xdr:spPr>
        <a:xfrm rot="3815303">
          <a:off x="6574908" y="2705784"/>
          <a:ext cx="456520" cy="189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13443B0-05C9-4E05-AD3B-DC6E98ABBE54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0.500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40666</xdr:colOff>
      <xdr:row>9</xdr:row>
      <xdr:rowOff>45704</xdr:rowOff>
    </xdr:from>
    <xdr:to>
      <xdr:col>27</xdr:col>
      <xdr:colOff>265</xdr:colOff>
      <xdr:row>11</xdr:row>
      <xdr:rowOff>59163</xdr:rowOff>
    </xdr:to>
    <xdr:sp macro="" textlink="$Q$9">
      <xdr:nvSpPr>
        <xdr:cNvPr id="32" name="テキスト ボックス 31">
          <a:extLst>
            <a:ext uri="{FF2B5EF4-FFF2-40B4-BE49-F238E27FC236}">
              <a16:creationId xmlns:a16="http://schemas.microsoft.com/office/drawing/2014/main" id="{C115A7CA-3749-40AD-9965-D31014F56946}"/>
            </a:ext>
          </a:extLst>
        </xdr:cNvPr>
        <xdr:cNvSpPr txBox="1"/>
      </xdr:nvSpPr>
      <xdr:spPr>
        <a:xfrm rot="16200000">
          <a:off x="5910040" y="2269295"/>
          <a:ext cx="475914" cy="1908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44F2E0-F5AC-42CE-B8BA-D4C9007DBCBC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130845</xdr:colOff>
      <xdr:row>8</xdr:row>
      <xdr:rowOff>31290</xdr:rowOff>
    </xdr:from>
    <xdr:to>
      <xdr:col>33</xdr:col>
      <xdr:colOff>191567</xdr:colOff>
      <xdr:row>8</xdr:row>
      <xdr:rowOff>31290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C6F553DF-E4BF-4F35-865C-80AA082A86E8}"/>
            </a:ext>
          </a:extLst>
        </xdr:cNvPr>
        <xdr:cNvCxnSpPr/>
      </xdr:nvCxnSpPr>
      <xdr:spPr>
        <a:xfrm>
          <a:off x="7067673" y="1881111"/>
          <a:ext cx="754404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118014</xdr:colOff>
      <xdr:row>8</xdr:row>
      <xdr:rowOff>48854</xdr:rowOff>
    </xdr:from>
    <xdr:ext cx="224998" cy="396583"/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DD231F0-8A59-483F-92C7-BCEA3EBD4122}"/>
            </a:ext>
          </a:extLst>
        </xdr:cNvPr>
        <xdr:cNvSpPr txBox="1"/>
      </xdr:nvSpPr>
      <xdr:spPr>
        <a:xfrm rot="16200000">
          <a:off x="5518621" y="1963447"/>
          <a:ext cx="3965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₀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24</xdr:col>
      <xdr:colOff>99012</xdr:colOff>
      <xdr:row>7</xdr:row>
      <xdr:rowOff>2211</xdr:rowOff>
    </xdr:from>
    <xdr:ext cx="224998" cy="444352"/>
    <xdr:sp macro="" textlink="$Q$13">
      <xdr:nvSpPr>
        <xdr:cNvPr id="51" name="テキスト ボックス 50">
          <a:extLst>
            <a:ext uri="{FF2B5EF4-FFF2-40B4-BE49-F238E27FC236}">
              <a16:creationId xmlns:a16="http://schemas.microsoft.com/office/drawing/2014/main" id="{12F651D1-083C-40C3-A45E-6AF187EF7CDF}"/>
            </a:ext>
          </a:extLst>
        </xdr:cNvPr>
        <xdr:cNvSpPr txBox="1"/>
      </xdr:nvSpPr>
      <xdr:spPr>
        <a:xfrm rot="16200000">
          <a:off x="5475735" y="1712088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2E171B4A-09FA-4E76-AC4D-93BFF817937D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25</xdr:col>
      <xdr:colOff>95493</xdr:colOff>
      <xdr:row>8</xdr:row>
      <xdr:rowOff>32896</xdr:rowOff>
    </xdr:from>
    <xdr:to>
      <xdr:col>25</xdr:col>
      <xdr:colOff>95493</xdr:colOff>
      <xdr:row>9</xdr:row>
      <xdr:rowOff>163430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BEA23971-FB21-5458-E133-7789BE5E05B8}"/>
            </a:ext>
          </a:extLst>
        </xdr:cNvPr>
        <xdr:cNvCxnSpPr/>
      </xdr:nvCxnSpPr>
      <xdr:spPr>
        <a:xfrm>
          <a:off x="5810493" y="1861696"/>
          <a:ext cx="0" cy="359134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145917</xdr:colOff>
      <xdr:row>8</xdr:row>
      <xdr:rowOff>15093</xdr:rowOff>
    </xdr:from>
    <xdr:to>
      <xdr:col>32</xdr:col>
      <xdr:colOff>145917</xdr:colOff>
      <xdr:row>8</xdr:row>
      <xdr:rowOff>157758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E72F380-DB0C-48EE-8F83-81CBD348D9B4}"/>
            </a:ext>
          </a:extLst>
        </xdr:cNvPr>
        <xdr:cNvCxnSpPr/>
      </xdr:nvCxnSpPr>
      <xdr:spPr>
        <a:xfrm rot="2700000">
          <a:off x="7473867" y="1936247"/>
          <a:ext cx="142665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169299</xdr:colOff>
      <xdr:row>8</xdr:row>
      <xdr:rowOff>36181</xdr:rowOff>
    </xdr:from>
    <xdr:to>
      <xdr:col>33</xdr:col>
      <xdr:colOff>3919</xdr:colOff>
      <xdr:row>8</xdr:row>
      <xdr:rowOff>96785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4989E27-7F98-03B1-96CE-0CA0410AE06F}"/>
            </a:ext>
          </a:extLst>
        </xdr:cNvPr>
        <xdr:cNvCxnSpPr/>
      </xdr:nvCxnSpPr>
      <xdr:spPr>
        <a:xfrm>
          <a:off x="7568582" y="1886002"/>
          <a:ext cx="65847" cy="60604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33</xdr:col>
      <xdr:colOff>17288</xdr:colOff>
      <xdr:row>8</xdr:row>
      <xdr:rowOff>36181</xdr:rowOff>
    </xdr:from>
    <xdr:to>
      <xdr:col>33</xdr:col>
      <xdr:colOff>41456</xdr:colOff>
      <xdr:row>8</xdr:row>
      <xdr:rowOff>60262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D7A271E-84A8-ECA3-25CF-B989B0F396F8}"/>
            </a:ext>
          </a:extLst>
        </xdr:cNvPr>
        <xdr:cNvCxnSpPr/>
      </xdr:nvCxnSpPr>
      <xdr:spPr>
        <a:xfrm>
          <a:off x="7647798" y="1886002"/>
          <a:ext cx="24168" cy="24081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197971</xdr:colOff>
      <xdr:row>8</xdr:row>
      <xdr:rowOff>36181</xdr:rowOff>
    </xdr:from>
    <xdr:to>
      <xdr:col>32</xdr:col>
      <xdr:colOff>29697</xdr:colOff>
      <xdr:row>8</xdr:row>
      <xdr:rowOff>96785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E14E8B0F-5A02-3ED0-283E-ADB886978A49}"/>
            </a:ext>
          </a:extLst>
        </xdr:cNvPr>
        <xdr:cNvCxnSpPr/>
      </xdr:nvCxnSpPr>
      <xdr:spPr>
        <a:xfrm>
          <a:off x="7366026" y="1886002"/>
          <a:ext cx="62954" cy="60604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41428</xdr:colOff>
      <xdr:row>8</xdr:row>
      <xdr:rowOff>36181</xdr:rowOff>
    </xdr:from>
    <xdr:to>
      <xdr:col>32</xdr:col>
      <xdr:colOff>68422</xdr:colOff>
      <xdr:row>8</xdr:row>
      <xdr:rowOff>60262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8A5955C3-DC32-1057-FD78-79CDE58CDC7D}"/>
            </a:ext>
          </a:extLst>
        </xdr:cNvPr>
        <xdr:cNvCxnSpPr/>
      </xdr:nvCxnSpPr>
      <xdr:spPr>
        <a:xfrm>
          <a:off x="7440711" y="1886002"/>
          <a:ext cx="26994" cy="24081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188063</xdr:colOff>
      <xdr:row>8</xdr:row>
      <xdr:rowOff>86739</xdr:rowOff>
    </xdr:from>
    <xdr:to>
      <xdr:col>32</xdr:col>
      <xdr:colOff>101286</xdr:colOff>
      <xdr:row>8</xdr:row>
      <xdr:rowOff>86739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A98D6B17-62A1-4A36-8564-69F95AD63442}"/>
            </a:ext>
          </a:extLst>
        </xdr:cNvPr>
        <xdr:cNvCxnSpPr/>
      </xdr:nvCxnSpPr>
      <xdr:spPr>
        <a:xfrm rot="18900000">
          <a:off x="7356118" y="1936560"/>
          <a:ext cx="144451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66339</xdr:colOff>
      <xdr:row>8</xdr:row>
      <xdr:rowOff>71821</xdr:rowOff>
    </xdr:from>
    <xdr:to>
      <xdr:col>32</xdr:col>
      <xdr:colOff>128921</xdr:colOff>
      <xdr:row>8</xdr:row>
      <xdr:rowOff>137651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692F365-575E-A06D-1E45-D2E74C909981}"/>
            </a:ext>
          </a:extLst>
        </xdr:cNvPr>
        <xdr:cNvCxnSpPr/>
      </xdr:nvCxnSpPr>
      <xdr:spPr>
        <a:xfrm flipV="1">
          <a:off x="7465622" y="1921642"/>
          <a:ext cx="62582" cy="6583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142477</xdr:colOff>
      <xdr:row>8</xdr:row>
      <xdr:rowOff>114194</xdr:rowOff>
    </xdr:from>
    <xdr:to>
      <xdr:col>32</xdr:col>
      <xdr:colOff>165934</xdr:colOff>
      <xdr:row>8</xdr:row>
      <xdr:rowOff>137651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38215AC5-7352-AC6D-EA2B-C7ED1569C0E4}"/>
            </a:ext>
          </a:extLst>
        </xdr:cNvPr>
        <xdr:cNvCxnSpPr/>
      </xdr:nvCxnSpPr>
      <xdr:spPr>
        <a:xfrm flipV="1">
          <a:off x="7541760" y="1964015"/>
          <a:ext cx="23457" cy="234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45329</xdr:colOff>
      <xdr:row>12</xdr:row>
      <xdr:rowOff>12027</xdr:rowOff>
    </xdr:from>
    <xdr:to>
      <xdr:col>24</xdr:col>
      <xdr:colOff>45329</xdr:colOff>
      <xdr:row>12</xdr:row>
      <xdr:rowOff>156026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F3C9AA0A-5E81-4A71-ADE1-8E23C508291D}"/>
            </a:ext>
          </a:extLst>
        </xdr:cNvPr>
        <xdr:cNvCxnSpPr/>
      </xdr:nvCxnSpPr>
      <xdr:spPr>
        <a:xfrm rot="2700000">
          <a:off x="5522791" y="2858758"/>
          <a:ext cx="143999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68711</xdr:colOff>
      <xdr:row>12</xdr:row>
      <xdr:rowOff>35743</xdr:rowOff>
    </xdr:from>
    <xdr:to>
      <xdr:col>24</xdr:col>
      <xdr:colOff>126507</xdr:colOff>
      <xdr:row>12</xdr:row>
      <xdr:rowOff>98306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FA4D69A0-B5C0-4DE0-95C5-4DD149ED8BBD}"/>
            </a:ext>
          </a:extLst>
        </xdr:cNvPr>
        <xdr:cNvCxnSpPr/>
      </xdr:nvCxnSpPr>
      <xdr:spPr>
        <a:xfrm>
          <a:off x="5618173" y="2810474"/>
          <a:ext cx="57796" cy="62563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138862</xdr:colOff>
      <xdr:row>12</xdr:row>
      <xdr:rowOff>35743</xdr:rowOff>
    </xdr:from>
    <xdr:to>
      <xdr:col>24</xdr:col>
      <xdr:colOff>163654</xdr:colOff>
      <xdr:row>12</xdr:row>
      <xdr:rowOff>61159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FF169749-DDA8-4F9F-A391-B0840A961106}"/>
            </a:ext>
          </a:extLst>
        </xdr:cNvPr>
        <xdr:cNvCxnSpPr/>
      </xdr:nvCxnSpPr>
      <xdr:spPr>
        <a:xfrm>
          <a:off x="5688324" y="2810474"/>
          <a:ext cx="24792" cy="25416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93476</xdr:colOff>
      <xdr:row>12</xdr:row>
      <xdr:rowOff>35743</xdr:rowOff>
    </xdr:from>
    <xdr:to>
      <xdr:col>23</xdr:col>
      <xdr:colOff>151271</xdr:colOff>
      <xdr:row>12</xdr:row>
      <xdr:rowOff>98306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57203FEE-E8F5-4F09-BBCE-60677E3AF4ED}"/>
            </a:ext>
          </a:extLst>
        </xdr:cNvPr>
        <xdr:cNvCxnSpPr/>
      </xdr:nvCxnSpPr>
      <xdr:spPr>
        <a:xfrm>
          <a:off x="5411710" y="2810474"/>
          <a:ext cx="57795" cy="62563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163626</xdr:colOff>
      <xdr:row>12</xdr:row>
      <xdr:rowOff>35743</xdr:rowOff>
    </xdr:from>
    <xdr:to>
      <xdr:col>23</xdr:col>
      <xdr:colOff>186241</xdr:colOff>
      <xdr:row>12</xdr:row>
      <xdr:rowOff>61159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0ADF346B-D3E1-4891-93FC-22605B3EDF0D}"/>
            </a:ext>
          </a:extLst>
        </xdr:cNvPr>
        <xdr:cNvCxnSpPr/>
      </xdr:nvCxnSpPr>
      <xdr:spPr>
        <a:xfrm>
          <a:off x="5481860" y="2810474"/>
          <a:ext cx="22615" cy="25416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87477</xdr:colOff>
      <xdr:row>12</xdr:row>
      <xdr:rowOff>91384</xdr:rowOff>
    </xdr:from>
    <xdr:to>
      <xdr:col>24</xdr:col>
      <xdr:colOff>2642</xdr:colOff>
      <xdr:row>12</xdr:row>
      <xdr:rowOff>91384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D6258846-981B-4745-925A-830DCFC22F65}"/>
            </a:ext>
          </a:extLst>
        </xdr:cNvPr>
        <xdr:cNvCxnSpPr/>
      </xdr:nvCxnSpPr>
      <xdr:spPr>
        <a:xfrm rot="18900000">
          <a:off x="5405711" y="2866115"/>
          <a:ext cx="146393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184158</xdr:colOff>
      <xdr:row>12</xdr:row>
      <xdr:rowOff>72718</xdr:rowOff>
    </xdr:from>
    <xdr:to>
      <xdr:col>24</xdr:col>
      <xdr:colOff>28097</xdr:colOff>
      <xdr:row>12</xdr:row>
      <xdr:rowOff>135919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602A5F71-5DE4-4572-95C0-E74E802FBA89}"/>
            </a:ext>
          </a:extLst>
        </xdr:cNvPr>
        <xdr:cNvCxnSpPr/>
      </xdr:nvCxnSpPr>
      <xdr:spPr>
        <a:xfrm flipV="1">
          <a:off x="5502392" y="2847449"/>
          <a:ext cx="75167" cy="63201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41889</xdr:colOff>
      <xdr:row>12</xdr:row>
      <xdr:rowOff>115090</xdr:rowOff>
    </xdr:from>
    <xdr:to>
      <xdr:col>24</xdr:col>
      <xdr:colOff>65346</xdr:colOff>
      <xdr:row>12</xdr:row>
      <xdr:rowOff>135919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A1A6F9E4-776F-4BC8-A6B5-F9175F267CF7}"/>
            </a:ext>
          </a:extLst>
        </xdr:cNvPr>
        <xdr:cNvCxnSpPr/>
      </xdr:nvCxnSpPr>
      <xdr:spPr>
        <a:xfrm flipV="1">
          <a:off x="5591351" y="2889821"/>
          <a:ext cx="23457" cy="2082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152789</xdr:colOff>
      <xdr:row>6</xdr:row>
      <xdr:rowOff>109124</xdr:rowOff>
    </xdr:from>
    <xdr:to>
      <xdr:col>30</xdr:col>
      <xdr:colOff>112391</xdr:colOff>
      <xdr:row>6</xdr:row>
      <xdr:rowOff>109124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84942A00-AF74-0FA5-C95C-F0138C6CCB0C}"/>
            </a:ext>
          </a:extLst>
        </xdr:cNvPr>
        <xdr:cNvCxnSpPr/>
      </xdr:nvCxnSpPr>
      <xdr:spPr>
        <a:xfrm>
          <a:off x="6395934" y="1496490"/>
          <a:ext cx="653285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165022</xdr:colOff>
      <xdr:row>8</xdr:row>
      <xdr:rowOff>34637</xdr:rowOff>
    </xdr:from>
    <xdr:to>
      <xdr:col>30</xdr:col>
      <xdr:colOff>132647</xdr:colOff>
      <xdr:row>9</xdr:row>
      <xdr:rowOff>157745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96D3E252-A572-85F0-9149-5FDD0ED44911}"/>
            </a:ext>
          </a:extLst>
        </xdr:cNvPr>
        <xdr:cNvCxnSpPr/>
      </xdr:nvCxnSpPr>
      <xdr:spPr>
        <a:xfrm flipV="1">
          <a:off x="6408167" y="1884458"/>
          <a:ext cx="661308" cy="354335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155646</xdr:colOff>
      <xdr:row>6</xdr:row>
      <xdr:rowOff>27690</xdr:rowOff>
    </xdr:from>
    <xdr:to>
      <xdr:col>27</xdr:col>
      <xdr:colOff>155646</xdr:colOff>
      <xdr:row>7</xdr:row>
      <xdr:rowOff>18689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3B52BB42-FE0D-37DC-E29D-CB08684CD79D}"/>
            </a:ext>
          </a:extLst>
        </xdr:cNvPr>
        <xdr:cNvCxnSpPr/>
      </xdr:nvCxnSpPr>
      <xdr:spPr>
        <a:xfrm>
          <a:off x="6398791" y="1415056"/>
          <a:ext cx="0" cy="222226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125472</xdr:colOff>
      <xdr:row>6</xdr:row>
      <xdr:rowOff>32146</xdr:rowOff>
    </xdr:from>
    <xdr:to>
      <xdr:col>30</xdr:col>
      <xdr:colOff>125472</xdr:colOff>
      <xdr:row>7</xdr:row>
      <xdr:rowOff>23145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98DC60D6-95AC-6F9E-41F6-B1489DBA434D}"/>
            </a:ext>
          </a:extLst>
        </xdr:cNvPr>
        <xdr:cNvCxnSpPr/>
      </xdr:nvCxnSpPr>
      <xdr:spPr>
        <a:xfrm>
          <a:off x="7062300" y="1419512"/>
          <a:ext cx="0" cy="222226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178664</xdr:colOff>
      <xdr:row>5</xdr:row>
      <xdr:rowOff>148048</xdr:rowOff>
    </xdr:from>
    <xdr:to>
      <xdr:col>29</xdr:col>
      <xdr:colOff>117422</xdr:colOff>
      <xdr:row>6</xdr:row>
      <xdr:rowOff>115150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B491CE7C-8343-8FDC-DDA0-D0AB4C1552EB}"/>
            </a:ext>
          </a:extLst>
        </xdr:cNvPr>
        <xdr:cNvSpPr txBox="1"/>
      </xdr:nvSpPr>
      <xdr:spPr>
        <a:xfrm>
          <a:off x="6421809" y="1304186"/>
          <a:ext cx="401213" cy="1983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₁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179307</xdr:colOff>
      <xdr:row>5</xdr:row>
      <xdr:rowOff>149228</xdr:rowOff>
    </xdr:from>
    <xdr:to>
      <xdr:col>30</xdr:col>
      <xdr:colOff>167981</xdr:colOff>
      <xdr:row>6</xdr:row>
      <xdr:rowOff>87430</xdr:rowOff>
    </xdr:to>
    <xdr:sp macro="" textlink="$Q$14">
      <xdr:nvSpPr>
        <xdr:cNvPr id="72" name="テキスト ボックス 71">
          <a:extLst>
            <a:ext uri="{FF2B5EF4-FFF2-40B4-BE49-F238E27FC236}">
              <a16:creationId xmlns:a16="http://schemas.microsoft.com/office/drawing/2014/main" id="{9950151A-9692-B976-14A3-B2B9CE083EAA}"/>
            </a:ext>
          </a:extLst>
        </xdr:cNvPr>
        <xdr:cNvSpPr txBox="1"/>
      </xdr:nvSpPr>
      <xdr:spPr>
        <a:xfrm>
          <a:off x="6653679" y="1305366"/>
          <a:ext cx="451130" cy="1694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5622A4F-096B-4842-8100-8FAEC903F14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70459</xdr:colOff>
      <xdr:row>7</xdr:row>
      <xdr:rowOff>217970</xdr:rowOff>
    </xdr:from>
    <xdr:to>
      <xdr:col>30</xdr:col>
      <xdr:colOff>72192</xdr:colOff>
      <xdr:row>8</xdr:row>
      <xdr:rowOff>179245</xdr:rowOff>
    </xdr:to>
    <xdr:sp macro="" textlink="$Q$15">
      <xdr:nvSpPr>
        <xdr:cNvPr id="76" name="テキスト ボックス 75">
          <a:extLst>
            <a:ext uri="{FF2B5EF4-FFF2-40B4-BE49-F238E27FC236}">
              <a16:creationId xmlns:a16="http://schemas.microsoft.com/office/drawing/2014/main" id="{8242390A-AEA4-3702-EE5B-96DE76A1AE55}"/>
            </a:ext>
          </a:extLst>
        </xdr:cNvPr>
        <xdr:cNvSpPr txBox="1"/>
      </xdr:nvSpPr>
      <xdr:spPr>
        <a:xfrm rot="-1740000">
          <a:off x="6544831" y="1836563"/>
          <a:ext cx="464189" cy="19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C831370-150D-4118-9AE9-6022BB21D5AA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175013</xdr:colOff>
      <xdr:row>8</xdr:row>
      <xdr:rowOff>87783</xdr:rowOff>
    </xdr:from>
    <xdr:to>
      <xdr:col>29</xdr:col>
      <xdr:colOff>78180</xdr:colOff>
      <xdr:row>9</xdr:row>
      <xdr:rowOff>49684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1CC8F62F-78F4-53E3-54B6-0F20AB32B309}"/>
            </a:ext>
          </a:extLst>
        </xdr:cNvPr>
        <xdr:cNvSpPr txBox="1"/>
      </xdr:nvSpPr>
      <xdr:spPr>
        <a:xfrm rot="-1740000">
          <a:off x="6418158" y="1937604"/>
          <a:ext cx="365622" cy="1931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59889</xdr:colOff>
      <xdr:row>13</xdr:row>
      <xdr:rowOff>42945</xdr:rowOff>
    </xdr:from>
    <xdr:to>
      <xdr:col>29</xdr:col>
      <xdr:colOff>59889</xdr:colOff>
      <xdr:row>13</xdr:row>
      <xdr:rowOff>218942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66057546-DE27-3C02-860E-C2EC5707AC92}"/>
            </a:ext>
          </a:extLst>
        </xdr:cNvPr>
        <xdr:cNvCxnSpPr/>
      </xdr:nvCxnSpPr>
      <xdr:spPr>
        <a:xfrm>
          <a:off x="6765489" y="3048904"/>
          <a:ext cx="0" cy="175997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158756</xdr:colOff>
      <xdr:row>7</xdr:row>
      <xdr:rowOff>17276</xdr:rowOff>
    </xdr:from>
    <xdr:to>
      <xdr:col>31</xdr:col>
      <xdr:colOff>158756</xdr:colOff>
      <xdr:row>8</xdr:row>
      <xdr:rowOff>43125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0AA9B24-ED08-4AFC-8983-3CB8724472F7}"/>
            </a:ext>
          </a:extLst>
        </xdr:cNvPr>
        <xdr:cNvCxnSpPr/>
      </xdr:nvCxnSpPr>
      <xdr:spPr>
        <a:xfrm>
          <a:off x="7326811" y="1635869"/>
          <a:ext cx="0" cy="257077"/>
        </a:xfrm>
        <a:prstGeom prst="line">
          <a:avLst/>
        </a:prstGeom>
        <a:ln w="31750">
          <a:solidFill>
            <a:schemeClr val="tx1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24752</xdr:colOff>
      <xdr:row>5</xdr:row>
      <xdr:rowOff>56174</xdr:rowOff>
    </xdr:from>
    <xdr:to>
      <xdr:col>30</xdr:col>
      <xdr:colOff>128354</xdr:colOff>
      <xdr:row>5</xdr:row>
      <xdr:rowOff>56174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7C8A4D8B-E919-CBF6-82C7-94A37D26C01E}"/>
            </a:ext>
          </a:extLst>
        </xdr:cNvPr>
        <xdr:cNvCxnSpPr/>
      </xdr:nvCxnSpPr>
      <xdr:spPr>
        <a:xfrm>
          <a:off x="6267897" y="1212312"/>
          <a:ext cx="797285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22355</xdr:colOff>
      <xdr:row>4</xdr:row>
      <xdr:rowOff>202627</xdr:rowOff>
    </xdr:from>
    <xdr:to>
      <xdr:col>27</xdr:col>
      <xdr:colOff>22355</xdr:colOff>
      <xdr:row>7</xdr:row>
      <xdr:rowOff>219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614573DE-3AA1-DEB9-31D0-B573D80B7ED0}"/>
            </a:ext>
          </a:extLst>
        </xdr:cNvPr>
        <xdr:cNvCxnSpPr/>
      </xdr:nvCxnSpPr>
      <xdr:spPr>
        <a:xfrm>
          <a:off x="6265500" y="1127537"/>
          <a:ext cx="0" cy="491275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131989</xdr:colOff>
      <xdr:row>4</xdr:row>
      <xdr:rowOff>207083</xdr:rowOff>
    </xdr:from>
    <xdr:to>
      <xdr:col>30</xdr:col>
      <xdr:colOff>131989</xdr:colOff>
      <xdr:row>5</xdr:row>
      <xdr:rowOff>198084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648B387-0A64-03CA-3199-322F66DA3378}"/>
            </a:ext>
          </a:extLst>
        </xdr:cNvPr>
        <xdr:cNvCxnSpPr/>
      </xdr:nvCxnSpPr>
      <xdr:spPr>
        <a:xfrm>
          <a:off x="7068817" y="1131993"/>
          <a:ext cx="0" cy="222229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203647</xdr:colOff>
      <xdr:row>4</xdr:row>
      <xdr:rowOff>97156</xdr:rowOff>
    </xdr:from>
    <xdr:to>
      <xdr:col>29</xdr:col>
      <xdr:colOff>142405</xdr:colOff>
      <xdr:row>5</xdr:row>
      <xdr:rowOff>62200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4D71A07F-8BB8-D70A-EAED-679A38C223BE}"/>
            </a:ext>
          </a:extLst>
        </xdr:cNvPr>
        <xdr:cNvSpPr txBox="1"/>
      </xdr:nvSpPr>
      <xdr:spPr>
        <a:xfrm>
          <a:off x="6446792" y="1022066"/>
          <a:ext cx="401213" cy="1962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204290</xdr:colOff>
      <xdr:row>4</xdr:row>
      <xdr:rowOff>98336</xdr:rowOff>
    </xdr:from>
    <xdr:to>
      <xdr:col>30</xdr:col>
      <xdr:colOff>192964</xdr:colOff>
      <xdr:row>5</xdr:row>
      <xdr:rowOff>32430</xdr:rowOff>
    </xdr:to>
    <xdr:sp macro="" textlink="$Q$37">
      <xdr:nvSpPr>
        <xdr:cNvPr id="35" name="テキスト ボックス 34">
          <a:extLst>
            <a:ext uri="{FF2B5EF4-FFF2-40B4-BE49-F238E27FC236}">
              <a16:creationId xmlns:a16="http://schemas.microsoft.com/office/drawing/2014/main" id="{6B1AA75E-6954-9647-2929-E3327F3FF12C}"/>
            </a:ext>
          </a:extLst>
        </xdr:cNvPr>
        <xdr:cNvSpPr txBox="1"/>
      </xdr:nvSpPr>
      <xdr:spPr>
        <a:xfrm>
          <a:off x="6678662" y="1023246"/>
          <a:ext cx="451130" cy="1653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69A425C-D280-428C-B9DC-00C64B7474F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2.200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128607</xdr:colOff>
      <xdr:row>7</xdr:row>
      <xdr:rowOff>7599</xdr:rowOff>
    </xdr:from>
    <xdr:to>
      <xdr:col>30</xdr:col>
      <xdr:colOff>128607</xdr:colOff>
      <xdr:row>8</xdr:row>
      <xdr:rowOff>34785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0F18D20B-E9F5-4893-6F05-45B6408F675B}"/>
            </a:ext>
          </a:extLst>
        </xdr:cNvPr>
        <xdr:cNvCxnSpPr/>
      </xdr:nvCxnSpPr>
      <xdr:spPr>
        <a:xfrm>
          <a:off x="7065435" y="1626192"/>
          <a:ext cx="0" cy="258414"/>
        </a:xfrm>
        <a:prstGeom prst="line">
          <a:avLst/>
        </a:prstGeom>
        <a:ln w="31750">
          <a:solidFill>
            <a:schemeClr val="tx1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111453</xdr:colOff>
      <xdr:row>7</xdr:row>
      <xdr:rowOff>5207</xdr:rowOff>
    </xdr:from>
    <xdr:to>
      <xdr:col>33</xdr:col>
      <xdr:colOff>137800</xdr:colOff>
      <xdr:row>7</xdr:row>
      <xdr:rowOff>5207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FC1A05E3-B776-4E1F-B0D3-787ED6204118}"/>
            </a:ext>
          </a:extLst>
        </xdr:cNvPr>
        <xdr:cNvCxnSpPr/>
      </xdr:nvCxnSpPr>
      <xdr:spPr>
        <a:xfrm>
          <a:off x="7048281" y="1623800"/>
          <a:ext cx="720029" cy="0"/>
        </a:xfrm>
        <a:prstGeom prst="line">
          <a:avLst/>
        </a:prstGeom>
        <a:ln w="3175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165358</xdr:colOff>
      <xdr:row>7</xdr:row>
      <xdr:rowOff>17276</xdr:rowOff>
    </xdr:from>
    <xdr:to>
      <xdr:col>32</xdr:col>
      <xdr:colOff>165358</xdr:colOff>
      <xdr:row>8</xdr:row>
      <xdr:rowOff>43125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52A50E47-216F-8E94-CDD4-9D647CD03313}"/>
            </a:ext>
          </a:extLst>
        </xdr:cNvPr>
        <xdr:cNvCxnSpPr/>
      </xdr:nvCxnSpPr>
      <xdr:spPr>
        <a:xfrm>
          <a:off x="7564641" y="1635869"/>
          <a:ext cx="0" cy="257077"/>
        </a:xfrm>
        <a:prstGeom prst="line">
          <a:avLst/>
        </a:prstGeom>
        <a:ln w="31750">
          <a:solidFill>
            <a:schemeClr val="tx1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107947</xdr:colOff>
      <xdr:row>7</xdr:row>
      <xdr:rowOff>167326</xdr:rowOff>
    </xdr:from>
    <xdr:to>
      <xdr:col>29</xdr:col>
      <xdr:colOff>183076</xdr:colOff>
      <xdr:row>8</xdr:row>
      <xdr:rowOff>129227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EC34F024-7F2B-2E6B-B9D9-8C3088BC0061}"/>
            </a:ext>
          </a:extLst>
        </xdr:cNvPr>
        <xdr:cNvSpPr txBox="1"/>
      </xdr:nvSpPr>
      <xdr:spPr>
        <a:xfrm rot="-1740000">
          <a:off x="6351092" y="1785919"/>
          <a:ext cx="537584" cy="1931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 : 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₃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 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50197</xdr:colOff>
      <xdr:row>8</xdr:row>
      <xdr:rowOff>31843</xdr:rowOff>
    </xdr:from>
    <xdr:to>
      <xdr:col>26</xdr:col>
      <xdr:colOff>45221</xdr:colOff>
      <xdr:row>8</xdr:row>
      <xdr:rowOff>31843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98FA099B-2185-2725-02A1-271D8FCA1685}"/>
            </a:ext>
          </a:extLst>
        </xdr:cNvPr>
        <xdr:cNvCxnSpPr/>
      </xdr:nvCxnSpPr>
      <xdr:spPr>
        <a:xfrm>
          <a:off x="5765197" y="1860643"/>
          <a:ext cx="22362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175775</xdr:colOff>
      <xdr:row>18</xdr:row>
      <xdr:rowOff>159009</xdr:rowOff>
    </xdr:from>
    <xdr:to>
      <xdr:col>32</xdr:col>
      <xdr:colOff>53691</xdr:colOff>
      <xdr:row>18</xdr:row>
      <xdr:rowOff>159009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DAEB2C7-BF94-459E-B77B-861D61933D39}"/>
            </a:ext>
          </a:extLst>
        </xdr:cNvPr>
        <xdr:cNvCxnSpPr/>
      </xdr:nvCxnSpPr>
      <xdr:spPr>
        <a:xfrm>
          <a:off x="6347975" y="4273809"/>
          <a:ext cx="10209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6626</xdr:colOff>
      <xdr:row>18</xdr:row>
      <xdr:rowOff>163019</xdr:rowOff>
    </xdr:from>
    <xdr:to>
      <xdr:col>27</xdr:col>
      <xdr:colOff>113507</xdr:colOff>
      <xdr:row>18</xdr:row>
      <xdr:rowOff>163019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1FF55-BFD8-4B0C-9D2C-35498984AFAA}"/>
            </a:ext>
          </a:extLst>
        </xdr:cNvPr>
        <xdr:cNvCxnSpPr/>
      </xdr:nvCxnSpPr>
      <xdr:spPr>
        <a:xfrm>
          <a:off x="6036365" y="4337454"/>
          <a:ext cx="33879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37137</xdr:colOff>
      <xdr:row>12</xdr:row>
      <xdr:rowOff>97779</xdr:rowOff>
    </xdr:from>
    <xdr:to>
      <xdr:col>26</xdr:col>
      <xdr:colOff>37137</xdr:colOff>
      <xdr:row>18</xdr:row>
      <xdr:rowOff>160317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3AD565A-8234-4C7E-9899-461BCC38550E}"/>
            </a:ext>
          </a:extLst>
        </xdr:cNvPr>
        <xdr:cNvCxnSpPr/>
      </xdr:nvCxnSpPr>
      <xdr:spPr>
        <a:xfrm>
          <a:off x="6066876" y="2880736"/>
          <a:ext cx="0" cy="1454016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163814</xdr:colOff>
      <xdr:row>19</xdr:row>
      <xdr:rowOff>223656</xdr:rowOff>
    </xdr:from>
    <xdr:to>
      <xdr:col>30</xdr:col>
      <xdr:colOff>89617</xdr:colOff>
      <xdr:row>21</xdr:row>
      <xdr:rowOff>7653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850A910-4302-4D8D-9023-3897E3E55DCA}"/>
            </a:ext>
          </a:extLst>
        </xdr:cNvPr>
        <xdr:cNvSpPr txBox="1"/>
      </xdr:nvSpPr>
      <xdr:spPr>
        <a:xfrm>
          <a:off x="6564614" y="4567056"/>
          <a:ext cx="383003" cy="241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167534</xdr:colOff>
      <xdr:row>12</xdr:row>
      <xdr:rowOff>84241</xdr:rowOff>
    </xdr:from>
    <xdr:to>
      <xdr:col>27</xdr:col>
      <xdr:colOff>167534</xdr:colOff>
      <xdr:row>18</xdr:row>
      <xdr:rowOff>145749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307494A-1D0A-4FE0-A231-0B1004476D31}"/>
            </a:ext>
          </a:extLst>
        </xdr:cNvPr>
        <xdr:cNvCxnSpPr/>
      </xdr:nvCxnSpPr>
      <xdr:spPr>
        <a:xfrm flipV="1">
          <a:off x="6339734" y="2827441"/>
          <a:ext cx="0" cy="1433108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67551</xdr:colOff>
      <xdr:row>15</xdr:row>
      <xdr:rowOff>119668</xdr:rowOff>
    </xdr:from>
    <xdr:to>
      <xdr:col>26</xdr:col>
      <xdr:colOff>29452</xdr:colOff>
      <xdr:row>17</xdr:row>
      <xdr:rowOff>47157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89D301C3-D3C9-452D-BB10-8B5E38AE6A25}"/>
            </a:ext>
          </a:extLst>
        </xdr:cNvPr>
        <xdr:cNvSpPr txBox="1"/>
      </xdr:nvSpPr>
      <xdr:spPr>
        <a:xfrm rot="16200000">
          <a:off x="5766626" y="3697115"/>
          <a:ext cx="391315" cy="1938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21140</xdr:colOff>
      <xdr:row>12</xdr:row>
      <xdr:rowOff>94321</xdr:rowOff>
    </xdr:from>
    <xdr:to>
      <xdr:col>27</xdr:col>
      <xdr:colOff>92765</xdr:colOff>
      <xdr:row>12</xdr:row>
      <xdr:rowOff>94321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95DD7CA-525C-4F8F-BC11-4446619BDA84}"/>
            </a:ext>
          </a:extLst>
        </xdr:cNvPr>
        <xdr:cNvCxnSpPr/>
      </xdr:nvCxnSpPr>
      <xdr:spPr>
        <a:xfrm>
          <a:off x="6050879" y="2877278"/>
          <a:ext cx="30353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5639</xdr:colOff>
      <xdr:row>12</xdr:row>
      <xdr:rowOff>95729</xdr:rowOff>
    </xdr:from>
    <xdr:to>
      <xdr:col>32</xdr:col>
      <xdr:colOff>55718</xdr:colOff>
      <xdr:row>18</xdr:row>
      <xdr:rowOff>163554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2DBA8542-43FB-424D-9177-757A80DB22C1}"/>
            </a:ext>
          </a:extLst>
        </xdr:cNvPr>
        <xdr:cNvCxnSpPr/>
      </xdr:nvCxnSpPr>
      <xdr:spPr>
        <a:xfrm flipH="1" flipV="1">
          <a:off x="6635039" y="2838929"/>
          <a:ext cx="735879" cy="143942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175787</xdr:colOff>
      <xdr:row>20</xdr:row>
      <xdr:rowOff>33437</xdr:rowOff>
    </xdr:from>
    <xdr:to>
      <xdr:col>32</xdr:col>
      <xdr:colOff>53703</xdr:colOff>
      <xdr:row>20</xdr:row>
      <xdr:rowOff>33437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8C0F25DF-2581-4C1A-AE42-E3212D350467}"/>
            </a:ext>
          </a:extLst>
        </xdr:cNvPr>
        <xdr:cNvCxnSpPr/>
      </xdr:nvCxnSpPr>
      <xdr:spPr>
        <a:xfrm>
          <a:off x="6347987" y="4605437"/>
          <a:ext cx="1020916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180467</xdr:colOff>
      <xdr:row>19</xdr:row>
      <xdr:rowOff>36518</xdr:rowOff>
    </xdr:from>
    <xdr:to>
      <xdr:col>27</xdr:col>
      <xdr:colOff>180467</xdr:colOff>
      <xdr:row>20</xdr:row>
      <xdr:rowOff>96825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BC99B815-14F3-4EEB-B890-79ADA8C49D6E}"/>
            </a:ext>
          </a:extLst>
        </xdr:cNvPr>
        <xdr:cNvCxnSpPr/>
      </xdr:nvCxnSpPr>
      <xdr:spPr>
        <a:xfrm>
          <a:off x="6352667" y="4379918"/>
          <a:ext cx="0" cy="288907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61989</xdr:colOff>
      <xdr:row>19</xdr:row>
      <xdr:rowOff>53559</xdr:rowOff>
    </xdr:from>
    <xdr:to>
      <xdr:col>32</xdr:col>
      <xdr:colOff>61989</xdr:colOff>
      <xdr:row>20</xdr:row>
      <xdr:rowOff>96825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3A9B430-FA64-4A89-ABBB-6343ADDCD5FD}"/>
            </a:ext>
          </a:extLst>
        </xdr:cNvPr>
        <xdr:cNvCxnSpPr/>
      </xdr:nvCxnSpPr>
      <xdr:spPr>
        <a:xfrm>
          <a:off x="7377189" y="4396959"/>
          <a:ext cx="0" cy="271866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138703</xdr:colOff>
      <xdr:row>19</xdr:row>
      <xdr:rowOff>220192</xdr:rowOff>
    </xdr:from>
    <xdr:to>
      <xdr:col>31</xdr:col>
      <xdr:colOff>126847</xdr:colOff>
      <xdr:row>20</xdr:row>
      <xdr:rowOff>181228</xdr:rowOff>
    </xdr:to>
    <xdr:sp macro="" textlink="'1.設計条件'!Q8">
      <xdr:nvSpPr>
        <xdr:cNvPr id="20" name="テキスト ボックス 19">
          <a:extLst>
            <a:ext uri="{FF2B5EF4-FFF2-40B4-BE49-F238E27FC236}">
              <a16:creationId xmlns:a16="http://schemas.microsoft.com/office/drawing/2014/main" id="{07994AB9-A899-4D7B-B998-2C71D7A7F25E}"/>
            </a:ext>
          </a:extLst>
        </xdr:cNvPr>
        <xdr:cNvSpPr txBox="1"/>
      </xdr:nvSpPr>
      <xdr:spPr>
        <a:xfrm>
          <a:off x="6768103" y="4563592"/>
          <a:ext cx="445344" cy="189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C0157B0-120D-4C1E-A469-5A34871DF47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59757</xdr:colOff>
      <xdr:row>14</xdr:row>
      <xdr:rowOff>29050</xdr:rowOff>
    </xdr:from>
    <xdr:to>
      <xdr:col>26</xdr:col>
      <xdr:colOff>21658</xdr:colOff>
      <xdr:row>16</xdr:row>
      <xdr:rowOff>54948</xdr:rowOff>
    </xdr:to>
    <xdr:sp macro="" textlink="'1.設計条件'!Q6">
      <xdr:nvSpPr>
        <xdr:cNvPr id="22" name="テキスト ボックス 21">
          <a:extLst>
            <a:ext uri="{FF2B5EF4-FFF2-40B4-BE49-F238E27FC236}">
              <a16:creationId xmlns:a16="http://schemas.microsoft.com/office/drawing/2014/main" id="{7EDD355E-E304-45E6-B987-D9A46E254D27}"/>
            </a:ext>
          </a:extLst>
        </xdr:cNvPr>
        <xdr:cNvSpPr txBox="1"/>
      </xdr:nvSpPr>
      <xdr:spPr>
        <a:xfrm rot="16200000">
          <a:off x="5709628" y="3423788"/>
          <a:ext cx="489724" cy="1938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68F2DEF-F60F-44CC-AB14-DE7E59B22FB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2.000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19396</xdr:colOff>
      <xdr:row>15</xdr:row>
      <xdr:rowOff>128240</xdr:rowOff>
    </xdr:from>
    <xdr:to>
      <xdr:col>27</xdr:col>
      <xdr:colOff>19396</xdr:colOff>
      <xdr:row>18</xdr:row>
      <xdr:rowOff>159509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3CC8AC90-72F6-C5FA-5C87-BD44F384B53A}"/>
            </a:ext>
          </a:extLst>
        </xdr:cNvPr>
        <xdr:cNvCxnSpPr/>
      </xdr:nvCxnSpPr>
      <xdr:spPr>
        <a:xfrm>
          <a:off x="6281048" y="3606936"/>
          <a:ext cx="0" cy="727008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165214</xdr:colOff>
      <xdr:row>14</xdr:row>
      <xdr:rowOff>44177</xdr:rowOff>
    </xdr:from>
    <xdr:to>
      <xdr:col>28</xdr:col>
      <xdr:colOff>79465</xdr:colOff>
      <xdr:row>14</xdr:row>
      <xdr:rowOff>44177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477EA480-00CA-ED84-63BB-7444CC38DBC1}"/>
            </a:ext>
          </a:extLst>
        </xdr:cNvPr>
        <xdr:cNvCxnSpPr/>
      </xdr:nvCxnSpPr>
      <xdr:spPr>
        <a:xfrm>
          <a:off x="6337414" y="3244577"/>
          <a:ext cx="142851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64446</xdr:colOff>
      <xdr:row>15</xdr:row>
      <xdr:rowOff>102780</xdr:rowOff>
    </xdr:from>
    <xdr:to>
      <xdr:col>28</xdr:col>
      <xdr:colOff>120336</xdr:colOff>
      <xdr:row>15</xdr:row>
      <xdr:rowOff>158353</xdr:rowOff>
    </xdr:to>
    <xdr:sp macro="" textlink="">
      <xdr:nvSpPr>
        <xdr:cNvPr id="83" name="楕円 82">
          <a:extLst>
            <a:ext uri="{FF2B5EF4-FFF2-40B4-BE49-F238E27FC236}">
              <a16:creationId xmlns:a16="http://schemas.microsoft.com/office/drawing/2014/main" id="{8EDCB5D2-34F8-6AA9-7742-DD7ED6D6EE56}"/>
            </a:ext>
          </a:extLst>
        </xdr:cNvPr>
        <xdr:cNvSpPr/>
      </xdr:nvSpPr>
      <xdr:spPr>
        <a:xfrm>
          <a:off x="6465246" y="3531780"/>
          <a:ext cx="55890" cy="5557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84779</xdr:colOff>
      <xdr:row>14</xdr:row>
      <xdr:rowOff>21293</xdr:rowOff>
    </xdr:from>
    <xdr:to>
      <xdr:col>28</xdr:col>
      <xdr:colOff>84779</xdr:colOff>
      <xdr:row>14</xdr:row>
      <xdr:rowOff>105568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E062914D-9932-4EE7-A143-39434B5AB6F1}"/>
            </a:ext>
          </a:extLst>
        </xdr:cNvPr>
        <xdr:cNvCxnSpPr/>
      </xdr:nvCxnSpPr>
      <xdr:spPr>
        <a:xfrm>
          <a:off x="6485579" y="3221693"/>
          <a:ext cx="0" cy="84275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192157</xdr:colOff>
      <xdr:row>15</xdr:row>
      <xdr:rowOff>125906</xdr:rowOff>
    </xdr:from>
    <xdr:to>
      <xdr:col>27</xdr:col>
      <xdr:colOff>120878</xdr:colOff>
      <xdr:row>15</xdr:row>
      <xdr:rowOff>125906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A2CDAE4A-B4C6-4A21-A590-DECEFA9652DA}"/>
            </a:ext>
          </a:extLst>
        </xdr:cNvPr>
        <xdr:cNvCxnSpPr/>
      </xdr:nvCxnSpPr>
      <xdr:spPr>
        <a:xfrm>
          <a:off x="6221896" y="3604602"/>
          <a:ext cx="16063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85155</xdr:colOff>
      <xdr:row>13</xdr:row>
      <xdr:rowOff>81507</xdr:rowOff>
    </xdr:from>
    <xdr:to>
      <xdr:col>29</xdr:col>
      <xdr:colOff>92985</xdr:colOff>
      <xdr:row>14</xdr:row>
      <xdr:rowOff>42540</xdr:rowOff>
    </xdr:to>
    <xdr:sp macro="" textlink="$N$7">
      <xdr:nvSpPr>
        <xdr:cNvPr id="88" name="テキスト ボックス 87">
          <a:extLst>
            <a:ext uri="{FF2B5EF4-FFF2-40B4-BE49-F238E27FC236}">
              <a16:creationId xmlns:a16="http://schemas.microsoft.com/office/drawing/2014/main" id="{6A8DF03A-9EC1-4312-89C3-69AA81CAFE54}"/>
            </a:ext>
          </a:extLst>
        </xdr:cNvPr>
        <xdr:cNvSpPr txBox="1"/>
      </xdr:nvSpPr>
      <xdr:spPr>
        <a:xfrm>
          <a:off x="6257355" y="3053307"/>
          <a:ext cx="465030" cy="189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1462161-26DC-466D-8553-0821882FA722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0.200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64591</xdr:colOff>
      <xdr:row>16</xdr:row>
      <xdr:rowOff>33482</xdr:rowOff>
    </xdr:from>
    <xdr:to>
      <xdr:col>27</xdr:col>
      <xdr:colOff>43013</xdr:colOff>
      <xdr:row>18</xdr:row>
      <xdr:rowOff>19702</xdr:rowOff>
    </xdr:to>
    <xdr:sp macro="" textlink="$Q$7">
      <xdr:nvSpPr>
        <xdr:cNvPr id="89" name="テキスト ボックス 88">
          <a:extLst>
            <a:ext uri="{FF2B5EF4-FFF2-40B4-BE49-F238E27FC236}">
              <a16:creationId xmlns:a16="http://schemas.microsoft.com/office/drawing/2014/main" id="{F02FFA9C-1A72-4A0C-80BD-94825C366110}"/>
            </a:ext>
          </a:extLst>
        </xdr:cNvPr>
        <xdr:cNvSpPr txBox="1"/>
      </xdr:nvSpPr>
      <xdr:spPr>
        <a:xfrm rot="16200000">
          <a:off x="5974475" y="3863946"/>
          <a:ext cx="450046" cy="2103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F308644-A8A5-46CC-A11C-251B32A92E99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1.000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184275</xdr:colOff>
      <xdr:row>19</xdr:row>
      <xdr:rowOff>117811</xdr:rowOff>
    </xdr:from>
    <xdr:to>
      <xdr:col>30</xdr:col>
      <xdr:colOff>24228</xdr:colOff>
      <xdr:row>19</xdr:row>
      <xdr:rowOff>117811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6C49F1AA-63BB-48E2-9315-B855E637B7EF}"/>
            </a:ext>
          </a:extLst>
        </xdr:cNvPr>
        <xdr:cNvCxnSpPr/>
      </xdr:nvCxnSpPr>
      <xdr:spPr>
        <a:xfrm>
          <a:off x="6356475" y="4461211"/>
          <a:ext cx="525753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33</xdr:col>
      <xdr:colOff>17497</xdr:colOff>
      <xdr:row>16</xdr:row>
      <xdr:rowOff>133423</xdr:rowOff>
    </xdr:from>
    <xdr:to>
      <xdr:col>33</xdr:col>
      <xdr:colOff>17497</xdr:colOff>
      <xdr:row>18</xdr:row>
      <xdr:rowOff>156671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9E2EE895-D4AC-46EB-9828-DE5BCEEF4B4A}"/>
            </a:ext>
          </a:extLst>
        </xdr:cNvPr>
        <xdr:cNvCxnSpPr/>
      </xdr:nvCxnSpPr>
      <xdr:spPr>
        <a:xfrm>
          <a:off x="7561297" y="3791023"/>
          <a:ext cx="0" cy="480448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204605</xdr:colOff>
      <xdr:row>16</xdr:row>
      <xdr:rowOff>106913</xdr:rowOff>
    </xdr:from>
    <xdr:to>
      <xdr:col>30</xdr:col>
      <xdr:colOff>30901</xdr:colOff>
      <xdr:row>16</xdr:row>
      <xdr:rowOff>160424</xdr:rowOff>
    </xdr:to>
    <xdr:sp macro="" textlink="">
      <xdr:nvSpPr>
        <xdr:cNvPr id="92" name="楕円 91">
          <a:extLst>
            <a:ext uri="{FF2B5EF4-FFF2-40B4-BE49-F238E27FC236}">
              <a16:creationId xmlns:a16="http://schemas.microsoft.com/office/drawing/2014/main" id="{21527D3C-8FE0-46D1-96FB-60938BE4AA4E}"/>
            </a:ext>
          </a:extLst>
        </xdr:cNvPr>
        <xdr:cNvSpPr/>
      </xdr:nvSpPr>
      <xdr:spPr>
        <a:xfrm>
          <a:off x="6834005" y="3764513"/>
          <a:ext cx="54896" cy="5351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32</xdr:col>
      <xdr:colOff>182827</xdr:colOff>
      <xdr:row>16</xdr:row>
      <xdr:rowOff>132332</xdr:rowOff>
    </xdr:from>
    <xdr:to>
      <xdr:col>33</xdr:col>
      <xdr:colOff>50318</xdr:colOff>
      <xdr:row>16</xdr:row>
      <xdr:rowOff>132332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4697507F-ED9E-4362-B11C-AB71BD21B16E}"/>
            </a:ext>
          </a:extLst>
        </xdr:cNvPr>
        <xdr:cNvCxnSpPr/>
      </xdr:nvCxnSpPr>
      <xdr:spPr>
        <a:xfrm>
          <a:off x="7498027" y="3789932"/>
          <a:ext cx="96091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19557</xdr:colOff>
      <xdr:row>19</xdr:row>
      <xdr:rowOff>48690</xdr:rowOff>
    </xdr:from>
    <xdr:to>
      <xdr:col>30</xdr:col>
      <xdr:colOff>19557</xdr:colOff>
      <xdr:row>19</xdr:row>
      <xdr:rowOff>159265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04CBC164-6991-4786-A138-AE32B8D9F1A5}"/>
            </a:ext>
          </a:extLst>
        </xdr:cNvPr>
        <xdr:cNvCxnSpPr/>
      </xdr:nvCxnSpPr>
      <xdr:spPr>
        <a:xfrm>
          <a:off x="6877557" y="4392090"/>
          <a:ext cx="0" cy="110575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209935</xdr:colOff>
      <xdr:row>16</xdr:row>
      <xdr:rowOff>148553</xdr:rowOff>
    </xdr:from>
    <xdr:to>
      <xdr:col>33</xdr:col>
      <xdr:colOff>158651</xdr:colOff>
      <xdr:row>18</xdr:row>
      <xdr:rowOff>141040</xdr:rowOff>
    </xdr:to>
    <xdr:sp macro="" textlink="$Q$8">
      <xdr:nvSpPr>
        <xdr:cNvPr id="95" name="テキスト ボックス 94">
          <a:extLst>
            <a:ext uri="{FF2B5EF4-FFF2-40B4-BE49-F238E27FC236}">
              <a16:creationId xmlns:a16="http://schemas.microsoft.com/office/drawing/2014/main" id="{EC9C4270-B0AF-49B7-A7D1-2E39AB4B10D6}"/>
            </a:ext>
          </a:extLst>
        </xdr:cNvPr>
        <xdr:cNvSpPr txBox="1"/>
      </xdr:nvSpPr>
      <xdr:spPr>
        <a:xfrm rot="16200000">
          <a:off x="7388949" y="3942339"/>
          <a:ext cx="449687" cy="1773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1FE40EF-A719-4B6A-945D-FDB8E8CF23EC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0.667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8123</xdr:colOff>
      <xdr:row>19</xdr:row>
      <xdr:rowOff>72088</xdr:rowOff>
    </xdr:from>
    <xdr:to>
      <xdr:col>30</xdr:col>
      <xdr:colOff>42320</xdr:colOff>
      <xdr:row>20</xdr:row>
      <xdr:rowOff>24348</xdr:rowOff>
    </xdr:to>
    <xdr:sp macro="" textlink="$N$8">
      <xdr:nvSpPr>
        <xdr:cNvPr id="96" name="テキスト ボックス 95">
          <a:extLst>
            <a:ext uri="{FF2B5EF4-FFF2-40B4-BE49-F238E27FC236}">
              <a16:creationId xmlns:a16="http://schemas.microsoft.com/office/drawing/2014/main" id="{CEE46D3B-0C57-472B-B58B-8E79A4266193}"/>
            </a:ext>
          </a:extLst>
        </xdr:cNvPr>
        <xdr:cNvSpPr txBox="1"/>
      </xdr:nvSpPr>
      <xdr:spPr>
        <a:xfrm>
          <a:off x="6408923" y="4415488"/>
          <a:ext cx="491397" cy="1808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4B61517-614A-4D2C-9AD7-01AA69493C21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0.733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172878</xdr:colOff>
      <xdr:row>14</xdr:row>
      <xdr:rowOff>100677</xdr:rowOff>
    </xdr:from>
    <xdr:to>
      <xdr:col>29</xdr:col>
      <xdr:colOff>25786</xdr:colOff>
      <xdr:row>15</xdr:row>
      <xdr:rowOff>61713</xdr:rowOff>
    </xdr:to>
    <xdr:sp macro="" textlink="">
      <xdr:nvSpPr>
        <xdr:cNvPr id="97" name="テキスト ボックス 96">
          <a:extLst>
            <a:ext uri="{FF2B5EF4-FFF2-40B4-BE49-F238E27FC236}">
              <a16:creationId xmlns:a16="http://schemas.microsoft.com/office/drawing/2014/main" id="{17B42211-9EDD-4538-B1CF-04F3CB5D37EB}"/>
            </a:ext>
          </a:extLst>
        </xdr:cNvPr>
        <xdr:cNvSpPr txBox="1"/>
      </xdr:nvSpPr>
      <xdr:spPr>
        <a:xfrm>
          <a:off x="6345078" y="3301077"/>
          <a:ext cx="310108" cy="1896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t>①</a:t>
          </a:r>
          <a:endParaRPr kumimoji="1" lang="en-US" altLang="en-US" sz="900" b="0" i="0" u="none" strike="noStrike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29</xdr:col>
      <xdr:colOff>154819</xdr:colOff>
      <xdr:row>15</xdr:row>
      <xdr:rowOff>90285</xdr:rowOff>
    </xdr:from>
    <xdr:to>
      <xdr:col>31</xdr:col>
      <xdr:colOff>8568</xdr:colOff>
      <xdr:row>16</xdr:row>
      <xdr:rowOff>51318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B434159C-51F2-4242-B67F-29C31FCE2118}"/>
            </a:ext>
          </a:extLst>
        </xdr:cNvPr>
        <xdr:cNvSpPr txBox="1"/>
      </xdr:nvSpPr>
      <xdr:spPr>
        <a:xfrm>
          <a:off x="6784219" y="3519285"/>
          <a:ext cx="310949" cy="189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t>②</a:t>
          </a:r>
          <a:endParaRPr kumimoji="1" lang="en-US" altLang="en-US" sz="900" b="0" i="0" u="none" strike="noStrike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27</xdr:col>
      <xdr:colOff>171447</xdr:colOff>
      <xdr:row>12</xdr:row>
      <xdr:rowOff>92668</xdr:rowOff>
    </xdr:from>
    <xdr:to>
      <xdr:col>28</xdr:col>
      <xdr:colOff>228192</xdr:colOff>
      <xdr:row>12</xdr:row>
      <xdr:rowOff>92668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B03D5183-43A8-4EDD-8B5A-5E2FB6CABBA8}"/>
            </a:ext>
          </a:extLst>
        </xdr:cNvPr>
        <xdr:cNvCxnSpPr/>
      </xdr:nvCxnSpPr>
      <xdr:spPr>
        <a:xfrm>
          <a:off x="6343647" y="2835868"/>
          <a:ext cx="28534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178891</xdr:colOff>
      <xdr:row>10</xdr:row>
      <xdr:rowOff>206743</xdr:rowOff>
    </xdr:from>
    <xdr:to>
      <xdr:col>27</xdr:col>
      <xdr:colOff>178891</xdr:colOff>
      <xdr:row>11</xdr:row>
      <xdr:rowOff>197745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07A8C2DF-57E7-4084-BDBD-F94FBC166D35}"/>
            </a:ext>
          </a:extLst>
        </xdr:cNvPr>
        <xdr:cNvCxnSpPr/>
      </xdr:nvCxnSpPr>
      <xdr:spPr>
        <a:xfrm>
          <a:off x="6351091" y="2492743"/>
          <a:ext cx="0" cy="219602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174212</xdr:colOff>
      <xdr:row>11</xdr:row>
      <xdr:rowOff>38783</xdr:rowOff>
    </xdr:from>
    <xdr:to>
      <xdr:col>29</xdr:col>
      <xdr:colOff>2356</xdr:colOff>
      <xdr:row>11</xdr:row>
      <xdr:rowOff>38783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42A5762B-F0D7-4C2F-80D7-B574484C3B4F}"/>
            </a:ext>
          </a:extLst>
        </xdr:cNvPr>
        <xdr:cNvCxnSpPr/>
      </xdr:nvCxnSpPr>
      <xdr:spPr>
        <a:xfrm>
          <a:off x="6346412" y="2553383"/>
          <a:ext cx="285344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2741</xdr:colOff>
      <xdr:row>10</xdr:row>
      <xdr:rowOff>206743</xdr:rowOff>
    </xdr:from>
    <xdr:to>
      <xdr:col>29</xdr:col>
      <xdr:colOff>2741</xdr:colOff>
      <xdr:row>11</xdr:row>
      <xdr:rowOff>197745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0B74DD48-A4F5-46EE-BDC5-789674ED083E}"/>
            </a:ext>
          </a:extLst>
        </xdr:cNvPr>
        <xdr:cNvCxnSpPr/>
      </xdr:nvCxnSpPr>
      <xdr:spPr>
        <a:xfrm>
          <a:off x="6632141" y="2492743"/>
          <a:ext cx="0" cy="219602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196968</xdr:colOff>
      <xdr:row>10</xdr:row>
      <xdr:rowOff>26675</xdr:rowOff>
    </xdr:from>
    <xdr:to>
      <xdr:col>28</xdr:col>
      <xdr:colOff>90981</xdr:colOff>
      <xdr:row>11</xdr:row>
      <xdr:rowOff>1646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1DCDA24A-FFA1-4CBE-8559-85B8587BD4FA}"/>
            </a:ext>
          </a:extLst>
        </xdr:cNvPr>
        <xdr:cNvSpPr txBox="1"/>
      </xdr:nvSpPr>
      <xdr:spPr>
        <a:xfrm>
          <a:off x="6140568" y="2312675"/>
          <a:ext cx="351213" cy="2035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167357</xdr:colOff>
      <xdr:row>10</xdr:row>
      <xdr:rowOff>28234</xdr:rowOff>
    </xdr:from>
    <xdr:to>
      <xdr:col>29</xdr:col>
      <xdr:colOff>178828</xdr:colOff>
      <xdr:row>10</xdr:row>
      <xdr:rowOff>223768</xdr:rowOff>
    </xdr:to>
    <xdr:sp macro="" textlink="'1.設計条件'!Q7">
      <xdr:nvSpPr>
        <xdr:cNvPr id="105" name="テキスト ボックス 104">
          <a:extLst>
            <a:ext uri="{FF2B5EF4-FFF2-40B4-BE49-F238E27FC236}">
              <a16:creationId xmlns:a16="http://schemas.microsoft.com/office/drawing/2014/main" id="{C2311169-1A35-42B3-9C4B-8998525E46E1}"/>
            </a:ext>
          </a:extLst>
        </xdr:cNvPr>
        <xdr:cNvSpPr txBox="1"/>
      </xdr:nvSpPr>
      <xdr:spPr>
        <a:xfrm>
          <a:off x="6339557" y="2314234"/>
          <a:ext cx="468671" cy="1955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3F146F-30EF-4774-8347-422C4D1B7EB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83348</xdr:colOff>
      <xdr:row>29</xdr:row>
      <xdr:rowOff>19603</xdr:rowOff>
    </xdr:from>
    <xdr:to>
      <xdr:col>29</xdr:col>
      <xdr:colOff>83348</xdr:colOff>
      <xdr:row>31</xdr:row>
      <xdr:rowOff>77492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495658A6-BA18-E54C-1702-36F6E974C43E}"/>
            </a:ext>
          </a:extLst>
        </xdr:cNvPr>
        <xdr:cNvCxnSpPr/>
      </xdr:nvCxnSpPr>
      <xdr:spPr>
        <a:xfrm>
          <a:off x="6712748" y="6659889"/>
          <a:ext cx="0" cy="515089"/>
        </a:xfrm>
        <a:prstGeom prst="line">
          <a:avLst/>
        </a:prstGeom>
        <a:ln w="5080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173245</xdr:colOff>
      <xdr:row>32</xdr:row>
      <xdr:rowOff>49734</xdr:rowOff>
    </xdr:from>
    <xdr:to>
      <xdr:col>29</xdr:col>
      <xdr:colOff>72445</xdr:colOff>
      <xdr:row>32</xdr:row>
      <xdr:rowOff>49734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A257C939-C73C-7FFB-B96B-4CE5E6200463}"/>
            </a:ext>
          </a:extLst>
        </xdr:cNvPr>
        <xdr:cNvCxnSpPr/>
      </xdr:nvCxnSpPr>
      <xdr:spPr>
        <a:xfrm>
          <a:off x="6345445" y="7375820"/>
          <a:ext cx="3564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59480</xdr:colOff>
      <xdr:row>32</xdr:row>
      <xdr:rowOff>36201</xdr:rowOff>
    </xdr:from>
    <xdr:to>
      <xdr:col>30</xdr:col>
      <xdr:colOff>75342</xdr:colOff>
      <xdr:row>32</xdr:row>
      <xdr:rowOff>216225</xdr:rowOff>
    </xdr:to>
    <xdr:sp macro="" textlink="$G$18">
      <xdr:nvSpPr>
        <xdr:cNvPr id="138" name="テキスト ボックス 137">
          <a:extLst>
            <a:ext uri="{FF2B5EF4-FFF2-40B4-BE49-F238E27FC236}">
              <a16:creationId xmlns:a16="http://schemas.microsoft.com/office/drawing/2014/main" id="{8B43FADC-E231-9C60-55DE-2F49D9C461D8}"/>
            </a:ext>
          </a:extLst>
        </xdr:cNvPr>
        <xdr:cNvSpPr txBox="1"/>
      </xdr:nvSpPr>
      <xdr:spPr>
        <a:xfrm>
          <a:off x="6460280" y="7362287"/>
          <a:ext cx="473062" cy="180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708376F-154F-4941-8011-3F068527189E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0.496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49163</xdr:colOff>
      <xdr:row>28</xdr:row>
      <xdr:rowOff>197735</xdr:rowOff>
    </xdr:from>
    <xdr:to>
      <xdr:col>32</xdr:col>
      <xdr:colOff>106872</xdr:colOff>
      <xdr:row>29</xdr:row>
      <xdr:rowOff>181939</xdr:rowOff>
    </xdr:to>
    <xdr:sp macro="" textlink="$G$29">
      <xdr:nvSpPr>
        <xdr:cNvPr id="169" name="テキスト ボックス 168">
          <a:extLst>
            <a:ext uri="{FF2B5EF4-FFF2-40B4-BE49-F238E27FC236}">
              <a16:creationId xmlns:a16="http://schemas.microsoft.com/office/drawing/2014/main" id="{35FC359C-548F-48D7-8B10-AE2FDFCE012B}"/>
            </a:ext>
          </a:extLst>
        </xdr:cNvPr>
        <xdr:cNvSpPr txBox="1"/>
      </xdr:nvSpPr>
      <xdr:spPr>
        <a:xfrm>
          <a:off x="6907163" y="6609421"/>
          <a:ext cx="514909" cy="212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4EACE40-7BFD-4E07-BB07-1A2EE1BE9B7E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41.400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105660</xdr:colOff>
      <xdr:row>32</xdr:row>
      <xdr:rowOff>25806</xdr:rowOff>
    </xdr:from>
    <xdr:to>
      <xdr:col>29</xdr:col>
      <xdr:colOff>29689</xdr:colOff>
      <xdr:row>33</xdr:row>
      <xdr:rowOff>26883</xdr:rowOff>
    </xdr:to>
    <xdr:sp macro="" textlink="">
      <xdr:nvSpPr>
        <xdr:cNvPr id="170" name="テキスト ボックス 169">
          <a:extLst>
            <a:ext uri="{FF2B5EF4-FFF2-40B4-BE49-F238E27FC236}">
              <a16:creationId xmlns:a16="http://schemas.microsoft.com/office/drawing/2014/main" id="{DB2709D6-91EE-434C-9D82-742121175763}"/>
            </a:ext>
          </a:extLst>
        </xdr:cNvPr>
        <xdr:cNvSpPr txBox="1"/>
      </xdr:nvSpPr>
      <xdr:spPr>
        <a:xfrm>
          <a:off x="6277860" y="7351892"/>
          <a:ext cx="381229" cy="229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37941</xdr:colOff>
      <xdr:row>28</xdr:row>
      <xdr:rowOff>190839</xdr:rowOff>
    </xdr:from>
    <xdr:to>
      <xdr:col>30</xdr:col>
      <xdr:colOff>226232</xdr:colOff>
      <xdr:row>29</xdr:row>
      <xdr:rowOff>198345</xdr:rowOff>
    </xdr:to>
    <xdr:sp macro="" textlink="">
      <xdr:nvSpPr>
        <xdr:cNvPr id="171" name="テキスト ボックス 170">
          <a:extLst>
            <a:ext uri="{FF2B5EF4-FFF2-40B4-BE49-F238E27FC236}">
              <a16:creationId xmlns:a16="http://schemas.microsoft.com/office/drawing/2014/main" id="{8C091B0F-9284-F8A6-8446-471181498835}"/>
            </a:ext>
          </a:extLst>
        </xdr:cNvPr>
        <xdr:cNvSpPr txBox="1"/>
      </xdr:nvSpPr>
      <xdr:spPr>
        <a:xfrm>
          <a:off x="6667341" y="6602525"/>
          <a:ext cx="416891" cy="236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175775</xdr:colOff>
      <xdr:row>31</xdr:row>
      <xdr:rowOff>100170</xdr:rowOff>
    </xdr:from>
    <xdr:to>
      <xdr:col>32</xdr:col>
      <xdr:colOff>59070</xdr:colOff>
      <xdr:row>31</xdr:row>
      <xdr:rowOff>100170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B38129EC-51D8-664B-228F-4D7774541B04}"/>
            </a:ext>
          </a:extLst>
        </xdr:cNvPr>
        <xdr:cNvCxnSpPr/>
      </xdr:nvCxnSpPr>
      <xdr:spPr>
        <a:xfrm>
          <a:off x="6347975" y="7197656"/>
          <a:ext cx="102629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21954</xdr:colOff>
      <xdr:row>31</xdr:row>
      <xdr:rowOff>104180</xdr:rowOff>
    </xdr:from>
    <xdr:to>
      <xdr:col>27</xdr:col>
      <xdr:colOff>96645</xdr:colOff>
      <xdr:row>31</xdr:row>
      <xdr:rowOff>104180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EC4526F3-272C-8788-8243-5896C28DC834}"/>
            </a:ext>
          </a:extLst>
        </xdr:cNvPr>
        <xdr:cNvCxnSpPr/>
      </xdr:nvCxnSpPr>
      <xdr:spPr>
        <a:xfrm>
          <a:off x="6013876" y="7263263"/>
          <a:ext cx="30514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37137</xdr:colOff>
      <xdr:row>25</xdr:row>
      <xdr:rowOff>25439</xdr:rowOff>
    </xdr:from>
    <xdr:to>
      <xdr:col>26</xdr:col>
      <xdr:colOff>37137</xdr:colOff>
      <xdr:row>31</xdr:row>
      <xdr:rowOff>99415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3A6672E0-F7F6-D88C-6B8F-A58BA7461F2B}"/>
            </a:ext>
          </a:extLst>
        </xdr:cNvPr>
        <xdr:cNvCxnSpPr/>
      </xdr:nvCxnSpPr>
      <xdr:spPr>
        <a:xfrm>
          <a:off x="6066876" y="5836517"/>
          <a:ext cx="0" cy="1465455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55846</xdr:colOff>
      <xdr:row>33</xdr:row>
      <xdr:rowOff>12936</xdr:rowOff>
    </xdr:from>
    <xdr:to>
      <xdr:col>29</xdr:col>
      <xdr:colOff>210247</xdr:colOff>
      <xdr:row>34</xdr:row>
      <xdr:rowOff>25777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8B3BC258-0E02-B1EA-1AD3-8E779F710C25}"/>
            </a:ext>
          </a:extLst>
        </xdr:cNvPr>
        <xdr:cNvSpPr txBox="1"/>
      </xdr:nvSpPr>
      <xdr:spPr>
        <a:xfrm>
          <a:off x="6456646" y="7567622"/>
          <a:ext cx="383001" cy="241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67551</xdr:colOff>
      <xdr:row>28</xdr:row>
      <xdr:rowOff>110807</xdr:rowOff>
    </xdr:from>
    <xdr:to>
      <xdr:col>26</xdr:col>
      <xdr:colOff>29452</xdr:colOff>
      <xdr:row>30</xdr:row>
      <xdr:rowOff>30221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12B7C314-9E7B-7A75-2DB2-33542748C042}"/>
            </a:ext>
          </a:extLst>
        </xdr:cNvPr>
        <xdr:cNvSpPr txBox="1"/>
      </xdr:nvSpPr>
      <xdr:spPr>
        <a:xfrm rot="16200000">
          <a:off x="5770664" y="6712337"/>
          <a:ext cx="383240" cy="1938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226292</xdr:colOff>
      <xdr:row>25</xdr:row>
      <xdr:rowOff>24771</xdr:rowOff>
    </xdr:from>
    <xdr:to>
      <xdr:col>27</xdr:col>
      <xdr:colOff>76200</xdr:colOff>
      <xdr:row>25</xdr:row>
      <xdr:rowOff>24771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1E5AD416-4F06-FFC3-3E53-5766693F9CA5}"/>
            </a:ext>
          </a:extLst>
        </xdr:cNvPr>
        <xdr:cNvCxnSpPr/>
      </xdr:nvCxnSpPr>
      <xdr:spPr>
        <a:xfrm>
          <a:off x="5941292" y="5757356"/>
          <a:ext cx="30710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175787</xdr:colOff>
      <xdr:row>33</xdr:row>
      <xdr:rowOff>7183</xdr:rowOff>
    </xdr:from>
    <xdr:to>
      <xdr:col>32</xdr:col>
      <xdr:colOff>37259</xdr:colOff>
      <xdr:row>33</xdr:row>
      <xdr:rowOff>7183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952D1DBB-85ED-D41E-1685-E28F73573BF5}"/>
            </a:ext>
          </a:extLst>
        </xdr:cNvPr>
        <xdr:cNvCxnSpPr/>
      </xdr:nvCxnSpPr>
      <xdr:spPr>
        <a:xfrm>
          <a:off x="6347987" y="7561869"/>
          <a:ext cx="1004472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180467</xdr:colOff>
      <xdr:row>31</xdr:row>
      <xdr:rowOff>204717</xdr:rowOff>
    </xdr:from>
    <xdr:to>
      <xdr:col>27</xdr:col>
      <xdr:colOff>180467</xdr:colOff>
      <xdr:row>33</xdr:row>
      <xdr:rowOff>67332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7A1A855D-7FE3-EB6A-050F-2A6AE8F1030B}"/>
            </a:ext>
          </a:extLst>
        </xdr:cNvPr>
        <xdr:cNvCxnSpPr/>
      </xdr:nvCxnSpPr>
      <xdr:spPr>
        <a:xfrm>
          <a:off x="6352667" y="7302203"/>
          <a:ext cx="0" cy="319815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35459</xdr:colOff>
      <xdr:row>32</xdr:row>
      <xdr:rowOff>76332</xdr:rowOff>
    </xdr:from>
    <xdr:to>
      <xdr:col>32</xdr:col>
      <xdr:colOff>35459</xdr:colOff>
      <xdr:row>33</xdr:row>
      <xdr:rowOff>67332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228FF73D-FCB6-AC43-E078-3EB34D7CFEB3}"/>
            </a:ext>
          </a:extLst>
        </xdr:cNvPr>
        <xdr:cNvCxnSpPr/>
      </xdr:nvCxnSpPr>
      <xdr:spPr>
        <a:xfrm>
          <a:off x="7350659" y="7402418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13093</xdr:colOff>
      <xdr:row>33</xdr:row>
      <xdr:rowOff>9472</xdr:rowOff>
    </xdr:from>
    <xdr:to>
      <xdr:col>31</xdr:col>
      <xdr:colOff>1239</xdr:colOff>
      <xdr:row>33</xdr:row>
      <xdr:rowOff>197969</xdr:rowOff>
    </xdr:to>
    <xdr:sp macro="" textlink="'1.設計条件'!Q8">
      <xdr:nvSpPr>
        <xdr:cNvPr id="38" name="テキスト ボックス 37">
          <a:extLst>
            <a:ext uri="{FF2B5EF4-FFF2-40B4-BE49-F238E27FC236}">
              <a16:creationId xmlns:a16="http://schemas.microsoft.com/office/drawing/2014/main" id="{AEDD7A5D-7A9C-8E87-4957-385A106C4004}"/>
            </a:ext>
          </a:extLst>
        </xdr:cNvPr>
        <xdr:cNvSpPr txBox="1"/>
      </xdr:nvSpPr>
      <xdr:spPr>
        <a:xfrm>
          <a:off x="6642493" y="7564158"/>
          <a:ext cx="445346" cy="1884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C0157B0-120D-4C1E-A469-5A34871DF47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59757</xdr:colOff>
      <xdr:row>27</xdr:row>
      <xdr:rowOff>20189</xdr:rowOff>
    </xdr:from>
    <xdr:to>
      <xdr:col>26</xdr:col>
      <xdr:colOff>21658</xdr:colOff>
      <xdr:row>29</xdr:row>
      <xdr:rowOff>38014</xdr:rowOff>
    </xdr:to>
    <xdr:sp macro="" textlink="'1.設計条件'!Q6">
      <xdr:nvSpPr>
        <xdr:cNvPr id="39" name="テキスト ボックス 38">
          <a:extLst>
            <a:ext uri="{FF2B5EF4-FFF2-40B4-BE49-F238E27FC236}">
              <a16:creationId xmlns:a16="http://schemas.microsoft.com/office/drawing/2014/main" id="{6F822453-0233-DF1B-75B5-7ED17113E6A5}"/>
            </a:ext>
          </a:extLst>
        </xdr:cNvPr>
        <xdr:cNvSpPr txBox="1"/>
      </xdr:nvSpPr>
      <xdr:spPr>
        <a:xfrm rot="16200000">
          <a:off x="5713664" y="6439012"/>
          <a:ext cx="481651" cy="1938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68F2DEF-F60F-44CC-AB14-DE7E59B22FB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2.000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167173</xdr:colOff>
      <xdr:row>25</xdr:row>
      <xdr:rowOff>30468</xdr:rowOff>
    </xdr:from>
    <xdr:to>
      <xdr:col>28</xdr:col>
      <xdr:colOff>223919</xdr:colOff>
      <xdr:row>25</xdr:row>
      <xdr:rowOff>30468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2B7284BE-D464-2C0F-6117-971D8B14F0AD}"/>
            </a:ext>
          </a:extLst>
        </xdr:cNvPr>
        <xdr:cNvCxnSpPr/>
      </xdr:nvCxnSpPr>
      <xdr:spPr>
        <a:xfrm>
          <a:off x="6339373" y="5756354"/>
          <a:ext cx="28534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171864</xdr:colOff>
      <xdr:row>23</xdr:row>
      <xdr:rowOff>197883</xdr:rowOff>
    </xdr:from>
    <xdr:to>
      <xdr:col>27</xdr:col>
      <xdr:colOff>171864</xdr:colOff>
      <xdr:row>24</xdr:row>
      <xdr:rowOff>188884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E0F4366A-2AB0-790F-1587-50AFF30F8299}"/>
            </a:ext>
          </a:extLst>
        </xdr:cNvPr>
        <xdr:cNvCxnSpPr/>
      </xdr:nvCxnSpPr>
      <xdr:spPr>
        <a:xfrm>
          <a:off x="6344064" y="5455683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167185</xdr:colOff>
      <xdr:row>24</xdr:row>
      <xdr:rowOff>29923</xdr:rowOff>
    </xdr:from>
    <xdr:to>
      <xdr:col>28</xdr:col>
      <xdr:colOff>223931</xdr:colOff>
      <xdr:row>24</xdr:row>
      <xdr:rowOff>29923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D7361038-72E8-EE5A-2C1E-B488AEC04396}"/>
            </a:ext>
          </a:extLst>
        </xdr:cNvPr>
        <xdr:cNvCxnSpPr/>
      </xdr:nvCxnSpPr>
      <xdr:spPr>
        <a:xfrm>
          <a:off x="6339385" y="5516323"/>
          <a:ext cx="285346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224316</xdr:colOff>
      <xdr:row>23</xdr:row>
      <xdr:rowOff>197883</xdr:rowOff>
    </xdr:from>
    <xdr:to>
      <xdr:col>28</xdr:col>
      <xdr:colOff>224316</xdr:colOff>
      <xdr:row>24</xdr:row>
      <xdr:rowOff>188884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C24F44F4-2F8E-E08C-DC68-91D6003820FF}"/>
            </a:ext>
          </a:extLst>
        </xdr:cNvPr>
        <xdr:cNvCxnSpPr/>
      </xdr:nvCxnSpPr>
      <xdr:spPr>
        <a:xfrm>
          <a:off x="6625116" y="5455683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189943</xdr:colOff>
      <xdr:row>23</xdr:row>
      <xdr:rowOff>17815</xdr:rowOff>
    </xdr:from>
    <xdr:to>
      <xdr:col>28</xdr:col>
      <xdr:colOff>83956</xdr:colOff>
      <xdr:row>23</xdr:row>
      <xdr:rowOff>217921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762C508E-0283-4717-EC2F-41988181F5A6}"/>
            </a:ext>
          </a:extLst>
        </xdr:cNvPr>
        <xdr:cNvSpPr txBox="1"/>
      </xdr:nvSpPr>
      <xdr:spPr>
        <a:xfrm>
          <a:off x="6133543" y="5275615"/>
          <a:ext cx="351213" cy="200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160330</xdr:colOff>
      <xdr:row>23</xdr:row>
      <xdr:rowOff>19374</xdr:rowOff>
    </xdr:from>
    <xdr:to>
      <xdr:col>29</xdr:col>
      <xdr:colOff>171803</xdr:colOff>
      <xdr:row>23</xdr:row>
      <xdr:rowOff>214908</xdr:rowOff>
    </xdr:to>
    <xdr:sp macro="" textlink="'1.設計条件'!Q7">
      <xdr:nvSpPr>
        <xdr:cNvPr id="62" name="テキスト ボックス 61">
          <a:extLst>
            <a:ext uri="{FF2B5EF4-FFF2-40B4-BE49-F238E27FC236}">
              <a16:creationId xmlns:a16="http://schemas.microsoft.com/office/drawing/2014/main" id="{46A06482-5F93-ADF4-6134-9B07A1DF4282}"/>
            </a:ext>
          </a:extLst>
        </xdr:cNvPr>
        <xdr:cNvSpPr txBox="1"/>
      </xdr:nvSpPr>
      <xdr:spPr>
        <a:xfrm>
          <a:off x="6332530" y="5277174"/>
          <a:ext cx="468673" cy="1955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83F146F-30EF-4774-8347-422C4D1B7EB7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58</xdr:col>
      <xdr:colOff>65217</xdr:colOff>
      <xdr:row>19</xdr:row>
      <xdr:rowOff>128728</xdr:rowOff>
    </xdr:from>
    <xdr:to>
      <xdr:col>58</xdr:col>
      <xdr:colOff>70601</xdr:colOff>
      <xdr:row>20</xdr:row>
      <xdr:rowOff>35645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F02D6CDA-9992-481E-B94B-7A4E48BCCD8F}"/>
            </a:ext>
          </a:extLst>
        </xdr:cNvPr>
        <xdr:cNvCxnSpPr/>
      </xdr:nvCxnSpPr>
      <xdr:spPr>
        <a:xfrm rot="2700000">
          <a:off x="13258950" y="4308595"/>
          <a:ext cx="135517" cy="5384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84791</xdr:colOff>
      <xdr:row>19</xdr:row>
      <xdr:rowOff>149816</xdr:rowOff>
    </xdr:from>
    <xdr:to>
      <xdr:col>58</xdr:col>
      <xdr:colOff>146730</xdr:colOff>
      <xdr:row>19</xdr:row>
      <xdr:rowOff>215994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CA680818-E6C2-4214-9530-90CE0CD734FA}"/>
            </a:ext>
          </a:extLst>
        </xdr:cNvPr>
        <xdr:cNvCxnSpPr/>
      </xdr:nvCxnSpPr>
      <xdr:spPr>
        <a:xfrm>
          <a:off x="13343591" y="4264616"/>
          <a:ext cx="61939" cy="66178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159085</xdr:colOff>
      <xdr:row>19</xdr:row>
      <xdr:rowOff>149816</xdr:rowOff>
    </xdr:from>
    <xdr:to>
      <xdr:col>58</xdr:col>
      <xdr:colOff>183203</xdr:colOff>
      <xdr:row>19</xdr:row>
      <xdr:rowOff>174608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65774CFB-D712-4009-9A0F-1829D2C0C23F}"/>
            </a:ext>
          </a:extLst>
        </xdr:cNvPr>
        <xdr:cNvCxnSpPr/>
      </xdr:nvCxnSpPr>
      <xdr:spPr>
        <a:xfrm>
          <a:off x="13417885" y="4264616"/>
          <a:ext cx="24118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88316</xdr:colOff>
      <xdr:row>19</xdr:row>
      <xdr:rowOff>201708</xdr:rowOff>
    </xdr:from>
    <xdr:to>
      <xdr:col>59</xdr:col>
      <xdr:colOff>7524</xdr:colOff>
      <xdr:row>19</xdr:row>
      <xdr:rowOff>201708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D776843D-7D3C-47F1-A183-49ACCB68D5D6}"/>
            </a:ext>
          </a:extLst>
        </xdr:cNvPr>
        <xdr:cNvCxnSpPr/>
      </xdr:nvCxnSpPr>
      <xdr:spPr>
        <a:xfrm rot="18900000">
          <a:off x="13347116" y="4316508"/>
          <a:ext cx="147808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109559</xdr:colOff>
      <xdr:row>19</xdr:row>
      <xdr:rowOff>149816</xdr:rowOff>
    </xdr:from>
    <xdr:to>
      <xdr:col>57</xdr:col>
      <xdr:colOff>170823</xdr:colOff>
      <xdr:row>19</xdr:row>
      <xdr:rowOff>215994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C6E0CAF0-FA63-46CA-9A33-E6381B469EBE}"/>
            </a:ext>
          </a:extLst>
        </xdr:cNvPr>
        <xdr:cNvCxnSpPr/>
      </xdr:nvCxnSpPr>
      <xdr:spPr>
        <a:xfrm>
          <a:off x="13139759" y="4264616"/>
          <a:ext cx="61264" cy="66178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183178</xdr:colOff>
      <xdr:row>19</xdr:row>
      <xdr:rowOff>149816</xdr:rowOff>
    </xdr:from>
    <xdr:to>
      <xdr:col>57</xdr:col>
      <xdr:colOff>207786</xdr:colOff>
      <xdr:row>19</xdr:row>
      <xdr:rowOff>174608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3318FA04-9A16-4E36-B846-50C8694FE5A3}"/>
            </a:ext>
          </a:extLst>
        </xdr:cNvPr>
        <xdr:cNvCxnSpPr/>
      </xdr:nvCxnSpPr>
      <xdr:spPr>
        <a:xfrm>
          <a:off x="13213378" y="4264616"/>
          <a:ext cx="24608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103559</xdr:colOff>
      <xdr:row>19</xdr:row>
      <xdr:rowOff>201709</xdr:rowOff>
    </xdr:from>
    <xdr:to>
      <xdr:col>58</xdr:col>
      <xdr:colOff>23384</xdr:colOff>
      <xdr:row>19</xdr:row>
      <xdr:rowOff>201709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7E02755C-7510-4AA1-B171-AA3FF522A134}"/>
            </a:ext>
          </a:extLst>
        </xdr:cNvPr>
        <xdr:cNvCxnSpPr/>
      </xdr:nvCxnSpPr>
      <xdr:spPr>
        <a:xfrm rot="18900000">
          <a:off x="13133759" y="4316509"/>
          <a:ext cx="148425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205703</xdr:colOff>
      <xdr:row>19</xdr:row>
      <xdr:rowOff>186167</xdr:rowOff>
    </xdr:from>
    <xdr:to>
      <xdr:col>58</xdr:col>
      <xdr:colOff>48221</xdr:colOff>
      <xdr:row>20</xdr:row>
      <xdr:rowOff>27640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DB97EC8C-CDBE-4979-BE47-26EBB0DDE52A}"/>
            </a:ext>
          </a:extLst>
        </xdr:cNvPr>
        <xdr:cNvCxnSpPr/>
      </xdr:nvCxnSpPr>
      <xdr:spPr>
        <a:xfrm flipV="1">
          <a:off x="13235903" y="4300967"/>
          <a:ext cx="71118" cy="70073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61777</xdr:colOff>
      <xdr:row>20</xdr:row>
      <xdr:rowOff>4183</xdr:rowOff>
    </xdr:from>
    <xdr:to>
      <xdr:col>58</xdr:col>
      <xdr:colOff>81426</xdr:colOff>
      <xdr:row>20</xdr:row>
      <xdr:rowOff>27640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9EF873FF-654B-4FDD-AF0E-494FF47B1AC5}"/>
            </a:ext>
          </a:extLst>
        </xdr:cNvPr>
        <xdr:cNvCxnSpPr/>
      </xdr:nvCxnSpPr>
      <xdr:spPr>
        <a:xfrm flipV="1">
          <a:off x="13320577" y="4347583"/>
          <a:ext cx="19649" cy="234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8338</xdr:colOff>
      <xdr:row>12</xdr:row>
      <xdr:rowOff>20268</xdr:rowOff>
    </xdr:from>
    <xdr:to>
      <xdr:col>65</xdr:col>
      <xdr:colOff>132816</xdr:colOff>
      <xdr:row>12</xdr:row>
      <xdr:rowOff>20268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206BB88F-87A7-4C2B-B99A-72466974446F}"/>
            </a:ext>
          </a:extLst>
        </xdr:cNvPr>
        <xdr:cNvCxnSpPr/>
      </xdr:nvCxnSpPr>
      <xdr:spPr>
        <a:xfrm>
          <a:off x="14638738" y="2534868"/>
          <a:ext cx="353078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59479</xdr:colOff>
      <xdr:row>11</xdr:row>
      <xdr:rowOff>47449</xdr:rowOff>
    </xdr:from>
    <xdr:to>
      <xdr:col>65</xdr:col>
      <xdr:colOff>217213</xdr:colOff>
      <xdr:row>12</xdr:row>
      <xdr:rowOff>62072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287A3D65-BAE1-4236-9271-4AD678331C76}"/>
            </a:ext>
          </a:extLst>
        </xdr:cNvPr>
        <xdr:cNvSpPr txBox="1"/>
      </xdr:nvSpPr>
      <xdr:spPr>
        <a:xfrm>
          <a:off x="14689879" y="2333449"/>
          <a:ext cx="386334" cy="2432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u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65</xdr:col>
      <xdr:colOff>129607</xdr:colOff>
      <xdr:row>11</xdr:row>
      <xdr:rowOff>227730</xdr:rowOff>
    </xdr:from>
    <xdr:to>
      <xdr:col>65</xdr:col>
      <xdr:colOff>129607</xdr:colOff>
      <xdr:row>14</xdr:row>
      <xdr:rowOff>72282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6615837F-4440-482B-B67F-CAFF9424680F}"/>
            </a:ext>
          </a:extLst>
        </xdr:cNvPr>
        <xdr:cNvCxnSpPr/>
      </xdr:nvCxnSpPr>
      <xdr:spPr>
        <a:xfrm flipV="1">
          <a:off x="14988607" y="2513730"/>
          <a:ext cx="0" cy="530352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181769</xdr:colOff>
      <xdr:row>20</xdr:row>
      <xdr:rowOff>75649</xdr:rowOff>
    </xdr:from>
    <xdr:to>
      <xdr:col>65</xdr:col>
      <xdr:colOff>5418</xdr:colOff>
      <xdr:row>20</xdr:row>
      <xdr:rowOff>75649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5804E31-6A47-4EB5-B8C0-4EEEF8BD974E}"/>
            </a:ext>
          </a:extLst>
        </xdr:cNvPr>
        <xdr:cNvCxnSpPr/>
      </xdr:nvCxnSpPr>
      <xdr:spPr>
        <a:xfrm>
          <a:off x="14354969" y="4419049"/>
          <a:ext cx="509449" cy="0"/>
        </a:xfrm>
        <a:prstGeom prst="line">
          <a:avLst/>
        </a:prstGeom>
        <a:ln w="6350">
          <a:solidFill>
            <a:schemeClr val="accent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63899</xdr:colOff>
      <xdr:row>19</xdr:row>
      <xdr:rowOff>127380</xdr:rowOff>
    </xdr:from>
    <xdr:to>
      <xdr:col>63</xdr:col>
      <xdr:colOff>167324</xdr:colOff>
      <xdr:row>21</xdr:row>
      <xdr:rowOff>8549</xdr:rowOff>
    </xdr:to>
    <xdr:sp macro="" textlink="">
      <xdr:nvSpPr>
        <xdr:cNvPr id="55" name="円弧 54">
          <a:extLst>
            <a:ext uri="{FF2B5EF4-FFF2-40B4-BE49-F238E27FC236}">
              <a16:creationId xmlns:a16="http://schemas.microsoft.com/office/drawing/2014/main" id="{D7429D00-A0F1-4DD7-8CFC-7F2088431DB0}"/>
            </a:ext>
          </a:extLst>
        </xdr:cNvPr>
        <xdr:cNvSpPr/>
      </xdr:nvSpPr>
      <xdr:spPr>
        <a:xfrm>
          <a:off x="14237099" y="4242180"/>
          <a:ext cx="332025" cy="338369"/>
        </a:xfrm>
        <a:prstGeom prst="arc">
          <a:avLst>
            <a:gd name="adj1" fmla="val 17603125"/>
            <a:gd name="adj2" fmla="val 0"/>
          </a:avLst>
        </a:prstGeom>
        <a:ln w="3175">
          <a:solidFill>
            <a:schemeClr val="accent1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63</xdr:col>
      <xdr:colOff>110186</xdr:colOff>
      <xdr:row>19</xdr:row>
      <xdr:rowOff>78427</xdr:rowOff>
    </xdr:from>
    <xdr:to>
      <xdr:col>65</xdr:col>
      <xdr:colOff>66406</xdr:colOff>
      <xdr:row>20</xdr:row>
      <xdr:rowOff>89088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2DA45B0A-0D66-4BE5-9646-8B4413434C74}"/>
            </a:ext>
          </a:extLst>
        </xdr:cNvPr>
        <xdr:cNvSpPr txBox="1"/>
      </xdr:nvSpPr>
      <xdr:spPr>
        <a:xfrm>
          <a:off x="14511986" y="4193227"/>
          <a:ext cx="413420" cy="2392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ω</a:t>
          </a:r>
        </a:p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214644</xdr:colOff>
      <xdr:row>13</xdr:row>
      <xdr:rowOff>93350</xdr:rowOff>
    </xdr:from>
    <xdr:to>
      <xdr:col>65</xdr:col>
      <xdr:colOff>95899</xdr:colOff>
      <xdr:row>14</xdr:row>
      <xdr:rowOff>104013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9932665F-D46D-446E-B2D4-3704584E5989}"/>
            </a:ext>
          </a:extLst>
        </xdr:cNvPr>
        <xdr:cNvSpPr txBox="1"/>
      </xdr:nvSpPr>
      <xdr:spPr>
        <a:xfrm>
          <a:off x="14616444" y="2836550"/>
          <a:ext cx="338455" cy="2392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64</xdr:col>
      <xdr:colOff>145736</xdr:colOff>
      <xdr:row>13</xdr:row>
      <xdr:rowOff>104916</xdr:rowOff>
    </xdr:from>
    <xdr:to>
      <xdr:col>66</xdr:col>
      <xdr:colOff>30683</xdr:colOff>
      <xdr:row>14</xdr:row>
      <xdr:rowOff>116717</xdr:rowOff>
    </xdr:to>
    <xdr:sp macro="" textlink="'1.設計条件'!Q36">
      <xdr:nvSpPr>
        <xdr:cNvPr id="70" name="テキスト ボックス 69">
          <a:extLst>
            <a:ext uri="{FF2B5EF4-FFF2-40B4-BE49-F238E27FC236}">
              <a16:creationId xmlns:a16="http://schemas.microsoft.com/office/drawing/2014/main" id="{1FDE97A6-513E-4B80-B781-B21524B6CED3}"/>
            </a:ext>
          </a:extLst>
        </xdr:cNvPr>
        <xdr:cNvSpPr txBox="1"/>
      </xdr:nvSpPr>
      <xdr:spPr>
        <a:xfrm>
          <a:off x="14776136" y="2848116"/>
          <a:ext cx="342147" cy="240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EEBE8F2-F16C-47F6-8DB4-BD13358A266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pPr/>
            <a:t>10</a:t>
          </a:fld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65</xdr:col>
      <xdr:colOff>65409</xdr:colOff>
      <xdr:row>13</xdr:row>
      <xdr:rowOff>112079</xdr:rowOff>
    </xdr:from>
    <xdr:to>
      <xdr:col>67</xdr:col>
      <xdr:colOff>105474</xdr:colOff>
      <xdr:row>14</xdr:row>
      <xdr:rowOff>123879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4E0A6D6C-9A9C-4C63-AE94-DE09C4AA2607}"/>
            </a:ext>
          </a:extLst>
        </xdr:cNvPr>
        <xdr:cNvSpPr txBox="1"/>
      </xdr:nvSpPr>
      <xdr:spPr>
        <a:xfrm>
          <a:off x="14924409" y="2855279"/>
          <a:ext cx="497265" cy="240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kN/m²</a:t>
          </a:r>
          <a:endParaRPr kumimoji="1" lang="ja-JP" altLang="en-US" sz="900" i="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57</xdr:col>
      <xdr:colOff>25732</xdr:colOff>
      <xdr:row>19</xdr:row>
      <xdr:rowOff>144337</xdr:rowOff>
    </xdr:from>
    <xdr:to>
      <xdr:col>60</xdr:col>
      <xdr:colOff>136635</xdr:colOff>
      <xdr:row>19</xdr:row>
      <xdr:rowOff>144337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A7B526B0-6B76-401A-97CE-96BDDE1C2B36}"/>
            </a:ext>
          </a:extLst>
        </xdr:cNvPr>
        <xdr:cNvCxnSpPr/>
      </xdr:nvCxnSpPr>
      <xdr:spPr>
        <a:xfrm>
          <a:off x="13055932" y="4259137"/>
          <a:ext cx="796703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139526</xdr:colOff>
      <xdr:row>20</xdr:row>
      <xdr:rowOff>77474</xdr:rowOff>
    </xdr:from>
    <xdr:to>
      <xdr:col>62</xdr:col>
      <xdr:colOff>185247</xdr:colOff>
      <xdr:row>20</xdr:row>
      <xdr:rowOff>77474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2DCE5E86-CD85-4FEE-B579-E3C21A1021B7}"/>
            </a:ext>
          </a:extLst>
        </xdr:cNvPr>
        <xdr:cNvCxnSpPr/>
      </xdr:nvCxnSpPr>
      <xdr:spPr>
        <a:xfrm>
          <a:off x="13855526" y="4420874"/>
          <a:ext cx="50292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16389</xdr:colOff>
      <xdr:row>20</xdr:row>
      <xdr:rowOff>77237</xdr:rowOff>
    </xdr:from>
    <xdr:to>
      <xdr:col>59</xdr:col>
      <xdr:colOff>195098</xdr:colOff>
      <xdr:row>20</xdr:row>
      <xdr:rowOff>77237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CB16FB94-87F8-495B-8559-EC0DCEE5208C}"/>
            </a:ext>
          </a:extLst>
        </xdr:cNvPr>
        <xdr:cNvCxnSpPr/>
      </xdr:nvCxnSpPr>
      <xdr:spPr>
        <a:xfrm>
          <a:off x="13503789" y="4420637"/>
          <a:ext cx="17870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37678</xdr:colOff>
      <xdr:row>17</xdr:row>
      <xdr:rowOff>37748</xdr:rowOff>
    </xdr:from>
    <xdr:to>
      <xdr:col>59</xdr:col>
      <xdr:colOff>37678</xdr:colOff>
      <xdr:row>20</xdr:row>
      <xdr:rowOff>76812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EB84DBEB-BAE7-4289-94C6-725CD5764313}"/>
            </a:ext>
          </a:extLst>
        </xdr:cNvPr>
        <xdr:cNvCxnSpPr/>
      </xdr:nvCxnSpPr>
      <xdr:spPr>
        <a:xfrm>
          <a:off x="13525078" y="3695348"/>
          <a:ext cx="0" cy="724864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81395</xdr:colOff>
      <xdr:row>21</xdr:row>
      <xdr:rowOff>6992</xdr:rowOff>
    </xdr:from>
    <xdr:to>
      <xdr:col>62</xdr:col>
      <xdr:colOff>15725</xdr:colOff>
      <xdr:row>22</xdr:row>
      <xdr:rowOff>19828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76931C62-FCAF-4B18-B038-08294C008704}"/>
            </a:ext>
          </a:extLst>
        </xdr:cNvPr>
        <xdr:cNvSpPr txBox="1"/>
      </xdr:nvSpPr>
      <xdr:spPr>
        <a:xfrm>
          <a:off x="13797395" y="4578992"/>
          <a:ext cx="391530" cy="2414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60</xdr:col>
      <xdr:colOff>144794</xdr:colOff>
      <xdr:row>17</xdr:row>
      <xdr:rowOff>37257</xdr:rowOff>
    </xdr:from>
    <xdr:to>
      <xdr:col>60</xdr:col>
      <xdr:colOff>144794</xdr:colOff>
      <xdr:row>20</xdr:row>
      <xdr:rowOff>70288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F3B31016-A843-43D9-9920-12745D318462}"/>
            </a:ext>
          </a:extLst>
        </xdr:cNvPr>
        <xdr:cNvCxnSpPr/>
      </xdr:nvCxnSpPr>
      <xdr:spPr>
        <a:xfrm flipV="1">
          <a:off x="13860794" y="3694857"/>
          <a:ext cx="0" cy="718831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86194</xdr:colOff>
      <xdr:row>18</xdr:row>
      <xdr:rowOff>73266</xdr:rowOff>
    </xdr:from>
    <xdr:to>
      <xdr:col>59</xdr:col>
      <xdr:colOff>51902</xdr:colOff>
      <xdr:row>19</xdr:row>
      <xdr:rowOff>227138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5771B037-A9E8-400A-B21E-76740F7C29FD}"/>
            </a:ext>
          </a:extLst>
        </xdr:cNvPr>
        <xdr:cNvSpPr txBox="1"/>
      </xdr:nvSpPr>
      <xdr:spPr>
        <a:xfrm rot="16200000">
          <a:off x="13250912" y="4053548"/>
          <a:ext cx="382472" cy="194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6985</xdr:colOff>
      <xdr:row>17</xdr:row>
      <xdr:rowOff>37080</xdr:rowOff>
    </xdr:from>
    <xdr:to>
      <xdr:col>59</xdr:col>
      <xdr:colOff>186310</xdr:colOff>
      <xdr:row>17</xdr:row>
      <xdr:rowOff>37080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D86159B6-4E36-4D03-9DC9-3EE442A09930}"/>
            </a:ext>
          </a:extLst>
        </xdr:cNvPr>
        <xdr:cNvCxnSpPr/>
      </xdr:nvCxnSpPr>
      <xdr:spPr>
        <a:xfrm>
          <a:off x="13494385" y="3694680"/>
          <a:ext cx="179325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142663</xdr:colOff>
      <xdr:row>17</xdr:row>
      <xdr:rowOff>34663</xdr:rowOff>
    </xdr:from>
    <xdr:to>
      <xdr:col>61</xdr:col>
      <xdr:colOff>47495</xdr:colOff>
      <xdr:row>17</xdr:row>
      <xdr:rowOff>34663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AF7DBD2F-85F4-4C2C-801A-C672924351D3}"/>
            </a:ext>
          </a:extLst>
        </xdr:cNvPr>
        <xdr:cNvCxnSpPr/>
      </xdr:nvCxnSpPr>
      <xdr:spPr>
        <a:xfrm>
          <a:off x="13858663" y="3692263"/>
          <a:ext cx="133432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53102</xdr:colOff>
      <xdr:row>17</xdr:row>
      <xdr:rowOff>34306</xdr:rowOff>
    </xdr:from>
    <xdr:to>
      <xdr:col>62</xdr:col>
      <xdr:colOff>182111</xdr:colOff>
      <xdr:row>20</xdr:row>
      <xdr:rowOff>70288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36EB1A9B-F46E-4819-A335-973AC9B308F5}"/>
            </a:ext>
          </a:extLst>
        </xdr:cNvPr>
        <xdr:cNvCxnSpPr/>
      </xdr:nvCxnSpPr>
      <xdr:spPr>
        <a:xfrm flipH="1" flipV="1">
          <a:off x="13997702" y="3691906"/>
          <a:ext cx="357609" cy="72178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128339</xdr:colOff>
      <xdr:row>21</xdr:row>
      <xdr:rowOff>29798</xdr:rowOff>
    </xdr:from>
    <xdr:to>
      <xdr:col>62</xdr:col>
      <xdr:colOff>171512</xdr:colOff>
      <xdr:row>21</xdr:row>
      <xdr:rowOff>29798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23150FB3-77D6-4D8E-AF61-5356B43086E5}"/>
            </a:ext>
          </a:extLst>
        </xdr:cNvPr>
        <xdr:cNvCxnSpPr/>
      </xdr:nvCxnSpPr>
      <xdr:spPr>
        <a:xfrm>
          <a:off x="13844339" y="4601798"/>
          <a:ext cx="500373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132123</xdr:colOff>
      <xdr:row>20</xdr:row>
      <xdr:rowOff>124779</xdr:rowOff>
    </xdr:from>
    <xdr:to>
      <xdr:col>60</xdr:col>
      <xdr:colOff>132123</xdr:colOff>
      <xdr:row>21</xdr:row>
      <xdr:rowOff>71848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62E117B8-039A-4074-8827-947E3160FC2C}"/>
            </a:ext>
          </a:extLst>
        </xdr:cNvPr>
        <xdr:cNvCxnSpPr/>
      </xdr:nvCxnSpPr>
      <xdr:spPr>
        <a:xfrm>
          <a:off x="13848123" y="4468179"/>
          <a:ext cx="0" cy="175669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147354</xdr:colOff>
      <xdr:row>16</xdr:row>
      <xdr:rowOff>13866</xdr:rowOff>
    </xdr:from>
    <xdr:to>
      <xdr:col>60</xdr:col>
      <xdr:colOff>147354</xdr:colOff>
      <xdr:row>16</xdr:row>
      <xdr:rowOff>196175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A364C73C-ADF8-4F46-A293-E69000C44C64}"/>
            </a:ext>
          </a:extLst>
        </xdr:cNvPr>
        <xdr:cNvCxnSpPr/>
      </xdr:nvCxnSpPr>
      <xdr:spPr>
        <a:xfrm>
          <a:off x="13863354" y="3442866"/>
          <a:ext cx="0" cy="182309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142675</xdr:colOff>
      <xdr:row>16</xdr:row>
      <xdr:rowOff>39462</xdr:rowOff>
    </xdr:from>
    <xdr:to>
      <xdr:col>61</xdr:col>
      <xdr:colOff>57508</xdr:colOff>
      <xdr:row>16</xdr:row>
      <xdr:rowOff>39462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5D1CD7D4-7ECD-4229-94F4-58FDB5844217}"/>
            </a:ext>
          </a:extLst>
        </xdr:cNvPr>
        <xdr:cNvCxnSpPr/>
      </xdr:nvCxnSpPr>
      <xdr:spPr>
        <a:xfrm>
          <a:off x="13858675" y="3468462"/>
          <a:ext cx="143433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51415</xdr:colOff>
      <xdr:row>16</xdr:row>
      <xdr:rowOff>8700</xdr:rowOff>
    </xdr:from>
    <xdr:to>
      <xdr:col>61</xdr:col>
      <xdr:colOff>51415</xdr:colOff>
      <xdr:row>16</xdr:row>
      <xdr:rowOff>187409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11A4B72A-0E4C-4D68-8782-E99523984D17}"/>
            </a:ext>
          </a:extLst>
        </xdr:cNvPr>
        <xdr:cNvCxnSpPr/>
      </xdr:nvCxnSpPr>
      <xdr:spPr>
        <a:xfrm>
          <a:off x="13996015" y="3437700"/>
          <a:ext cx="0" cy="178709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168231</xdr:colOff>
      <xdr:row>14</xdr:row>
      <xdr:rowOff>148129</xdr:rowOff>
    </xdr:from>
    <xdr:to>
      <xdr:col>61</xdr:col>
      <xdr:colOff>126088</xdr:colOff>
      <xdr:row>15</xdr:row>
      <xdr:rowOff>147480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CD360784-E821-4270-B558-417C3B78C82D}"/>
            </a:ext>
          </a:extLst>
        </xdr:cNvPr>
        <xdr:cNvSpPr txBox="1"/>
      </xdr:nvSpPr>
      <xdr:spPr>
        <a:xfrm>
          <a:off x="13655631" y="3119929"/>
          <a:ext cx="415057" cy="227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195461</xdr:colOff>
      <xdr:row>18</xdr:row>
      <xdr:rowOff>4484</xdr:rowOff>
    </xdr:from>
    <xdr:to>
      <xdr:col>62</xdr:col>
      <xdr:colOff>152873</xdr:colOff>
      <xdr:row>19</xdr:row>
      <xdr:rowOff>83969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036C125A-8B19-4CA1-A618-047C54F846F8}"/>
            </a:ext>
          </a:extLst>
        </xdr:cNvPr>
        <xdr:cNvSpPr txBox="1"/>
      </xdr:nvSpPr>
      <xdr:spPr>
        <a:xfrm rot="3840000">
          <a:off x="14079024" y="3951721"/>
          <a:ext cx="308085" cy="186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Times New Roman" panose="02020603050405020304" pitchFamily="18" charset="0"/>
              <a:cs typeface="Times New Roman" panose="02020603050405020304" pitchFamily="18" charset="0"/>
            </a:rPr>
            <a:t>1 :</a:t>
          </a:r>
          <a:endParaRPr kumimoji="1" lang="ja-JP" altLang="en-US" sz="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34197</xdr:colOff>
      <xdr:row>21</xdr:row>
      <xdr:rowOff>3527</xdr:rowOff>
    </xdr:from>
    <xdr:to>
      <xdr:col>63</xdr:col>
      <xdr:colOff>76815</xdr:colOff>
      <xdr:row>22</xdr:row>
      <xdr:rowOff>9838</xdr:rowOff>
    </xdr:to>
    <xdr:sp macro="" textlink="'1.設計条件'!Q8">
      <xdr:nvSpPr>
        <xdr:cNvPr id="113" name="テキスト ボックス 112">
          <a:extLst>
            <a:ext uri="{FF2B5EF4-FFF2-40B4-BE49-F238E27FC236}">
              <a16:creationId xmlns:a16="http://schemas.microsoft.com/office/drawing/2014/main" id="{B10B1A92-1A66-4D3D-B6BE-6C38C4BFE131}"/>
            </a:ext>
          </a:extLst>
        </xdr:cNvPr>
        <xdr:cNvSpPr txBox="1"/>
      </xdr:nvSpPr>
      <xdr:spPr>
        <a:xfrm>
          <a:off x="13978797" y="4575527"/>
          <a:ext cx="499818" cy="2349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6BB7471-5221-4D3B-B943-9CE0CA4C3F5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148662</xdr:colOff>
      <xdr:row>15</xdr:row>
      <xdr:rowOff>40328</xdr:rowOff>
    </xdr:from>
    <xdr:to>
      <xdr:col>61</xdr:col>
      <xdr:colOff>208215</xdr:colOff>
      <xdr:row>16</xdr:row>
      <xdr:rowOff>14562</xdr:rowOff>
    </xdr:to>
    <xdr:sp macro="" textlink="'1.設計条件'!Q7">
      <xdr:nvSpPr>
        <xdr:cNvPr id="114" name="テキスト ボックス 113">
          <a:extLst>
            <a:ext uri="{FF2B5EF4-FFF2-40B4-BE49-F238E27FC236}">
              <a16:creationId xmlns:a16="http://schemas.microsoft.com/office/drawing/2014/main" id="{600C0E06-7A4B-4BC9-A4E2-0413F5735E86}"/>
            </a:ext>
          </a:extLst>
        </xdr:cNvPr>
        <xdr:cNvSpPr txBox="1"/>
      </xdr:nvSpPr>
      <xdr:spPr>
        <a:xfrm>
          <a:off x="13636062" y="3240728"/>
          <a:ext cx="516753" cy="2028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E234468-C856-4074-8EF3-0BB7CA22BB8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58</xdr:col>
      <xdr:colOff>79605</xdr:colOff>
      <xdr:row>16</xdr:row>
      <xdr:rowOff>189321</xdr:rowOff>
    </xdr:from>
    <xdr:to>
      <xdr:col>59</xdr:col>
      <xdr:colOff>135226</xdr:colOff>
      <xdr:row>19</xdr:row>
      <xdr:rowOff>19508</xdr:rowOff>
    </xdr:to>
    <xdr:sp macro="" textlink="'1.設計条件'!Q6">
      <xdr:nvSpPr>
        <xdr:cNvPr id="115" name="テキスト ボックス 114">
          <a:extLst>
            <a:ext uri="{FF2B5EF4-FFF2-40B4-BE49-F238E27FC236}">
              <a16:creationId xmlns:a16="http://schemas.microsoft.com/office/drawing/2014/main" id="{2C055822-6433-45B8-BE8F-4C8F3EE08885}"/>
            </a:ext>
          </a:extLst>
        </xdr:cNvPr>
        <xdr:cNvSpPr txBox="1"/>
      </xdr:nvSpPr>
      <xdr:spPr>
        <a:xfrm rot="16200000">
          <a:off x="13222522" y="3734204"/>
          <a:ext cx="515987" cy="2842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5EBE34E-06CF-4923-9859-51640536E8F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2.000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198170</xdr:colOff>
      <xdr:row>18</xdr:row>
      <xdr:rowOff>114923</xdr:rowOff>
    </xdr:from>
    <xdr:to>
      <xdr:col>63</xdr:col>
      <xdr:colOff>21417</xdr:colOff>
      <xdr:row>20</xdr:row>
      <xdr:rowOff>151697</xdr:rowOff>
    </xdr:to>
    <xdr:sp macro="" textlink="'1.設計条件'!Q10">
      <xdr:nvSpPr>
        <xdr:cNvPr id="116" name="テキスト ボックス 115">
          <a:extLst>
            <a:ext uri="{FF2B5EF4-FFF2-40B4-BE49-F238E27FC236}">
              <a16:creationId xmlns:a16="http://schemas.microsoft.com/office/drawing/2014/main" id="{35BCB9EE-793A-4384-9930-EEF7E4F6562D}"/>
            </a:ext>
          </a:extLst>
        </xdr:cNvPr>
        <xdr:cNvSpPr txBox="1"/>
      </xdr:nvSpPr>
      <xdr:spPr>
        <a:xfrm rot="3848251">
          <a:off x="14036007" y="4107886"/>
          <a:ext cx="493974" cy="2804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E092D4A-61CA-47D9-B86F-96FC362352AF}" type="TxLink">
            <a:rPr kumimoji="1" lang="en-US" altLang="en-US" sz="6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0.500</a:t>
          </a:fld>
          <a:endParaRPr kumimoji="1" lang="ja-JP" altLang="en-US" sz="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64</xdr:col>
      <xdr:colOff>14350</xdr:colOff>
      <xdr:row>15</xdr:row>
      <xdr:rowOff>137996</xdr:rowOff>
    </xdr:from>
    <xdr:to>
      <xdr:col>68</xdr:col>
      <xdr:colOff>216755</xdr:colOff>
      <xdr:row>15</xdr:row>
      <xdr:rowOff>137996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E93606BE-7E70-4CD8-85C5-650313A99498}"/>
            </a:ext>
          </a:extLst>
        </xdr:cNvPr>
        <xdr:cNvCxnSpPr/>
      </xdr:nvCxnSpPr>
      <xdr:spPr>
        <a:xfrm>
          <a:off x="14644750" y="3338396"/>
          <a:ext cx="1116805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58</xdr:col>
      <xdr:colOff>63804</xdr:colOff>
      <xdr:row>15</xdr:row>
      <xdr:rowOff>165337</xdr:rowOff>
    </xdr:from>
    <xdr:ext cx="224998" cy="396583"/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C264AD0C-9845-4CA4-A3A3-AC451B12B60C}"/>
            </a:ext>
          </a:extLst>
        </xdr:cNvPr>
        <xdr:cNvSpPr txBox="1"/>
      </xdr:nvSpPr>
      <xdr:spPr>
        <a:xfrm rot="16200000">
          <a:off x="13236811" y="3451530"/>
          <a:ext cx="3965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₀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58</xdr:col>
      <xdr:colOff>73340</xdr:colOff>
      <xdr:row>14</xdr:row>
      <xdr:rowOff>117071</xdr:rowOff>
    </xdr:from>
    <xdr:ext cx="224998" cy="444352"/>
    <xdr:sp macro="" textlink="'1.設計条件'!Q13">
      <xdr:nvSpPr>
        <xdr:cNvPr id="120" name="テキスト ボックス 119">
          <a:extLst>
            <a:ext uri="{FF2B5EF4-FFF2-40B4-BE49-F238E27FC236}">
              <a16:creationId xmlns:a16="http://schemas.microsoft.com/office/drawing/2014/main" id="{C09535B3-0742-41F1-B450-8777415A8F83}"/>
            </a:ext>
          </a:extLst>
        </xdr:cNvPr>
        <xdr:cNvSpPr txBox="1"/>
      </xdr:nvSpPr>
      <xdr:spPr>
        <a:xfrm rot="16200000">
          <a:off x="13222463" y="3198548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B7DC6EC-4584-4E51-941E-ADD31FC946B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59</xdr:col>
      <xdr:colOff>34238</xdr:colOff>
      <xdr:row>15</xdr:row>
      <xdr:rowOff>135983</xdr:rowOff>
    </xdr:from>
    <xdr:to>
      <xdr:col>59</xdr:col>
      <xdr:colOff>34238</xdr:colOff>
      <xdr:row>17</xdr:row>
      <xdr:rowOff>35066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F8AD1B3D-588A-4A01-AB21-987C1F1B25E9}"/>
            </a:ext>
          </a:extLst>
        </xdr:cNvPr>
        <xdr:cNvCxnSpPr/>
      </xdr:nvCxnSpPr>
      <xdr:spPr>
        <a:xfrm>
          <a:off x="13521638" y="3336383"/>
          <a:ext cx="0" cy="356283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13730</xdr:colOff>
      <xdr:row>15</xdr:row>
      <xdr:rowOff>131363</xdr:rowOff>
    </xdr:from>
    <xdr:to>
      <xdr:col>59</xdr:col>
      <xdr:colOff>193055</xdr:colOff>
      <xdr:row>15</xdr:row>
      <xdr:rowOff>131363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9B524424-579C-4F2B-B242-C666338574B7}"/>
            </a:ext>
          </a:extLst>
        </xdr:cNvPr>
        <xdr:cNvCxnSpPr/>
      </xdr:nvCxnSpPr>
      <xdr:spPr>
        <a:xfrm>
          <a:off x="13501130" y="3331763"/>
          <a:ext cx="179325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44183</xdr:colOff>
      <xdr:row>12</xdr:row>
      <xdr:rowOff>20909</xdr:rowOff>
    </xdr:from>
    <xdr:to>
      <xdr:col>64</xdr:col>
      <xdr:colOff>808</xdr:colOff>
      <xdr:row>12</xdr:row>
      <xdr:rowOff>20909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B7AC9519-07CD-48F4-91A1-9D97630EBCED}"/>
            </a:ext>
          </a:extLst>
        </xdr:cNvPr>
        <xdr:cNvCxnSpPr/>
      </xdr:nvCxnSpPr>
      <xdr:spPr>
        <a:xfrm>
          <a:off x="13988783" y="2535509"/>
          <a:ext cx="642425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51268</xdr:colOff>
      <xdr:row>15</xdr:row>
      <xdr:rowOff>125585</xdr:rowOff>
    </xdr:from>
    <xdr:to>
      <xdr:col>64</xdr:col>
      <xdr:colOff>22706</xdr:colOff>
      <xdr:row>17</xdr:row>
      <xdr:rowOff>35598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6A2DE033-4F6F-454A-B1AD-F00DAC917697}"/>
            </a:ext>
          </a:extLst>
        </xdr:cNvPr>
        <xdr:cNvCxnSpPr/>
      </xdr:nvCxnSpPr>
      <xdr:spPr>
        <a:xfrm flipV="1">
          <a:off x="13995868" y="3325985"/>
          <a:ext cx="657238" cy="367213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50519</xdr:colOff>
      <xdr:row>11</xdr:row>
      <xdr:rowOff>198607</xdr:rowOff>
    </xdr:from>
    <xdr:to>
      <xdr:col>61</xdr:col>
      <xdr:colOff>50519</xdr:colOff>
      <xdr:row>14</xdr:row>
      <xdr:rowOff>97235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F9E71FDC-9DBA-449C-A578-B19C6CC4B9C0}"/>
            </a:ext>
          </a:extLst>
        </xdr:cNvPr>
        <xdr:cNvCxnSpPr/>
      </xdr:nvCxnSpPr>
      <xdr:spPr>
        <a:xfrm>
          <a:off x="13995119" y="2484607"/>
          <a:ext cx="0" cy="584428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1854</xdr:colOff>
      <xdr:row>11</xdr:row>
      <xdr:rowOff>57178</xdr:rowOff>
    </xdr:from>
    <xdr:to>
      <xdr:col>62</xdr:col>
      <xdr:colOff>169212</xdr:colOff>
      <xdr:row>12</xdr:row>
      <xdr:rowOff>22161</xdr:rowOff>
    </xdr:to>
    <xdr:sp macro="" textlink="">
      <xdr:nvSpPr>
        <xdr:cNvPr id="133" name="テキスト ボックス 132">
          <a:extLst>
            <a:ext uri="{FF2B5EF4-FFF2-40B4-BE49-F238E27FC236}">
              <a16:creationId xmlns:a16="http://schemas.microsoft.com/office/drawing/2014/main" id="{151B5592-1E39-4976-BA74-AC5EAD0D5BDE}"/>
            </a:ext>
          </a:extLst>
        </xdr:cNvPr>
        <xdr:cNvSpPr txBox="1"/>
      </xdr:nvSpPr>
      <xdr:spPr>
        <a:xfrm>
          <a:off x="13946454" y="2343178"/>
          <a:ext cx="395958" cy="193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₁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205080</xdr:colOff>
      <xdr:row>11</xdr:row>
      <xdr:rowOff>58358</xdr:rowOff>
    </xdr:from>
    <xdr:to>
      <xdr:col>63</xdr:col>
      <xdr:colOff>193755</xdr:colOff>
      <xdr:row>11</xdr:row>
      <xdr:rowOff>225134</xdr:rowOff>
    </xdr:to>
    <xdr:sp macro="" textlink="'1.設計条件'!Q14">
      <xdr:nvSpPr>
        <xdr:cNvPr id="135" name="テキスト ボックス 134">
          <a:extLst>
            <a:ext uri="{FF2B5EF4-FFF2-40B4-BE49-F238E27FC236}">
              <a16:creationId xmlns:a16="http://schemas.microsoft.com/office/drawing/2014/main" id="{3E28023A-5860-453A-BD42-6BA5598E87D5}"/>
            </a:ext>
          </a:extLst>
        </xdr:cNvPr>
        <xdr:cNvSpPr txBox="1"/>
      </xdr:nvSpPr>
      <xdr:spPr>
        <a:xfrm>
          <a:off x="14149680" y="2344358"/>
          <a:ext cx="445875" cy="1667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73B1A67-B948-45CB-9596-9397F0A7731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65195</xdr:colOff>
      <xdr:row>15</xdr:row>
      <xdr:rowOff>217362</xdr:rowOff>
    </xdr:from>
    <xdr:to>
      <xdr:col>63</xdr:col>
      <xdr:colOff>66931</xdr:colOff>
      <xdr:row>16</xdr:row>
      <xdr:rowOff>179263</xdr:rowOff>
    </xdr:to>
    <xdr:sp macro="" textlink="'1.設計条件'!Q15">
      <xdr:nvSpPr>
        <xdr:cNvPr id="137" name="テキスト ボックス 136">
          <a:extLst>
            <a:ext uri="{FF2B5EF4-FFF2-40B4-BE49-F238E27FC236}">
              <a16:creationId xmlns:a16="http://schemas.microsoft.com/office/drawing/2014/main" id="{3E192EA5-899C-4659-89F8-7EA56E5EAA45}"/>
            </a:ext>
          </a:extLst>
        </xdr:cNvPr>
        <xdr:cNvSpPr txBox="1"/>
      </xdr:nvSpPr>
      <xdr:spPr>
        <a:xfrm rot="-1740000">
          <a:off x="14009795" y="3417762"/>
          <a:ext cx="458936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43D5FD-DC53-4C2E-AF9E-7320020475D1}" type="TxLink">
            <a:rPr kumimoji="1" lang="en-US" altLang="en-US" sz="6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1.800</a:t>
          </a:fld>
          <a:endParaRPr kumimoji="1" lang="ja-JP" altLang="en-US" sz="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60</xdr:col>
      <xdr:colOff>219175</xdr:colOff>
      <xdr:row>16</xdr:row>
      <xdr:rowOff>52050</xdr:rowOff>
    </xdr:from>
    <xdr:to>
      <xdr:col>62</xdr:col>
      <xdr:colOff>118546</xdr:colOff>
      <xdr:row>17</xdr:row>
      <xdr:rowOff>15810</xdr:rowOff>
    </xdr:to>
    <xdr:sp macro="" textlink="">
      <xdr:nvSpPr>
        <xdr:cNvPr id="139" name="テキスト ボックス 138">
          <a:extLst>
            <a:ext uri="{FF2B5EF4-FFF2-40B4-BE49-F238E27FC236}">
              <a16:creationId xmlns:a16="http://schemas.microsoft.com/office/drawing/2014/main" id="{110DFAF3-F823-4C6E-AFFA-4C9E883FC820}"/>
            </a:ext>
          </a:extLst>
        </xdr:cNvPr>
        <xdr:cNvSpPr txBox="1"/>
      </xdr:nvSpPr>
      <xdr:spPr>
        <a:xfrm rot="-1740000">
          <a:off x="13935175" y="3481050"/>
          <a:ext cx="356571" cy="192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Times New Roman" panose="02020603050405020304" pitchFamily="18" charset="0"/>
              <a:cs typeface="Times New Roman" panose="02020603050405020304" pitchFamily="18" charset="0"/>
            </a:rPr>
            <a:t>1 :</a:t>
          </a:r>
          <a:endParaRPr kumimoji="1" lang="ja-JP" altLang="en-US" sz="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62</xdr:col>
      <xdr:colOff>172605</xdr:colOff>
      <xdr:row>20</xdr:row>
      <xdr:rowOff>122196</xdr:rowOff>
    </xdr:from>
    <xdr:to>
      <xdr:col>62</xdr:col>
      <xdr:colOff>172605</xdr:colOff>
      <xdr:row>21</xdr:row>
      <xdr:rowOff>69265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A21FDD5-8E8F-4ADB-9DFC-A1F9334AE225}"/>
            </a:ext>
          </a:extLst>
        </xdr:cNvPr>
        <xdr:cNvCxnSpPr/>
      </xdr:nvCxnSpPr>
      <xdr:spPr>
        <a:xfrm>
          <a:off x="14345805" y="4465596"/>
          <a:ext cx="0" cy="175669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15222</xdr:colOff>
      <xdr:row>14</xdr:row>
      <xdr:rowOff>115643</xdr:rowOff>
    </xdr:from>
    <xdr:to>
      <xdr:col>64</xdr:col>
      <xdr:colOff>15222</xdr:colOff>
      <xdr:row>15</xdr:row>
      <xdr:rowOff>141491</xdr:rowOff>
    </xdr:to>
    <xdr:cxnSp macro="">
      <xdr:nvCxnSpPr>
        <xdr:cNvPr id="141" name="直線コネクタ 140">
          <a:extLst>
            <a:ext uri="{FF2B5EF4-FFF2-40B4-BE49-F238E27FC236}">
              <a16:creationId xmlns:a16="http://schemas.microsoft.com/office/drawing/2014/main" id="{E3AE4DEB-76B3-4E35-A95F-6657AD884BDB}"/>
            </a:ext>
          </a:extLst>
        </xdr:cNvPr>
        <xdr:cNvCxnSpPr/>
      </xdr:nvCxnSpPr>
      <xdr:spPr>
        <a:xfrm>
          <a:off x="14645622" y="3087443"/>
          <a:ext cx="0" cy="254448"/>
        </a:xfrm>
        <a:prstGeom prst="line">
          <a:avLst/>
        </a:prstGeom>
        <a:ln w="31750">
          <a:solidFill>
            <a:schemeClr val="tx1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193324</xdr:colOff>
      <xdr:row>14</xdr:row>
      <xdr:rowOff>123983</xdr:rowOff>
    </xdr:from>
    <xdr:to>
      <xdr:col>64</xdr:col>
      <xdr:colOff>193324</xdr:colOff>
      <xdr:row>15</xdr:row>
      <xdr:rowOff>149831</xdr:rowOff>
    </xdr:to>
    <xdr:cxnSp macro="">
      <xdr:nvCxnSpPr>
        <xdr:cNvPr id="142" name="直線コネクタ 141">
          <a:extLst>
            <a:ext uri="{FF2B5EF4-FFF2-40B4-BE49-F238E27FC236}">
              <a16:creationId xmlns:a16="http://schemas.microsoft.com/office/drawing/2014/main" id="{5CE8E87B-2F6E-4367-AB61-104A2461356B}"/>
            </a:ext>
          </a:extLst>
        </xdr:cNvPr>
        <xdr:cNvCxnSpPr/>
      </xdr:nvCxnSpPr>
      <xdr:spPr>
        <a:xfrm>
          <a:off x="14823724" y="3095783"/>
          <a:ext cx="0" cy="254448"/>
        </a:xfrm>
        <a:prstGeom prst="line">
          <a:avLst/>
        </a:prstGeom>
        <a:ln w="31750">
          <a:solidFill>
            <a:schemeClr val="tx1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145471</xdr:colOff>
      <xdr:row>10</xdr:row>
      <xdr:rowOff>217494</xdr:rowOff>
    </xdr:from>
    <xdr:to>
      <xdr:col>64</xdr:col>
      <xdr:colOff>15637</xdr:colOff>
      <xdr:row>10</xdr:row>
      <xdr:rowOff>217494</xdr:rowOff>
    </xdr:to>
    <xdr:cxnSp macro="">
      <xdr:nvCxnSpPr>
        <xdr:cNvPr id="143" name="直線コネクタ 142">
          <a:extLst>
            <a:ext uri="{FF2B5EF4-FFF2-40B4-BE49-F238E27FC236}">
              <a16:creationId xmlns:a16="http://schemas.microsoft.com/office/drawing/2014/main" id="{ECE36BF3-C5B1-4F4C-8E9D-7D8491F8291F}"/>
            </a:ext>
          </a:extLst>
        </xdr:cNvPr>
        <xdr:cNvCxnSpPr/>
      </xdr:nvCxnSpPr>
      <xdr:spPr>
        <a:xfrm>
          <a:off x="13861471" y="2274894"/>
          <a:ext cx="784566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46957</xdr:colOff>
      <xdr:row>9</xdr:row>
      <xdr:rowOff>224423</xdr:rowOff>
    </xdr:from>
    <xdr:to>
      <xdr:col>62</xdr:col>
      <xdr:colOff>211691</xdr:colOff>
      <xdr:row>10</xdr:row>
      <xdr:rowOff>187443</xdr:rowOff>
    </xdr:to>
    <xdr:sp macro="" textlink="">
      <xdr:nvSpPr>
        <xdr:cNvPr id="146" name="テキスト ボックス 145">
          <a:extLst>
            <a:ext uri="{FF2B5EF4-FFF2-40B4-BE49-F238E27FC236}">
              <a16:creationId xmlns:a16="http://schemas.microsoft.com/office/drawing/2014/main" id="{B0A87FB3-A743-417D-85EA-EA9F531FBB03}"/>
            </a:ext>
          </a:extLst>
        </xdr:cNvPr>
        <xdr:cNvSpPr txBox="1"/>
      </xdr:nvSpPr>
      <xdr:spPr>
        <a:xfrm>
          <a:off x="13991557" y="2053223"/>
          <a:ext cx="393334" cy="191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62</xdr:col>
      <xdr:colOff>58753</xdr:colOff>
      <xdr:row>10</xdr:row>
      <xdr:rowOff>11340</xdr:rowOff>
    </xdr:from>
    <xdr:to>
      <xdr:col>64</xdr:col>
      <xdr:colOff>47427</xdr:colOff>
      <xdr:row>10</xdr:row>
      <xdr:rowOff>173347</xdr:rowOff>
    </xdr:to>
    <xdr:sp macro="" textlink="'1.設計条件'!Q37">
      <xdr:nvSpPr>
        <xdr:cNvPr id="147" name="テキスト ボックス 146">
          <a:extLst>
            <a:ext uri="{FF2B5EF4-FFF2-40B4-BE49-F238E27FC236}">
              <a16:creationId xmlns:a16="http://schemas.microsoft.com/office/drawing/2014/main" id="{49DB51CF-E830-49AC-814D-BFEE9CD83216}"/>
            </a:ext>
          </a:extLst>
        </xdr:cNvPr>
        <xdr:cNvSpPr txBox="1"/>
      </xdr:nvSpPr>
      <xdr:spPr>
        <a:xfrm>
          <a:off x="14231953" y="2068740"/>
          <a:ext cx="445874" cy="1620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72D62BF-6C53-4D5B-A2FE-050D63966F3A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2.200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64</xdr:col>
      <xdr:colOff>124</xdr:colOff>
      <xdr:row>14</xdr:row>
      <xdr:rowOff>111727</xdr:rowOff>
    </xdr:from>
    <xdr:to>
      <xdr:col>66</xdr:col>
      <xdr:colOff>191244</xdr:colOff>
      <xdr:row>14</xdr:row>
      <xdr:rowOff>111727</xdr:rowOff>
    </xdr:to>
    <xdr:cxnSp macro="">
      <xdr:nvCxnSpPr>
        <xdr:cNvPr id="149" name="直線コネクタ 148">
          <a:extLst>
            <a:ext uri="{FF2B5EF4-FFF2-40B4-BE49-F238E27FC236}">
              <a16:creationId xmlns:a16="http://schemas.microsoft.com/office/drawing/2014/main" id="{4B3E84DA-A4F2-4398-B9D7-BE3F3D29939E}"/>
            </a:ext>
          </a:extLst>
        </xdr:cNvPr>
        <xdr:cNvCxnSpPr/>
      </xdr:nvCxnSpPr>
      <xdr:spPr>
        <a:xfrm>
          <a:off x="14630524" y="3083527"/>
          <a:ext cx="648320" cy="0"/>
        </a:xfrm>
        <a:prstGeom prst="line">
          <a:avLst/>
        </a:prstGeom>
        <a:ln w="3175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155217</xdr:colOff>
      <xdr:row>14</xdr:row>
      <xdr:rowOff>123983</xdr:rowOff>
    </xdr:from>
    <xdr:to>
      <xdr:col>65</xdr:col>
      <xdr:colOff>155217</xdr:colOff>
      <xdr:row>15</xdr:row>
      <xdr:rowOff>149831</xdr:rowOff>
    </xdr:to>
    <xdr:cxnSp macro="">
      <xdr:nvCxnSpPr>
        <xdr:cNvPr id="150" name="直線コネクタ 149">
          <a:extLst>
            <a:ext uri="{FF2B5EF4-FFF2-40B4-BE49-F238E27FC236}">
              <a16:creationId xmlns:a16="http://schemas.microsoft.com/office/drawing/2014/main" id="{DD361371-024A-4E0B-8D93-C63B9C767B0E}"/>
            </a:ext>
          </a:extLst>
        </xdr:cNvPr>
        <xdr:cNvCxnSpPr/>
      </xdr:nvCxnSpPr>
      <xdr:spPr>
        <a:xfrm>
          <a:off x="15014217" y="3095783"/>
          <a:ext cx="0" cy="254448"/>
        </a:xfrm>
        <a:prstGeom prst="line">
          <a:avLst/>
        </a:prstGeom>
        <a:ln w="31750">
          <a:solidFill>
            <a:schemeClr val="tx1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23974</xdr:colOff>
      <xdr:row>15</xdr:row>
      <xdr:rowOff>139331</xdr:rowOff>
    </xdr:from>
    <xdr:to>
      <xdr:col>67</xdr:col>
      <xdr:colOff>85913</xdr:colOff>
      <xdr:row>15</xdr:row>
      <xdr:rowOff>205753</xdr:rowOff>
    </xdr:to>
    <xdr:cxnSp macro="">
      <xdr:nvCxnSpPr>
        <xdr:cNvPr id="152" name="直線コネクタ 151">
          <a:extLst>
            <a:ext uri="{FF2B5EF4-FFF2-40B4-BE49-F238E27FC236}">
              <a16:creationId xmlns:a16="http://schemas.microsoft.com/office/drawing/2014/main" id="{C7AAF1DD-FBAD-4864-9039-E39D43AFE493}"/>
            </a:ext>
          </a:extLst>
        </xdr:cNvPr>
        <xdr:cNvCxnSpPr/>
      </xdr:nvCxnSpPr>
      <xdr:spPr>
        <a:xfrm>
          <a:off x="15340174" y="3339731"/>
          <a:ext cx="61939" cy="6642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98268</xdr:colOff>
      <xdr:row>15</xdr:row>
      <xdr:rowOff>139331</xdr:rowOff>
    </xdr:from>
    <xdr:to>
      <xdr:col>67</xdr:col>
      <xdr:colOff>127542</xdr:colOff>
      <xdr:row>15</xdr:row>
      <xdr:rowOff>170044</xdr:rowOff>
    </xdr:to>
    <xdr:cxnSp macro="">
      <xdr:nvCxnSpPr>
        <xdr:cNvPr id="153" name="直線コネクタ 152">
          <a:extLst>
            <a:ext uri="{FF2B5EF4-FFF2-40B4-BE49-F238E27FC236}">
              <a16:creationId xmlns:a16="http://schemas.microsoft.com/office/drawing/2014/main" id="{7BC1FB12-FC35-43BC-B79F-E60FE34D4F33}"/>
            </a:ext>
          </a:extLst>
        </xdr:cNvPr>
        <xdr:cNvCxnSpPr/>
      </xdr:nvCxnSpPr>
      <xdr:spPr>
        <a:xfrm>
          <a:off x="15414468" y="3339731"/>
          <a:ext cx="29274" cy="30713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27499</xdr:colOff>
      <xdr:row>15</xdr:row>
      <xdr:rowOff>195706</xdr:rowOff>
    </xdr:from>
    <xdr:to>
      <xdr:col>67</xdr:col>
      <xdr:colOff>175307</xdr:colOff>
      <xdr:row>15</xdr:row>
      <xdr:rowOff>195706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7CC3F269-A95D-48D9-827D-9306F19C553E}"/>
            </a:ext>
          </a:extLst>
        </xdr:cNvPr>
        <xdr:cNvCxnSpPr/>
      </xdr:nvCxnSpPr>
      <xdr:spPr>
        <a:xfrm rot="18900000">
          <a:off x="15343699" y="3396106"/>
          <a:ext cx="147808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202989</xdr:colOff>
      <xdr:row>15</xdr:row>
      <xdr:rowOff>118243</xdr:rowOff>
    </xdr:from>
    <xdr:to>
      <xdr:col>67</xdr:col>
      <xdr:colOff>202989</xdr:colOff>
      <xdr:row>16</xdr:row>
      <xdr:rowOff>33022</xdr:rowOff>
    </xdr:to>
    <xdr:cxnSp macro="">
      <xdr:nvCxnSpPr>
        <xdr:cNvPr id="155" name="直線コネクタ 154">
          <a:extLst>
            <a:ext uri="{FF2B5EF4-FFF2-40B4-BE49-F238E27FC236}">
              <a16:creationId xmlns:a16="http://schemas.microsoft.com/office/drawing/2014/main" id="{4CF59C15-E6BC-434F-BD73-A9073F2E9DAB}"/>
            </a:ext>
          </a:extLst>
        </xdr:cNvPr>
        <xdr:cNvCxnSpPr/>
      </xdr:nvCxnSpPr>
      <xdr:spPr>
        <a:xfrm rot="2700000">
          <a:off x="15447499" y="3390333"/>
          <a:ext cx="143379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222563</xdr:colOff>
      <xdr:row>15</xdr:row>
      <xdr:rowOff>139331</xdr:rowOff>
    </xdr:from>
    <xdr:to>
      <xdr:col>68</xdr:col>
      <xdr:colOff>57339</xdr:colOff>
      <xdr:row>15</xdr:row>
      <xdr:rowOff>205753</xdr:rowOff>
    </xdr:to>
    <xdr:cxnSp macro="">
      <xdr:nvCxnSpPr>
        <xdr:cNvPr id="156" name="直線コネクタ 155">
          <a:extLst>
            <a:ext uri="{FF2B5EF4-FFF2-40B4-BE49-F238E27FC236}">
              <a16:creationId xmlns:a16="http://schemas.microsoft.com/office/drawing/2014/main" id="{F7234BE1-890B-45AE-B000-74F78CA101F1}"/>
            </a:ext>
          </a:extLst>
        </xdr:cNvPr>
        <xdr:cNvCxnSpPr/>
      </xdr:nvCxnSpPr>
      <xdr:spPr>
        <a:xfrm>
          <a:off x="15538763" y="3339731"/>
          <a:ext cx="63376" cy="6642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68</xdr:col>
      <xdr:colOff>69694</xdr:colOff>
      <xdr:row>15</xdr:row>
      <xdr:rowOff>139331</xdr:rowOff>
    </xdr:from>
    <xdr:to>
      <xdr:col>68</xdr:col>
      <xdr:colOff>94486</xdr:colOff>
      <xdr:row>15</xdr:row>
      <xdr:rowOff>170044</xdr:rowOff>
    </xdr:to>
    <xdr:cxnSp macro="">
      <xdr:nvCxnSpPr>
        <xdr:cNvPr id="157" name="直線コネクタ 156">
          <a:extLst>
            <a:ext uri="{FF2B5EF4-FFF2-40B4-BE49-F238E27FC236}">
              <a16:creationId xmlns:a16="http://schemas.microsoft.com/office/drawing/2014/main" id="{7C807C8E-D592-4EAA-9121-FF3885E1CFE2}"/>
            </a:ext>
          </a:extLst>
        </xdr:cNvPr>
        <xdr:cNvCxnSpPr/>
      </xdr:nvCxnSpPr>
      <xdr:spPr>
        <a:xfrm>
          <a:off x="15614494" y="3339731"/>
          <a:ext cx="24792" cy="30713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48739</xdr:colOff>
      <xdr:row>15</xdr:row>
      <xdr:rowOff>139331</xdr:rowOff>
    </xdr:from>
    <xdr:to>
      <xdr:col>66</xdr:col>
      <xdr:colOff>110678</xdr:colOff>
      <xdr:row>15</xdr:row>
      <xdr:rowOff>205753</xdr:rowOff>
    </xdr:to>
    <xdr:cxnSp macro="">
      <xdr:nvCxnSpPr>
        <xdr:cNvPr id="158" name="直線コネクタ 157">
          <a:extLst>
            <a:ext uri="{FF2B5EF4-FFF2-40B4-BE49-F238E27FC236}">
              <a16:creationId xmlns:a16="http://schemas.microsoft.com/office/drawing/2014/main" id="{A6E57B6D-2872-45E8-815B-48768E62FB86}"/>
            </a:ext>
          </a:extLst>
        </xdr:cNvPr>
        <xdr:cNvCxnSpPr/>
      </xdr:nvCxnSpPr>
      <xdr:spPr>
        <a:xfrm>
          <a:off x="15136339" y="3339731"/>
          <a:ext cx="61939" cy="6642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127516</xdr:colOff>
      <xdr:row>15</xdr:row>
      <xdr:rowOff>139331</xdr:rowOff>
    </xdr:from>
    <xdr:to>
      <xdr:col>66</xdr:col>
      <xdr:colOff>152308</xdr:colOff>
      <xdr:row>15</xdr:row>
      <xdr:rowOff>170044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E97FCB48-9128-4E18-BE5F-B5BAFB0E6FCE}"/>
            </a:ext>
          </a:extLst>
        </xdr:cNvPr>
        <xdr:cNvCxnSpPr/>
      </xdr:nvCxnSpPr>
      <xdr:spPr>
        <a:xfrm>
          <a:off x="15215116" y="3339731"/>
          <a:ext cx="24792" cy="30713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42739</xdr:colOff>
      <xdr:row>15</xdr:row>
      <xdr:rowOff>195707</xdr:rowOff>
    </xdr:from>
    <xdr:to>
      <xdr:col>66</xdr:col>
      <xdr:colOff>191167</xdr:colOff>
      <xdr:row>15</xdr:row>
      <xdr:rowOff>195707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47819B03-0772-445A-ACAE-AE04680E1CD4}"/>
            </a:ext>
          </a:extLst>
        </xdr:cNvPr>
        <xdr:cNvCxnSpPr/>
      </xdr:nvCxnSpPr>
      <xdr:spPr>
        <a:xfrm rot="18900000">
          <a:off x="15130339" y="3396107"/>
          <a:ext cx="148428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150225</xdr:colOff>
      <xdr:row>15</xdr:row>
      <xdr:rowOff>180165</xdr:rowOff>
    </xdr:from>
    <xdr:to>
      <xdr:col>66</xdr:col>
      <xdr:colOff>215697</xdr:colOff>
      <xdr:row>16</xdr:row>
      <xdr:rowOff>13590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6DD0BBBD-0E52-4F72-8EF0-D4B83E15BAAC}"/>
            </a:ext>
          </a:extLst>
        </xdr:cNvPr>
        <xdr:cNvCxnSpPr/>
      </xdr:nvCxnSpPr>
      <xdr:spPr>
        <a:xfrm flipV="1">
          <a:off x="15237825" y="3380565"/>
          <a:ext cx="65472" cy="62025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224314</xdr:colOff>
      <xdr:row>15</xdr:row>
      <xdr:rowOff>218733</xdr:rowOff>
    </xdr:from>
    <xdr:to>
      <xdr:col>67</xdr:col>
      <xdr:colOff>20609</xdr:colOff>
      <xdr:row>16</xdr:row>
      <xdr:rowOff>13590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DA57C6BD-F4CA-496C-9535-F726D8EF3B4D}"/>
            </a:ext>
          </a:extLst>
        </xdr:cNvPr>
        <xdr:cNvCxnSpPr/>
      </xdr:nvCxnSpPr>
      <xdr:spPr>
        <a:xfrm flipV="1">
          <a:off x="15311914" y="3419133"/>
          <a:ext cx="24895" cy="234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219961</xdr:colOff>
      <xdr:row>15</xdr:row>
      <xdr:rowOff>118244</xdr:rowOff>
    </xdr:from>
    <xdr:to>
      <xdr:col>66</xdr:col>
      <xdr:colOff>219961</xdr:colOff>
      <xdr:row>16</xdr:row>
      <xdr:rowOff>33023</xdr:rowOff>
    </xdr:to>
    <xdr:cxnSp macro="">
      <xdr:nvCxnSpPr>
        <xdr:cNvPr id="163" name="直線コネクタ 162">
          <a:extLst>
            <a:ext uri="{FF2B5EF4-FFF2-40B4-BE49-F238E27FC236}">
              <a16:creationId xmlns:a16="http://schemas.microsoft.com/office/drawing/2014/main" id="{BF9B90BC-D4A7-4676-A751-1CB1CC536213}"/>
            </a:ext>
          </a:extLst>
        </xdr:cNvPr>
        <xdr:cNvCxnSpPr/>
      </xdr:nvCxnSpPr>
      <xdr:spPr>
        <a:xfrm rot="2700000">
          <a:off x="15235871" y="3390334"/>
          <a:ext cx="143379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74299</xdr:colOff>
      <xdr:row>17</xdr:row>
      <xdr:rowOff>44185</xdr:rowOff>
    </xdr:from>
    <xdr:to>
      <xdr:col>64</xdr:col>
      <xdr:colOff>149009</xdr:colOff>
      <xdr:row>17</xdr:row>
      <xdr:rowOff>44185</xdr:rowOff>
    </xdr:to>
    <xdr:cxnSp macro="">
      <xdr:nvCxnSpPr>
        <xdr:cNvPr id="164" name="直線コネクタ 163">
          <a:extLst>
            <a:ext uri="{FF2B5EF4-FFF2-40B4-BE49-F238E27FC236}">
              <a16:creationId xmlns:a16="http://schemas.microsoft.com/office/drawing/2014/main" id="{99EA63E8-6417-2B08-E342-E3A4DF769DDA}"/>
            </a:ext>
          </a:extLst>
        </xdr:cNvPr>
        <xdr:cNvCxnSpPr/>
      </xdr:nvCxnSpPr>
      <xdr:spPr>
        <a:xfrm>
          <a:off x="14018899" y="3701785"/>
          <a:ext cx="760510" cy="0"/>
        </a:xfrm>
        <a:prstGeom prst="line">
          <a:avLst/>
        </a:prstGeom>
        <a:ln w="6350">
          <a:solidFill>
            <a:srgbClr val="FF0000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1032</xdr:colOff>
      <xdr:row>18</xdr:row>
      <xdr:rowOff>27342</xdr:rowOff>
    </xdr:from>
    <xdr:to>
      <xdr:col>62</xdr:col>
      <xdr:colOff>171094</xdr:colOff>
      <xdr:row>19</xdr:row>
      <xdr:rowOff>35429</xdr:rowOff>
    </xdr:to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7838F054-ACF5-4743-A915-DA40446A0D77}"/>
            </a:ext>
          </a:extLst>
        </xdr:cNvPr>
        <xdr:cNvSpPr txBox="1"/>
      </xdr:nvSpPr>
      <xdr:spPr>
        <a:xfrm>
          <a:off x="13945632" y="3913542"/>
          <a:ext cx="398662" cy="236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α</a:t>
          </a:r>
        </a:p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60</xdr:col>
      <xdr:colOff>134182</xdr:colOff>
      <xdr:row>16</xdr:row>
      <xdr:rowOff>206841</xdr:rowOff>
    </xdr:from>
    <xdr:to>
      <xdr:col>61</xdr:col>
      <xdr:colOff>226596</xdr:colOff>
      <xdr:row>18</xdr:row>
      <xdr:rowOff>87836</xdr:rowOff>
    </xdr:to>
    <xdr:sp macro="" textlink="">
      <xdr:nvSpPr>
        <xdr:cNvPr id="175" name="円弧 174">
          <a:extLst>
            <a:ext uri="{FF2B5EF4-FFF2-40B4-BE49-F238E27FC236}">
              <a16:creationId xmlns:a16="http://schemas.microsoft.com/office/drawing/2014/main" id="{5CAB51B9-C09E-F23B-E279-11EC54FA135F}"/>
            </a:ext>
          </a:extLst>
        </xdr:cNvPr>
        <xdr:cNvSpPr/>
      </xdr:nvSpPr>
      <xdr:spPr>
        <a:xfrm rot="5795247">
          <a:off x="13841591" y="3644432"/>
          <a:ext cx="338195" cy="321014"/>
        </a:xfrm>
        <a:prstGeom prst="arc">
          <a:avLst>
            <a:gd name="adj1" fmla="val 18869293"/>
            <a:gd name="adj2" fmla="val 0"/>
          </a:avLst>
        </a:prstGeom>
        <a:ln w="3175">
          <a:solidFill>
            <a:schemeClr val="accent1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61</xdr:col>
      <xdr:colOff>51755</xdr:colOff>
      <xdr:row>16</xdr:row>
      <xdr:rowOff>40238</xdr:rowOff>
    </xdr:from>
    <xdr:to>
      <xdr:col>64</xdr:col>
      <xdr:colOff>154962</xdr:colOff>
      <xdr:row>16</xdr:row>
      <xdr:rowOff>40238</xdr:rowOff>
    </xdr:to>
    <xdr:cxnSp macro="">
      <xdr:nvCxnSpPr>
        <xdr:cNvPr id="176" name="直線コネクタ 175">
          <a:extLst>
            <a:ext uri="{FF2B5EF4-FFF2-40B4-BE49-F238E27FC236}">
              <a16:creationId xmlns:a16="http://schemas.microsoft.com/office/drawing/2014/main" id="{DC32E318-82D1-9D11-B27F-7896578E94AC}"/>
            </a:ext>
          </a:extLst>
        </xdr:cNvPr>
        <xdr:cNvCxnSpPr/>
      </xdr:nvCxnSpPr>
      <xdr:spPr>
        <a:xfrm>
          <a:off x="13996355" y="3469238"/>
          <a:ext cx="789007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153112</xdr:colOff>
      <xdr:row>16</xdr:row>
      <xdr:rowOff>17956</xdr:rowOff>
    </xdr:from>
    <xdr:to>
      <xdr:col>64</xdr:col>
      <xdr:colOff>153112</xdr:colOff>
      <xdr:row>16</xdr:row>
      <xdr:rowOff>196665</xdr:rowOff>
    </xdr:to>
    <xdr:cxnSp macro="">
      <xdr:nvCxnSpPr>
        <xdr:cNvPr id="178" name="直線コネクタ 177">
          <a:extLst>
            <a:ext uri="{FF2B5EF4-FFF2-40B4-BE49-F238E27FC236}">
              <a16:creationId xmlns:a16="http://schemas.microsoft.com/office/drawing/2014/main" id="{D42C45AB-6C66-41E9-8DBD-FD18395034B3}"/>
            </a:ext>
          </a:extLst>
        </xdr:cNvPr>
        <xdr:cNvCxnSpPr/>
      </xdr:nvCxnSpPr>
      <xdr:spPr>
        <a:xfrm>
          <a:off x="14783512" y="3446956"/>
          <a:ext cx="0" cy="178709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149049</xdr:colOff>
      <xdr:row>10</xdr:row>
      <xdr:rowOff>168850</xdr:rowOff>
    </xdr:from>
    <xdr:to>
      <xdr:col>60</xdr:col>
      <xdr:colOff>149049</xdr:colOff>
      <xdr:row>14</xdr:row>
      <xdr:rowOff>92934</xdr:rowOff>
    </xdr:to>
    <xdr:cxnSp macro="">
      <xdr:nvCxnSpPr>
        <xdr:cNvPr id="188" name="直線コネクタ 187">
          <a:extLst>
            <a:ext uri="{FF2B5EF4-FFF2-40B4-BE49-F238E27FC236}">
              <a16:creationId xmlns:a16="http://schemas.microsoft.com/office/drawing/2014/main" id="{F93AFB5B-AA69-351B-0116-3599720C1B33}"/>
            </a:ext>
          </a:extLst>
        </xdr:cNvPr>
        <xdr:cNvCxnSpPr/>
      </xdr:nvCxnSpPr>
      <xdr:spPr>
        <a:xfrm>
          <a:off x="13865049" y="2226250"/>
          <a:ext cx="0" cy="838484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42065</xdr:colOff>
      <xdr:row>15</xdr:row>
      <xdr:rowOff>74794</xdr:rowOff>
    </xdr:from>
    <xdr:to>
      <xdr:col>63</xdr:col>
      <xdr:colOff>205388</xdr:colOff>
      <xdr:row>16</xdr:row>
      <xdr:rowOff>45178</xdr:rowOff>
    </xdr:to>
    <xdr:sp macro="" textlink="">
      <xdr:nvSpPr>
        <xdr:cNvPr id="196" name="テキスト ボックス 195">
          <a:extLst>
            <a:ext uri="{FF2B5EF4-FFF2-40B4-BE49-F238E27FC236}">
              <a16:creationId xmlns:a16="http://schemas.microsoft.com/office/drawing/2014/main" id="{CE5A3904-E61E-B48A-2314-D4E77E767E89}"/>
            </a:ext>
          </a:extLst>
        </xdr:cNvPr>
        <xdr:cNvSpPr txBox="1"/>
      </xdr:nvSpPr>
      <xdr:spPr>
        <a:xfrm>
          <a:off x="14215265" y="3275194"/>
          <a:ext cx="391923" cy="1989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ja-JP" altLang="en-US" sz="900" i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₃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64731</xdr:colOff>
      <xdr:row>16</xdr:row>
      <xdr:rowOff>28672</xdr:rowOff>
    </xdr:from>
    <xdr:to>
      <xdr:col>64</xdr:col>
      <xdr:colOff>136174</xdr:colOff>
      <xdr:row>17</xdr:row>
      <xdr:rowOff>2945</xdr:rowOff>
    </xdr:to>
    <xdr:sp macro="" textlink="">
      <xdr:nvSpPr>
        <xdr:cNvPr id="198" name="テキスト ボックス 197">
          <a:extLst>
            <a:ext uri="{FF2B5EF4-FFF2-40B4-BE49-F238E27FC236}">
              <a16:creationId xmlns:a16="http://schemas.microsoft.com/office/drawing/2014/main" id="{79ADF404-AC72-0A7F-9F7C-EB68117B4407}"/>
            </a:ext>
          </a:extLst>
        </xdr:cNvPr>
        <xdr:cNvSpPr txBox="1"/>
      </xdr:nvSpPr>
      <xdr:spPr>
        <a:xfrm>
          <a:off x="14466531" y="3457672"/>
          <a:ext cx="300043" cy="2028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ja-JP" altLang="en-US" sz="900" i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₁</a:t>
          </a:r>
        </a:p>
      </xdr:txBody>
    </xdr:sp>
    <xdr:clientData/>
  </xdr:twoCellAnchor>
  <xdr:twoCellAnchor editAs="oneCell">
    <xdr:from>
      <xdr:col>62</xdr:col>
      <xdr:colOff>104466</xdr:colOff>
      <xdr:row>17</xdr:row>
      <xdr:rowOff>126446</xdr:rowOff>
    </xdr:from>
    <xdr:to>
      <xdr:col>64</xdr:col>
      <xdr:colOff>36273</xdr:colOff>
      <xdr:row>18</xdr:row>
      <xdr:rowOff>101001</xdr:rowOff>
    </xdr:to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DA9549F3-DB2E-356A-A55A-B6F111031F1A}"/>
            </a:ext>
          </a:extLst>
        </xdr:cNvPr>
        <xdr:cNvSpPr txBox="1"/>
      </xdr:nvSpPr>
      <xdr:spPr>
        <a:xfrm>
          <a:off x="14277666" y="3784046"/>
          <a:ext cx="389007" cy="2031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ja-JP" altLang="en-US" sz="900" i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₂</a:t>
          </a:r>
        </a:p>
      </xdr:txBody>
    </xdr:sp>
    <xdr:clientData/>
  </xdr:twoCellAnchor>
  <xdr:twoCellAnchor editAs="oneCell">
    <xdr:from>
      <xdr:col>62</xdr:col>
      <xdr:colOff>191225</xdr:colOff>
      <xdr:row>15</xdr:row>
      <xdr:rowOff>144610</xdr:rowOff>
    </xdr:from>
    <xdr:to>
      <xdr:col>65</xdr:col>
      <xdr:colOff>127297</xdr:colOff>
      <xdr:row>20</xdr:row>
      <xdr:rowOff>79238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1BE19D1F-F06C-1010-9417-9BD2E8081B1B}"/>
            </a:ext>
          </a:extLst>
        </xdr:cNvPr>
        <xdr:cNvCxnSpPr/>
      </xdr:nvCxnSpPr>
      <xdr:spPr>
        <a:xfrm flipV="1">
          <a:off x="14364425" y="3345010"/>
          <a:ext cx="621872" cy="1077628"/>
        </a:xfrm>
        <a:prstGeom prst="line">
          <a:avLst/>
        </a:prstGeom>
        <a:ln w="63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74056</xdr:colOff>
      <xdr:row>28</xdr:row>
      <xdr:rowOff>191213</xdr:rowOff>
    </xdr:from>
    <xdr:to>
      <xdr:col>27</xdr:col>
      <xdr:colOff>23952</xdr:colOff>
      <xdr:row>30</xdr:row>
      <xdr:rowOff>185754</xdr:rowOff>
    </xdr:to>
    <xdr:sp macro="" textlink="$G$22">
      <xdr:nvSpPr>
        <xdr:cNvPr id="14" name="テキスト ボックス 13">
          <a:extLst>
            <a:ext uri="{FF2B5EF4-FFF2-40B4-BE49-F238E27FC236}">
              <a16:creationId xmlns:a16="http://schemas.microsoft.com/office/drawing/2014/main" id="{35F8F445-68F3-9C84-8429-E969D9C2E63F}"/>
            </a:ext>
          </a:extLst>
        </xdr:cNvPr>
        <xdr:cNvSpPr txBox="1"/>
      </xdr:nvSpPr>
      <xdr:spPr>
        <a:xfrm rot="16200000">
          <a:off x="5965516" y="6836309"/>
          <a:ext cx="458367" cy="1818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CAFC507-1412-41B6-A079-EB4356770977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0.815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17205</xdr:colOff>
      <xdr:row>28</xdr:row>
      <xdr:rowOff>215883</xdr:rowOff>
    </xdr:from>
    <xdr:to>
      <xdr:col>27</xdr:col>
      <xdr:colOff>17205</xdr:colOff>
      <xdr:row>31</xdr:row>
      <xdr:rowOff>106083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EC38515C-BEC8-9149-5647-50CF36573EA4}"/>
            </a:ext>
          </a:extLst>
        </xdr:cNvPr>
        <xdr:cNvCxnSpPr/>
      </xdr:nvCxnSpPr>
      <xdr:spPr>
        <a:xfrm>
          <a:off x="6278857" y="6722700"/>
          <a:ext cx="0" cy="58594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43249</xdr:colOff>
      <xdr:row>30</xdr:row>
      <xdr:rowOff>22632</xdr:rowOff>
    </xdr:from>
    <xdr:to>
      <xdr:col>27</xdr:col>
      <xdr:colOff>44327</xdr:colOff>
      <xdr:row>31</xdr:row>
      <xdr:rowOff>174124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DA468A9C-9F30-3755-6041-C0709AED5755}"/>
            </a:ext>
          </a:extLst>
        </xdr:cNvPr>
        <xdr:cNvSpPr txBox="1"/>
      </xdr:nvSpPr>
      <xdr:spPr>
        <a:xfrm rot="16200000">
          <a:off x="5959963" y="7026464"/>
          <a:ext cx="381951" cy="231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y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194275</xdr:colOff>
      <xdr:row>28</xdr:row>
      <xdr:rowOff>213404</xdr:rowOff>
    </xdr:from>
    <xdr:to>
      <xdr:col>27</xdr:col>
      <xdr:colOff>125896</xdr:colOff>
      <xdr:row>28</xdr:row>
      <xdr:rowOff>213404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82545B4B-2154-6573-6E69-3AD9AF1CF8E4}"/>
            </a:ext>
          </a:extLst>
        </xdr:cNvPr>
        <xdr:cNvCxnSpPr/>
      </xdr:nvCxnSpPr>
      <xdr:spPr>
        <a:xfrm>
          <a:off x="6224014" y="6720221"/>
          <a:ext cx="163534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56148</xdr:colOff>
      <xdr:row>28</xdr:row>
      <xdr:rowOff>181404</xdr:rowOff>
    </xdr:from>
    <xdr:to>
      <xdr:col>29</xdr:col>
      <xdr:colOff>111089</xdr:colOff>
      <xdr:row>29</xdr:row>
      <xdr:rowOff>7452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E69F36EA-B0EE-4853-A6A4-42AF019C2D81}"/>
            </a:ext>
          </a:extLst>
        </xdr:cNvPr>
        <xdr:cNvSpPr/>
      </xdr:nvSpPr>
      <xdr:spPr>
        <a:xfrm>
          <a:off x="6685548" y="6593090"/>
          <a:ext cx="54941" cy="5464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29</xdr:col>
      <xdr:colOff>69030</xdr:colOff>
      <xdr:row>31</xdr:row>
      <xdr:rowOff>208508</xdr:rowOff>
    </xdr:from>
    <xdr:to>
      <xdr:col>29</xdr:col>
      <xdr:colOff>69030</xdr:colOff>
      <xdr:row>32</xdr:row>
      <xdr:rowOff>112826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2CF7E6FC-8B5D-C763-C0F8-77DFF6137FBC}"/>
            </a:ext>
          </a:extLst>
        </xdr:cNvPr>
        <xdr:cNvCxnSpPr/>
      </xdr:nvCxnSpPr>
      <xdr:spPr>
        <a:xfrm>
          <a:off x="6698430" y="7305994"/>
          <a:ext cx="0" cy="132918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60766</xdr:colOff>
      <xdr:row>28</xdr:row>
      <xdr:rowOff>207141</xdr:rowOff>
    </xdr:from>
    <xdr:to>
      <xdr:col>29</xdr:col>
      <xdr:colOff>47461</xdr:colOff>
      <xdr:row>28</xdr:row>
      <xdr:rowOff>207141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3FA445D5-94DC-B3E8-3C05-69B4F4374C89}"/>
            </a:ext>
          </a:extLst>
        </xdr:cNvPr>
        <xdr:cNvCxnSpPr/>
      </xdr:nvCxnSpPr>
      <xdr:spPr>
        <a:xfrm rot="5400000">
          <a:off x="6569214" y="6511179"/>
          <a:ext cx="0" cy="215295"/>
        </a:xfrm>
        <a:prstGeom prst="line">
          <a:avLst/>
        </a:prstGeom>
        <a:ln w="5080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165161</xdr:colOff>
      <xdr:row>27</xdr:row>
      <xdr:rowOff>209443</xdr:rowOff>
    </xdr:from>
    <xdr:to>
      <xdr:col>29</xdr:col>
      <xdr:colOff>124854</xdr:colOff>
      <xdr:row>28</xdr:row>
      <xdr:rowOff>218956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0C5E2087-34DF-80F6-DB49-2628AC126F61}"/>
            </a:ext>
          </a:extLst>
        </xdr:cNvPr>
        <xdr:cNvSpPr txBox="1"/>
      </xdr:nvSpPr>
      <xdr:spPr>
        <a:xfrm>
          <a:off x="6337361" y="6392529"/>
          <a:ext cx="416893" cy="2381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164957</xdr:colOff>
      <xdr:row>27</xdr:row>
      <xdr:rowOff>198342</xdr:rowOff>
    </xdr:from>
    <xdr:to>
      <xdr:col>30</xdr:col>
      <xdr:colOff>222665</xdr:colOff>
      <xdr:row>28</xdr:row>
      <xdr:rowOff>182547</xdr:rowOff>
    </xdr:to>
    <xdr:sp macro="" textlink="$G$34">
      <xdr:nvSpPr>
        <xdr:cNvPr id="65" name="テキスト ボックス 64">
          <a:extLst>
            <a:ext uri="{FF2B5EF4-FFF2-40B4-BE49-F238E27FC236}">
              <a16:creationId xmlns:a16="http://schemas.microsoft.com/office/drawing/2014/main" id="{B1258ACC-E2F3-EE07-6B26-EFC9D77AD50D}"/>
            </a:ext>
          </a:extLst>
        </xdr:cNvPr>
        <xdr:cNvSpPr txBox="1"/>
      </xdr:nvSpPr>
      <xdr:spPr>
        <a:xfrm>
          <a:off x="6565757" y="6381428"/>
          <a:ext cx="514908" cy="2128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E799AC7-D2B5-4DD2-ADE5-198DBFAC3676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8.280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64</xdr:col>
      <xdr:colOff>8678</xdr:colOff>
      <xdr:row>10</xdr:row>
      <xdr:rowOff>161005</xdr:rowOff>
    </xdr:from>
    <xdr:to>
      <xdr:col>64</xdr:col>
      <xdr:colOff>8678</xdr:colOff>
      <xdr:row>14</xdr:row>
      <xdr:rowOff>68009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BE279AF5-984E-E898-A897-D52551CF3929}"/>
            </a:ext>
          </a:extLst>
        </xdr:cNvPr>
        <xdr:cNvCxnSpPr/>
      </xdr:nvCxnSpPr>
      <xdr:spPr>
        <a:xfrm>
          <a:off x="14639078" y="2218405"/>
          <a:ext cx="0" cy="821404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42279</xdr:colOff>
      <xdr:row>17</xdr:row>
      <xdr:rowOff>56506</xdr:rowOff>
    </xdr:from>
    <xdr:to>
      <xdr:col>61</xdr:col>
      <xdr:colOff>42279</xdr:colOff>
      <xdr:row>19</xdr:row>
      <xdr:rowOff>108753</xdr:rowOff>
    </xdr:to>
    <xdr:cxnSp macro="">
      <xdr:nvCxnSpPr>
        <xdr:cNvPr id="185" name="直線コネクタ 184">
          <a:extLst>
            <a:ext uri="{FF2B5EF4-FFF2-40B4-BE49-F238E27FC236}">
              <a16:creationId xmlns:a16="http://schemas.microsoft.com/office/drawing/2014/main" id="{C1339AE2-2907-5353-7CF7-0288644226A7}"/>
            </a:ext>
          </a:extLst>
        </xdr:cNvPr>
        <xdr:cNvCxnSpPr/>
      </xdr:nvCxnSpPr>
      <xdr:spPr>
        <a:xfrm rot="5400000">
          <a:off x="13732155" y="3968830"/>
          <a:ext cx="509447" cy="0"/>
        </a:xfrm>
        <a:prstGeom prst="line">
          <a:avLst/>
        </a:prstGeom>
        <a:ln w="6350">
          <a:solidFill>
            <a:schemeClr val="accent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108833</xdr:colOff>
      <xdr:row>14</xdr:row>
      <xdr:rowOff>123983</xdr:rowOff>
    </xdr:from>
    <xdr:to>
      <xdr:col>66</xdr:col>
      <xdr:colOff>108833</xdr:colOff>
      <xdr:row>15</xdr:row>
      <xdr:rowOff>149831</xdr:rowOff>
    </xdr:to>
    <xdr:cxnSp macro="">
      <xdr:nvCxnSpPr>
        <xdr:cNvPr id="186" name="直線コネクタ 185">
          <a:extLst>
            <a:ext uri="{FF2B5EF4-FFF2-40B4-BE49-F238E27FC236}">
              <a16:creationId xmlns:a16="http://schemas.microsoft.com/office/drawing/2014/main" id="{E3A7E8C2-4390-8C3F-85A0-F04566409197}"/>
            </a:ext>
          </a:extLst>
        </xdr:cNvPr>
        <xdr:cNvCxnSpPr/>
      </xdr:nvCxnSpPr>
      <xdr:spPr>
        <a:xfrm>
          <a:off x="15196433" y="3095783"/>
          <a:ext cx="0" cy="254448"/>
        </a:xfrm>
        <a:prstGeom prst="line">
          <a:avLst/>
        </a:prstGeom>
        <a:ln w="31750">
          <a:solidFill>
            <a:schemeClr val="tx1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2548</xdr:colOff>
      <xdr:row>12</xdr:row>
      <xdr:rowOff>91440</xdr:rowOff>
    </xdr:from>
    <xdr:to>
      <xdr:col>29</xdr:col>
      <xdr:colOff>2548</xdr:colOff>
      <xdr:row>18</xdr:row>
      <xdr:rowOff>153978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582F0B67-DEE0-CC3F-A896-177B4B089C25}"/>
            </a:ext>
          </a:extLst>
        </xdr:cNvPr>
        <xdr:cNvCxnSpPr/>
      </xdr:nvCxnSpPr>
      <xdr:spPr>
        <a:xfrm>
          <a:off x="6631948" y="2834640"/>
          <a:ext cx="0" cy="1434138"/>
        </a:xfrm>
        <a:prstGeom prst="line">
          <a:avLst/>
        </a:prstGeom>
        <a:ln w="19050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32</xdr:col>
      <xdr:colOff>167144</xdr:colOff>
      <xdr:row>18</xdr:row>
      <xdr:rowOff>163019</xdr:rowOff>
    </xdr:from>
    <xdr:to>
      <xdr:col>33</xdr:col>
      <xdr:colOff>55953</xdr:colOff>
      <xdr:row>18</xdr:row>
      <xdr:rowOff>163019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01DEE49B-B944-EDCD-5082-381F6251F543}"/>
            </a:ext>
          </a:extLst>
        </xdr:cNvPr>
        <xdr:cNvCxnSpPr/>
      </xdr:nvCxnSpPr>
      <xdr:spPr>
        <a:xfrm>
          <a:off x="7482344" y="4277819"/>
          <a:ext cx="11740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172614</xdr:colOff>
      <xdr:row>25</xdr:row>
      <xdr:rowOff>35560</xdr:rowOff>
    </xdr:from>
    <xdr:to>
      <xdr:col>27</xdr:col>
      <xdr:colOff>172614</xdr:colOff>
      <xdr:row>31</xdr:row>
      <xdr:rowOff>103960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790EA21B-9202-770B-B989-DE12EDC39757}"/>
            </a:ext>
          </a:extLst>
        </xdr:cNvPr>
        <xdr:cNvCxnSpPr/>
      </xdr:nvCxnSpPr>
      <xdr:spPr>
        <a:xfrm flipV="1">
          <a:off x="6344814" y="5761446"/>
          <a:ext cx="0" cy="1440000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226428</xdr:colOff>
      <xdr:row>25</xdr:row>
      <xdr:rowOff>30480</xdr:rowOff>
    </xdr:from>
    <xdr:to>
      <xdr:col>32</xdr:col>
      <xdr:colOff>55718</xdr:colOff>
      <xdr:row>31</xdr:row>
      <xdr:rowOff>113312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309B5585-A4A1-95C3-F1CF-CDD786B5CD35}"/>
            </a:ext>
          </a:extLst>
        </xdr:cNvPr>
        <xdr:cNvCxnSpPr/>
      </xdr:nvCxnSpPr>
      <xdr:spPr>
        <a:xfrm flipH="1" flipV="1">
          <a:off x="6627228" y="5756366"/>
          <a:ext cx="743690" cy="145443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172026</xdr:colOff>
      <xdr:row>14</xdr:row>
      <xdr:rowOff>21293</xdr:rowOff>
    </xdr:from>
    <xdr:to>
      <xdr:col>27</xdr:col>
      <xdr:colOff>172026</xdr:colOff>
      <xdr:row>14</xdr:row>
      <xdr:rowOff>105568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3BA0CA36-7BC8-17E4-1785-C9549EF42C1E}"/>
            </a:ext>
          </a:extLst>
        </xdr:cNvPr>
        <xdr:cNvCxnSpPr/>
      </xdr:nvCxnSpPr>
      <xdr:spPr>
        <a:xfrm>
          <a:off x="6344226" y="3221693"/>
          <a:ext cx="0" cy="84275"/>
        </a:xfrm>
        <a:prstGeom prst="line">
          <a:avLst/>
        </a:prstGeom>
        <a:ln w="3175">
          <a:solidFill>
            <a:schemeClr val="accent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161506</xdr:colOff>
      <xdr:row>12</xdr:row>
      <xdr:rowOff>98845</xdr:rowOff>
    </xdr:from>
    <xdr:to>
      <xdr:col>26</xdr:col>
      <xdr:colOff>223854</xdr:colOff>
      <xdr:row>12</xdr:row>
      <xdr:rowOff>155190</xdr:rowOff>
    </xdr:to>
    <xdr:sp macro="" textlink="">
      <xdr:nvSpPr>
        <xdr:cNvPr id="90" name="正方形/長方形 89">
          <a:extLst>
            <a:ext uri="{FF2B5EF4-FFF2-40B4-BE49-F238E27FC236}">
              <a16:creationId xmlns:a16="http://schemas.microsoft.com/office/drawing/2014/main" id="{D9FF99AA-9438-410D-8302-FF593F643496}"/>
            </a:ext>
          </a:extLst>
        </xdr:cNvPr>
        <xdr:cNvSpPr/>
      </xdr:nvSpPr>
      <xdr:spPr>
        <a:xfrm rot="3660000">
          <a:off x="6108107" y="2839044"/>
          <a:ext cx="56345" cy="62348"/>
        </a:xfrm>
        <a:prstGeom prst="rect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29</xdr:col>
      <xdr:colOff>79654</xdr:colOff>
      <xdr:row>11</xdr:row>
      <xdr:rowOff>1058</xdr:rowOff>
    </xdr:from>
    <xdr:to>
      <xdr:col>29</xdr:col>
      <xdr:colOff>150095</xdr:colOff>
      <xdr:row>11</xdr:row>
      <xdr:rowOff>73389</xdr:rowOff>
    </xdr:to>
    <xdr:sp macro="" textlink="">
      <xdr:nvSpPr>
        <xdr:cNvPr id="86" name="正方形/長方形 85">
          <a:extLst>
            <a:ext uri="{FF2B5EF4-FFF2-40B4-BE49-F238E27FC236}">
              <a16:creationId xmlns:a16="http://schemas.microsoft.com/office/drawing/2014/main" id="{EF197ECA-83DA-4749-BB6B-5371D8006076}"/>
            </a:ext>
          </a:extLst>
        </xdr:cNvPr>
        <xdr:cNvSpPr/>
      </xdr:nvSpPr>
      <xdr:spPr>
        <a:xfrm rot="12780000">
          <a:off x="6709054" y="2515658"/>
          <a:ext cx="70441" cy="72331"/>
        </a:xfrm>
        <a:prstGeom prst="rect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68862</xdr:colOff>
      <xdr:row>10</xdr:row>
      <xdr:rowOff>72055</xdr:rowOff>
    </xdr:from>
    <xdr:to>
      <xdr:col>28</xdr:col>
      <xdr:colOff>68862</xdr:colOff>
      <xdr:row>12</xdr:row>
      <xdr:rowOff>44824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B2885FBC-0C46-4E67-998C-D626A903F344}"/>
            </a:ext>
          </a:extLst>
        </xdr:cNvPr>
        <xdr:cNvCxnSpPr/>
      </xdr:nvCxnSpPr>
      <xdr:spPr>
        <a:xfrm>
          <a:off x="6469662" y="2358055"/>
          <a:ext cx="0" cy="429969"/>
        </a:xfrm>
        <a:prstGeom prst="line">
          <a:avLst/>
        </a:prstGeom>
        <a:ln w="444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195437</xdr:colOff>
      <xdr:row>6</xdr:row>
      <xdr:rowOff>46152</xdr:rowOff>
    </xdr:from>
    <xdr:to>
      <xdr:col>30</xdr:col>
      <xdr:colOff>162791</xdr:colOff>
      <xdr:row>6</xdr:row>
      <xdr:rowOff>46152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1A792B77-74C4-476E-B073-C74775C2E18C}"/>
            </a:ext>
          </a:extLst>
        </xdr:cNvPr>
        <xdr:cNvCxnSpPr/>
      </xdr:nvCxnSpPr>
      <xdr:spPr>
        <a:xfrm>
          <a:off x="6596237" y="1417752"/>
          <a:ext cx="424554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41832</xdr:colOff>
      <xdr:row>5</xdr:row>
      <xdr:rowOff>81619</xdr:rowOff>
    </xdr:from>
    <xdr:to>
      <xdr:col>30</xdr:col>
      <xdr:colOff>108991</xdr:colOff>
      <xdr:row>6</xdr:row>
      <xdr:rowOff>80118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1B4854F9-F812-4423-ABD7-0621E55CD6E1}"/>
            </a:ext>
          </a:extLst>
        </xdr:cNvPr>
        <xdr:cNvSpPr txBox="1"/>
      </xdr:nvSpPr>
      <xdr:spPr>
        <a:xfrm>
          <a:off x="6671232" y="1224619"/>
          <a:ext cx="295759" cy="2270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u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13895</xdr:colOff>
      <xdr:row>9</xdr:row>
      <xdr:rowOff>178914</xdr:rowOff>
    </xdr:from>
    <xdr:to>
      <xdr:col>29</xdr:col>
      <xdr:colOff>107613</xdr:colOff>
      <xdr:row>10</xdr:row>
      <xdr:rowOff>155622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E7E79B59-92B6-47E1-A10E-B88F61A83FC3}"/>
            </a:ext>
          </a:extLst>
        </xdr:cNvPr>
        <xdr:cNvSpPr txBox="1"/>
      </xdr:nvSpPr>
      <xdr:spPr>
        <a:xfrm>
          <a:off x="6414695" y="2236314"/>
          <a:ext cx="322318" cy="205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169471</xdr:colOff>
      <xdr:row>13</xdr:row>
      <xdr:rowOff>149007</xdr:rowOff>
    </xdr:from>
    <xdr:to>
      <xdr:col>27</xdr:col>
      <xdr:colOff>127871</xdr:colOff>
      <xdr:row>14</xdr:row>
      <xdr:rowOff>160617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B29C798-2FFE-459C-A868-20CB8670D67F}"/>
            </a:ext>
          </a:extLst>
        </xdr:cNvPr>
        <xdr:cNvSpPr txBox="1"/>
      </xdr:nvSpPr>
      <xdr:spPr>
        <a:xfrm>
          <a:off x="5884471" y="3120807"/>
          <a:ext cx="415600" cy="2402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149706</xdr:colOff>
      <xdr:row>13</xdr:row>
      <xdr:rowOff>169728</xdr:rowOff>
    </xdr:from>
    <xdr:to>
      <xdr:col>29</xdr:col>
      <xdr:colOff>194334</xdr:colOff>
      <xdr:row>13</xdr:row>
      <xdr:rowOff>169728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B0FFC75D-3797-4B98-A50E-8313F9C9F5F7}"/>
            </a:ext>
          </a:extLst>
        </xdr:cNvPr>
        <xdr:cNvCxnSpPr/>
      </xdr:nvCxnSpPr>
      <xdr:spPr>
        <a:xfrm>
          <a:off x="6372086" y="3165689"/>
          <a:ext cx="505546" cy="0"/>
        </a:xfrm>
        <a:prstGeom prst="line">
          <a:avLst/>
        </a:prstGeom>
        <a:ln w="6350">
          <a:solidFill>
            <a:schemeClr val="accent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58107</xdr:colOff>
      <xdr:row>11</xdr:row>
      <xdr:rowOff>46115</xdr:rowOff>
    </xdr:from>
    <xdr:to>
      <xdr:col>29</xdr:col>
      <xdr:colOff>225093</xdr:colOff>
      <xdr:row>12</xdr:row>
      <xdr:rowOff>127871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6200CDC8-6F10-4BD6-B8E3-1229D692EC74}"/>
            </a:ext>
          </a:extLst>
        </xdr:cNvPr>
        <xdr:cNvCxnSpPr/>
      </xdr:nvCxnSpPr>
      <xdr:spPr>
        <a:xfrm rot="300000" flipH="1" flipV="1">
          <a:off x="6627783" y="2538061"/>
          <a:ext cx="166986" cy="308296"/>
        </a:xfrm>
        <a:prstGeom prst="line">
          <a:avLst/>
        </a:prstGeom>
        <a:ln w="444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88813</xdr:colOff>
      <xdr:row>11</xdr:row>
      <xdr:rowOff>24844</xdr:rowOff>
    </xdr:from>
    <xdr:to>
      <xdr:col>30</xdr:col>
      <xdr:colOff>125925</xdr:colOff>
      <xdr:row>12</xdr:row>
      <xdr:rowOff>45722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96F27978-E0FD-4BF1-8E86-08BC646F6A5F}"/>
            </a:ext>
          </a:extLst>
        </xdr:cNvPr>
        <xdr:cNvCxnSpPr/>
      </xdr:nvCxnSpPr>
      <xdr:spPr>
        <a:xfrm rot="-720000" flipH="1" flipV="1">
          <a:off x="6718213" y="2539444"/>
          <a:ext cx="265712" cy="249478"/>
        </a:xfrm>
        <a:prstGeom prst="line">
          <a:avLst/>
        </a:prstGeom>
        <a:ln w="6350">
          <a:solidFill>
            <a:schemeClr val="accent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146350</xdr:colOff>
      <xdr:row>12</xdr:row>
      <xdr:rowOff>43433</xdr:rowOff>
    </xdr:from>
    <xdr:to>
      <xdr:col>31</xdr:col>
      <xdr:colOff>95231</xdr:colOff>
      <xdr:row>13</xdr:row>
      <xdr:rowOff>50285</xdr:rowOff>
    </xdr:to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2FF1D22F-8E03-419C-9B80-1185A966F42F}"/>
            </a:ext>
          </a:extLst>
        </xdr:cNvPr>
        <xdr:cNvSpPr txBox="1"/>
      </xdr:nvSpPr>
      <xdr:spPr>
        <a:xfrm>
          <a:off x="6775750" y="2786633"/>
          <a:ext cx="406081" cy="235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133486</xdr:colOff>
      <xdr:row>12</xdr:row>
      <xdr:rowOff>223840</xdr:rowOff>
    </xdr:from>
    <xdr:to>
      <xdr:col>27</xdr:col>
      <xdr:colOff>29650</xdr:colOff>
      <xdr:row>12</xdr:row>
      <xdr:rowOff>223840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88E16BD5-BD13-434A-BEF8-3ECF1BA071F8}"/>
            </a:ext>
          </a:extLst>
        </xdr:cNvPr>
        <xdr:cNvCxnSpPr/>
      </xdr:nvCxnSpPr>
      <xdr:spPr>
        <a:xfrm rot="9120000">
          <a:off x="5848486" y="2967040"/>
          <a:ext cx="353364" cy="0"/>
        </a:xfrm>
        <a:prstGeom prst="line">
          <a:avLst/>
        </a:prstGeom>
        <a:ln w="6350">
          <a:solidFill>
            <a:schemeClr val="accent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190501</xdr:colOff>
      <xdr:row>12</xdr:row>
      <xdr:rowOff>186997</xdr:rowOff>
    </xdr:from>
    <xdr:to>
      <xdr:col>27</xdr:col>
      <xdr:colOff>57653</xdr:colOff>
      <xdr:row>13</xdr:row>
      <xdr:rowOff>132230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700DD916-0F61-4989-9D49-6A9A11A102BA}"/>
            </a:ext>
          </a:extLst>
        </xdr:cNvPr>
        <xdr:cNvCxnSpPr/>
      </xdr:nvCxnSpPr>
      <xdr:spPr>
        <a:xfrm rot="-1200000" flipV="1">
          <a:off x="5905501" y="2930197"/>
          <a:ext cx="324352" cy="173833"/>
        </a:xfrm>
        <a:prstGeom prst="line">
          <a:avLst/>
        </a:prstGeom>
        <a:ln w="444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221815</xdr:colOff>
      <xdr:row>10</xdr:row>
      <xdr:rowOff>123215</xdr:rowOff>
    </xdr:from>
    <xdr:to>
      <xdr:col>25</xdr:col>
      <xdr:colOff>221815</xdr:colOff>
      <xdr:row>12</xdr:row>
      <xdr:rowOff>60246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3CCE54EA-3EEA-40FA-801E-C91254FF38A0}"/>
            </a:ext>
          </a:extLst>
        </xdr:cNvPr>
        <xdr:cNvCxnSpPr/>
      </xdr:nvCxnSpPr>
      <xdr:spPr>
        <a:xfrm flipV="1">
          <a:off x="5936815" y="2409215"/>
          <a:ext cx="0" cy="394231"/>
        </a:xfrm>
        <a:prstGeom prst="line">
          <a:avLst/>
        </a:prstGeom>
        <a:ln w="6350">
          <a:solidFill>
            <a:schemeClr val="accent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20743</xdr:colOff>
      <xdr:row>13</xdr:row>
      <xdr:rowOff>5717</xdr:rowOff>
    </xdr:from>
    <xdr:to>
      <xdr:col>28</xdr:col>
      <xdr:colOff>127873</xdr:colOff>
      <xdr:row>14</xdr:row>
      <xdr:rowOff>111247</xdr:rowOff>
    </xdr:to>
    <xdr:sp macro="" textlink="">
      <xdr:nvSpPr>
        <xdr:cNvPr id="109" name="円弧 108">
          <a:extLst>
            <a:ext uri="{FF2B5EF4-FFF2-40B4-BE49-F238E27FC236}">
              <a16:creationId xmlns:a16="http://schemas.microsoft.com/office/drawing/2014/main" id="{3D1CC282-A406-5D7A-4B6C-6014E6F19496}"/>
            </a:ext>
          </a:extLst>
        </xdr:cNvPr>
        <xdr:cNvSpPr/>
      </xdr:nvSpPr>
      <xdr:spPr>
        <a:xfrm>
          <a:off x="6192943" y="2977517"/>
          <a:ext cx="335730" cy="334130"/>
        </a:xfrm>
        <a:prstGeom prst="arc">
          <a:avLst>
            <a:gd name="adj1" fmla="val 17603125"/>
            <a:gd name="adj2" fmla="val 0"/>
          </a:avLst>
        </a:prstGeom>
        <a:ln w="3175">
          <a:solidFill>
            <a:schemeClr val="accent1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79052</xdr:colOff>
      <xdr:row>12</xdr:row>
      <xdr:rowOff>162298</xdr:rowOff>
    </xdr:from>
    <xdr:to>
      <xdr:col>29</xdr:col>
      <xdr:colOff>130812</xdr:colOff>
      <xdr:row>13</xdr:row>
      <xdr:rowOff>169148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2E42A74C-1280-EA69-A0F9-59AA2294499B}"/>
            </a:ext>
          </a:extLst>
        </xdr:cNvPr>
        <xdr:cNvSpPr txBox="1"/>
      </xdr:nvSpPr>
      <xdr:spPr>
        <a:xfrm>
          <a:off x="6479852" y="2905498"/>
          <a:ext cx="280360" cy="235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ω</a:t>
          </a:r>
        </a:p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219648</xdr:colOff>
      <xdr:row>11</xdr:row>
      <xdr:rowOff>37823</xdr:rowOff>
    </xdr:from>
    <xdr:to>
      <xdr:col>31</xdr:col>
      <xdr:colOff>54860</xdr:colOff>
      <xdr:row>12</xdr:row>
      <xdr:rowOff>2768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9280AB62-3E5E-F2B0-EBF3-F6F6C9A52DD3}"/>
            </a:ext>
          </a:extLst>
        </xdr:cNvPr>
        <xdr:cNvSpPr txBox="1"/>
      </xdr:nvSpPr>
      <xdr:spPr>
        <a:xfrm>
          <a:off x="6849048" y="2552423"/>
          <a:ext cx="292412" cy="1935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φ</a:t>
          </a:r>
        </a:p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28</xdr:col>
      <xdr:colOff>205528</xdr:colOff>
      <xdr:row>10</xdr:row>
      <xdr:rowOff>196599</xdr:rowOff>
    </xdr:from>
    <xdr:to>
      <xdr:col>30</xdr:col>
      <xdr:colOff>84834</xdr:colOff>
      <xdr:row>12</xdr:row>
      <xdr:rowOff>75286</xdr:rowOff>
    </xdr:to>
    <xdr:sp macro="" textlink="">
      <xdr:nvSpPr>
        <xdr:cNvPr id="112" name="円弧 111">
          <a:extLst>
            <a:ext uri="{FF2B5EF4-FFF2-40B4-BE49-F238E27FC236}">
              <a16:creationId xmlns:a16="http://schemas.microsoft.com/office/drawing/2014/main" id="{24DA1B9C-01AB-4865-9F29-F5529C51F0A1}"/>
            </a:ext>
          </a:extLst>
        </xdr:cNvPr>
        <xdr:cNvSpPr/>
      </xdr:nvSpPr>
      <xdr:spPr>
        <a:xfrm rot="6882589">
          <a:off x="6606637" y="2482290"/>
          <a:ext cx="335887" cy="336506"/>
        </a:xfrm>
        <a:prstGeom prst="arc">
          <a:avLst>
            <a:gd name="adj1" fmla="val 16200000"/>
            <a:gd name="adj2" fmla="val 18651073"/>
          </a:avLst>
        </a:prstGeom>
        <a:ln w="3175">
          <a:solidFill>
            <a:schemeClr val="accent1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25</xdr:col>
      <xdr:colOff>1741</xdr:colOff>
      <xdr:row>12</xdr:row>
      <xdr:rowOff>111960</xdr:rowOff>
    </xdr:from>
    <xdr:to>
      <xdr:col>26</xdr:col>
      <xdr:colOff>180615</xdr:colOff>
      <xdr:row>13</xdr:row>
      <xdr:rowOff>118811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F1A5C172-6E9B-48C7-9DBB-7321472A665A}"/>
            </a:ext>
          </a:extLst>
        </xdr:cNvPr>
        <xdr:cNvSpPr txBox="1"/>
      </xdr:nvSpPr>
      <xdr:spPr>
        <a:xfrm>
          <a:off x="5716741" y="2855160"/>
          <a:ext cx="407474" cy="235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δ</a:t>
          </a:r>
        </a:p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180185</xdr:colOff>
      <xdr:row>12</xdr:row>
      <xdr:rowOff>30830</xdr:rowOff>
    </xdr:from>
    <xdr:to>
      <xdr:col>27</xdr:col>
      <xdr:colOff>59649</xdr:colOff>
      <xdr:row>13</xdr:row>
      <xdr:rowOff>138736</xdr:rowOff>
    </xdr:to>
    <xdr:sp macro="" textlink="">
      <xdr:nvSpPr>
        <xdr:cNvPr id="114" name="円弧 113">
          <a:extLst>
            <a:ext uri="{FF2B5EF4-FFF2-40B4-BE49-F238E27FC236}">
              <a16:creationId xmlns:a16="http://schemas.microsoft.com/office/drawing/2014/main" id="{A35CD74A-5757-48BB-B431-50E77BFCA5B5}"/>
            </a:ext>
          </a:extLst>
        </xdr:cNvPr>
        <xdr:cNvSpPr/>
      </xdr:nvSpPr>
      <xdr:spPr>
        <a:xfrm rot="12716801">
          <a:off x="5895185" y="2774030"/>
          <a:ext cx="336664" cy="336506"/>
        </a:xfrm>
        <a:prstGeom prst="arc">
          <a:avLst>
            <a:gd name="adj1" fmla="val 16200000"/>
            <a:gd name="adj2" fmla="val 17681907"/>
          </a:avLst>
        </a:prstGeom>
        <a:ln w="3175">
          <a:solidFill>
            <a:schemeClr val="accent1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76435</xdr:colOff>
      <xdr:row>10</xdr:row>
      <xdr:rowOff>24361</xdr:rowOff>
    </xdr:from>
    <xdr:to>
      <xdr:col>26</xdr:col>
      <xdr:colOff>183721</xdr:colOff>
      <xdr:row>11</xdr:row>
      <xdr:rowOff>130086</xdr:rowOff>
    </xdr:to>
    <xdr:sp macro="" textlink="">
      <xdr:nvSpPr>
        <xdr:cNvPr id="115" name="円弧 114">
          <a:extLst>
            <a:ext uri="{FF2B5EF4-FFF2-40B4-BE49-F238E27FC236}">
              <a16:creationId xmlns:a16="http://schemas.microsoft.com/office/drawing/2014/main" id="{FD2D3B2C-C581-45E9-8485-B1EBAC2277F7}"/>
            </a:ext>
          </a:extLst>
        </xdr:cNvPr>
        <xdr:cNvSpPr/>
      </xdr:nvSpPr>
      <xdr:spPr>
        <a:xfrm rot="7955624">
          <a:off x="5824503" y="2322496"/>
          <a:ext cx="335617" cy="337178"/>
        </a:xfrm>
        <a:prstGeom prst="arc">
          <a:avLst>
            <a:gd name="adj1" fmla="val 17169599"/>
            <a:gd name="adj2" fmla="val 19401960"/>
          </a:avLst>
        </a:prstGeom>
        <a:ln w="3175">
          <a:solidFill>
            <a:schemeClr val="accent1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25</xdr:col>
      <xdr:colOff>144168</xdr:colOff>
      <xdr:row>11</xdr:row>
      <xdr:rowOff>88704</xdr:rowOff>
    </xdr:from>
    <xdr:to>
      <xdr:col>27</xdr:col>
      <xdr:colOff>100317</xdr:colOff>
      <xdr:row>12</xdr:row>
      <xdr:rowOff>99364</xdr:rowOff>
    </xdr:to>
    <xdr:sp macro="" textlink="">
      <xdr:nvSpPr>
        <xdr:cNvPr id="116" name="テキスト ボックス 115">
          <a:extLst>
            <a:ext uri="{FF2B5EF4-FFF2-40B4-BE49-F238E27FC236}">
              <a16:creationId xmlns:a16="http://schemas.microsoft.com/office/drawing/2014/main" id="{67C139E3-37D1-42CC-ABCD-E081F37300C8}"/>
            </a:ext>
          </a:extLst>
        </xdr:cNvPr>
        <xdr:cNvSpPr txBox="1"/>
      </xdr:nvSpPr>
      <xdr:spPr>
        <a:xfrm>
          <a:off x="5891456" y="2617511"/>
          <a:ext cx="415932" cy="240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α</a:t>
          </a:r>
        </a:p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186986</xdr:colOff>
      <xdr:row>6</xdr:row>
      <xdr:rowOff>216925</xdr:rowOff>
    </xdr:from>
    <xdr:to>
      <xdr:col>30</xdr:col>
      <xdr:colOff>68237</xdr:colOff>
      <xdr:row>8</xdr:row>
      <xdr:rowOff>1047</xdr:rowOff>
    </xdr:to>
    <xdr:sp macro="" textlink="">
      <xdr:nvSpPr>
        <xdr:cNvPr id="117" name="テキスト ボックス 116">
          <a:extLst>
            <a:ext uri="{FF2B5EF4-FFF2-40B4-BE49-F238E27FC236}">
              <a16:creationId xmlns:a16="http://schemas.microsoft.com/office/drawing/2014/main" id="{000BB925-F142-4D46-A066-E93BD27F3C52}"/>
            </a:ext>
          </a:extLst>
        </xdr:cNvPr>
        <xdr:cNvSpPr txBox="1"/>
      </xdr:nvSpPr>
      <xdr:spPr>
        <a:xfrm>
          <a:off x="6587786" y="1588525"/>
          <a:ext cx="338451" cy="2392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152092</xdr:colOff>
      <xdr:row>6</xdr:row>
      <xdr:rowOff>210684</xdr:rowOff>
    </xdr:from>
    <xdr:to>
      <xdr:col>31</xdr:col>
      <xdr:colOff>32555</xdr:colOff>
      <xdr:row>7</xdr:row>
      <xdr:rowOff>222483</xdr:rowOff>
    </xdr:to>
    <xdr:sp macro="" textlink="'1.設計条件'!Q36">
      <xdr:nvSpPr>
        <xdr:cNvPr id="118" name="テキスト ボックス 117">
          <a:extLst>
            <a:ext uri="{FF2B5EF4-FFF2-40B4-BE49-F238E27FC236}">
              <a16:creationId xmlns:a16="http://schemas.microsoft.com/office/drawing/2014/main" id="{290DFE95-1DDC-4C50-8A04-353F3A1F1CB0}"/>
            </a:ext>
          </a:extLst>
        </xdr:cNvPr>
        <xdr:cNvSpPr txBox="1"/>
      </xdr:nvSpPr>
      <xdr:spPr>
        <a:xfrm>
          <a:off x="6781492" y="1582284"/>
          <a:ext cx="337663" cy="240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EEBE8F2-F16C-47F6-8DB4-BD13358A266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pPr/>
            <a:t>10</a:t>
          </a:fld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78051</xdr:colOff>
      <xdr:row>6</xdr:row>
      <xdr:rowOff>216529</xdr:rowOff>
    </xdr:from>
    <xdr:to>
      <xdr:col>32</xdr:col>
      <xdr:colOff>118118</xdr:colOff>
      <xdr:row>8</xdr:row>
      <xdr:rowOff>1788</xdr:rowOff>
    </xdr:to>
    <xdr:sp macro="" textlink="">
      <xdr:nvSpPr>
        <xdr:cNvPr id="119" name="テキスト ボックス 118">
          <a:extLst>
            <a:ext uri="{FF2B5EF4-FFF2-40B4-BE49-F238E27FC236}">
              <a16:creationId xmlns:a16="http://schemas.microsoft.com/office/drawing/2014/main" id="{5F1481F0-3D3B-ABA0-CAA1-6584EA3BBC6C}"/>
            </a:ext>
          </a:extLst>
        </xdr:cNvPr>
        <xdr:cNvSpPr txBox="1"/>
      </xdr:nvSpPr>
      <xdr:spPr>
        <a:xfrm>
          <a:off x="6936051" y="1588129"/>
          <a:ext cx="497267" cy="2403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kN/m²</a:t>
          </a:r>
          <a:endParaRPr kumimoji="1" lang="ja-JP" altLang="en-US" sz="900" i="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22</xdr:col>
      <xdr:colOff>145597</xdr:colOff>
      <xdr:row>13</xdr:row>
      <xdr:rowOff>6369</xdr:rowOff>
    </xdr:from>
    <xdr:to>
      <xdr:col>25</xdr:col>
      <xdr:colOff>88663</xdr:colOff>
      <xdr:row>13</xdr:row>
      <xdr:rowOff>6369</xdr:rowOff>
    </xdr:to>
    <xdr:cxnSp macro="">
      <xdr:nvCxnSpPr>
        <xdr:cNvPr id="217" name="直線コネクタ 216">
          <a:extLst>
            <a:ext uri="{FF2B5EF4-FFF2-40B4-BE49-F238E27FC236}">
              <a16:creationId xmlns:a16="http://schemas.microsoft.com/office/drawing/2014/main" id="{2FE34472-217D-4346-87F3-568AF62F1C5C}"/>
            </a:ext>
          </a:extLst>
        </xdr:cNvPr>
        <xdr:cNvCxnSpPr/>
      </xdr:nvCxnSpPr>
      <xdr:spPr>
        <a:xfrm>
          <a:off x="5174797" y="2978169"/>
          <a:ext cx="628866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94691</xdr:colOff>
      <xdr:row>13</xdr:row>
      <xdr:rowOff>165344</xdr:rowOff>
    </xdr:from>
    <xdr:to>
      <xdr:col>27</xdr:col>
      <xdr:colOff>137774</xdr:colOff>
      <xdr:row>13</xdr:row>
      <xdr:rowOff>165344</xdr:rowOff>
    </xdr:to>
    <xdr:cxnSp macro="">
      <xdr:nvCxnSpPr>
        <xdr:cNvPr id="218" name="直線コネクタ 217">
          <a:extLst>
            <a:ext uri="{FF2B5EF4-FFF2-40B4-BE49-F238E27FC236}">
              <a16:creationId xmlns:a16="http://schemas.microsoft.com/office/drawing/2014/main" id="{3DD8EE7A-C5E7-4737-8C47-6BF719A58932}"/>
            </a:ext>
          </a:extLst>
        </xdr:cNvPr>
        <xdr:cNvCxnSpPr/>
      </xdr:nvCxnSpPr>
      <xdr:spPr>
        <a:xfrm>
          <a:off x="5823495" y="3144322"/>
          <a:ext cx="50138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51850</xdr:colOff>
      <xdr:row>13</xdr:row>
      <xdr:rowOff>167868</xdr:rowOff>
    </xdr:from>
    <xdr:to>
      <xdr:col>24</xdr:col>
      <xdr:colOff>48619</xdr:colOff>
      <xdr:row>13</xdr:row>
      <xdr:rowOff>167868</xdr:rowOff>
    </xdr:to>
    <xdr:cxnSp macro="">
      <xdr:nvCxnSpPr>
        <xdr:cNvPr id="219" name="直線コネクタ 218">
          <a:extLst>
            <a:ext uri="{FF2B5EF4-FFF2-40B4-BE49-F238E27FC236}">
              <a16:creationId xmlns:a16="http://schemas.microsoft.com/office/drawing/2014/main" id="{B67E11E8-E283-4C0B-BA71-7391E5E0829E}"/>
            </a:ext>
          </a:extLst>
        </xdr:cNvPr>
        <xdr:cNvCxnSpPr/>
      </xdr:nvCxnSpPr>
      <xdr:spPr>
        <a:xfrm>
          <a:off x="5352396" y="3163829"/>
          <a:ext cx="22722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123641</xdr:colOff>
      <xdr:row>10</xdr:row>
      <xdr:rowOff>140622</xdr:rowOff>
    </xdr:from>
    <xdr:to>
      <xdr:col>23</xdr:col>
      <xdr:colOff>123641</xdr:colOff>
      <xdr:row>13</xdr:row>
      <xdr:rowOff>169177</xdr:rowOff>
    </xdr:to>
    <xdr:cxnSp macro="">
      <xdr:nvCxnSpPr>
        <xdr:cNvPr id="220" name="直線コネクタ 219">
          <a:extLst>
            <a:ext uri="{FF2B5EF4-FFF2-40B4-BE49-F238E27FC236}">
              <a16:creationId xmlns:a16="http://schemas.microsoft.com/office/drawing/2014/main" id="{E9843819-B1DC-4D83-9AC7-7D30322B46EB}"/>
            </a:ext>
          </a:extLst>
        </xdr:cNvPr>
        <xdr:cNvCxnSpPr/>
      </xdr:nvCxnSpPr>
      <xdr:spPr>
        <a:xfrm>
          <a:off x="5424187" y="2445207"/>
          <a:ext cx="0" cy="719931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25651</xdr:colOff>
      <xdr:row>14</xdr:row>
      <xdr:rowOff>120649</xdr:rowOff>
    </xdr:from>
    <xdr:to>
      <xdr:col>26</xdr:col>
      <xdr:colOff>185500</xdr:colOff>
      <xdr:row>15</xdr:row>
      <xdr:rowOff>133486</xdr:rowOff>
    </xdr:to>
    <xdr:sp macro="" textlink="">
      <xdr:nvSpPr>
        <xdr:cNvPr id="221" name="テキスト ボックス 220">
          <a:extLst>
            <a:ext uri="{FF2B5EF4-FFF2-40B4-BE49-F238E27FC236}">
              <a16:creationId xmlns:a16="http://schemas.microsoft.com/office/drawing/2014/main" id="{F5F3321F-B1EC-4A58-BD48-FD550ADB2D76}"/>
            </a:ext>
          </a:extLst>
        </xdr:cNvPr>
        <xdr:cNvSpPr txBox="1"/>
      </xdr:nvSpPr>
      <xdr:spPr>
        <a:xfrm>
          <a:off x="5787114" y="3347069"/>
          <a:ext cx="390308" cy="243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95360</xdr:colOff>
      <xdr:row>10</xdr:row>
      <xdr:rowOff>138046</xdr:rowOff>
    </xdr:from>
    <xdr:to>
      <xdr:col>25</xdr:col>
      <xdr:colOff>99177</xdr:colOff>
      <xdr:row>13</xdr:row>
      <xdr:rowOff>166601</xdr:rowOff>
    </xdr:to>
    <xdr:cxnSp macro="">
      <xdr:nvCxnSpPr>
        <xdr:cNvPr id="222" name="直線コネクタ 221">
          <a:extLst>
            <a:ext uri="{FF2B5EF4-FFF2-40B4-BE49-F238E27FC236}">
              <a16:creationId xmlns:a16="http://schemas.microsoft.com/office/drawing/2014/main" id="{17B430A4-DD30-4E37-B8B1-841205232C0F}"/>
            </a:ext>
          </a:extLst>
        </xdr:cNvPr>
        <xdr:cNvCxnSpPr/>
      </xdr:nvCxnSpPr>
      <xdr:spPr>
        <a:xfrm>
          <a:off x="5810360" y="2424046"/>
          <a:ext cx="3817" cy="714355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156000</xdr:colOff>
      <xdr:row>11</xdr:row>
      <xdr:rowOff>146475</xdr:rowOff>
    </xdr:from>
    <xdr:to>
      <xdr:col>23</xdr:col>
      <xdr:colOff>117901</xdr:colOff>
      <xdr:row>13</xdr:row>
      <xdr:rowOff>66487</xdr:rowOff>
    </xdr:to>
    <xdr:sp macro="" textlink="">
      <xdr:nvSpPr>
        <xdr:cNvPr id="223" name="テキスト ボックス 222">
          <a:extLst>
            <a:ext uri="{FF2B5EF4-FFF2-40B4-BE49-F238E27FC236}">
              <a16:creationId xmlns:a16="http://schemas.microsoft.com/office/drawing/2014/main" id="{A19EA94D-4DE7-4CED-9FB5-32B2B7A49361}"/>
            </a:ext>
          </a:extLst>
        </xdr:cNvPr>
        <xdr:cNvSpPr txBox="1"/>
      </xdr:nvSpPr>
      <xdr:spPr>
        <a:xfrm rot="16200000">
          <a:off x="5131803" y="2775804"/>
          <a:ext cx="380929" cy="1923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23</xdr:col>
      <xdr:colOff>51850</xdr:colOff>
      <xdr:row>10</xdr:row>
      <xdr:rowOff>139954</xdr:rowOff>
    </xdr:from>
    <xdr:to>
      <xdr:col>24</xdr:col>
      <xdr:colOff>48619</xdr:colOff>
      <xdr:row>10</xdr:row>
      <xdr:rowOff>139954</xdr:rowOff>
    </xdr:to>
    <xdr:cxnSp macro="">
      <xdr:nvCxnSpPr>
        <xdr:cNvPr id="224" name="直線コネクタ 223">
          <a:extLst>
            <a:ext uri="{FF2B5EF4-FFF2-40B4-BE49-F238E27FC236}">
              <a16:creationId xmlns:a16="http://schemas.microsoft.com/office/drawing/2014/main" id="{489E2236-5F18-4C3F-9EFE-2A752D70FE9F}"/>
            </a:ext>
          </a:extLst>
        </xdr:cNvPr>
        <xdr:cNvCxnSpPr/>
      </xdr:nvCxnSpPr>
      <xdr:spPr>
        <a:xfrm>
          <a:off x="5352396" y="2444539"/>
          <a:ext cx="227228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94691</xdr:colOff>
      <xdr:row>10</xdr:row>
      <xdr:rowOff>133369</xdr:rowOff>
    </xdr:from>
    <xdr:to>
      <xdr:col>26</xdr:col>
      <xdr:colOff>4006</xdr:colOff>
      <xdr:row>10</xdr:row>
      <xdr:rowOff>133369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D9F67A47-F71B-47A9-9A22-A59D03B35113}"/>
            </a:ext>
          </a:extLst>
        </xdr:cNvPr>
        <xdr:cNvCxnSpPr/>
      </xdr:nvCxnSpPr>
      <xdr:spPr>
        <a:xfrm>
          <a:off x="5809691" y="2419369"/>
          <a:ext cx="13791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2425</xdr:colOff>
      <xdr:row>10</xdr:row>
      <xdr:rowOff>136870</xdr:rowOff>
    </xdr:from>
    <xdr:to>
      <xdr:col>27</xdr:col>
      <xdr:colOff>152400</xdr:colOff>
      <xdr:row>13</xdr:row>
      <xdr:rowOff>167268</xdr:rowOff>
    </xdr:to>
    <xdr:cxnSp macro="">
      <xdr:nvCxnSpPr>
        <xdr:cNvPr id="226" name="直線コネクタ 225">
          <a:extLst>
            <a:ext uri="{FF2B5EF4-FFF2-40B4-BE49-F238E27FC236}">
              <a16:creationId xmlns:a16="http://schemas.microsoft.com/office/drawing/2014/main" id="{500FA6C9-9491-4F09-B2A5-30157D068900}"/>
            </a:ext>
          </a:extLst>
        </xdr:cNvPr>
        <xdr:cNvCxnSpPr/>
      </xdr:nvCxnSpPr>
      <xdr:spPr>
        <a:xfrm>
          <a:off x="5994347" y="2441455"/>
          <a:ext cx="380433" cy="72177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94703</xdr:colOff>
      <xdr:row>14</xdr:row>
      <xdr:rowOff>140093</xdr:rowOff>
    </xdr:from>
    <xdr:to>
      <xdr:col>27</xdr:col>
      <xdr:colOff>141503</xdr:colOff>
      <xdr:row>14</xdr:row>
      <xdr:rowOff>140093</xdr:rowOff>
    </xdr:to>
    <xdr:cxnSp macro="">
      <xdr:nvCxnSpPr>
        <xdr:cNvPr id="227" name="直線コネクタ 226">
          <a:extLst>
            <a:ext uri="{FF2B5EF4-FFF2-40B4-BE49-F238E27FC236}">
              <a16:creationId xmlns:a16="http://schemas.microsoft.com/office/drawing/2014/main" id="{08B59CC1-23AD-4BC2-BE02-9FE940F6EC8E}"/>
            </a:ext>
          </a:extLst>
        </xdr:cNvPr>
        <xdr:cNvCxnSpPr/>
      </xdr:nvCxnSpPr>
      <xdr:spPr>
        <a:xfrm>
          <a:off x="5809703" y="3340493"/>
          <a:ext cx="504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99382</xdr:colOff>
      <xdr:row>14</xdr:row>
      <xdr:rowOff>32120</xdr:rowOff>
    </xdr:from>
    <xdr:to>
      <xdr:col>25</xdr:col>
      <xdr:colOff>100695</xdr:colOff>
      <xdr:row>14</xdr:row>
      <xdr:rowOff>208705</xdr:rowOff>
    </xdr:to>
    <xdr:cxnSp macro="">
      <xdr:nvCxnSpPr>
        <xdr:cNvPr id="228" name="直線コネクタ 227">
          <a:extLst>
            <a:ext uri="{FF2B5EF4-FFF2-40B4-BE49-F238E27FC236}">
              <a16:creationId xmlns:a16="http://schemas.microsoft.com/office/drawing/2014/main" id="{1E3F2D7C-86E6-4AFD-BC4D-15E7FB84FA89}"/>
            </a:ext>
          </a:extLst>
        </xdr:cNvPr>
        <xdr:cNvCxnSpPr/>
      </xdr:nvCxnSpPr>
      <xdr:spPr>
        <a:xfrm>
          <a:off x="5814382" y="3232520"/>
          <a:ext cx="1313" cy="176585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94703</xdr:colOff>
      <xdr:row>9</xdr:row>
      <xdr:rowOff>142338</xdr:rowOff>
    </xdr:from>
    <xdr:to>
      <xdr:col>26</xdr:col>
      <xdr:colOff>14019</xdr:colOff>
      <xdr:row>9</xdr:row>
      <xdr:rowOff>142338</xdr:rowOff>
    </xdr:to>
    <xdr:cxnSp macro="">
      <xdr:nvCxnSpPr>
        <xdr:cNvPr id="230" name="直線コネクタ 229">
          <a:extLst>
            <a:ext uri="{FF2B5EF4-FFF2-40B4-BE49-F238E27FC236}">
              <a16:creationId xmlns:a16="http://schemas.microsoft.com/office/drawing/2014/main" id="{14B90570-79C4-47B8-823D-396DBDF5A9B1}"/>
            </a:ext>
          </a:extLst>
        </xdr:cNvPr>
        <xdr:cNvCxnSpPr/>
      </xdr:nvCxnSpPr>
      <xdr:spPr>
        <a:xfrm>
          <a:off x="5809703" y="2199738"/>
          <a:ext cx="147916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7926</xdr:colOff>
      <xdr:row>9</xdr:row>
      <xdr:rowOff>80578</xdr:rowOff>
    </xdr:from>
    <xdr:to>
      <xdr:col>26</xdr:col>
      <xdr:colOff>7926</xdr:colOff>
      <xdr:row>10</xdr:row>
      <xdr:rowOff>71578</xdr:rowOff>
    </xdr:to>
    <xdr:cxnSp macro="">
      <xdr:nvCxnSpPr>
        <xdr:cNvPr id="231" name="直線コネクタ 230">
          <a:extLst>
            <a:ext uri="{FF2B5EF4-FFF2-40B4-BE49-F238E27FC236}">
              <a16:creationId xmlns:a16="http://schemas.microsoft.com/office/drawing/2014/main" id="{675DCC96-05E6-4D9D-99B1-9165BB9EDD4B}"/>
            </a:ext>
          </a:extLst>
        </xdr:cNvPr>
        <xdr:cNvCxnSpPr/>
      </xdr:nvCxnSpPr>
      <xdr:spPr>
        <a:xfrm>
          <a:off x="5951526" y="2137978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124742</xdr:colOff>
      <xdr:row>8</xdr:row>
      <xdr:rowOff>22404</xdr:rowOff>
    </xdr:from>
    <xdr:to>
      <xdr:col>26</xdr:col>
      <xdr:colOff>78116</xdr:colOff>
      <xdr:row>9</xdr:row>
      <xdr:rowOff>21755</xdr:rowOff>
    </xdr:to>
    <xdr:sp macro="" textlink="">
      <xdr:nvSpPr>
        <xdr:cNvPr id="232" name="テキスト ボックス 231">
          <a:extLst>
            <a:ext uri="{FF2B5EF4-FFF2-40B4-BE49-F238E27FC236}">
              <a16:creationId xmlns:a16="http://schemas.microsoft.com/office/drawing/2014/main" id="{C6D88D63-EED6-4E83-90F7-ABC0C252E37B}"/>
            </a:ext>
          </a:extLst>
        </xdr:cNvPr>
        <xdr:cNvSpPr txBox="1"/>
      </xdr:nvSpPr>
      <xdr:spPr>
        <a:xfrm>
          <a:off x="5611142" y="1851204"/>
          <a:ext cx="410574" cy="227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116196</xdr:colOff>
      <xdr:row>10</xdr:row>
      <xdr:rowOff>193912</xdr:rowOff>
    </xdr:from>
    <xdr:to>
      <xdr:col>27</xdr:col>
      <xdr:colOff>66005</xdr:colOff>
      <xdr:row>12</xdr:row>
      <xdr:rowOff>80581</xdr:rowOff>
    </xdr:to>
    <xdr:sp macro="" textlink="">
      <xdr:nvSpPr>
        <xdr:cNvPr id="233" name="テキスト ボックス 232">
          <a:extLst>
            <a:ext uri="{FF2B5EF4-FFF2-40B4-BE49-F238E27FC236}">
              <a16:creationId xmlns:a16="http://schemas.microsoft.com/office/drawing/2014/main" id="{964929FC-6AD7-4DA1-8BE6-07B86FF3B18C}"/>
            </a:ext>
          </a:extLst>
        </xdr:cNvPr>
        <xdr:cNvSpPr txBox="1"/>
      </xdr:nvSpPr>
      <xdr:spPr>
        <a:xfrm rot="3780000">
          <a:off x="5977066" y="2562642"/>
          <a:ext cx="343869" cy="1784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 i="0">
              <a:latin typeface="Times New Roman" panose="02020603050405020304" pitchFamily="18" charset="0"/>
              <a:cs typeface="Times New Roman" panose="02020603050405020304" pitchFamily="18" charset="0"/>
            </a:rPr>
            <a:t>1 </a:t>
          </a:r>
          <a:r>
            <a:rPr kumimoji="1" lang="en-US" altLang="ja-JP" sz="600">
              <a:latin typeface="Times New Roman" panose="02020603050405020304" pitchFamily="18" charset="0"/>
              <a:cs typeface="Times New Roman" panose="02020603050405020304" pitchFamily="18" charset="0"/>
            </a:rPr>
            <a:t> :</a:t>
          </a:r>
          <a:endParaRPr kumimoji="1" lang="ja-JP" altLang="en-US" sz="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216686</xdr:colOff>
      <xdr:row>14</xdr:row>
      <xdr:rowOff>121072</xdr:rowOff>
    </xdr:from>
    <xdr:to>
      <xdr:col>28</xdr:col>
      <xdr:colOff>28846</xdr:colOff>
      <xdr:row>15</xdr:row>
      <xdr:rowOff>127384</xdr:rowOff>
    </xdr:to>
    <xdr:sp macro="" textlink="'1.設計条件'!Q8">
      <xdr:nvSpPr>
        <xdr:cNvPr id="235" name="テキスト ボックス 234">
          <a:extLst>
            <a:ext uri="{FF2B5EF4-FFF2-40B4-BE49-F238E27FC236}">
              <a16:creationId xmlns:a16="http://schemas.microsoft.com/office/drawing/2014/main" id="{A58BCC1C-791A-43FD-8EF8-2F3DD441CE60}"/>
            </a:ext>
          </a:extLst>
        </xdr:cNvPr>
        <xdr:cNvSpPr txBox="1"/>
      </xdr:nvSpPr>
      <xdr:spPr>
        <a:xfrm>
          <a:off x="5978149" y="3347492"/>
          <a:ext cx="503536" cy="236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6BB7471-5221-4D3B-B943-9CE0CA4C3F5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24</xdr:col>
      <xdr:colOff>100691</xdr:colOff>
      <xdr:row>8</xdr:row>
      <xdr:rowOff>143203</xdr:rowOff>
    </xdr:from>
    <xdr:to>
      <xdr:col>26</xdr:col>
      <xdr:colOff>164725</xdr:colOff>
      <xdr:row>9</xdr:row>
      <xdr:rowOff>112956</xdr:rowOff>
    </xdr:to>
    <xdr:sp macro="" textlink="'1.設計条件'!Q7">
      <xdr:nvSpPr>
        <xdr:cNvPr id="236" name="テキスト ボックス 235">
          <a:extLst>
            <a:ext uri="{FF2B5EF4-FFF2-40B4-BE49-F238E27FC236}">
              <a16:creationId xmlns:a16="http://schemas.microsoft.com/office/drawing/2014/main" id="{A27BFB8C-474A-4E6B-953B-136F9FC0227D}"/>
            </a:ext>
          </a:extLst>
        </xdr:cNvPr>
        <xdr:cNvSpPr txBox="1"/>
      </xdr:nvSpPr>
      <xdr:spPr>
        <a:xfrm>
          <a:off x="5587091" y="1972003"/>
          <a:ext cx="521234" cy="198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E234468-C856-4074-8EF3-0BB7CA22BB8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22</xdr:col>
      <xdr:colOff>153901</xdr:colOff>
      <xdr:row>10</xdr:row>
      <xdr:rowOff>29005</xdr:rowOff>
    </xdr:from>
    <xdr:to>
      <xdr:col>23</xdr:col>
      <xdr:colOff>209522</xdr:colOff>
      <xdr:row>12</xdr:row>
      <xdr:rowOff>82778</xdr:rowOff>
    </xdr:to>
    <xdr:sp macro="" textlink="'1.設計条件'!Q6">
      <xdr:nvSpPr>
        <xdr:cNvPr id="237" name="テキスト ボックス 236">
          <a:extLst>
            <a:ext uri="{FF2B5EF4-FFF2-40B4-BE49-F238E27FC236}">
              <a16:creationId xmlns:a16="http://schemas.microsoft.com/office/drawing/2014/main" id="{A18429CD-0E43-43AB-AF81-BDE420B272C2}"/>
            </a:ext>
          </a:extLst>
        </xdr:cNvPr>
        <xdr:cNvSpPr txBox="1"/>
      </xdr:nvSpPr>
      <xdr:spPr>
        <a:xfrm rot="16200000">
          <a:off x="5109684" y="2447895"/>
          <a:ext cx="514690" cy="2860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5EBE34E-06CF-4923-9859-51640536E8F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2.000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111153</xdr:colOff>
      <xdr:row>11</xdr:row>
      <xdr:rowOff>88434</xdr:rowOff>
    </xdr:from>
    <xdr:to>
      <xdr:col>27</xdr:col>
      <xdr:colOff>152822</xdr:colOff>
      <xdr:row>13</xdr:row>
      <xdr:rowOff>130773</xdr:rowOff>
    </xdr:to>
    <xdr:sp macro="" textlink="'1.設計条件'!Q10">
      <xdr:nvSpPr>
        <xdr:cNvPr id="238" name="テキスト ボックス 237">
          <a:extLst>
            <a:ext uri="{FF2B5EF4-FFF2-40B4-BE49-F238E27FC236}">
              <a16:creationId xmlns:a16="http://schemas.microsoft.com/office/drawing/2014/main" id="{2C5B74F3-D086-48E0-9A22-D5E09C3EDBEF}"/>
            </a:ext>
          </a:extLst>
        </xdr:cNvPr>
        <xdr:cNvSpPr txBox="1"/>
      </xdr:nvSpPr>
      <xdr:spPr>
        <a:xfrm rot="3780000">
          <a:off x="5940118" y="2717669"/>
          <a:ext cx="499539" cy="270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E092D4A-61CA-47D9-B86F-96FC362352AF}" type="TxLink">
            <a:rPr kumimoji="1" lang="en-US" altLang="en-US" sz="6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0.500</a:t>
          </a:fld>
          <a:endParaRPr kumimoji="1" lang="ja-JP" altLang="en-US" sz="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200862</xdr:colOff>
      <xdr:row>9</xdr:row>
      <xdr:rowOff>9733</xdr:rowOff>
    </xdr:from>
    <xdr:to>
      <xdr:col>32</xdr:col>
      <xdr:colOff>35802</xdr:colOff>
      <xdr:row>9</xdr:row>
      <xdr:rowOff>9733</xdr:rowOff>
    </xdr:to>
    <xdr:cxnSp macro="">
      <xdr:nvCxnSpPr>
        <xdr:cNvPr id="240" name="直線コネクタ 239">
          <a:extLst>
            <a:ext uri="{FF2B5EF4-FFF2-40B4-BE49-F238E27FC236}">
              <a16:creationId xmlns:a16="http://schemas.microsoft.com/office/drawing/2014/main" id="{C7BC1776-B672-499A-A160-57D07FC8D2D9}"/>
            </a:ext>
          </a:extLst>
        </xdr:cNvPr>
        <xdr:cNvCxnSpPr/>
      </xdr:nvCxnSpPr>
      <xdr:spPr>
        <a:xfrm>
          <a:off x="6653701" y="2083860"/>
          <a:ext cx="756774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149749</xdr:colOff>
      <xdr:row>9</xdr:row>
      <xdr:rowOff>58520</xdr:rowOff>
    </xdr:from>
    <xdr:ext cx="224998" cy="396583"/>
    <xdr:sp macro="" textlink="">
      <xdr:nvSpPr>
        <xdr:cNvPr id="241" name="テキスト ボックス 240">
          <a:extLst>
            <a:ext uri="{FF2B5EF4-FFF2-40B4-BE49-F238E27FC236}">
              <a16:creationId xmlns:a16="http://schemas.microsoft.com/office/drawing/2014/main" id="{FEE306D6-829D-4A61-BB48-564D1D394F19}"/>
            </a:ext>
          </a:extLst>
        </xdr:cNvPr>
        <xdr:cNvSpPr txBox="1"/>
      </xdr:nvSpPr>
      <xdr:spPr>
        <a:xfrm rot="16200000">
          <a:off x="5134044" y="2218440"/>
          <a:ext cx="3965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₀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22</xdr:col>
      <xdr:colOff>163093</xdr:colOff>
      <xdr:row>8</xdr:row>
      <xdr:rowOff>8397</xdr:rowOff>
    </xdr:from>
    <xdr:ext cx="224998" cy="444352"/>
    <xdr:sp macro="" textlink="'1.設計条件'!Q13">
      <xdr:nvSpPr>
        <xdr:cNvPr id="242" name="テキスト ボックス 241">
          <a:extLst>
            <a:ext uri="{FF2B5EF4-FFF2-40B4-BE49-F238E27FC236}">
              <a16:creationId xmlns:a16="http://schemas.microsoft.com/office/drawing/2014/main" id="{D276ED56-0BE6-4B05-9764-6447C1614DA0}"/>
            </a:ext>
          </a:extLst>
        </xdr:cNvPr>
        <xdr:cNvSpPr txBox="1"/>
      </xdr:nvSpPr>
      <xdr:spPr>
        <a:xfrm rot="16200000">
          <a:off x="5123504" y="1961742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B7DC6EC-4584-4E51-941E-ADD31FC946B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23</xdr:col>
      <xdr:colOff>122563</xdr:colOff>
      <xdr:row>9</xdr:row>
      <xdr:rowOff>11114</xdr:rowOff>
    </xdr:from>
    <xdr:to>
      <xdr:col>23</xdr:col>
      <xdr:colOff>122563</xdr:colOff>
      <xdr:row>10</xdr:row>
      <xdr:rowOff>142515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BD6D8ADF-C3CD-4752-A00C-AD0099DB56F4}"/>
            </a:ext>
          </a:extLst>
        </xdr:cNvPr>
        <xdr:cNvCxnSpPr/>
      </xdr:nvCxnSpPr>
      <xdr:spPr>
        <a:xfrm>
          <a:off x="5423109" y="2085241"/>
          <a:ext cx="0" cy="361859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92285</xdr:colOff>
      <xdr:row>9</xdr:row>
      <xdr:rowOff>6494</xdr:rowOff>
    </xdr:from>
    <xdr:to>
      <xdr:col>24</xdr:col>
      <xdr:colOff>40888</xdr:colOff>
      <xdr:row>9</xdr:row>
      <xdr:rowOff>6494</xdr:rowOff>
    </xdr:to>
    <xdr:cxnSp macro="">
      <xdr:nvCxnSpPr>
        <xdr:cNvPr id="244" name="直線コネクタ 243">
          <a:extLst>
            <a:ext uri="{FF2B5EF4-FFF2-40B4-BE49-F238E27FC236}">
              <a16:creationId xmlns:a16="http://schemas.microsoft.com/office/drawing/2014/main" id="{25C01153-8870-44D3-B568-4EB66BAC5CAA}"/>
            </a:ext>
          </a:extLst>
        </xdr:cNvPr>
        <xdr:cNvCxnSpPr/>
      </xdr:nvCxnSpPr>
      <xdr:spPr>
        <a:xfrm>
          <a:off x="5392831" y="2080621"/>
          <a:ext cx="179062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4689</xdr:colOff>
      <xdr:row>6</xdr:row>
      <xdr:rowOff>42897</xdr:rowOff>
    </xdr:from>
    <xdr:to>
      <xdr:col>28</xdr:col>
      <xdr:colOff>195489</xdr:colOff>
      <xdr:row>6</xdr:row>
      <xdr:rowOff>42897</xdr:rowOff>
    </xdr:to>
    <xdr:cxnSp macro="">
      <xdr:nvCxnSpPr>
        <xdr:cNvPr id="264" name="直線コネクタ 263">
          <a:extLst>
            <a:ext uri="{FF2B5EF4-FFF2-40B4-BE49-F238E27FC236}">
              <a16:creationId xmlns:a16="http://schemas.microsoft.com/office/drawing/2014/main" id="{6C944354-C9C9-455C-91BD-03A50163502A}"/>
            </a:ext>
          </a:extLst>
        </xdr:cNvPr>
        <xdr:cNvCxnSpPr/>
      </xdr:nvCxnSpPr>
      <xdr:spPr>
        <a:xfrm>
          <a:off x="5948289" y="1414497"/>
          <a:ext cx="64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7778</xdr:colOff>
      <xdr:row>9</xdr:row>
      <xdr:rowOff>11151</xdr:rowOff>
    </xdr:from>
    <xdr:to>
      <xdr:col>28</xdr:col>
      <xdr:colOff>188427</xdr:colOff>
      <xdr:row>10</xdr:row>
      <xdr:rowOff>135969</xdr:rowOff>
    </xdr:to>
    <xdr:cxnSp macro="">
      <xdr:nvCxnSpPr>
        <xdr:cNvPr id="265" name="直線コネクタ 264">
          <a:extLst>
            <a:ext uri="{FF2B5EF4-FFF2-40B4-BE49-F238E27FC236}">
              <a16:creationId xmlns:a16="http://schemas.microsoft.com/office/drawing/2014/main" id="{C5A36095-317E-4405-8132-F9F8BE2C2210}"/>
            </a:ext>
          </a:extLst>
        </xdr:cNvPr>
        <xdr:cNvCxnSpPr/>
      </xdr:nvCxnSpPr>
      <xdr:spPr>
        <a:xfrm flipV="1">
          <a:off x="5999700" y="2085278"/>
          <a:ext cx="641566" cy="355276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7546</xdr:colOff>
      <xdr:row>6</xdr:row>
      <xdr:rowOff>7114</xdr:rowOff>
    </xdr:from>
    <xdr:to>
      <xdr:col>26</xdr:col>
      <xdr:colOff>7546</xdr:colOff>
      <xdr:row>7</xdr:row>
      <xdr:rowOff>173</xdr:rowOff>
    </xdr:to>
    <xdr:cxnSp macro="">
      <xdr:nvCxnSpPr>
        <xdr:cNvPr id="266" name="直線コネクタ 265">
          <a:extLst>
            <a:ext uri="{FF2B5EF4-FFF2-40B4-BE49-F238E27FC236}">
              <a16:creationId xmlns:a16="http://schemas.microsoft.com/office/drawing/2014/main" id="{108CA050-4605-43AD-9099-E8459C047ABA}"/>
            </a:ext>
          </a:extLst>
        </xdr:cNvPr>
        <xdr:cNvCxnSpPr/>
      </xdr:nvCxnSpPr>
      <xdr:spPr>
        <a:xfrm>
          <a:off x="5951146" y="1378714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198612</xdr:colOff>
      <xdr:row>4</xdr:row>
      <xdr:rowOff>190496</xdr:rowOff>
    </xdr:from>
    <xdr:to>
      <xdr:col>28</xdr:col>
      <xdr:colOff>198612</xdr:colOff>
      <xdr:row>6</xdr:row>
      <xdr:rowOff>211282</xdr:rowOff>
    </xdr:to>
    <xdr:cxnSp macro="">
      <xdr:nvCxnSpPr>
        <xdr:cNvPr id="267" name="直線コネクタ 266">
          <a:extLst>
            <a:ext uri="{FF2B5EF4-FFF2-40B4-BE49-F238E27FC236}">
              <a16:creationId xmlns:a16="http://schemas.microsoft.com/office/drawing/2014/main" id="{7C627E79-5E7D-4DCE-BCBE-1A437B095866}"/>
            </a:ext>
          </a:extLst>
        </xdr:cNvPr>
        <xdr:cNvCxnSpPr/>
      </xdr:nvCxnSpPr>
      <xdr:spPr>
        <a:xfrm>
          <a:off x="6599412" y="1104896"/>
          <a:ext cx="0" cy="477986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17501</xdr:colOff>
      <xdr:row>5</xdr:row>
      <xdr:rowOff>82445</xdr:rowOff>
    </xdr:from>
    <xdr:to>
      <xdr:col>27</xdr:col>
      <xdr:colOff>184859</xdr:colOff>
      <xdr:row>6</xdr:row>
      <xdr:rowOff>48923</xdr:rowOff>
    </xdr:to>
    <xdr:sp macro="" textlink="">
      <xdr:nvSpPr>
        <xdr:cNvPr id="270" name="テキスト ボックス 269">
          <a:extLst>
            <a:ext uri="{FF2B5EF4-FFF2-40B4-BE49-F238E27FC236}">
              <a16:creationId xmlns:a16="http://schemas.microsoft.com/office/drawing/2014/main" id="{5AA14103-E7E3-4BE8-AF8D-5F9057214BDA}"/>
            </a:ext>
          </a:extLst>
        </xdr:cNvPr>
        <xdr:cNvSpPr txBox="1"/>
      </xdr:nvSpPr>
      <xdr:spPr>
        <a:xfrm>
          <a:off x="5961101" y="1225445"/>
          <a:ext cx="395958" cy="195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₁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22024</xdr:colOff>
      <xdr:row>5</xdr:row>
      <xdr:rowOff>83625</xdr:rowOff>
    </xdr:from>
    <xdr:to>
      <xdr:col>29</xdr:col>
      <xdr:colOff>10699</xdr:colOff>
      <xdr:row>6</xdr:row>
      <xdr:rowOff>20490</xdr:rowOff>
    </xdr:to>
    <xdr:sp macro="" textlink="'1.設計条件'!Q14">
      <xdr:nvSpPr>
        <xdr:cNvPr id="271" name="テキスト ボックス 270">
          <a:extLst>
            <a:ext uri="{FF2B5EF4-FFF2-40B4-BE49-F238E27FC236}">
              <a16:creationId xmlns:a16="http://schemas.microsoft.com/office/drawing/2014/main" id="{716F9534-ECC2-4AA8-B593-B22D7A378B23}"/>
            </a:ext>
          </a:extLst>
        </xdr:cNvPr>
        <xdr:cNvSpPr txBox="1"/>
      </xdr:nvSpPr>
      <xdr:spPr>
        <a:xfrm>
          <a:off x="6194224" y="1226625"/>
          <a:ext cx="445875" cy="165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73B1A67-B948-45CB-9596-9397F0A7731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190445</xdr:colOff>
      <xdr:row>8</xdr:row>
      <xdr:rowOff>195675</xdr:rowOff>
    </xdr:from>
    <xdr:to>
      <xdr:col>28</xdr:col>
      <xdr:colOff>192180</xdr:colOff>
      <xdr:row>9</xdr:row>
      <xdr:rowOff>157576</xdr:rowOff>
    </xdr:to>
    <xdr:sp macro="" textlink="'1.設計条件'!Q15">
      <xdr:nvSpPr>
        <xdr:cNvPr id="272" name="テキスト ボックス 271">
          <a:extLst>
            <a:ext uri="{FF2B5EF4-FFF2-40B4-BE49-F238E27FC236}">
              <a16:creationId xmlns:a16="http://schemas.microsoft.com/office/drawing/2014/main" id="{C7CED2ED-69E1-460F-A31F-4E0DCB08B793}"/>
            </a:ext>
          </a:extLst>
        </xdr:cNvPr>
        <xdr:cNvSpPr txBox="1"/>
      </xdr:nvSpPr>
      <xdr:spPr>
        <a:xfrm rot="-1680000">
          <a:off x="6134045" y="2024475"/>
          <a:ext cx="458935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43D5FD-DC53-4C2E-AF9E-7320020475D1}" type="TxLink">
            <a:rPr kumimoji="1" lang="en-US" altLang="en-US" sz="6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1.800</a:t>
          </a:fld>
          <a:endParaRPr kumimoji="1" lang="ja-JP" altLang="en-US" sz="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110355</xdr:colOff>
      <xdr:row>9</xdr:row>
      <xdr:rowOff>39321</xdr:rowOff>
    </xdr:from>
    <xdr:to>
      <xdr:col>27</xdr:col>
      <xdr:colOff>213429</xdr:colOff>
      <xdr:row>10</xdr:row>
      <xdr:rowOff>1222</xdr:rowOff>
    </xdr:to>
    <xdr:sp macro="" textlink="">
      <xdr:nvSpPr>
        <xdr:cNvPr id="273" name="テキスト ボックス 272">
          <a:extLst>
            <a:ext uri="{FF2B5EF4-FFF2-40B4-BE49-F238E27FC236}">
              <a16:creationId xmlns:a16="http://schemas.microsoft.com/office/drawing/2014/main" id="{FF645473-9D3E-43D7-A68E-3C9978DC3B80}"/>
            </a:ext>
          </a:extLst>
        </xdr:cNvPr>
        <xdr:cNvSpPr txBox="1"/>
      </xdr:nvSpPr>
      <xdr:spPr>
        <a:xfrm rot="-1680000">
          <a:off x="6053955" y="2096721"/>
          <a:ext cx="33167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Times New Roman" panose="02020603050405020304" pitchFamily="18" charset="0"/>
              <a:cs typeface="Times New Roman" panose="02020603050405020304" pitchFamily="18" charset="0"/>
            </a:rPr>
            <a:t>1 :</a:t>
          </a:r>
          <a:endParaRPr kumimoji="1" lang="ja-JP" altLang="en-US" sz="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141938</xdr:colOff>
      <xdr:row>14</xdr:row>
      <xdr:rowOff>32120</xdr:rowOff>
    </xdr:from>
    <xdr:to>
      <xdr:col>27</xdr:col>
      <xdr:colOff>141938</xdr:colOff>
      <xdr:row>14</xdr:row>
      <xdr:rowOff>207791</xdr:rowOff>
    </xdr:to>
    <xdr:cxnSp macro="">
      <xdr:nvCxnSpPr>
        <xdr:cNvPr id="274" name="直線コネクタ 273">
          <a:extLst>
            <a:ext uri="{FF2B5EF4-FFF2-40B4-BE49-F238E27FC236}">
              <a16:creationId xmlns:a16="http://schemas.microsoft.com/office/drawing/2014/main" id="{71C357A5-1E29-48A8-89BC-DECB2EFA4084}"/>
            </a:ext>
          </a:extLst>
        </xdr:cNvPr>
        <xdr:cNvCxnSpPr/>
      </xdr:nvCxnSpPr>
      <xdr:spPr>
        <a:xfrm>
          <a:off x="6364318" y="3258540"/>
          <a:ext cx="0" cy="17567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176821</xdr:colOff>
      <xdr:row>7</xdr:row>
      <xdr:rowOff>226177</xdr:rowOff>
    </xdr:from>
    <xdr:to>
      <xdr:col>29</xdr:col>
      <xdr:colOff>176821</xdr:colOff>
      <xdr:row>9</xdr:row>
      <xdr:rowOff>21568</xdr:rowOff>
    </xdr:to>
    <xdr:cxnSp macro="">
      <xdr:nvCxnSpPr>
        <xdr:cNvPr id="276" name="直線コネクタ 275">
          <a:extLst>
            <a:ext uri="{FF2B5EF4-FFF2-40B4-BE49-F238E27FC236}">
              <a16:creationId xmlns:a16="http://schemas.microsoft.com/office/drawing/2014/main" id="{C56BDF5C-3FFB-4CF6-B9D5-90F5C3979D5D}"/>
            </a:ext>
          </a:extLst>
        </xdr:cNvPr>
        <xdr:cNvCxnSpPr/>
      </xdr:nvCxnSpPr>
      <xdr:spPr>
        <a:xfrm>
          <a:off x="6860119" y="1839387"/>
          <a:ext cx="0" cy="256308"/>
        </a:xfrm>
        <a:prstGeom prst="line">
          <a:avLst/>
        </a:prstGeom>
        <a:ln w="31750">
          <a:solidFill>
            <a:schemeClr val="tx1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97500</xdr:colOff>
      <xdr:row>4</xdr:row>
      <xdr:rowOff>217834</xdr:rowOff>
    </xdr:from>
    <xdr:to>
      <xdr:col>28</xdr:col>
      <xdr:colOff>203700</xdr:colOff>
      <xdr:row>4</xdr:row>
      <xdr:rowOff>217834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4FCD596F-420B-4CEC-B815-AE08BCDD5F0A}"/>
            </a:ext>
          </a:extLst>
        </xdr:cNvPr>
        <xdr:cNvCxnSpPr/>
      </xdr:nvCxnSpPr>
      <xdr:spPr>
        <a:xfrm>
          <a:off x="5812500" y="1132234"/>
          <a:ext cx="792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98212</xdr:colOff>
      <xdr:row>4</xdr:row>
      <xdr:rowOff>185515</xdr:rowOff>
    </xdr:from>
    <xdr:to>
      <xdr:col>25</xdr:col>
      <xdr:colOff>98212</xdr:colOff>
      <xdr:row>7</xdr:row>
      <xdr:rowOff>1895</xdr:rowOff>
    </xdr:to>
    <xdr:cxnSp macro="">
      <xdr:nvCxnSpPr>
        <xdr:cNvPr id="278" name="直線コネクタ 277">
          <a:extLst>
            <a:ext uri="{FF2B5EF4-FFF2-40B4-BE49-F238E27FC236}">
              <a16:creationId xmlns:a16="http://schemas.microsoft.com/office/drawing/2014/main" id="{566EC722-C881-4BAF-B47E-9A438070F4A9}"/>
            </a:ext>
          </a:extLst>
        </xdr:cNvPr>
        <xdr:cNvCxnSpPr/>
      </xdr:nvCxnSpPr>
      <xdr:spPr>
        <a:xfrm>
          <a:off x="5813212" y="1099915"/>
          <a:ext cx="0" cy="50218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197543</xdr:colOff>
      <xdr:row>5</xdr:row>
      <xdr:rowOff>226009</xdr:rowOff>
    </xdr:from>
    <xdr:to>
      <xdr:col>28</xdr:col>
      <xdr:colOff>197543</xdr:colOff>
      <xdr:row>6</xdr:row>
      <xdr:rowOff>127322</xdr:rowOff>
    </xdr:to>
    <xdr:cxnSp macro="">
      <xdr:nvCxnSpPr>
        <xdr:cNvPr id="279" name="直線コネクタ 278">
          <a:extLst>
            <a:ext uri="{FF2B5EF4-FFF2-40B4-BE49-F238E27FC236}">
              <a16:creationId xmlns:a16="http://schemas.microsoft.com/office/drawing/2014/main" id="{A127AE09-CBA4-4E46-95CA-84079F747C1B}"/>
            </a:ext>
          </a:extLst>
        </xdr:cNvPr>
        <xdr:cNvCxnSpPr/>
      </xdr:nvCxnSpPr>
      <xdr:spPr>
        <a:xfrm>
          <a:off x="6598343" y="1369009"/>
          <a:ext cx="0" cy="129913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216452</xdr:colOff>
      <xdr:row>4</xdr:row>
      <xdr:rowOff>21785</xdr:rowOff>
    </xdr:from>
    <xdr:to>
      <xdr:col>27</xdr:col>
      <xdr:colOff>155210</xdr:colOff>
      <xdr:row>4</xdr:row>
      <xdr:rowOff>214716</xdr:rowOff>
    </xdr:to>
    <xdr:sp macro="" textlink="">
      <xdr:nvSpPr>
        <xdr:cNvPr id="280" name="テキスト ボックス 279">
          <a:extLst>
            <a:ext uri="{FF2B5EF4-FFF2-40B4-BE49-F238E27FC236}">
              <a16:creationId xmlns:a16="http://schemas.microsoft.com/office/drawing/2014/main" id="{A8DD2384-50AF-4960-97BA-B95B4B260A4B}"/>
            </a:ext>
          </a:extLst>
        </xdr:cNvPr>
        <xdr:cNvSpPr txBox="1"/>
      </xdr:nvSpPr>
      <xdr:spPr>
        <a:xfrm>
          <a:off x="5931452" y="936185"/>
          <a:ext cx="395958" cy="1929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6784</xdr:colOff>
      <xdr:row>4</xdr:row>
      <xdr:rowOff>19917</xdr:rowOff>
    </xdr:from>
    <xdr:to>
      <xdr:col>28</xdr:col>
      <xdr:colOff>224059</xdr:colOff>
      <xdr:row>4</xdr:row>
      <xdr:rowOff>183235</xdr:rowOff>
    </xdr:to>
    <xdr:sp macro="" textlink="'1.設計条件'!Q37">
      <xdr:nvSpPr>
        <xdr:cNvPr id="281" name="テキスト ボックス 280">
          <a:extLst>
            <a:ext uri="{FF2B5EF4-FFF2-40B4-BE49-F238E27FC236}">
              <a16:creationId xmlns:a16="http://schemas.microsoft.com/office/drawing/2014/main" id="{44123C2C-D19C-4F35-995E-D23BF63DD64F}"/>
            </a:ext>
          </a:extLst>
        </xdr:cNvPr>
        <xdr:cNvSpPr txBox="1"/>
      </xdr:nvSpPr>
      <xdr:spPr>
        <a:xfrm>
          <a:off x="6178984" y="934317"/>
          <a:ext cx="445875" cy="1633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72D62BF-6C53-4D5B-A2FE-050D63966F3A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2.200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195951</xdr:colOff>
      <xdr:row>7</xdr:row>
      <xdr:rowOff>217837</xdr:rowOff>
    </xdr:from>
    <xdr:to>
      <xdr:col>28</xdr:col>
      <xdr:colOff>195951</xdr:colOff>
      <xdr:row>9</xdr:row>
      <xdr:rowOff>13228</xdr:rowOff>
    </xdr:to>
    <xdr:cxnSp macro="">
      <xdr:nvCxnSpPr>
        <xdr:cNvPr id="282" name="直線コネクタ 281">
          <a:extLst>
            <a:ext uri="{FF2B5EF4-FFF2-40B4-BE49-F238E27FC236}">
              <a16:creationId xmlns:a16="http://schemas.microsoft.com/office/drawing/2014/main" id="{DE4F90E2-6838-4867-A31B-B7AE350E9918}"/>
            </a:ext>
          </a:extLst>
        </xdr:cNvPr>
        <xdr:cNvCxnSpPr/>
      </xdr:nvCxnSpPr>
      <xdr:spPr>
        <a:xfrm>
          <a:off x="6648790" y="1831047"/>
          <a:ext cx="0" cy="256308"/>
        </a:xfrm>
        <a:prstGeom prst="line">
          <a:avLst/>
        </a:prstGeom>
        <a:ln w="31750">
          <a:solidFill>
            <a:schemeClr val="tx1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182026</xdr:colOff>
      <xdr:row>7</xdr:row>
      <xdr:rowOff>219161</xdr:rowOff>
    </xdr:from>
    <xdr:to>
      <xdr:col>31</xdr:col>
      <xdr:colOff>134413</xdr:colOff>
      <xdr:row>7</xdr:row>
      <xdr:rowOff>219161</xdr:rowOff>
    </xdr:to>
    <xdr:cxnSp macro="">
      <xdr:nvCxnSpPr>
        <xdr:cNvPr id="283" name="直線コネクタ 282">
          <a:extLst>
            <a:ext uri="{FF2B5EF4-FFF2-40B4-BE49-F238E27FC236}">
              <a16:creationId xmlns:a16="http://schemas.microsoft.com/office/drawing/2014/main" id="{9F7FBAA6-BE0F-412C-976F-2F0B05E66934}"/>
            </a:ext>
          </a:extLst>
        </xdr:cNvPr>
        <xdr:cNvCxnSpPr/>
      </xdr:nvCxnSpPr>
      <xdr:spPr>
        <a:xfrm>
          <a:off x="6634865" y="1832371"/>
          <a:ext cx="643763" cy="0"/>
        </a:xfrm>
        <a:prstGeom prst="line">
          <a:avLst/>
        </a:prstGeom>
        <a:ln w="3175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155714</xdr:colOff>
      <xdr:row>7</xdr:row>
      <xdr:rowOff>226177</xdr:rowOff>
    </xdr:from>
    <xdr:to>
      <xdr:col>30</xdr:col>
      <xdr:colOff>155714</xdr:colOff>
      <xdr:row>9</xdr:row>
      <xdr:rowOff>21568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52459E91-D5EA-4292-982A-7ABFA003A7EB}"/>
            </a:ext>
          </a:extLst>
        </xdr:cNvPr>
        <xdr:cNvCxnSpPr/>
      </xdr:nvCxnSpPr>
      <xdr:spPr>
        <a:xfrm>
          <a:off x="7069470" y="1839387"/>
          <a:ext cx="0" cy="256308"/>
        </a:xfrm>
        <a:prstGeom prst="line">
          <a:avLst/>
        </a:prstGeom>
        <a:ln w="31750">
          <a:solidFill>
            <a:schemeClr val="tx1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159772</xdr:colOff>
      <xdr:row>8</xdr:row>
      <xdr:rowOff>224630</xdr:rowOff>
    </xdr:from>
    <xdr:to>
      <xdr:col>30</xdr:col>
      <xdr:colOff>152705</xdr:colOff>
      <xdr:row>13</xdr:row>
      <xdr:rowOff>167830</xdr:rowOff>
    </xdr:to>
    <xdr:cxnSp macro="">
      <xdr:nvCxnSpPr>
        <xdr:cNvPr id="289" name="直線コネクタ 288">
          <a:extLst>
            <a:ext uri="{FF2B5EF4-FFF2-40B4-BE49-F238E27FC236}">
              <a16:creationId xmlns:a16="http://schemas.microsoft.com/office/drawing/2014/main" id="{58F57FF3-5461-51CC-DAC7-50184CA56D99}"/>
            </a:ext>
          </a:extLst>
        </xdr:cNvPr>
        <xdr:cNvCxnSpPr/>
      </xdr:nvCxnSpPr>
      <xdr:spPr>
        <a:xfrm flipV="1">
          <a:off x="6331972" y="2053430"/>
          <a:ext cx="678733" cy="1086200"/>
        </a:xfrm>
        <a:prstGeom prst="line">
          <a:avLst/>
        </a:prstGeom>
        <a:ln w="63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37166</xdr:colOff>
      <xdr:row>10</xdr:row>
      <xdr:rowOff>134463</xdr:rowOff>
    </xdr:from>
    <xdr:to>
      <xdr:col>29</xdr:col>
      <xdr:colOff>161925</xdr:colOff>
      <xdr:row>10</xdr:row>
      <xdr:rowOff>134463</xdr:rowOff>
    </xdr:to>
    <xdr:cxnSp macro="">
      <xdr:nvCxnSpPr>
        <xdr:cNvPr id="411" name="直線コネクタ 410">
          <a:extLst>
            <a:ext uri="{FF2B5EF4-FFF2-40B4-BE49-F238E27FC236}">
              <a16:creationId xmlns:a16="http://schemas.microsoft.com/office/drawing/2014/main" id="{AA868FCE-E948-48A7-8C94-95AE20E2E662}"/>
            </a:ext>
          </a:extLst>
        </xdr:cNvPr>
        <xdr:cNvCxnSpPr/>
      </xdr:nvCxnSpPr>
      <xdr:spPr>
        <a:xfrm>
          <a:off x="5980766" y="2420463"/>
          <a:ext cx="810559" cy="0"/>
        </a:xfrm>
        <a:prstGeom prst="line">
          <a:avLst/>
        </a:prstGeom>
        <a:ln w="6350">
          <a:solidFill>
            <a:srgbClr val="FF0000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132964</xdr:colOff>
      <xdr:row>9</xdr:row>
      <xdr:rowOff>26079</xdr:rowOff>
    </xdr:from>
    <xdr:to>
      <xdr:col>30</xdr:col>
      <xdr:colOff>72691</xdr:colOff>
      <xdr:row>9</xdr:row>
      <xdr:rowOff>224556</xdr:rowOff>
    </xdr:to>
    <xdr:sp macro="" textlink="">
      <xdr:nvSpPr>
        <xdr:cNvPr id="412" name="テキスト ボックス 411">
          <a:extLst>
            <a:ext uri="{FF2B5EF4-FFF2-40B4-BE49-F238E27FC236}">
              <a16:creationId xmlns:a16="http://schemas.microsoft.com/office/drawing/2014/main" id="{A7B22F2C-FD88-4854-9B4A-FB47181ECB92}"/>
            </a:ext>
          </a:extLst>
        </xdr:cNvPr>
        <xdr:cNvSpPr txBox="1"/>
      </xdr:nvSpPr>
      <xdr:spPr>
        <a:xfrm>
          <a:off x="6533764" y="2083479"/>
          <a:ext cx="396927" cy="198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ja-JP" altLang="en-US" sz="900" i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₁</a:t>
          </a:r>
        </a:p>
      </xdr:txBody>
    </xdr:sp>
    <xdr:clientData/>
  </xdr:twoCellAnchor>
  <xdr:twoCellAnchor editAs="oneCell">
    <xdr:from>
      <xdr:col>26</xdr:col>
      <xdr:colOff>195862</xdr:colOff>
      <xdr:row>11</xdr:row>
      <xdr:rowOff>52471</xdr:rowOff>
    </xdr:from>
    <xdr:to>
      <xdr:col>28</xdr:col>
      <xdr:colOff>135589</xdr:colOff>
      <xdr:row>12</xdr:row>
      <xdr:rowOff>22347</xdr:rowOff>
    </xdr:to>
    <xdr:sp macro="" textlink="">
      <xdr:nvSpPr>
        <xdr:cNvPr id="413" name="テキスト ボックス 412">
          <a:extLst>
            <a:ext uri="{FF2B5EF4-FFF2-40B4-BE49-F238E27FC236}">
              <a16:creationId xmlns:a16="http://schemas.microsoft.com/office/drawing/2014/main" id="{93D6F2A4-9301-4A13-B32B-BBD2ADF32714}"/>
            </a:ext>
          </a:extLst>
        </xdr:cNvPr>
        <xdr:cNvSpPr txBox="1"/>
      </xdr:nvSpPr>
      <xdr:spPr>
        <a:xfrm>
          <a:off x="6139462" y="2567071"/>
          <a:ext cx="396927" cy="198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ja-JP" altLang="en-US" sz="900" i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₂</a:t>
          </a:r>
        </a:p>
      </xdr:txBody>
    </xdr:sp>
    <xdr:clientData/>
  </xdr:twoCellAnchor>
  <xdr:twoCellAnchor editAs="oneCell">
    <xdr:from>
      <xdr:col>30</xdr:col>
      <xdr:colOff>163942</xdr:colOff>
      <xdr:row>6</xdr:row>
      <xdr:rowOff>17318</xdr:rowOff>
    </xdr:from>
    <xdr:to>
      <xdr:col>30</xdr:col>
      <xdr:colOff>163942</xdr:colOff>
      <xdr:row>6</xdr:row>
      <xdr:rowOff>225139</xdr:rowOff>
    </xdr:to>
    <xdr:cxnSp macro="">
      <xdr:nvCxnSpPr>
        <xdr:cNvPr id="417" name="直線コネクタ 416">
          <a:extLst>
            <a:ext uri="{FF2B5EF4-FFF2-40B4-BE49-F238E27FC236}">
              <a16:creationId xmlns:a16="http://schemas.microsoft.com/office/drawing/2014/main" id="{4BA6D4A4-4908-FA63-E1D0-7117A25A7EEE}"/>
            </a:ext>
          </a:extLst>
        </xdr:cNvPr>
        <xdr:cNvCxnSpPr/>
      </xdr:nvCxnSpPr>
      <xdr:spPr>
        <a:xfrm>
          <a:off x="7021942" y="1388918"/>
          <a:ext cx="0" cy="20782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93692</xdr:colOff>
      <xdr:row>9</xdr:row>
      <xdr:rowOff>80578</xdr:rowOff>
    </xdr:from>
    <xdr:to>
      <xdr:col>25</xdr:col>
      <xdr:colOff>93692</xdr:colOff>
      <xdr:row>10</xdr:row>
      <xdr:rowOff>71578</xdr:rowOff>
    </xdr:to>
    <xdr:cxnSp macro="">
      <xdr:nvCxnSpPr>
        <xdr:cNvPr id="421" name="直線コネクタ 420">
          <a:extLst>
            <a:ext uri="{FF2B5EF4-FFF2-40B4-BE49-F238E27FC236}">
              <a16:creationId xmlns:a16="http://schemas.microsoft.com/office/drawing/2014/main" id="{689CDA1D-D50C-7227-288D-3092FE4FA4E7}"/>
            </a:ext>
          </a:extLst>
        </xdr:cNvPr>
        <xdr:cNvCxnSpPr/>
      </xdr:nvCxnSpPr>
      <xdr:spPr>
        <a:xfrm>
          <a:off x="5808692" y="2137978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112688</xdr:colOff>
      <xdr:row>25</xdr:row>
      <xdr:rowOff>203991</xdr:rowOff>
    </xdr:from>
    <xdr:to>
      <xdr:col>63</xdr:col>
      <xdr:colOff>112688</xdr:colOff>
      <xdr:row>27</xdr:row>
      <xdr:rowOff>138546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766E880A-ED2C-4CD4-8786-1B04B9391DF0}"/>
            </a:ext>
          </a:extLst>
        </xdr:cNvPr>
        <xdr:cNvCxnSpPr/>
      </xdr:nvCxnSpPr>
      <xdr:spPr>
        <a:xfrm>
          <a:off x="14417506" y="5426385"/>
          <a:ext cx="0" cy="388676"/>
        </a:xfrm>
        <a:prstGeom prst="line">
          <a:avLst/>
        </a:prstGeom>
        <a:ln w="44450">
          <a:solidFill>
            <a:schemeClr val="tx1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176079</xdr:colOff>
      <xdr:row>21</xdr:row>
      <xdr:rowOff>40159</xdr:rowOff>
    </xdr:from>
    <xdr:to>
      <xdr:col>65</xdr:col>
      <xdr:colOff>108879</xdr:colOff>
      <xdr:row>21</xdr:row>
      <xdr:rowOff>40159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B4A51A0-116C-4393-9665-9A90C5393E96}"/>
            </a:ext>
          </a:extLst>
        </xdr:cNvPr>
        <xdr:cNvCxnSpPr/>
      </xdr:nvCxnSpPr>
      <xdr:spPr>
        <a:xfrm>
          <a:off x="14540079" y="4372159"/>
          <a:ext cx="3888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217887</xdr:colOff>
      <xdr:row>19</xdr:row>
      <xdr:rowOff>152090</xdr:rowOff>
    </xdr:from>
    <xdr:to>
      <xdr:col>65</xdr:col>
      <xdr:colOff>69866</xdr:colOff>
      <xdr:row>20</xdr:row>
      <xdr:rowOff>150588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36A4605-DDAB-4B85-997B-1F734EB159D3}"/>
            </a:ext>
          </a:extLst>
        </xdr:cNvPr>
        <xdr:cNvSpPr txBox="1"/>
      </xdr:nvSpPr>
      <xdr:spPr>
        <a:xfrm>
          <a:off x="14581887" y="4028090"/>
          <a:ext cx="307979" cy="226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u</a:t>
          </a:r>
          <a:r>
            <a:rPr kumimoji="1" lang="en-US" altLang="ja-JP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62</xdr:col>
      <xdr:colOff>219948</xdr:colOff>
      <xdr:row>25</xdr:row>
      <xdr:rowOff>17749</xdr:rowOff>
    </xdr:from>
    <xdr:to>
      <xdr:col>64</xdr:col>
      <xdr:colOff>168040</xdr:colOff>
      <xdr:row>25</xdr:row>
      <xdr:rowOff>192062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36656524-C18F-46BA-A28B-260F57C79D25}"/>
            </a:ext>
          </a:extLst>
        </xdr:cNvPr>
        <xdr:cNvSpPr txBox="1"/>
      </xdr:nvSpPr>
      <xdr:spPr>
        <a:xfrm>
          <a:off x="14355948" y="5261749"/>
          <a:ext cx="404092" cy="1743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=</a:t>
          </a:r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60</xdr:col>
      <xdr:colOff>161328</xdr:colOff>
      <xdr:row>29</xdr:row>
      <xdr:rowOff>128820</xdr:rowOff>
    </xdr:from>
    <xdr:to>
      <xdr:col>62</xdr:col>
      <xdr:colOff>126795</xdr:colOff>
      <xdr:row>30</xdr:row>
      <xdr:rowOff>140430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C6E3F1F1-D7DC-40A6-AB1B-31864279EF85}"/>
            </a:ext>
          </a:extLst>
        </xdr:cNvPr>
        <xdr:cNvSpPr txBox="1"/>
      </xdr:nvSpPr>
      <xdr:spPr>
        <a:xfrm>
          <a:off x="14076111" y="6390472"/>
          <a:ext cx="429293" cy="243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en-US" altLang="ja-JP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62</xdr:col>
      <xdr:colOff>131012</xdr:colOff>
      <xdr:row>29</xdr:row>
      <xdr:rowOff>83966</xdr:rowOff>
    </xdr:from>
    <xdr:to>
      <xdr:col>64</xdr:col>
      <xdr:colOff>175642</xdr:colOff>
      <xdr:row>29</xdr:row>
      <xdr:rowOff>83966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5CEEA5F1-F8DD-45A8-9E55-001161731C7C}"/>
            </a:ext>
          </a:extLst>
        </xdr:cNvPr>
        <xdr:cNvCxnSpPr/>
      </xdr:nvCxnSpPr>
      <xdr:spPr>
        <a:xfrm>
          <a:off x="14267012" y="6239966"/>
          <a:ext cx="500630" cy="0"/>
        </a:xfrm>
        <a:prstGeom prst="line">
          <a:avLst/>
        </a:prstGeom>
        <a:ln w="6350">
          <a:solidFill>
            <a:schemeClr val="accent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8989</xdr:colOff>
      <xdr:row>28</xdr:row>
      <xdr:rowOff>114060</xdr:rowOff>
    </xdr:from>
    <xdr:to>
      <xdr:col>65</xdr:col>
      <xdr:colOff>182163</xdr:colOff>
      <xdr:row>29</xdr:row>
      <xdr:rowOff>120914</xdr:rowOff>
    </xdr:to>
    <xdr:sp macro="" textlink="$BH$4">
      <xdr:nvSpPr>
        <xdr:cNvPr id="21" name="テキスト ボックス 20">
          <a:extLst>
            <a:ext uri="{FF2B5EF4-FFF2-40B4-BE49-F238E27FC236}">
              <a16:creationId xmlns:a16="http://schemas.microsoft.com/office/drawing/2014/main" id="{BB2A6B76-A7BB-414D-B131-24BAE4060C43}"/>
            </a:ext>
          </a:extLst>
        </xdr:cNvPr>
        <xdr:cNvSpPr txBox="1"/>
      </xdr:nvSpPr>
      <xdr:spPr>
        <a:xfrm>
          <a:off x="14600989" y="6042060"/>
          <a:ext cx="401174" cy="2348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BA6533D-5A5B-46F9-816B-F9FB977CA27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pPr/>
            <a:t>58</a:t>
          </a:fld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61</xdr:col>
      <xdr:colOff>227320</xdr:colOff>
      <xdr:row>28</xdr:row>
      <xdr:rowOff>137469</xdr:rowOff>
    </xdr:from>
    <xdr:to>
      <xdr:col>63</xdr:col>
      <xdr:colOff>102187</xdr:colOff>
      <xdr:row>30</xdr:row>
      <xdr:rowOff>14399</xdr:rowOff>
    </xdr:to>
    <xdr:sp macro="" textlink="">
      <xdr:nvSpPr>
        <xdr:cNvPr id="25" name="円弧 24">
          <a:extLst>
            <a:ext uri="{FF2B5EF4-FFF2-40B4-BE49-F238E27FC236}">
              <a16:creationId xmlns:a16="http://schemas.microsoft.com/office/drawing/2014/main" id="{B028F828-22DE-46A6-A4EB-402EFD928C03}"/>
            </a:ext>
          </a:extLst>
        </xdr:cNvPr>
        <xdr:cNvSpPr/>
      </xdr:nvSpPr>
      <xdr:spPr>
        <a:xfrm>
          <a:off x="14135320" y="6065469"/>
          <a:ext cx="330867" cy="332930"/>
        </a:xfrm>
        <a:prstGeom prst="arc">
          <a:avLst>
            <a:gd name="adj1" fmla="val 17603125"/>
            <a:gd name="adj2" fmla="val 0"/>
          </a:avLst>
        </a:prstGeom>
        <a:ln w="3175">
          <a:solidFill>
            <a:schemeClr val="accent1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63</xdr:col>
      <xdr:colOff>26083</xdr:colOff>
      <xdr:row>28</xdr:row>
      <xdr:rowOff>112492</xdr:rowOff>
    </xdr:from>
    <xdr:to>
      <xdr:col>64</xdr:col>
      <xdr:colOff>195347</xdr:colOff>
      <xdr:row>29</xdr:row>
      <xdr:rowOff>111724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1B990E7-5189-4F43-B530-6215E9C35A15}"/>
            </a:ext>
          </a:extLst>
        </xdr:cNvPr>
        <xdr:cNvSpPr txBox="1"/>
      </xdr:nvSpPr>
      <xdr:spPr>
        <a:xfrm>
          <a:off x="14390083" y="6040492"/>
          <a:ext cx="397264" cy="2272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ω =</a:t>
          </a:r>
        </a:p>
        <a:p>
          <a:r>
            <a:rPr kumimoji="1" lang="en-US" altLang="ja-JP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133399</xdr:colOff>
      <xdr:row>22</xdr:row>
      <xdr:rowOff>128726</xdr:rowOff>
    </xdr:from>
    <xdr:to>
      <xdr:col>65</xdr:col>
      <xdr:colOff>23439</xdr:colOff>
      <xdr:row>23</xdr:row>
      <xdr:rowOff>139386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FB6CF99F-BB4F-4D8D-9AC8-A3FA1F71C5D8}"/>
            </a:ext>
          </a:extLst>
        </xdr:cNvPr>
        <xdr:cNvSpPr txBox="1"/>
      </xdr:nvSpPr>
      <xdr:spPr>
        <a:xfrm>
          <a:off x="14497399" y="4688726"/>
          <a:ext cx="346040" cy="2386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64</xdr:col>
      <xdr:colOff>87198</xdr:colOff>
      <xdr:row>22</xdr:row>
      <xdr:rowOff>135852</xdr:rowOff>
    </xdr:from>
    <xdr:to>
      <xdr:col>65</xdr:col>
      <xdr:colOff>182283</xdr:colOff>
      <xdr:row>23</xdr:row>
      <xdr:rowOff>140029</xdr:rowOff>
    </xdr:to>
    <xdr:sp macro="" textlink="'1.設計条件'!Q36">
      <xdr:nvSpPr>
        <xdr:cNvPr id="34" name="テキスト ボックス 33">
          <a:extLst>
            <a:ext uri="{FF2B5EF4-FFF2-40B4-BE49-F238E27FC236}">
              <a16:creationId xmlns:a16="http://schemas.microsoft.com/office/drawing/2014/main" id="{5C2B56F9-5D86-4459-AE72-7E4BD8FC8630}"/>
            </a:ext>
          </a:extLst>
        </xdr:cNvPr>
        <xdr:cNvSpPr txBox="1"/>
      </xdr:nvSpPr>
      <xdr:spPr>
        <a:xfrm>
          <a:off x="14679198" y="4695852"/>
          <a:ext cx="323085" cy="2321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EEBE8F2-F16C-47F6-8DB4-BD13358A266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pPr/>
            <a:t>10</a:t>
          </a:fld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65</xdr:col>
      <xdr:colOff>33254</xdr:colOff>
      <xdr:row>22</xdr:row>
      <xdr:rowOff>133455</xdr:rowOff>
    </xdr:from>
    <xdr:to>
      <xdr:col>67</xdr:col>
      <xdr:colOff>73321</xdr:colOff>
      <xdr:row>23</xdr:row>
      <xdr:rowOff>137632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E6155536-B5C1-473A-A117-42EA09874F5B}"/>
            </a:ext>
          </a:extLst>
        </xdr:cNvPr>
        <xdr:cNvSpPr txBox="1"/>
      </xdr:nvSpPr>
      <xdr:spPr>
        <a:xfrm>
          <a:off x="14853254" y="4693455"/>
          <a:ext cx="496067" cy="2321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kN/m²</a:t>
          </a:r>
          <a:endParaRPr kumimoji="1" lang="ja-JP" altLang="en-US" sz="900" i="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57</xdr:col>
      <xdr:colOff>140735</xdr:colOff>
      <xdr:row>28</xdr:row>
      <xdr:rowOff>150811</xdr:rowOff>
    </xdr:from>
    <xdr:to>
      <xdr:col>60</xdr:col>
      <xdr:colOff>69253</xdr:colOff>
      <xdr:row>28</xdr:row>
      <xdr:rowOff>150811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4D5B6904-6612-4734-8220-D5975A48722E}"/>
            </a:ext>
          </a:extLst>
        </xdr:cNvPr>
        <xdr:cNvCxnSpPr/>
      </xdr:nvCxnSpPr>
      <xdr:spPr>
        <a:xfrm>
          <a:off x="13359778" y="6180550"/>
          <a:ext cx="624258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74558</xdr:colOff>
      <xdr:row>29</xdr:row>
      <xdr:rowOff>86393</xdr:rowOff>
    </xdr:from>
    <xdr:to>
      <xdr:col>62</xdr:col>
      <xdr:colOff>122558</xdr:colOff>
      <xdr:row>29</xdr:row>
      <xdr:rowOff>86393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4E0995A4-98B2-49CE-B71E-FE0307641D69}"/>
            </a:ext>
          </a:extLst>
        </xdr:cNvPr>
        <xdr:cNvCxnSpPr/>
      </xdr:nvCxnSpPr>
      <xdr:spPr>
        <a:xfrm>
          <a:off x="13754558" y="6242393"/>
          <a:ext cx="504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115753</xdr:colOff>
      <xdr:row>29</xdr:row>
      <xdr:rowOff>86156</xdr:rowOff>
    </xdr:from>
    <xdr:to>
      <xdr:col>59</xdr:col>
      <xdr:colOff>110779</xdr:colOff>
      <xdr:row>29</xdr:row>
      <xdr:rowOff>86156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4B6029EA-D691-4E6C-8042-1A8B98C319FF}"/>
            </a:ext>
          </a:extLst>
        </xdr:cNvPr>
        <xdr:cNvCxnSpPr/>
      </xdr:nvCxnSpPr>
      <xdr:spPr>
        <a:xfrm>
          <a:off x="13339753" y="6242156"/>
          <a:ext cx="2230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173567</xdr:colOff>
      <xdr:row>26</xdr:row>
      <xdr:rowOff>50591</xdr:rowOff>
    </xdr:from>
    <xdr:to>
      <xdr:col>58</xdr:col>
      <xdr:colOff>173567</xdr:colOff>
      <xdr:row>29</xdr:row>
      <xdr:rowOff>90026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ED586FAD-479E-4640-BDE6-B901C056A30E}"/>
            </a:ext>
          </a:extLst>
        </xdr:cNvPr>
        <xdr:cNvCxnSpPr/>
      </xdr:nvCxnSpPr>
      <xdr:spPr>
        <a:xfrm>
          <a:off x="13397567" y="5522591"/>
          <a:ext cx="0" cy="723435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52580</xdr:colOff>
      <xdr:row>30</xdr:row>
      <xdr:rowOff>201728</xdr:rowOff>
    </xdr:from>
    <xdr:to>
      <xdr:col>61</xdr:col>
      <xdr:colOff>216596</xdr:colOff>
      <xdr:row>31</xdr:row>
      <xdr:rowOff>214566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ECC5DA51-EA79-4ABC-82C6-364776AE4475}"/>
            </a:ext>
          </a:extLst>
        </xdr:cNvPr>
        <xdr:cNvSpPr txBox="1"/>
      </xdr:nvSpPr>
      <xdr:spPr>
        <a:xfrm>
          <a:off x="13967363" y="6695293"/>
          <a:ext cx="395929" cy="244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60</xdr:col>
      <xdr:colOff>69665</xdr:colOff>
      <xdr:row>26</xdr:row>
      <xdr:rowOff>40395</xdr:rowOff>
    </xdr:from>
    <xdr:to>
      <xdr:col>60</xdr:col>
      <xdr:colOff>80409</xdr:colOff>
      <xdr:row>29</xdr:row>
      <xdr:rowOff>79830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72040A29-092C-4746-928C-CBE2A817BB19}"/>
            </a:ext>
          </a:extLst>
        </xdr:cNvPr>
        <xdr:cNvCxnSpPr/>
      </xdr:nvCxnSpPr>
      <xdr:spPr>
        <a:xfrm>
          <a:off x="13984448" y="5606308"/>
          <a:ext cx="10744" cy="735174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161530</xdr:colOff>
      <xdr:row>27</xdr:row>
      <xdr:rowOff>67603</xdr:rowOff>
    </xdr:from>
    <xdr:to>
      <xdr:col>58</xdr:col>
      <xdr:colOff>116503</xdr:colOff>
      <xdr:row>28</xdr:row>
      <xdr:rowOff>217860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9157ED75-22FC-4D07-BCF3-D6391584C478}"/>
            </a:ext>
          </a:extLst>
        </xdr:cNvPr>
        <xdr:cNvSpPr txBox="1"/>
      </xdr:nvSpPr>
      <xdr:spPr>
        <a:xfrm rot="16200000">
          <a:off x="13059888" y="5865245"/>
          <a:ext cx="378257" cy="182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58</xdr:col>
      <xdr:colOff>115753</xdr:colOff>
      <xdr:row>26</xdr:row>
      <xdr:rowOff>49923</xdr:rowOff>
    </xdr:from>
    <xdr:to>
      <xdr:col>59</xdr:col>
      <xdr:colOff>110779</xdr:colOff>
      <xdr:row>26</xdr:row>
      <xdr:rowOff>49923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F77211AC-3A8F-4110-B5B5-16A325BBCAD9}"/>
            </a:ext>
          </a:extLst>
        </xdr:cNvPr>
        <xdr:cNvCxnSpPr/>
      </xdr:nvCxnSpPr>
      <xdr:spPr>
        <a:xfrm>
          <a:off x="13339753" y="5521923"/>
          <a:ext cx="2230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74558</xdr:colOff>
      <xdr:row>26</xdr:row>
      <xdr:rowOff>43338</xdr:rowOff>
    </xdr:from>
    <xdr:to>
      <xdr:col>60</xdr:col>
      <xdr:colOff>218232</xdr:colOff>
      <xdr:row>26</xdr:row>
      <xdr:rowOff>43338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32249601-A539-44FD-906C-ED8D572D1B2D}"/>
            </a:ext>
          </a:extLst>
        </xdr:cNvPr>
        <xdr:cNvCxnSpPr/>
      </xdr:nvCxnSpPr>
      <xdr:spPr>
        <a:xfrm>
          <a:off x="13989341" y="5609251"/>
          <a:ext cx="143674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216651</xdr:colOff>
      <xdr:row>26</xdr:row>
      <xdr:rowOff>39219</xdr:rowOff>
    </xdr:from>
    <xdr:to>
      <xdr:col>62</xdr:col>
      <xdr:colOff>129000</xdr:colOff>
      <xdr:row>29</xdr:row>
      <xdr:rowOff>84000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04DF38B8-7B09-4F12-9008-F5CB685700C7}"/>
            </a:ext>
          </a:extLst>
        </xdr:cNvPr>
        <xdr:cNvCxnSpPr/>
      </xdr:nvCxnSpPr>
      <xdr:spPr>
        <a:xfrm>
          <a:off x="13896651" y="5511219"/>
          <a:ext cx="368349" cy="72878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74570</xdr:colOff>
      <xdr:row>31</xdr:row>
      <xdr:rowOff>1476</xdr:rowOff>
    </xdr:from>
    <xdr:to>
      <xdr:col>62</xdr:col>
      <xdr:colOff>170</xdr:colOff>
      <xdr:row>31</xdr:row>
      <xdr:rowOff>1476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83F4ADD6-CBEE-4C0A-9A73-A736F98C88B2}"/>
            </a:ext>
          </a:extLst>
        </xdr:cNvPr>
        <xdr:cNvCxnSpPr/>
      </xdr:nvCxnSpPr>
      <xdr:spPr>
        <a:xfrm>
          <a:off x="13754570" y="6613476"/>
          <a:ext cx="3816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86176</xdr:colOff>
      <xdr:row>30</xdr:row>
      <xdr:rowOff>92519</xdr:rowOff>
    </xdr:from>
    <xdr:to>
      <xdr:col>60</xdr:col>
      <xdr:colOff>87489</xdr:colOff>
      <xdr:row>31</xdr:row>
      <xdr:rowOff>42948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EB4F62D7-D1A6-4717-83E7-2B6F19BB68E4}"/>
            </a:ext>
          </a:extLst>
        </xdr:cNvPr>
        <xdr:cNvCxnSpPr/>
      </xdr:nvCxnSpPr>
      <xdr:spPr>
        <a:xfrm>
          <a:off x="13766176" y="6476519"/>
          <a:ext cx="1313" cy="178429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74570</xdr:colOff>
      <xdr:row>25</xdr:row>
      <xdr:rowOff>52307</xdr:rowOff>
    </xdr:from>
    <xdr:to>
      <xdr:col>60</xdr:col>
      <xdr:colOff>225800</xdr:colOff>
      <xdr:row>25</xdr:row>
      <xdr:rowOff>52307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EE6FEFDE-BC2F-4D40-9123-A3AB51AF5367}"/>
            </a:ext>
          </a:extLst>
        </xdr:cNvPr>
        <xdr:cNvCxnSpPr/>
      </xdr:nvCxnSpPr>
      <xdr:spPr>
        <a:xfrm>
          <a:off x="13989353" y="5386307"/>
          <a:ext cx="15123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214532</xdr:colOff>
      <xdr:row>24</xdr:row>
      <xdr:rowOff>222460</xdr:rowOff>
    </xdr:from>
    <xdr:to>
      <xdr:col>60</xdr:col>
      <xdr:colOff>214532</xdr:colOff>
      <xdr:row>25</xdr:row>
      <xdr:rowOff>213460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02E07CAC-0448-4F22-9B55-89EE5F890AE5}"/>
            </a:ext>
          </a:extLst>
        </xdr:cNvPr>
        <xdr:cNvCxnSpPr/>
      </xdr:nvCxnSpPr>
      <xdr:spPr>
        <a:xfrm>
          <a:off x="14129315" y="5324547"/>
          <a:ext cx="0" cy="222913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103917</xdr:colOff>
      <xdr:row>23</xdr:row>
      <xdr:rowOff>158529</xdr:rowOff>
    </xdr:from>
    <xdr:to>
      <xdr:col>61</xdr:col>
      <xdr:colOff>57984</xdr:colOff>
      <xdr:row>24</xdr:row>
      <xdr:rowOff>150258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B0AFD11E-661C-473D-8E7B-7A9E1E5A3675}"/>
            </a:ext>
          </a:extLst>
        </xdr:cNvPr>
        <xdr:cNvSpPr txBox="1"/>
      </xdr:nvSpPr>
      <xdr:spPr>
        <a:xfrm>
          <a:off x="13786787" y="5028703"/>
          <a:ext cx="417893" cy="223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34673</xdr:colOff>
      <xdr:row>30</xdr:row>
      <xdr:rowOff>207123</xdr:rowOff>
    </xdr:from>
    <xdr:to>
      <xdr:col>63</xdr:col>
      <xdr:colOff>74581</xdr:colOff>
      <xdr:row>31</xdr:row>
      <xdr:rowOff>205816</xdr:rowOff>
    </xdr:to>
    <xdr:sp macro="" textlink="$AP$35">
      <xdr:nvSpPr>
        <xdr:cNvPr id="61" name="テキスト ボックス 60">
          <a:extLst>
            <a:ext uri="{FF2B5EF4-FFF2-40B4-BE49-F238E27FC236}">
              <a16:creationId xmlns:a16="http://schemas.microsoft.com/office/drawing/2014/main" id="{4AF3D551-B69A-4A32-834E-E979429A0B44}"/>
            </a:ext>
          </a:extLst>
        </xdr:cNvPr>
        <xdr:cNvSpPr txBox="1"/>
      </xdr:nvSpPr>
      <xdr:spPr>
        <a:xfrm>
          <a:off x="14181369" y="6700688"/>
          <a:ext cx="503734" cy="230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241B4A-C48D-40E2-BB95-461070745524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1.067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87486</xdr:colOff>
      <xdr:row>24</xdr:row>
      <xdr:rowOff>53172</xdr:rowOff>
    </xdr:from>
    <xdr:to>
      <xdr:col>61</xdr:col>
      <xdr:colOff>143901</xdr:colOff>
      <xdr:row>25</xdr:row>
      <xdr:rowOff>22925</xdr:rowOff>
    </xdr:to>
    <xdr:sp macro="" textlink="'1.設計条件'!Q7">
      <xdr:nvSpPr>
        <xdr:cNvPr id="62" name="テキスト ボックス 61">
          <a:extLst>
            <a:ext uri="{FF2B5EF4-FFF2-40B4-BE49-F238E27FC236}">
              <a16:creationId xmlns:a16="http://schemas.microsoft.com/office/drawing/2014/main" id="{35328F56-441C-47C0-AEAA-3EC14A3020B8}"/>
            </a:ext>
          </a:extLst>
        </xdr:cNvPr>
        <xdr:cNvSpPr txBox="1"/>
      </xdr:nvSpPr>
      <xdr:spPr>
        <a:xfrm>
          <a:off x="13770356" y="5155259"/>
          <a:ext cx="520241" cy="2016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E234468-C856-4074-8EF3-0BB7CA22BB8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57</xdr:col>
      <xdr:colOff>159432</xdr:colOff>
      <xdr:row>25</xdr:row>
      <xdr:rowOff>170654</xdr:rowOff>
    </xdr:from>
    <xdr:to>
      <xdr:col>58</xdr:col>
      <xdr:colOff>215052</xdr:colOff>
      <xdr:row>28</xdr:row>
      <xdr:rowOff>2335</xdr:rowOff>
    </xdr:to>
    <xdr:sp macro="" textlink="'1.設計条件'!Q6">
      <xdr:nvSpPr>
        <xdr:cNvPr id="63" name="テキスト ボックス 62">
          <a:extLst>
            <a:ext uri="{FF2B5EF4-FFF2-40B4-BE49-F238E27FC236}">
              <a16:creationId xmlns:a16="http://schemas.microsoft.com/office/drawing/2014/main" id="{AD51D0E7-FA20-458D-92B8-6409496F3D4E}"/>
            </a:ext>
          </a:extLst>
        </xdr:cNvPr>
        <xdr:cNvSpPr txBox="1"/>
      </xdr:nvSpPr>
      <xdr:spPr>
        <a:xfrm rot="16200000">
          <a:off x="13039401" y="5530685"/>
          <a:ext cx="515681" cy="2836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5EBE34E-06CF-4923-9859-51640536E8F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2.000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176711</xdr:colOff>
      <xdr:row>24</xdr:row>
      <xdr:rowOff>147128</xdr:rowOff>
    </xdr:from>
    <xdr:to>
      <xdr:col>67</xdr:col>
      <xdr:colOff>24654</xdr:colOff>
      <xdr:row>24</xdr:row>
      <xdr:rowOff>147128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7E7EFD2A-7921-499A-B35D-ED854A274574}"/>
            </a:ext>
          </a:extLst>
        </xdr:cNvPr>
        <xdr:cNvCxnSpPr/>
      </xdr:nvCxnSpPr>
      <xdr:spPr>
        <a:xfrm>
          <a:off x="14540711" y="5163128"/>
          <a:ext cx="759943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144387</xdr:colOff>
      <xdr:row>24</xdr:row>
      <xdr:rowOff>180682</xdr:rowOff>
    </xdr:from>
    <xdr:ext cx="224998" cy="396583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25F30BFC-CBF3-4F94-80B5-0C5EED73B869}"/>
            </a:ext>
          </a:extLst>
        </xdr:cNvPr>
        <xdr:cNvSpPr txBox="1"/>
      </xdr:nvSpPr>
      <xdr:spPr>
        <a:xfrm rot="16200000">
          <a:off x="13054594" y="5282475"/>
          <a:ext cx="3965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₀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57</xdr:col>
      <xdr:colOff>142731</xdr:colOff>
      <xdr:row>23</xdr:row>
      <xdr:rowOff>123371</xdr:rowOff>
    </xdr:from>
    <xdr:ext cx="224998" cy="444352"/>
    <xdr:sp macro="" textlink="'1.設計条件'!Q13">
      <xdr:nvSpPr>
        <xdr:cNvPr id="70" name="テキスト ボックス 69">
          <a:extLst>
            <a:ext uri="{FF2B5EF4-FFF2-40B4-BE49-F238E27FC236}">
              <a16:creationId xmlns:a16="http://schemas.microsoft.com/office/drawing/2014/main" id="{1D1C5E4A-6831-437C-805C-25E0517E2A65}"/>
            </a:ext>
          </a:extLst>
        </xdr:cNvPr>
        <xdr:cNvSpPr txBox="1"/>
      </xdr:nvSpPr>
      <xdr:spPr>
        <a:xfrm rot="16200000">
          <a:off x="13029054" y="5021048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B7DC6EC-4584-4E51-941E-ADD31FC946B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58</xdr:col>
      <xdr:colOff>173236</xdr:colOff>
      <xdr:row>24</xdr:row>
      <xdr:rowOff>143468</xdr:rowOff>
    </xdr:from>
    <xdr:to>
      <xdr:col>58</xdr:col>
      <xdr:colOff>173236</xdr:colOff>
      <xdr:row>26</xdr:row>
      <xdr:rowOff>47468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41D7DFD4-4BA0-4D7F-AF58-9F779575F65A}"/>
            </a:ext>
          </a:extLst>
        </xdr:cNvPr>
        <xdr:cNvCxnSpPr/>
      </xdr:nvCxnSpPr>
      <xdr:spPr>
        <a:xfrm>
          <a:off x="13397236" y="5159468"/>
          <a:ext cx="0" cy="360000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138000</xdr:colOff>
      <xdr:row>24</xdr:row>
      <xdr:rowOff>147191</xdr:rowOff>
    </xdr:from>
    <xdr:to>
      <xdr:col>59</xdr:col>
      <xdr:colOff>119356</xdr:colOff>
      <xdr:row>24</xdr:row>
      <xdr:rowOff>147191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665AC96B-4983-4686-96CA-C5CBC387D60B}"/>
            </a:ext>
          </a:extLst>
        </xdr:cNvPr>
        <xdr:cNvCxnSpPr/>
      </xdr:nvCxnSpPr>
      <xdr:spPr>
        <a:xfrm>
          <a:off x="13362000" y="5163191"/>
          <a:ext cx="20935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212552</xdr:colOff>
      <xdr:row>21</xdr:row>
      <xdr:rowOff>36413</xdr:rowOff>
    </xdr:from>
    <xdr:to>
      <xdr:col>63</xdr:col>
      <xdr:colOff>176552</xdr:colOff>
      <xdr:row>21</xdr:row>
      <xdr:rowOff>36413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111A097-155D-4B1E-B0EE-333C9D4205AD}"/>
            </a:ext>
          </a:extLst>
        </xdr:cNvPr>
        <xdr:cNvCxnSpPr/>
      </xdr:nvCxnSpPr>
      <xdr:spPr>
        <a:xfrm>
          <a:off x="13892552" y="4368413"/>
          <a:ext cx="64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225508</xdr:colOff>
      <xdr:row>24</xdr:row>
      <xdr:rowOff>147000</xdr:rowOff>
    </xdr:from>
    <xdr:to>
      <xdr:col>63</xdr:col>
      <xdr:colOff>188766</xdr:colOff>
      <xdr:row>26</xdr:row>
      <xdr:rowOff>45938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91685D4E-08FB-4DE9-896A-02E76410FAEE}"/>
            </a:ext>
          </a:extLst>
        </xdr:cNvPr>
        <xdr:cNvCxnSpPr/>
      </xdr:nvCxnSpPr>
      <xdr:spPr>
        <a:xfrm flipV="1">
          <a:off x="13905508" y="5163000"/>
          <a:ext cx="647258" cy="354938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215410</xdr:colOff>
      <xdr:row>20</xdr:row>
      <xdr:rowOff>225406</xdr:rowOff>
    </xdr:from>
    <xdr:to>
      <xdr:col>60</xdr:col>
      <xdr:colOff>215410</xdr:colOff>
      <xdr:row>21</xdr:row>
      <xdr:rowOff>224026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F665423F-2511-47FE-A97D-8E23CA40F98C}"/>
            </a:ext>
          </a:extLst>
        </xdr:cNvPr>
        <xdr:cNvCxnSpPr/>
      </xdr:nvCxnSpPr>
      <xdr:spPr>
        <a:xfrm>
          <a:off x="13895410" y="4329406"/>
          <a:ext cx="0" cy="22662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172803</xdr:colOff>
      <xdr:row>19</xdr:row>
      <xdr:rowOff>149860</xdr:rowOff>
    </xdr:from>
    <xdr:to>
      <xdr:col>63</xdr:col>
      <xdr:colOff>172803</xdr:colOff>
      <xdr:row>21</xdr:row>
      <xdr:rowOff>221026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7B6BAE11-0640-4C86-8E51-8E294A7F7B8A}"/>
            </a:ext>
          </a:extLst>
        </xdr:cNvPr>
        <xdr:cNvCxnSpPr/>
      </xdr:nvCxnSpPr>
      <xdr:spPr>
        <a:xfrm>
          <a:off x="14536803" y="4025860"/>
          <a:ext cx="0" cy="527166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220677</xdr:colOff>
      <xdr:row>20</xdr:row>
      <xdr:rowOff>66004</xdr:rowOff>
    </xdr:from>
    <xdr:to>
      <xdr:col>62</xdr:col>
      <xdr:colOff>160604</xdr:colOff>
      <xdr:row>21</xdr:row>
      <xdr:rowOff>25554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3B17B743-A629-42F2-BF9E-38ACF3E97D61}"/>
            </a:ext>
          </a:extLst>
        </xdr:cNvPr>
        <xdr:cNvSpPr txBox="1"/>
      </xdr:nvSpPr>
      <xdr:spPr>
        <a:xfrm>
          <a:off x="13900677" y="4170004"/>
          <a:ext cx="395927" cy="187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₁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221320</xdr:colOff>
      <xdr:row>20</xdr:row>
      <xdr:rowOff>67184</xdr:rowOff>
    </xdr:from>
    <xdr:to>
      <xdr:col>63</xdr:col>
      <xdr:colOff>207415</xdr:colOff>
      <xdr:row>21</xdr:row>
      <xdr:rowOff>1603</xdr:rowOff>
    </xdr:to>
    <xdr:sp macro="" textlink="'1.設計条件'!Q14">
      <xdr:nvSpPr>
        <xdr:cNvPr id="94" name="テキスト ボックス 93">
          <a:extLst>
            <a:ext uri="{FF2B5EF4-FFF2-40B4-BE49-F238E27FC236}">
              <a16:creationId xmlns:a16="http://schemas.microsoft.com/office/drawing/2014/main" id="{61972EEE-B8D9-4CF5-856D-68904B97D308}"/>
            </a:ext>
          </a:extLst>
        </xdr:cNvPr>
        <xdr:cNvSpPr txBox="1"/>
      </xdr:nvSpPr>
      <xdr:spPr>
        <a:xfrm>
          <a:off x="14129320" y="4171184"/>
          <a:ext cx="442095" cy="162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73B1A67-B948-45CB-9596-9397F0A7731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139736</xdr:colOff>
      <xdr:row>24</xdr:row>
      <xdr:rowOff>159248</xdr:rowOff>
    </xdr:from>
    <xdr:to>
      <xdr:col>63</xdr:col>
      <xdr:colOff>141472</xdr:colOff>
      <xdr:row>25</xdr:row>
      <xdr:rowOff>123593</xdr:rowOff>
    </xdr:to>
    <xdr:sp macro="" textlink="'1.設計条件'!Q15">
      <xdr:nvSpPr>
        <xdr:cNvPr id="95" name="テキスト ボックス 94">
          <a:extLst>
            <a:ext uri="{FF2B5EF4-FFF2-40B4-BE49-F238E27FC236}">
              <a16:creationId xmlns:a16="http://schemas.microsoft.com/office/drawing/2014/main" id="{8586826E-1FA0-4002-876B-BEDB62E89D65}"/>
            </a:ext>
          </a:extLst>
        </xdr:cNvPr>
        <xdr:cNvSpPr txBox="1"/>
      </xdr:nvSpPr>
      <xdr:spPr>
        <a:xfrm rot="-1680000">
          <a:off x="14047736" y="5175248"/>
          <a:ext cx="457736" cy="192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43D5FD-DC53-4C2E-AF9E-7320020475D1}" type="TxLink">
            <a:rPr kumimoji="1" lang="en-US" altLang="en-US" sz="6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1.800</a:t>
          </a:fld>
          <a:endParaRPr kumimoji="1" lang="ja-JP" altLang="en-US" sz="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42168</xdr:colOff>
      <xdr:row>25</xdr:row>
      <xdr:rowOff>9011</xdr:rowOff>
    </xdr:from>
    <xdr:to>
      <xdr:col>62</xdr:col>
      <xdr:colOff>130257</xdr:colOff>
      <xdr:row>25</xdr:row>
      <xdr:rowOff>204669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4223222F-34D2-4701-BF9E-0EC6435A4C84}"/>
            </a:ext>
          </a:extLst>
        </xdr:cNvPr>
        <xdr:cNvSpPr txBox="1"/>
      </xdr:nvSpPr>
      <xdr:spPr>
        <a:xfrm rot="-1680000">
          <a:off x="13950168" y="5253011"/>
          <a:ext cx="316089" cy="1956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Times New Roman" panose="02020603050405020304" pitchFamily="18" charset="0"/>
              <a:cs typeface="Times New Roman" panose="02020603050405020304" pitchFamily="18" charset="0"/>
            </a:rPr>
            <a:t>1 :</a:t>
          </a:r>
          <a:endParaRPr kumimoji="1" lang="ja-JP" altLang="en-US" sz="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224162</xdr:colOff>
      <xdr:row>30</xdr:row>
      <xdr:rowOff>92519</xdr:rowOff>
    </xdr:from>
    <xdr:to>
      <xdr:col>61</xdr:col>
      <xdr:colOff>224162</xdr:colOff>
      <xdr:row>31</xdr:row>
      <xdr:rowOff>42034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F799EF97-A594-48C3-B50C-4CD4A0CD552B}"/>
            </a:ext>
          </a:extLst>
        </xdr:cNvPr>
        <xdr:cNvCxnSpPr/>
      </xdr:nvCxnSpPr>
      <xdr:spPr>
        <a:xfrm>
          <a:off x="14132162" y="6476519"/>
          <a:ext cx="0" cy="177515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167474</xdr:colOff>
      <xdr:row>23</xdr:row>
      <xdr:rowOff>121252</xdr:rowOff>
    </xdr:from>
    <xdr:to>
      <xdr:col>64</xdr:col>
      <xdr:colOff>167474</xdr:colOff>
      <xdr:row>24</xdr:row>
      <xdr:rowOff>154724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0B6CD254-10D8-4C45-93A3-CD05C86B43A9}"/>
            </a:ext>
          </a:extLst>
        </xdr:cNvPr>
        <xdr:cNvCxnSpPr/>
      </xdr:nvCxnSpPr>
      <xdr:spPr>
        <a:xfrm>
          <a:off x="14759474" y="4909252"/>
          <a:ext cx="0" cy="261472"/>
        </a:xfrm>
        <a:prstGeom prst="line">
          <a:avLst/>
        </a:prstGeom>
        <a:ln w="31750">
          <a:solidFill>
            <a:schemeClr val="tx1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77367</xdr:colOff>
      <xdr:row>19</xdr:row>
      <xdr:rowOff>194641</xdr:rowOff>
    </xdr:from>
    <xdr:to>
      <xdr:col>63</xdr:col>
      <xdr:colOff>175684</xdr:colOff>
      <xdr:row>19</xdr:row>
      <xdr:rowOff>194641</xdr:rowOff>
    </xdr:to>
    <xdr:cxnSp macro="">
      <xdr:nvCxnSpPr>
        <xdr:cNvPr id="99" name="直線コネクタ 98">
          <a:extLst>
            <a:ext uri="{FF2B5EF4-FFF2-40B4-BE49-F238E27FC236}">
              <a16:creationId xmlns:a16="http://schemas.microsoft.com/office/drawing/2014/main" id="{4FA4BEB5-E087-4862-BFE4-0FD6DCD9F6D7}"/>
            </a:ext>
          </a:extLst>
        </xdr:cNvPr>
        <xdr:cNvCxnSpPr/>
      </xdr:nvCxnSpPr>
      <xdr:spPr>
        <a:xfrm>
          <a:off x="13951022" y="4125510"/>
          <a:ext cx="792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85006</xdr:colOff>
      <xdr:row>19</xdr:row>
      <xdr:rowOff>156583</xdr:rowOff>
    </xdr:from>
    <xdr:to>
      <xdr:col>60</xdr:col>
      <xdr:colOff>85006</xdr:colOff>
      <xdr:row>21</xdr:row>
      <xdr:rowOff>222000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F190334E-7508-40B2-B89E-10457A3FC4D8}"/>
            </a:ext>
          </a:extLst>
        </xdr:cNvPr>
        <xdr:cNvCxnSpPr/>
      </xdr:nvCxnSpPr>
      <xdr:spPr>
        <a:xfrm>
          <a:off x="13765006" y="4032583"/>
          <a:ext cx="0" cy="521417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112942</xdr:colOff>
      <xdr:row>21</xdr:row>
      <xdr:rowOff>14831</xdr:rowOff>
    </xdr:from>
    <xdr:to>
      <xdr:col>65</xdr:col>
      <xdr:colOff>112942</xdr:colOff>
      <xdr:row>21</xdr:row>
      <xdr:rowOff>213000</xdr:rowOff>
    </xdr:to>
    <xdr:cxnSp macro="">
      <xdr:nvCxnSpPr>
        <xdr:cNvPr id="101" name="直線コネクタ 100">
          <a:extLst>
            <a:ext uri="{FF2B5EF4-FFF2-40B4-BE49-F238E27FC236}">
              <a16:creationId xmlns:a16="http://schemas.microsoft.com/office/drawing/2014/main" id="{6CF4B65B-A188-4080-8F74-229528DB4CF8}"/>
            </a:ext>
          </a:extLst>
        </xdr:cNvPr>
        <xdr:cNvCxnSpPr/>
      </xdr:nvCxnSpPr>
      <xdr:spPr>
        <a:xfrm>
          <a:off x="14932942" y="4346831"/>
          <a:ext cx="0" cy="198169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211506</xdr:colOff>
      <xdr:row>19</xdr:row>
      <xdr:rowOff>4424</xdr:rowOff>
    </xdr:from>
    <xdr:to>
      <xdr:col>62</xdr:col>
      <xdr:colOff>155302</xdr:colOff>
      <xdr:row>19</xdr:row>
      <xdr:rowOff>208287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6929019B-669C-4FF7-9DA0-470CBBA19770}"/>
            </a:ext>
          </a:extLst>
        </xdr:cNvPr>
        <xdr:cNvSpPr txBox="1"/>
      </xdr:nvSpPr>
      <xdr:spPr>
        <a:xfrm>
          <a:off x="13891506" y="3880424"/>
          <a:ext cx="399796" cy="2038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 i="1" baseline="-25000"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212149</xdr:colOff>
      <xdr:row>19</xdr:row>
      <xdr:rowOff>5604</xdr:rowOff>
    </xdr:from>
    <xdr:to>
      <xdr:col>63</xdr:col>
      <xdr:colOff>198243</xdr:colOff>
      <xdr:row>19</xdr:row>
      <xdr:rowOff>182299</xdr:rowOff>
    </xdr:to>
    <xdr:sp macro="" textlink="'1.設計条件'!Q37">
      <xdr:nvSpPr>
        <xdr:cNvPr id="104" name="テキスト ボックス 103">
          <a:extLst>
            <a:ext uri="{FF2B5EF4-FFF2-40B4-BE49-F238E27FC236}">
              <a16:creationId xmlns:a16="http://schemas.microsoft.com/office/drawing/2014/main" id="{C2D77419-972E-4F16-8115-78C45397598F}"/>
            </a:ext>
          </a:extLst>
        </xdr:cNvPr>
        <xdr:cNvSpPr txBox="1"/>
      </xdr:nvSpPr>
      <xdr:spPr>
        <a:xfrm>
          <a:off x="14120149" y="3881604"/>
          <a:ext cx="442094" cy="176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72D62BF-6C53-4D5B-A2FE-050D63966F3A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2.200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188318</xdr:colOff>
      <xdr:row>23</xdr:row>
      <xdr:rowOff>120532</xdr:rowOff>
    </xdr:from>
    <xdr:to>
      <xdr:col>63</xdr:col>
      <xdr:colOff>188318</xdr:colOff>
      <xdr:row>24</xdr:row>
      <xdr:rowOff>146384</xdr:rowOff>
    </xdr:to>
    <xdr:cxnSp macro="">
      <xdr:nvCxnSpPr>
        <xdr:cNvPr id="105" name="直線コネクタ 104">
          <a:extLst>
            <a:ext uri="{FF2B5EF4-FFF2-40B4-BE49-F238E27FC236}">
              <a16:creationId xmlns:a16="http://schemas.microsoft.com/office/drawing/2014/main" id="{D949BE0A-F796-4AF6-88EA-1100BB751314}"/>
            </a:ext>
          </a:extLst>
        </xdr:cNvPr>
        <xdr:cNvCxnSpPr/>
      </xdr:nvCxnSpPr>
      <xdr:spPr>
        <a:xfrm>
          <a:off x="14552318" y="4908532"/>
          <a:ext cx="0" cy="253852"/>
        </a:xfrm>
        <a:prstGeom prst="line">
          <a:avLst/>
        </a:prstGeom>
        <a:ln w="31750">
          <a:solidFill>
            <a:schemeClr val="tx1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171612</xdr:colOff>
      <xdr:row>23</xdr:row>
      <xdr:rowOff>120920</xdr:rowOff>
    </xdr:from>
    <xdr:to>
      <xdr:col>66</xdr:col>
      <xdr:colOff>177000</xdr:colOff>
      <xdr:row>23</xdr:row>
      <xdr:rowOff>120920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3C5804EA-1076-4102-BC12-034D65190335}"/>
            </a:ext>
          </a:extLst>
        </xdr:cNvPr>
        <xdr:cNvCxnSpPr/>
      </xdr:nvCxnSpPr>
      <xdr:spPr>
        <a:xfrm>
          <a:off x="14535612" y="4908920"/>
          <a:ext cx="689388" cy="0"/>
        </a:xfrm>
        <a:prstGeom prst="line">
          <a:avLst/>
        </a:prstGeom>
        <a:ln w="3175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154331</xdr:colOff>
      <xdr:row>23</xdr:row>
      <xdr:rowOff>121252</xdr:rowOff>
    </xdr:from>
    <xdr:to>
      <xdr:col>65</xdr:col>
      <xdr:colOff>154331</xdr:colOff>
      <xdr:row>24</xdr:row>
      <xdr:rowOff>154724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97EC4AC8-159E-485E-ABE2-FD5555D91667}"/>
            </a:ext>
          </a:extLst>
        </xdr:cNvPr>
        <xdr:cNvCxnSpPr/>
      </xdr:nvCxnSpPr>
      <xdr:spPr>
        <a:xfrm>
          <a:off x="14974331" y="4909252"/>
          <a:ext cx="0" cy="261472"/>
        </a:xfrm>
        <a:prstGeom prst="line">
          <a:avLst/>
        </a:prstGeom>
        <a:ln w="31750">
          <a:solidFill>
            <a:schemeClr val="tx1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132007</xdr:colOff>
      <xdr:row>24</xdr:row>
      <xdr:rowOff>136029</xdr:rowOff>
    </xdr:from>
    <xdr:to>
      <xdr:col>65</xdr:col>
      <xdr:colOff>132438</xdr:colOff>
      <xdr:row>29</xdr:row>
      <xdr:rowOff>91347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8269197E-8EC3-40DF-9B10-574695374E57}"/>
            </a:ext>
          </a:extLst>
        </xdr:cNvPr>
        <xdr:cNvCxnSpPr/>
      </xdr:nvCxnSpPr>
      <xdr:spPr>
        <a:xfrm flipV="1">
          <a:off x="14268007" y="5152029"/>
          <a:ext cx="684431" cy="1095318"/>
        </a:xfrm>
        <a:prstGeom prst="line">
          <a:avLst/>
        </a:prstGeom>
        <a:ln w="63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73559</xdr:colOff>
      <xdr:row>24</xdr:row>
      <xdr:rowOff>222460</xdr:rowOff>
    </xdr:from>
    <xdr:to>
      <xdr:col>60</xdr:col>
      <xdr:colOff>73559</xdr:colOff>
      <xdr:row>25</xdr:row>
      <xdr:rowOff>213460</xdr:rowOff>
    </xdr:to>
    <xdr:cxnSp macro="">
      <xdr:nvCxnSpPr>
        <xdr:cNvPr id="176" name="直線コネクタ 175">
          <a:extLst>
            <a:ext uri="{FF2B5EF4-FFF2-40B4-BE49-F238E27FC236}">
              <a16:creationId xmlns:a16="http://schemas.microsoft.com/office/drawing/2014/main" id="{E5BD69B8-9CF8-49A3-B74E-226EE0EAEDDD}"/>
            </a:ext>
          </a:extLst>
        </xdr:cNvPr>
        <xdr:cNvCxnSpPr/>
      </xdr:nvCxnSpPr>
      <xdr:spPr>
        <a:xfrm>
          <a:off x="13988342" y="5324547"/>
          <a:ext cx="0" cy="222913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226403</xdr:colOff>
      <xdr:row>25</xdr:row>
      <xdr:rowOff>9434</xdr:rowOff>
    </xdr:from>
    <xdr:to>
      <xdr:col>66</xdr:col>
      <xdr:colOff>135624</xdr:colOff>
      <xdr:row>26</xdr:row>
      <xdr:rowOff>16287</xdr:rowOff>
    </xdr:to>
    <xdr:sp macro="" textlink="$BH$7">
      <xdr:nvSpPr>
        <xdr:cNvPr id="189" name="テキスト ボックス 188">
          <a:extLst>
            <a:ext uri="{FF2B5EF4-FFF2-40B4-BE49-F238E27FC236}">
              <a16:creationId xmlns:a16="http://schemas.microsoft.com/office/drawing/2014/main" id="{54543E0C-B4EE-ED13-21D9-9B56079127DE}"/>
            </a:ext>
          </a:extLst>
        </xdr:cNvPr>
        <xdr:cNvSpPr txBox="1"/>
      </xdr:nvSpPr>
      <xdr:spPr>
        <a:xfrm>
          <a:off x="14590403" y="5253434"/>
          <a:ext cx="593221" cy="234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9C39905-0CF0-44FF-8083-6BFDB3D7B584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88.984</a:t>
          </a:fld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64</xdr:col>
      <xdr:colOff>106065</xdr:colOff>
      <xdr:row>19</xdr:row>
      <xdr:rowOff>161828</xdr:rowOff>
    </xdr:from>
    <xdr:to>
      <xdr:col>65</xdr:col>
      <xdr:colOff>201047</xdr:colOff>
      <xdr:row>20</xdr:row>
      <xdr:rowOff>138424</xdr:rowOff>
    </xdr:to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F6CC9FFE-3222-41E3-928C-3FC637FB2978}"/>
            </a:ext>
          </a:extLst>
        </xdr:cNvPr>
        <xdr:cNvSpPr txBox="1"/>
      </xdr:nvSpPr>
      <xdr:spPr>
        <a:xfrm>
          <a:off x="14698065" y="4037828"/>
          <a:ext cx="322982" cy="2045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174083</xdr:colOff>
      <xdr:row>20</xdr:row>
      <xdr:rowOff>80370</xdr:rowOff>
    </xdr:from>
    <xdr:to>
      <xdr:col>65</xdr:col>
      <xdr:colOff>174084</xdr:colOff>
      <xdr:row>21</xdr:row>
      <xdr:rowOff>56966</xdr:rowOff>
    </xdr:to>
    <xdr:sp macro="" textlink="$AR$9">
      <xdr:nvSpPr>
        <xdr:cNvPr id="191" name="テキスト ボックス 190">
          <a:extLst>
            <a:ext uri="{FF2B5EF4-FFF2-40B4-BE49-F238E27FC236}">
              <a16:creationId xmlns:a16="http://schemas.microsoft.com/office/drawing/2014/main" id="{784DC78D-526D-53C4-1FF2-DA5940512897}"/>
            </a:ext>
          </a:extLst>
        </xdr:cNvPr>
        <xdr:cNvSpPr txBox="1"/>
      </xdr:nvSpPr>
      <xdr:spPr>
        <a:xfrm>
          <a:off x="14538083" y="4184370"/>
          <a:ext cx="456001" cy="2045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4805E3E-38B9-4776-A14F-DB3D07609BF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pPr/>
            <a:t>1.075</a:t>
          </a:fld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159801</xdr:colOff>
      <xdr:row>29</xdr:row>
      <xdr:rowOff>127325</xdr:rowOff>
    </xdr:from>
    <xdr:to>
      <xdr:col>64</xdr:col>
      <xdr:colOff>1228</xdr:colOff>
      <xdr:row>30</xdr:row>
      <xdr:rowOff>134178</xdr:rowOff>
    </xdr:to>
    <xdr:sp macro="" textlink="$BH$14">
      <xdr:nvSpPr>
        <xdr:cNvPr id="195" name="テキスト ボックス 194">
          <a:extLst>
            <a:ext uri="{FF2B5EF4-FFF2-40B4-BE49-F238E27FC236}">
              <a16:creationId xmlns:a16="http://schemas.microsoft.com/office/drawing/2014/main" id="{72BC8769-CFB9-3BDA-471C-DF94C949EA0D}"/>
            </a:ext>
          </a:extLst>
        </xdr:cNvPr>
        <xdr:cNvSpPr txBox="1"/>
      </xdr:nvSpPr>
      <xdr:spPr>
        <a:xfrm>
          <a:off x="14306497" y="6388977"/>
          <a:ext cx="537166" cy="238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60F0961-1DE5-467A-BCDB-166294F01F5B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cs typeface="Times New Roman"/>
            </a:rPr>
            <a:pPr/>
            <a:t>38.987</a:t>
          </a:fld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62</xdr:col>
      <xdr:colOff>9919</xdr:colOff>
      <xdr:row>28</xdr:row>
      <xdr:rowOff>73486</xdr:rowOff>
    </xdr:from>
    <xdr:to>
      <xdr:col>62</xdr:col>
      <xdr:colOff>225875</xdr:colOff>
      <xdr:row>28</xdr:row>
      <xdr:rowOff>73486</xdr:rowOff>
    </xdr:to>
    <xdr:cxnSp macro="">
      <xdr:nvCxnSpPr>
        <xdr:cNvPr id="196" name="直線コネクタ 195">
          <a:extLst>
            <a:ext uri="{FF2B5EF4-FFF2-40B4-BE49-F238E27FC236}">
              <a16:creationId xmlns:a16="http://schemas.microsoft.com/office/drawing/2014/main" id="{A6B4998F-7C89-A9C6-59F3-DFD518BA2D52}"/>
            </a:ext>
          </a:extLst>
        </xdr:cNvPr>
        <xdr:cNvCxnSpPr/>
      </xdr:nvCxnSpPr>
      <xdr:spPr>
        <a:xfrm flipH="1">
          <a:off x="14145919" y="6001486"/>
          <a:ext cx="215956" cy="0"/>
        </a:xfrm>
        <a:prstGeom prst="line">
          <a:avLst/>
        </a:prstGeom>
        <a:ln w="444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7356</xdr:colOff>
      <xdr:row>27</xdr:row>
      <xdr:rowOff>8283</xdr:rowOff>
    </xdr:from>
    <xdr:to>
      <xdr:col>62</xdr:col>
      <xdr:colOff>7356</xdr:colOff>
      <xdr:row>28</xdr:row>
      <xdr:rowOff>73091</xdr:rowOff>
    </xdr:to>
    <xdr:cxnSp macro="">
      <xdr:nvCxnSpPr>
        <xdr:cNvPr id="198" name="直線コネクタ 197">
          <a:extLst>
            <a:ext uri="{FF2B5EF4-FFF2-40B4-BE49-F238E27FC236}">
              <a16:creationId xmlns:a16="http://schemas.microsoft.com/office/drawing/2014/main" id="{13D76B2C-3B2D-DE93-CD37-9550E4EA2FCF}"/>
            </a:ext>
          </a:extLst>
        </xdr:cNvPr>
        <xdr:cNvCxnSpPr/>
      </xdr:nvCxnSpPr>
      <xdr:spPr>
        <a:xfrm>
          <a:off x="14214791" y="5737087"/>
          <a:ext cx="0" cy="293961"/>
        </a:xfrm>
        <a:prstGeom prst="line">
          <a:avLst/>
        </a:prstGeom>
        <a:ln w="444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49103</xdr:colOff>
      <xdr:row>25</xdr:row>
      <xdr:rowOff>130332</xdr:rowOff>
    </xdr:from>
    <xdr:to>
      <xdr:col>63</xdr:col>
      <xdr:colOff>35755</xdr:colOff>
      <xdr:row>26</xdr:row>
      <xdr:rowOff>141942</xdr:rowOff>
    </xdr:to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C12F6D04-735F-8A8E-6D50-BB49823A5FE7}"/>
            </a:ext>
          </a:extLst>
        </xdr:cNvPr>
        <xdr:cNvSpPr txBox="1"/>
      </xdr:nvSpPr>
      <xdr:spPr>
        <a:xfrm>
          <a:off x="14027386" y="5400832"/>
          <a:ext cx="444956" cy="2407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Av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45555</xdr:colOff>
      <xdr:row>26</xdr:row>
      <xdr:rowOff>40072</xdr:rowOff>
    </xdr:from>
    <xdr:to>
      <xdr:col>63</xdr:col>
      <xdr:colOff>182776</xdr:colOff>
      <xdr:row>27</xdr:row>
      <xdr:rowOff>46926</xdr:rowOff>
    </xdr:to>
    <xdr:sp macro="" textlink="$AP$26">
      <xdr:nvSpPr>
        <xdr:cNvPr id="216" name="テキスト ボックス 215">
          <a:extLst>
            <a:ext uri="{FF2B5EF4-FFF2-40B4-BE49-F238E27FC236}">
              <a16:creationId xmlns:a16="http://schemas.microsoft.com/office/drawing/2014/main" id="{5FA041E1-6B7E-7E8A-D167-A91B5A50E49A}"/>
            </a:ext>
          </a:extLst>
        </xdr:cNvPr>
        <xdr:cNvSpPr txBox="1"/>
      </xdr:nvSpPr>
      <xdr:spPr>
        <a:xfrm>
          <a:off x="14023838" y="5539724"/>
          <a:ext cx="595525" cy="2360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89B631-BDF4-4170-9FAE-0437A909A39B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29.822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62</xdr:col>
      <xdr:colOff>220644</xdr:colOff>
      <xdr:row>27</xdr:row>
      <xdr:rowOff>187170</xdr:rowOff>
    </xdr:from>
    <xdr:to>
      <xdr:col>64</xdr:col>
      <xdr:colOff>207295</xdr:colOff>
      <xdr:row>28</xdr:row>
      <xdr:rowOff>198779</xdr:rowOff>
    </xdr:to>
    <xdr:sp macro="" textlink="">
      <xdr:nvSpPr>
        <xdr:cNvPr id="229" name="テキスト ボックス 228">
          <a:extLst>
            <a:ext uri="{FF2B5EF4-FFF2-40B4-BE49-F238E27FC236}">
              <a16:creationId xmlns:a16="http://schemas.microsoft.com/office/drawing/2014/main" id="{7112B4BA-2A4C-79E9-34D1-5AEADB6B5AC3}"/>
            </a:ext>
          </a:extLst>
        </xdr:cNvPr>
        <xdr:cNvSpPr txBox="1"/>
      </xdr:nvSpPr>
      <xdr:spPr>
        <a:xfrm>
          <a:off x="14356644" y="5887170"/>
          <a:ext cx="442651" cy="23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Ah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64</xdr:col>
      <xdr:colOff>48772</xdr:colOff>
      <xdr:row>27</xdr:row>
      <xdr:rowOff>191997</xdr:rowOff>
    </xdr:from>
    <xdr:to>
      <xdr:col>66</xdr:col>
      <xdr:colOff>194017</xdr:colOff>
      <xdr:row>28</xdr:row>
      <xdr:rowOff>198850</xdr:rowOff>
    </xdr:to>
    <xdr:sp macro="" textlink="$AP$21">
      <xdr:nvSpPr>
        <xdr:cNvPr id="245" name="テキスト ボックス 244">
          <a:extLst>
            <a:ext uri="{FF2B5EF4-FFF2-40B4-BE49-F238E27FC236}">
              <a16:creationId xmlns:a16="http://schemas.microsoft.com/office/drawing/2014/main" id="{EA579D5A-7E31-C9EB-F33C-B92896E1BCF2}"/>
            </a:ext>
          </a:extLst>
        </xdr:cNvPr>
        <xdr:cNvSpPr txBox="1"/>
      </xdr:nvSpPr>
      <xdr:spPr>
        <a:xfrm>
          <a:off x="14640772" y="5891997"/>
          <a:ext cx="601245" cy="2348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24B80E7-65D4-4079-B321-388F2DEED089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/>
            <a:t>25.113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60</xdr:col>
      <xdr:colOff>41738</xdr:colOff>
      <xdr:row>31</xdr:row>
      <xdr:rowOff>217352</xdr:rowOff>
    </xdr:from>
    <xdr:to>
      <xdr:col>61</xdr:col>
      <xdr:colOff>200299</xdr:colOff>
      <xdr:row>33</xdr:row>
      <xdr:rowOff>2189</xdr:rowOff>
    </xdr:to>
    <xdr:sp macro="" textlink="">
      <xdr:nvSpPr>
        <xdr:cNvPr id="246" name="テキスト ボックス 245">
          <a:extLst>
            <a:ext uri="{FF2B5EF4-FFF2-40B4-BE49-F238E27FC236}">
              <a16:creationId xmlns:a16="http://schemas.microsoft.com/office/drawing/2014/main" id="{FE4EE6D9-3A08-C681-2552-B2BB28330F57}"/>
            </a:ext>
          </a:extLst>
        </xdr:cNvPr>
        <xdr:cNvSpPr txBox="1"/>
      </xdr:nvSpPr>
      <xdr:spPr>
        <a:xfrm>
          <a:off x="13721738" y="6829352"/>
          <a:ext cx="386561" cy="2408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60</xdr:col>
      <xdr:colOff>74570</xdr:colOff>
      <xdr:row>32</xdr:row>
      <xdr:rowOff>22583</xdr:rowOff>
    </xdr:from>
    <xdr:to>
      <xdr:col>62</xdr:col>
      <xdr:colOff>122570</xdr:colOff>
      <xdr:row>32</xdr:row>
      <xdr:rowOff>22583</xdr:rowOff>
    </xdr:to>
    <xdr:cxnSp macro="">
      <xdr:nvCxnSpPr>
        <xdr:cNvPr id="247" name="直線コネクタ 246">
          <a:extLst>
            <a:ext uri="{FF2B5EF4-FFF2-40B4-BE49-F238E27FC236}">
              <a16:creationId xmlns:a16="http://schemas.microsoft.com/office/drawing/2014/main" id="{B174FF6A-6912-9A32-C894-60840CC6DDED}"/>
            </a:ext>
          </a:extLst>
        </xdr:cNvPr>
        <xdr:cNvCxnSpPr/>
      </xdr:nvCxnSpPr>
      <xdr:spPr>
        <a:xfrm>
          <a:off x="13754570" y="6862583"/>
          <a:ext cx="504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86176</xdr:colOff>
      <xdr:row>31</xdr:row>
      <xdr:rowOff>157853</xdr:rowOff>
    </xdr:from>
    <xdr:to>
      <xdr:col>60</xdr:col>
      <xdr:colOff>86176</xdr:colOff>
      <xdr:row>32</xdr:row>
      <xdr:rowOff>75000</xdr:rowOff>
    </xdr:to>
    <xdr:cxnSp macro="">
      <xdr:nvCxnSpPr>
        <xdr:cNvPr id="248" name="直線コネクタ 247">
          <a:extLst>
            <a:ext uri="{FF2B5EF4-FFF2-40B4-BE49-F238E27FC236}">
              <a16:creationId xmlns:a16="http://schemas.microsoft.com/office/drawing/2014/main" id="{0FA6236F-67FA-38A3-2BB7-EF3667C6147A}"/>
            </a:ext>
          </a:extLst>
        </xdr:cNvPr>
        <xdr:cNvCxnSpPr/>
      </xdr:nvCxnSpPr>
      <xdr:spPr>
        <a:xfrm>
          <a:off x="13766176" y="6769853"/>
          <a:ext cx="0" cy="145147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214708</xdr:colOff>
      <xdr:row>31</xdr:row>
      <xdr:rowOff>219887</xdr:rowOff>
    </xdr:from>
    <xdr:to>
      <xdr:col>63</xdr:col>
      <xdr:colOff>28157</xdr:colOff>
      <xdr:row>32</xdr:row>
      <xdr:rowOff>218579</xdr:rowOff>
    </xdr:to>
    <xdr:sp macro="" textlink="'1.設計条件'!Q8">
      <xdr:nvSpPr>
        <xdr:cNvPr id="249" name="テキスト ボックス 248">
          <a:extLst>
            <a:ext uri="{FF2B5EF4-FFF2-40B4-BE49-F238E27FC236}">
              <a16:creationId xmlns:a16="http://schemas.microsoft.com/office/drawing/2014/main" id="{ECAD8A1E-1F6B-31C9-682E-9AD65DEBF9AF}"/>
            </a:ext>
          </a:extLst>
        </xdr:cNvPr>
        <xdr:cNvSpPr txBox="1"/>
      </xdr:nvSpPr>
      <xdr:spPr>
        <a:xfrm>
          <a:off x="13894708" y="6831887"/>
          <a:ext cx="497449" cy="2266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6BB7471-5221-4D3B-B943-9CE0CA4C3F5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62</xdr:col>
      <xdr:colOff>122470</xdr:colOff>
      <xdr:row>31</xdr:row>
      <xdr:rowOff>153000</xdr:rowOff>
    </xdr:from>
    <xdr:to>
      <xdr:col>62</xdr:col>
      <xdr:colOff>122470</xdr:colOff>
      <xdr:row>32</xdr:row>
      <xdr:rowOff>56368</xdr:rowOff>
    </xdr:to>
    <xdr:cxnSp macro="">
      <xdr:nvCxnSpPr>
        <xdr:cNvPr id="250" name="直線コネクタ 249">
          <a:extLst>
            <a:ext uri="{FF2B5EF4-FFF2-40B4-BE49-F238E27FC236}">
              <a16:creationId xmlns:a16="http://schemas.microsoft.com/office/drawing/2014/main" id="{8E0989B4-9B97-9BDB-0CEE-62A0E23DAA95}"/>
            </a:ext>
          </a:extLst>
        </xdr:cNvPr>
        <xdr:cNvCxnSpPr/>
      </xdr:nvCxnSpPr>
      <xdr:spPr>
        <a:xfrm>
          <a:off x="14258470" y="6765000"/>
          <a:ext cx="0" cy="131368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97852</xdr:colOff>
      <xdr:row>28</xdr:row>
      <xdr:rowOff>78271</xdr:rowOff>
    </xdr:from>
    <xdr:to>
      <xdr:col>67</xdr:col>
      <xdr:colOff>97852</xdr:colOff>
      <xdr:row>29</xdr:row>
      <xdr:rowOff>91428</xdr:rowOff>
    </xdr:to>
    <xdr:cxnSp macro="">
      <xdr:nvCxnSpPr>
        <xdr:cNvPr id="252" name="直線コネクタ 251">
          <a:extLst>
            <a:ext uri="{FF2B5EF4-FFF2-40B4-BE49-F238E27FC236}">
              <a16:creationId xmlns:a16="http://schemas.microsoft.com/office/drawing/2014/main" id="{0F9F8881-D9F1-2E53-F0CC-6063C5FFC1FB}"/>
            </a:ext>
          </a:extLst>
        </xdr:cNvPr>
        <xdr:cNvCxnSpPr/>
      </xdr:nvCxnSpPr>
      <xdr:spPr>
        <a:xfrm>
          <a:off x="15636026" y="6108010"/>
          <a:ext cx="0" cy="245070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177882</xdr:colOff>
      <xdr:row>29</xdr:row>
      <xdr:rowOff>86156</xdr:rowOff>
    </xdr:from>
    <xdr:to>
      <xdr:col>67</xdr:col>
      <xdr:colOff>172908</xdr:colOff>
      <xdr:row>29</xdr:row>
      <xdr:rowOff>86156</xdr:rowOff>
    </xdr:to>
    <xdr:cxnSp macro="">
      <xdr:nvCxnSpPr>
        <xdr:cNvPr id="253" name="直線コネクタ 252">
          <a:extLst>
            <a:ext uri="{FF2B5EF4-FFF2-40B4-BE49-F238E27FC236}">
              <a16:creationId xmlns:a16="http://schemas.microsoft.com/office/drawing/2014/main" id="{5834ACC1-75EC-D145-C9BB-19E26485C7E9}"/>
            </a:ext>
          </a:extLst>
        </xdr:cNvPr>
        <xdr:cNvCxnSpPr/>
      </xdr:nvCxnSpPr>
      <xdr:spPr>
        <a:xfrm>
          <a:off x="15484143" y="6347808"/>
          <a:ext cx="22693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177882</xdr:colOff>
      <xdr:row>28</xdr:row>
      <xdr:rowOff>73673</xdr:rowOff>
    </xdr:from>
    <xdr:to>
      <xdr:col>67</xdr:col>
      <xdr:colOff>172908</xdr:colOff>
      <xdr:row>28</xdr:row>
      <xdr:rowOff>73673</xdr:rowOff>
    </xdr:to>
    <xdr:cxnSp macro="">
      <xdr:nvCxnSpPr>
        <xdr:cNvPr id="254" name="直線コネクタ 253">
          <a:extLst>
            <a:ext uri="{FF2B5EF4-FFF2-40B4-BE49-F238E27FC236}">
              <a16:creationId xmlns:a16="http://schemas.microsoft.com/office/drawing/2014/main" id="{ABF7129B-4CE5-3A1E-851A-E757A10C7A75}"/>
            </a:ext>
          </a:extLst>
        </xdr:cNvPr>
        <xdr:cNvCxnSpPr/>
      </xdr:nvCxnSpPr>
      <xdr:spPr>
        <a:xfrm>
          <a:off x="15484143" y="6103412"/>
          <a:ext cx="22693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67</xdr:col>
      <xdr:colOff>117463</xdr:colOff>
      <xdr:row>27</xdr:row>
      <xdr:rowOff>194752</xdr:rowOff>
    </xdr:from>
    <xdr:to>
      <xdr:col>68</xdr:col>
      <xdr:colOff>72436</xdr:colOff>
      <xdr:row>29</xdr:row>
      <xdr:rowOff>145651</xdr:rowOff>
    </xdr:to>
    <xdr:sp macro="" textlink="">
      <xdr:nvSpPr>
        <xdr:cNvPr id="255" name="テキスト ボックス 254">
          <a:extLst>
            <a:ext uri="{FF2B5EF4-FFF2-40B4-BE49-F238E27FC236}">
              <a16:creationId xmlns:a16="http://schemas.microsoft.com/office/drawing/2014/main" id="{25177519-38F9-B319-DE3F-97E206B342D3}"/>
            </a:ext>
          </a:extLst>
        </xdr:cNvPr>
        <xdr:cNvSpPr txBox="1"/>
      </xdr:nvSpPr>
      <xdr:spPr>
        <a:xfrm rot="16200000">
          <a:off x="15541717" y="6106498"/>
          <a:ext cx="414725" cy="1868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y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67</xdr:col>
      <xdr:colOff>117015</xdr:colOff>
      <xdr:row>26</xdr:row>
      <xdr:rowOff>96654</xdr:rowOff>
    </xdr:from>
    <xdr:to>
      <xdr:col>68</xdr:col>
      <xdr:colOff>174176</xdr:colOff>
      <xdr:row>28</xdr:row>
      <xdr:rowOff>160641</xdr:rowOff>
    </xdr:to>
    <xdr:sp macro="" textlink="$AP$31">
      <xdr:nvSpPr>
        <xdr:cNvPr id="256" name="テキスト ボックス 255">
          <a:extLst>
            <a:ext uri="{FF2B5EF4-FFF2-40B4-BE49-F238E27FC236}">
              <a16:creationId xmlns:a16="http://schemas.microsoft.com/office/drawing/2014/main" id="{E6F3CEBB-8661-AD9B-A27E-C464C1B03AE2}"/>
            </a:ext>
          </a:extLst>
        </xdr:cNvPr>
        <xdr:cNvSpPr txBox="1"/>
      </xdr:nvSpPr>
      <xdr:spPr>
        <a:xfrm rot="16200000">
          <a:off x="15535819" y="5781937"/>
          <a:ext cx="527813" cy="289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D4AFAB-7831-4897-BC9B-1795652B7D94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0.667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31</xdr:col>
      <xdr:colOff>108135</xdr:colOff>
      <xdr:row>7</xdr:row>
      <xdr:rowOff>226177</xdr:rowOff>
    </xdr:from>
    <xdr:to>
      <xdr:col>31</xdr:col>
      <xdr:colOff>108135</xdr:colOff>
      <xdr:row>9</xdr:row>
      <xdr:rowOff>21568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6A5DB0FA-76B6-D8E2-B06C-B140CCDF4897}"/>
            </a:ext>
          </a:extLst>
        </xdr:cNvPr>
        <xdr:cNvCxnSpPr/>
      </xdr:nvCxnSpPr>
      <xdr:spPr>
        <a:xfrm>
          <a:off x="7252350" y="1839387"/>
          <a:ext cx="0" cy="256308"/>
        </a:xfrm>
        <a:prstGeom prst="line">
          <a:avLst/>
        </a:prstGeom>
        <a:ln w="31750">
          <a:solidFill>
            <a:schemeClr val="tx1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99842</xdr:colOff>
      <xdr:row>23</xdr:row>
      <xdr:rowOff>121252</xdr:rowOff>
    </xdr:from>
    <xdr:to>
      <xdr:col>66</xdr:col>
      <xdr:colOff>99842</xdr:colOff>
      <xdr:row>24</xdr:row>
      <xdr:rowOff>154724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A5BE6244-4932-6389-57ED-298A74E05492}"/>
            </a:ext>
          </a:extLst>
        </xdr:cNvPr>
        <xdr:cNvCxnSpPr/>
      </xdr:nvCxnSpPr>
      <xdr:spPr>
        <a:xfrm>
          <a:off x="15147842" y="4909252"/>
          <a:ext cx="0" cy="261472"/>
        </a:xfrm>
        <a:prstGeom prst="line">
          <a:avLst/>
        </a:prstGeom>
        <a:ln w="31750">
          <a:solidFill>
            <a:schemeClr val="tx1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176699</xdr:colOff>
      <xdr:row>28</xdr:row>
      <xdr:rowOff>126257</xdr:rowOff>
    </xdr:from>
    <xdr:to>
      <xdr:col>62</xdr:col>
      <xdr:colOff>43851</xdr:colOff>
      <xdr:row>29</xdr:row>
      <xdr:rowOff>71490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F6275567-0F5E-65CE-9498-000B744B2EC0}"/>
            </a:ext>
          </a:extLst>
        </xdr:cNvPr>
        <xdr:cNvCxnSpPr/>
      </xdr:nvCxnSpPr>
      <xdr:spPr>
        <a:xfrm rot="-1200000" flipV="1">
          <a:off x="13925829" y="6084214"/>
          <a:ext cx="325457" cy="174385"/>
        </a:xfrm>
        <a:prstGeom prst="line">
          <a:avLst/>
        </a:prstGeom>
        <a:ln w="44450">
          <a:solidFill>
            <a:schemeClr val="tx1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62</xdr:col>
      <xdr:colOff>220494</xdr:colOff>
      <xdr:row>25</xdr:row>
      <xdr:rowOff>222280</xdr:rowOff>
    </xdr:from>
    <xdr:to>
      <xdr:col>65</xdr:col>
      <xdr:colOff>11906</xdr:colOff>
      <xdr:row>26</xdr:row>
      <xdr:rowOff>172641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ADCB82B1-94BE-42EC-A41E-04E1EC1718B8}"/>
            </a:ext>
          </a:extLst>
        </xdr:cNvPr>
        <xdr:cNvSpPr txBox="1"/>
      </xdr:nvSpPr>
      <xdr:spPr>
        <a:xfrm>
          <a:off x="14246057" y="5425311"/>
          <a:ext cx="470068" cy="176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=</a:t>
          </a:r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60</xdr:col>
      <xdr:colOff>142307</xdr:colOff>
      <xdr:row>29</xdr:row>
      <xdr:rowOff>32474</xdr:rowOff>
    </xdr:from>
    <xdr:to>
      <xdr:col>62</xdr:col>
      <xdr:colOff>104651</xdr:colOff>
      <xdr:row>30</xdr:row>
      <xdr:rowOff>44085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2137F4EF-608F-4652-83FC-1753D7C9ADD1}"/>
            </a:ext>
          </a:extLst>
        </xdr:cNvPr>
        <xdr:cNvSpPr txBox="1"/>
      </xdr:nvSpPr>
      <xdr:spPr>
        <a:xfrm>
          <a:off x="13858307" y="6204674"/>
          <a:ext cx="419544" cy="240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64</xdr:col>
      <xdr:colOff>78474</xdr:colOff>
      <xdr:row>28</xdr:row>
      <xdr:rowOff>73465</xdr:rowOff>
    </xdr:from>
    <xdr:to>
      <xdr:col>66</xdr:col>
      <xdr:colOff>18049</xdr:colOff>
      <xdr:row>29</xdr:row>
      <xdr:rowOff>80318</xdr:rowOff>
    </xdr:to>
    <xdr:sp macro="" textlink="$BH$4">
      <xdr:nvSpPr>
        <xdr:cNvPr id="88" name="テキスト ボックス 87">
          <a:extLst>
            <a:ext uri="{FF2B5EF4-FFF2-40B4-BE49-F238E27FC236}">
              <a16:creationId xmlns:a16="http://schemas.microsoft.com/office/drawing/2014/main" id="{4B9F2E38-30CB-4B0E-A578-42DC74827A02}"/>
            </a:ext>
          </a:extLst>
        </xdr:cNvPr>
        <xdr:cNvSpPr txBox="1"/>
      </xdr:nvSpPr>
      <xdr:spPr>
        <a:xfrm>
          <a:off x="14708874" y="6017065"/>
          <a:ext cx="396775" cy="2354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BA6533D-5A5B-46F9-816B-F9FB977CA27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游ゴシック"/>
              <a:cs typeface="Times New Roman"/>
            </a:rPr>
            <a:pPr/>
            <a:t>48</a:t>
          </a:fld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55533</xdr:colOff>
      <xdr:row>28</xdr:row>
      <xdr:rowOff>65046</xdr:rowOff>
    </xdr:from>
    <xdr:to>
      <xdr:col>65</xdr:col>
      <xdr:colOff>35717</xdr:colOff>
      <xdr:row>29</xdr:row>
      <xdr:rowOff>64277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571D7E18-DBED-4064-A75F-256D92188892}"/>
            </a:ext>
          </a:extLst>
        </xdr:cNvPr>
        <xdr:cNvSpPr txBox="1"/>
      </xdr:nvSpPr>
      <xdr:spPr>
        <a:xfrm>
          <a:off x="14557346" y="6510296"/>
          <a:ext cx="440559" cy="229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ω</a:t>
          </a:r>
          <a:r>
            <a:rPr kumimoji="1" lang="en-US" altLang="ja-JP" sz="900" i="1" baseline="-25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 i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</a:p>
        <a:p>
          <a:r>
            <a:rPr kumimoji="1" lang="en-US" altLang="ja-JP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60</xdr:col>
      <xdr:colOff>96268</xdr:colOff>
      <xdr:row>30</xdr:row>
      <xdr:rowOff>142713</xdr:rowOff>
    </xdr:from>
    <xdr:to>
      <xdr:col>62</xdr:col>
      <xdr:colOff>32188</xdr:colOff>
      <xdr:row>31</xdr:row>
      <xdr:rowOff>155551</xdr:rowOff>
    </xdr:to>
    <xdr:sp macro="" textlink="">
      <xdr:nvSpPr>
        <xdr:cNvPr id="96" name="テキスト ボックス 95">
          <a:extLst>
            <a:ext uri="{FF2B5EF4-FFF2-40B4-BE49-F238E27FC236}">
              <a16:creationId xmlns:a16="http://schemas.microsoft.com/office/drawing/2014/main" id="{5D7F87D8-C450-49B6-BA3A-E25A28ED6F41}"/>
            </a:ext>
          </a:extLst>
        </xdr:cNvPr>
        <xdr:cNvSpPr txBox="1"/>
      </xdr:nvSpPr>
      <xdr:spPr>
        <a:xfrm>
          <a:off x="14011051" y="6636278"/>
          <a:ext cx="399746" cy="244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x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60</xdr:col>
      <xdr:colOff>130538</xdr:colOff>
      <xdr:row>30</xdr:row>
      <xdr:rowOff>130032</xdr:rowOff>
    </xdr:from>
    <xdr:to>
      <xdr:col>62</xdr:col>
      <xdr:colOff>51598</xdr:colOff>
      <xdr:row>30</xdr:row>
      <xdr:rowOff>130032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8D0D1E83-D10E-4453-BD85-1B31FD78FEEE}"/>
            </a:ext>
          </a:extLst>
        </xdr:cNvPr>
        <xdr:cNvCxnSpPr/>
      </xdr:nvCxnSpPr>
      <xdr:spPr>
        <a:xfrm>
          <a:off x="14045321" y="6623597"/>
          <a:ext cx="384886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126100</xdr:colOff>
      <xdr:row>30</xdr:row>
      <xdr:rowOff>23887</xdr:rowOff>
    </xdr:from>
    <xdr:to>
      <xdr:col>60</xdr:col>
      <xdr:colOff>127413</xdr:colOff>
      <xdr:row>30</xdr:row>
      <xdr:rowOff>207504</xdr:rowOff>
    </xdr:to>
    <xdr:cxnSp macro="">
      <xdr:nvCxnSpPr>
        <xdr:cNvPr id="103" name="直線コネクタ 102">
          <a:extLst>
            <a:ext uri="{FF2B5EF4-FFF2-40B4-BE49-F238E27FC236}">
              <a16:creationId xmlns:a16="http://schemas.microsoft.com/office/drawing/2014/main" id="{BF1CBFF6-84D1-44C0-AF2A-71EAC868560B}"/>
            </a:ext>
          </a:extLst>
        </xdr:cNvPr>
        <xdr:cNvCxnSpPr/>
      </xdr:nvCxnSpPr>
      <xdr:spPr>
        <a:xfrm>
          <a:off x="14040883" y="6517452"/>
          <a:ext cx="1313" cy="183617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77518</xdr:colOff>
      <xdr:row>30</xdr:row>
      <xdr:rowOff>145745</xdr:rowOff>
    </xdr:from>
    <xdr:to>
      <xdr:col>63</xdr:col>
      <xdr:colOff>114303</xdr:colOff>
      <xdr:row>31</xdr:row>
      <xdr:rowOff>144438</xdr:rowOff>
    </xdr:to>
    <xdr:sp macro="" textlink="$AP$35">
      <xdr:nvSpPr>
        <xdr:cNvPr id="108" name="テキスト ボックス 107">
          <a:extLst>
            <a:ext uri="{FF2B5EF4-FFF2-40B4-BE49-F238E27FC236}">
              <a16:creationId xmlns:a16="http://schemas.microsoft.com/office/drawing/2014/main" id="{A332BD09-F3F3-499E-AEB3-7E45C0E688F1}"/>
            </a:ext>
          </a:extLst>
        </xdr:cNvPr>
        <xdr:cNvSpPr txBox="1"/>
      </xdr:nvSpPr>
      <xdr:spPr>
        <a:xfrm>
          <a:off x="14224214" y="6639310"/>
          <a:ext cx="500611" cy="230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241B4A-C48D-40E2-BB95-461070745524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1.067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62</xdr:col>
      <xdr:colOff>56806</xdr:colOff>
      <xdr:row>30</xdr:row>
      <xdr:rowOff>18631</xdr:rowOff>
    </xdr:from>
    <xdr:to>
      <xdr:col>62</xdr:col>
      <xdr:colOff>56806</xdr:colOff>
      <xdr:row>30</xdr:row>
      <xdr:rowOff>201334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C32FFA90-9698-48E3-908B-085B65C4551E}"/>
            </a:ext>
          </a:extLst>
        </xdr:cNvPr>
        <xdr:cNvCxnSpPr/>
      </xdr:nvCxnSpPr>
      <xdr:spPr>
        <a:xfrm>
          <a:off x="14435415" y="6512196"/>
          <a:ext cx="0" cy="182703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44747</xdr:colOff>
      <xdr:row>25</xdr:row>
      <xdr:rowOff>221895</xdr:rowOff>
    </xdr:from>
    <xdr:to>
      <xdr:col>66</xdr:col>
      <xdr:colOff>180456</xdr:colOff>
      <xdr:row>27</xdr:row>
      <xdr:rowOff>2529</xdr:rowOff>
    </xdr:to>
    <xdr:sp macro="" textlink="$BH$7">
      <xdr:nvSpPr>
        <xdr:cNvPr id="133" name="テキスト ボックス 132">
          <a:extLst>
            <a:ext uri="{FF2B5EF4-FFF2-40B4-BE49-F238E27FC236}">
              <a16:creationId xmlns:a16="http://schemas.microsoft.com/office/drawing/2014/main" id="{FE180C91-1BB4-455A-AD74-92F545037DB8}"/>
            </a:ext>
          </a:extLst>
        </xdr:cNvPr>
        <xdr:cNvSpPr txBox="1"/>
      </xdr:nvSpPr>
      <xdr:spPr>
        <a:xfrm>
          <a:off x="14522747" y="5424926"/>
          <a:ext cx="588147" cy="2330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7E8D51C-B7A2-422E-B8B9-655B4F087D52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103.036</a:t>
          </a:fld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167106</xdr:colOff>
      <xdr:row>29</xdr:row>
      <xdr:rowOff>48725</xdr:rowOff>
    </xdr:from>
    <xdr:to>
      <xdr:col>64</xdr:col>
      <xdr:colOff>4855</xdr:colOff>
      <xdr:row>30</xdr:row>
      <xdr:rowOff>55580</xdr:rowOff>
    </xdr:to>
    <xdr:sp macro="" textlink="$BH$14">
      <xdr:nvSpPr>
        <xdr:cNvPr id="134" name="テキスト ボックス 133">
          <a:extLst>
            <a:ext uri="{FF2B5EF4-FFF2-40B4-BE49-F238E27FC236}">
              <a16:creationId xmlns:a16="http://schemas.microsoft.com/office/drawing/2014/main" id="{2CD07C20-2AF1-462D-9F9D-51D24D47AE0E}"/>
            </a:ext>
          </a:extLst>
        </xdr:cNvPr>
        <xdr:cNvSpPr txBox="1"/>
      </xdr:nvSpPr>
      <xdr:spPr>
        <a:xfrm>
          <a:off x="14111706" y="6220925"/>
          <a:ext cx="523549" cy="235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60F0961-1DE5-467A-BCDB-166294F01F5B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Times New Roman"/>
              <a:ea typeface="游ゴシック"/>
              <a:cs typeface="Times New Roman"/>
            </a:rPr>
            <a:pPr/>
            <a:t>50.503</a:t>
          </a:fld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62</xdr:col>
      <xdr:colOff>12981</xdr:colOff>
      <xdr:row>28</xdr:row>
      <xdr:rowOff>37821</xdr:rowOff>
    </xdr:from>
    <xdr:to>
      <xdr:col>62</xdr:col>
      <xdr:colOff>219798</xdr:colOff>
      <xdr:row>28</xdr:row>
      <xdr:rowOff>37821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688E8657-AF54-46EB-9F39-9717AC6EFDB7}"/>
            </a:ext>
          </a:extLst>
        </xdr:cNvPr>
        <xdr:cNvCxnSpPr/>
      </xdr:nvCxnSpPr>
      <xdr:spPr>
        <a:xfrm flipH="1">
          <a:off x="14186181" y="5981421"/>
          <a:ext cx="206817" cy="0"/>
        </a:xfrm>
        <a:prstGeom prst="line">
          <a:avLst/>
        </a:prstGeom>
        <a:ln w="444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13270</xdr:colOff>
      <xdr:row>27</xdr:row>
      <xdr:rowOff>52989</xdr:rowOff>
    </xdr:from>
    <xdr:to>
      <xdr:col>62</xdr:col>
      <xdr:colOff>13270</xdr:colOff>
      <xdr:row>28</xdr:row>
      <xdr:rowOff>38035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3E1E42D7-55BF-410C-BF8C-352ACFC64A83}"/>
            </a:ext>
          </a:extLst>
        </xdr:cNvPr>
        <xdr:cNvCxnSpPr/>
      </xdr:nvCxnSpPr>
      <xdr:spPr>
        <a:xfrm>
          <a:off x="14186470" y="5767989"/>
          <a:ext cx="0" cy="213646"/>
        </a:xfrm>
        <a:prstGeom prst="line">
          <a:avLst/>
        </a:prstGeom>
        <a:ln w="444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16595</xdr:colOff>
      <xdr:row>25</xdr:row>
      <xdr:rowOff>219131</xdr:rowOff>
    </xdr:from>
    <xdr:to>
      <xdr:col>63</xdr:col>
      <xdr:colOff>124</xdr:colOff>
      <xdr:row>27</xdr:row>
      <xdr:rowOff>2141</xdr:rowOff>
    </xdr:to>
    <xdr:sp macro="" textlink="">
      <xdr:nvSpPr>
        <xdr:cNvPr id="137" name="テキスト ボックス 136">
          <a:extLst>
            <a:ext uri="{FF2B5EF4-FFF2-40B4-BE49-F238E27FC236}">
              <a16:creationId xmlns:a16="http://schemas.microsoft.com/office/drawing/2014/main" id="{CFD51DE4-F831-45E5-A9A5-E7B3795EEFC5}"/>
            </a:ext>
          </a:extLst>
        </xdr:cNvPr>
        <xdr:cNvSpPr txBox="1"/>
      </xdr:nvSpPr>
      <xdr:spPr>
        <a:xfrm>
          <a:off x="13961195" y="5476931"/>
          <a:ext cx="440729" cy="2402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Ev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33095</xdr:colOff>
      <xdr:row>26</xdr:row>
      <xdr:rowOff>114422</xdr:rowOff>
    </xdr:from>
    <xdr:to>
      <xdr:col>63</xdr:col>
      <xdr:colOff>175407</xdr:colOff>
      <xdr:row>27</xdr:row>
      <xdr:rowOff>121276</xdr:rowOff>
    </xdr:to>
    <xdr:sp macro="" textlink="$AP$26">
      <xdr:nvSpPr>
        <xdr:cNvPr id="138" name="テキスト ボックス 137">
          <a:extLst>
            <a:ext uri="{FF2B5EF4-FFF2-40B4-BE49-F238E27FC236}">
              <a16:creationId xmlns:a16="http://schemas.microsoft.com/office/drawing/2014/main" id="{9719C6C9-540B-4EDE-8F75-0FDE96D2F0B9}"/>
            </a:ext>
          </a:extLst>
        </xdr:cNvPr>
        <xdr:cNvSpPr txBox="1"/>
      </xdr:nvSpPr>
      <xdr:spPr>
        <a:xfrm>
          <a:off x="13977695" y="5600822"/>
          <a:ext cx="599512" cy="2354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89B631-BDF4-4170-9FAE-0437A909A39B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35.126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66</xdr:col>
      <xdr:colOff>122215</xdr:colOff>
      <xdr:row>28</xdr:row>
      <xdr:rowOff>48168</xdr:rowOff>
    </xdr:from>
    <xdr:to>
      <xdr:col>66</xdr:col>
      <xdr:colOff>122215</xdr:colOff>
      <xdr:row>29</xdr:row>
      <xdr:rowOff>60768</xdr:rowOff>
    </xdr:to>
    <xdr:cxnSp macro="">
      <xdr:nvCxnSpPr>
        <xdr:cNvPr id="146" name="直線コネクタ 145">
          <a:extLst>
            <a:ext uri="{FF2B5EF4-FFF2-40B4-BE49-F238E27FC236}">
              <a16:creationId xmlns:a16="http://schemas.microsoft.com/office/drawing/2014/main" id="{116457BD-33E4-421A-981C-EF9DD4A47F7D}"/>
            </a:ext>
          </a:extLst>
        </xdr:cNvPr>
        <xdr:cNvCxnSpPr/>
      </xdr:nvCxnSpPr>
      <xdr:spPr>
        <a:xfrm>
          <a:off x="15209815" y="5991768"/>
          <a:ext cx="0" cy="241200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174150</xdr:colOff>
      <xdr:row>29</xdr:row>
      <xdr:rowOff>60126</xdr:rowOff>
    </xdr:from>
    <xdr:to>
      <xdr:col>66</xdr:col>
      <xdr:colOff>170366</xdr:colOff>
      <xdr:row>29</xdr:row>
      <xdr:rowOff>60126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4326C675-ACCF-4C6E-9E4D-FCF494EE3B1C}"/>
            </a:ext>
          </a:extLst>
        </xdr:cNvPr>
        <xdr:cNvCxnSpPr/>
      </xdr:nvCxnSpPr>
      <xdr:spPr>
        <a:xfrm>
          <a:off x="15033150" y="6232326"/>
          <a:ext cx="22481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179407</xdr:colOff>
      <xdr:row>28</xdr:row>
      <xdr:rowOff>48151</xdr:rowOff>
    </xdr:from>
    <xdr:to>
      <xdr:col>66</xdr:col>
      <xdr:colOff>175623</xdr:colOff>
      <xdr:row>28</xdr:row>
      <xdr:rowOff>48151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89A51E66-E100-4132-ACD6-EF3327466A86}"/>
            </a:ext>
          </a:extLst>
        </xdr:cNvPr>
        <xdr:cNvCxnSpPr/>
      </xdr:nvCxnSpPr>
      <xdr:spPr>
        <a:xfrm>
          <a:off x="15038407" y="5991751"/>
          <a:ext cx="22481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66</xdr:col>
      <xdr:colOff>119278</xdr:colOff>
      <xdr:row>27</xdr:row>
      <xdr:rowOff>175766</xdr:rowOff>
    </xdr:from>
    <xdr:to>
      <xdr:col>67</xdr:col>
      <xdr:colOff>74251</xdr:colOff>
      <xdr:row>29</xdr:row>
      <xdr:rowOff>127907</xdr:rowOff>
    </xdr:to>
    <xdr:sp macro="" textlink="">
      <xdr:nvSpPr>
        <xdr:cNvPr id="149" name="テキスト ボックス 148">
          <a:extLst>
            <a:ext uri="{FF2B5EF4-FFF2-40B4-BE49-F238E27FC236}">
              <a16:creationId xmlns:a16="http://schemas.microsoft.com/office/drawing/2014/main" id="{A99B3310-7F41-44B6-8D82-677ABAE4D955}"/>
            </a:ext>
          </a:extLst>
        </xdr:cNvPr>
        <xdr:cNvSpPr txBox="1"/>
      </xdr:nvSpPr>
      <xdr:spPr>
        <a:xfrm rot="16200000">
          <a:off x="15093994" y="6003650"/>
          <a:ext cx="409341" cy="1835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y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66</xdr:col>
      <xdr:colOff>136046</xdr:colOff>
      <xdr:row>26</xdr:row>
      <xdr:rowOff>41857</xdr:rowOff>
    </xdr:from>
    <xdr:to>
      <xdr:col>67</xdr:col>
      <xdr:colOff>191084</xdr:colOff>
      <xdr:row>28</xdr:row>
      <xdr:rowOff>104209</xdr:rowOff>
    </xdr:to>
    <xdr:sp macro="" textlink="$AP$31">
      <xdr:nvSpPr>
        <xdr:cNvPr id="150" name="テキスト ボックス 149">
          <a:extLst>
            <a:ext uri="{FF2B5EF4-FFF2-40B4-BE49-F238E27FC236}">
              <a16:creationId xmlns:a16="http://schemas.microsoft.com/office/drawing/2014/main" id="{E578F0B3-31AF-4B19-9E57-FE6648A5A146}"/>
            </a:ext>
          </a:extLst>
        </xdr:cNvPr>
        <xdr:cNvSpPr txBox="1"/>
      </xdr:nvSpPr>
      <xdr:spPr>
        <a:xfrm rot="16200000">
          <a:off x="15105689" y="5646214"/>
          <a:ext cx="519552" cy="2836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D4AFAB-7831-4897-BC9B-1795652B7D94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0.667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62</xdr:col>
      <xdr:colOff>185728</xdr:colOff>
      <xdr:row>27</xdr:row>
      <xdr:rowOff>144608</xdr:rowOff>
    </xdr:from>
    <xdr:to>
      <xdr:col>64</xdr:col>
      <xdr:colOff>173321</xdr:colOff>
      <xdr:row>28</xdr:row>
      <xdr:rowOff>155172</xdr:rowOff>
    </xdr:to>
    <xdr:sp macro="" textlink="">
      <xdr:nvSpPr>
        <xdr:cNvPr id="151" name="テキスト ボックス 150">
          <a:extLst>
            <a:ext uri="{FF2B5EF4-FFF2-40B4-BE49-F238E27FC236}">
              <a16:creationId xmlns:a16="http://schemas.microsoft.com/office/drawing/2014/main" id="{079B4BA1-94C6-48A8-A131-4A06FD8AD6E0}"/>
            </a:ext>
          </a:extLst>
        </xdr:cNvPr>
        <xdr:cNvSpPr txBox="1"/>
      </xdr:nvSpPr>
      <xdr:spPr>
        <a:xfrm>
          <a:off x="14358928" y="5859608"/>
          <a:ext cx="444793" cy="2391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Eh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64</xdr:col>
      <xdr:colOff>9045</xdr:colOff>
      <xdr:row>27</xdr:row>
      <xdr:rowOff>138927</xdr:rowOff>
    </xdr:from>
    <xdr:to>
      <xdr:col>66</xdr:col>
      <xdr:colOff>68357</xdr:colOff>
      <xdr:row>28</xdr:row>
      <xdr:rowOff>144735</xdr:rowOff>
    </xdr:to>
    <xdr:sp macro="" textlink="$AP$21">
      <xdr:nvSpPr>
        <xdr:cNvPr id="152" name="テキスト ボックス 151">
          <a:extLst>
            <a:ext uri="{FF2B5EF4-FFF2-40B4-BE49-F238E27FC236}">
              <a16:creationId xmlns:a16="http://schemas.microsoft.com/office/drawing/2014/main" id="{93A2F6BE-0BD8-4332-9AA7-D0EC7CCB69DA}"/>
            </a:ext>
          </a:extLst>
        </xdr:cNvPr>
        <xdr:cNvSpPr txBox="1"/>
      </xdr:nvSpPr>
      <xdr:spPr>
        <a:xfrm>
          <a:off x="14639445" y="5853927"/>
          <a:ext cx="516512" cy="2344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24B80E7-65D4-4079-B321-388F2DEED089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36.286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122643</xdr:colOff>
      <xdr:row>35</xdr:row>
      <xdr:rowOff>201605</xdr:rowOff>
    </xdr:from>
    <xdr:to>
      <xdr:col>31</xdr:col>
      <xdr:colOff>217624</xdr:colOff>
      <xdr:row>35</xdr:row>
      <xdr:rowOff>201605</xdr:rowOff>
    </xdr:to>
    <xdr:cxnSp macro="">
      <xdr:nvCxnSpPr>
        <xdr:cNvPr id="153" name="直線コネクタ 152">
          <a:extLst>
            <a:ext uri="{FF2B5EF4-FFF2-40B4-BE49-F238E27FC236}">
              <a16:creationId xmlns:a16="http://schemas.microsoft.com/office/drawing/2014/main" id="{3D424BC5-48AA-49BC-BACA-FD046CCDDDF6}"/>
            </a:ext>
          </a:extLst>
        </xdr:cNvPr>
        <xdr:cNvCxnSpPr/>
      </xdr:nvCxnSpPr>
      <xdr:spPr>
        <a:xfrm flipH="1">
          <a:off x="6729262" y="8175110"/>
          <a:ext cx="550609" cy="0"/>
        </a:xfrm>
        <a:prstGeom prst="line">
          <a:avLst/>
        </a:prstGeom>
        <a:ln w="190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174636</xdr:colOff>
      <xdr:row>35</xdr:row>
      <xdr:rowOff>165513</xdr:rowOff>
    </xdr:from>
    <xdr:to>
      <xdr:col>32</xdr:col>
      <xdr:colOff>83343</xdr:colOff>
      <xdr:row>36</xdr:row>
      <xdr:rowOff>143745</xdr:rowOff>
    </xdr:to>
    <xdr:sp macro="" textlink="">
      <xdr:nvSpPr>
        <xdr:cNvPr id="155" name="テキスト ボックス 154">
          <a:extLst>
            <a:ext uri="{FF2B5EF4-FFF2-40B4-BE49-F238E27FC236}">
              <a16:creationId xmlns:a16="http://schemas.microsoft.com/office/drawing/2014/main" id="{4DD5AD32-B573-4401-8C77-BB7827CC8759}"/>
            </a:ext>
          </a:extLst>
        </xdr:cNvPr>
        <xdr:cNvSpPr txBox="1"/>
      </xdr:nvSpPr>
      <xdr:spPr>
        <a:xfrm>
          <a:off x="6734980" y="8083169"/>
          <a:ext cx="587363" cy="2044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ja-JP" altLang="en-US" sz="900" i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・</a:t>
          </a:r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31</xdr:col>
      <xdr:colOff>183833</xdr:colOff>
      <xdr:row>28</xdr:row>
      <xdr:rowOff>146467</xdr:rowOff>
    </xdr:from>
    <xdr:to>
      <xdr:col>34</xdr:col>
      <xdr:colOff>13710</xdr:colOff>
      <xdr:row>29</xdr:row>
      <xdr:rowOff>117661</xdr:rowOff>
    </xdr:to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8E320C00-34A4-A53C-7F8D-83CEDE86F473}"/>
            </a:ext>
          </a:extLst>
        </xdr:cNvPr>
        <xdr:cNvSpPr txBox="1"/>
      </xdr:nvSpPr>
      <xdr:spPr>
        <a:xfrm>
          <a:off x="7246080" y="6525271"/>
          <a:ext cx="513321" cy="1990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32</xdr:col>
      <xdr:colOff>1486</xdr:colOff>
      <xdr:row>21</xdr:row>
      <xdr:rowOff>175547</xdr:rowOff>
    </xdr:from>
    <xdr:to>
      <xdr:col>32</xdr:col>
      <xdr:colOff>1486</xdr:colOff>
      <xdr:row>35</xdr:row>
      <xdr:rowOff>215146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B7153201-EDF6-4134-809B-92637FB5D9B5}"/>
            </a:ext>
          </a:extLst>
        </xdr:cNvPr>
        <xdr:cNvCxnSpPr/>
      </xdr:nvCxnSpPr>
      <xdr:spPr>
        <a:xfrm>
          <a:off x="7291548" y="4959650"/>
          <a:ext cx="0" cy="3229001"/>
        </a:xfrm>
        <a:prstGeom prst="line">
          <a:avLst/>
        </a:prstGeom>
        <a:ln w="190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168749</xdr:colOff>
      <xdr:row>28</xdr:row>
      <xdr:rowOff>31227</xdr:rowOff>
    </xdr:from>
    <xdr:to>
      <xdr:col>29</xdr:col>
      <xdr:colOff>100482</xdr:colOff>
      <xdr:row>35</xdr:row>
      <xdr:rowOff>178122</xdr:rowOff>
    </xdr:to>
    <xdr:cxnSp macro="">
      <xdr:nvCxnSpPr>
        <xdr:cNvPr id="162" name="直線コネクタ 161">
          <a:extLst>
            <a:ext uri="{FF2B5EF4-FFF2-40B4-BE49-F238E27FC236}">
              <a16:creationId xmlns:a16="http://schemas.microsoft.com/office/drawing/2014/main" id="{7733F0A9-2C1C-4962-95B8-A6917E4328C8}"/>
            </a:ext>
          </a:extLst>
        </xdr:cNvPr>
        <xdr:cNvCxnSpPr/>
      </xdr:nvCxnSpPr>
      <xdr:spPr>
        <a:xfrm flipH="1" flipV="1">
          <a:off x="6091924" y="6410031"/>
          <a:ext cx="615177" cy="1741596"/>
        </a:xfrm>
        <a:prstGeom prst="line">
          <a:avLst/>
        </a:prstGeom>
        <a:ln w="190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165709</xdr:colOff>
      <xdr:row>21</xdr:row>
      <xdr:rowOff>163978</xdr:rowOff>
    </xdr:from>
    <xdr:to>
      <xdr:col>31</xdr:col>
      <xdr:colOff>206499</xdr:colOff>
      <xdr:row>28</xdr:row>
      <xdr:rowOff>14205</xdr:rowOff>
    </xdr:to>
    <xdr:cxnSp macro="">
      <xdr:nvCxnSpPr>
        <xdr:cNvPr id="163" name="直線コネクタ 162">
          <a:extLst>
            <a:ext uri="{FF2B5EF4-FFF2-40B4-BE49-F238E27FC236}">
              <a16:creationId xmlns:a16="http://schemas.microsoft.com/office/drawing/2014/main" id="{EC43C3BB-9E9A-8AB7-66BA-736EA746F9C8}"/>
            </a:ext>
          </a:extLst>
        </xdr:cNvPr>
        <xdr:cNvCxnSpPr/>
      </xdr:nvCxnSpPr>
      <xdr:spPr>
        <a:xfrm flipV="1">
          <a:off x="6088884" y="4948081"/>
          <a:ext cx="1179862" cy="1444928"/>
        </a:xfrm>
        <a:prstGeom prst="line">
          <a:avLst/>
        </a:prstGeom>
        <a:ln w="190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216643</xdr:colOff>
      <xdr:row>34</xdr:row>
      <xdr:rowOff>163821</xdr:rowOff>
    </xdr:from>
    <xdr:to>
      <xdr:col>29</xdr:col>
      <xdr:colOff>104389</xdr:colOff>
      <xdr:row>35</xdr:row>
      <xdr:rowOff>174705</xdr:rowOff>
    </xdr:to>
    <xdr:sp macro="" textlink="">
      <xdr:nvSpPr>
        <xdr:cNvPr id="174" name="テキスト ボックス 173">
          <a:extLst>
            <a:ext uri="{FF2B5EF4-FFF2-40B4-BE49-F238E27FC236}">
              <a16:creationId xmlns:a16="http://schemas.microsoft.com/office/drawing/2014/main" id="{E50E35B6-FC1C-A0C7-C9EF-041CA16FF8A0}"/>
            </a:ext>
          </a:extLst>
        </xdr:cNvPr>
        <xdr:cNvSpPr txBox="1"/>
      </xdr:nvSpPr>
      <xdr:spPr>
        <a:xfrm>
          <a:off x="5912004" y="7909512"/>
          <a:ext cx="799004" cy="2386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ysClr val="windowText" lastClr="00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90+φ-ω</a:t>
          </a:r>
          <a:r>
            <a:rPr kumimoji="1" lang="en-US" altLang="ja-JP" sz="900" i="1" baseline="-25000">
              <a:solidFill>
                <a:sysClr val="windowText" lastClr="00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E</a:t>
          </a:r>
        </a:p>
        <a:p>
          <a:r>
            <a:rPr kumimoji="1" lang="en-US" altLang="ja-JP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19850</xdr:colOff>
      <xdr:row>31</xdr:row>
      <xdr:rowOff>186529</xdr:rowOff>
    </xdr:from>
    <xdr:to>
      <xdr:col>28</xdr:col>
      <xdr:colOff>196545</xdr:colOff>
      <xdr:row>32</xdr:row>
      <xdr:rowOff>193381</xdr:rowOff>
    </xdr:to>
    <xdr:sp macro="" textlink="">
      <xdr:nvSpPr>
        <xdr:cNvPr id="175" name="テキスト ボックス 174">
          <a:extLst>
            <a:ext uri="{FF2B5EF4-FFF2-40B4-BE49-F238E27FC236}">
              <a16:creationId xmlns:a16="http://schemas.microsoft.com/office/drawing/2014/main" id="{CE118042-67E6-7796-C6D3-4D6BB08A7981}"/>
            </a:ext>
          </a:extLst>
        </xdr:cNvPr>
        <xdr:cNvSpPr txBox="1"/>
      </xdr:nvSpPr>
      <xdr:spPr>
        <a:xfrm>
          <a:off x="6170840" y="7248776"/>
          <a:ext cx="404509" cy="2346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1202</xdr:colOff>
      <xdr:row>24</xdr:row>
      <xdr:rowOff>75104</xdr:rowOff>
    </xdr:from>
    <xdr:to>
      <xdr:col>29</xdr:col>
      <xdr:colOff>182499</xdr:colOff>
      <xdr:row>25</xdr:row>
      <xdr:rowOff>86711</xdr:rowOff>
    </xdr:to>
    <xdr:sp macro="" textlink="">
      <xdr:nvSpPr>
        <xdr:cNvPr id="176" name="テキスト ボックス 175">
          <a:extLst>
            <a:ext uri="{FF2B5EF4-FFF2-40B4-BE49-F238E27FC236}">
              <a16:creationId xmlns:a16="http://schemas.microsoft.com/office/drawing/2014/main" id="{568B54C6-0212-E9A2-184A-129268054D89}"/>
            </a:ext>
          </a:extLst>
        </xdr:cNvPr>
        <xdr:cNvSpPr txBox="1"/>
      </xdr:nvSpPr>
      <xdr:spPr>
        <a:xfrm>
          <a:off x="6380006" y="5542650"/>
          <a:ext cx="409112" cy="2394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174115</xdr:colOff>
      <xdr:row>28</xdr:row>
      <xdr:rowOff>14900</xdr:rowOff>
    </xdr:from>
    <xdr:to>
      <xdr:col>28</xdr:col>
      <xdr:colOff>124868</xdr:colOff>
      <xdr:row>28</xdr:row>
      <xdr:rowOff>14900</xdr:rowOff>
    </xdr:to>
    <xdr:cxnSp macro="">
      <xdr:nvCxnSpPr>
        <xdr:cNvPr id="177" name="直線コネクタ 176">
          <a:extLst>
            <a:ext uri="{FF2B5EF4-FFF2-40B4-BE49-F238E27FC236}">
              <a16:creationId xmlns:a16="http://schemas.microsoft.com/office/drawing/2014/main" id="{295D8E8D-EBA8-0C5D-E619-A2101997800C}"/>
            </a:ext>
          </a:extLst>
        </xdr:cNvPr>
        <xdr:cNvCxnSpPr/>
      </xdr:nvCxnSpPr>
      <xdr:spPr>
        <a:xfrm>
          <a:off x="6097290" y="6393704"/>
          <a:ext cx="406382" cy="0"/>
        </a:xfrm>
        <a:prstGeom prst="line">
          <a:avLst/>
        </a:prstGeom>
        <a:ln w="6350">
          <a:solidFill>
            <a:schemeClr val="accent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207685</xdr:colOff>
      <xdr:row>26</xdr:row>
      <xdr:rowOff>156851</xdr:rowOff>
    </xdr:from>
    <xdr:to>
      <xdr:col>30</xdr:col>
      <xdr:colOff>80089</xdr:colOff>
      <xdr:row>27</xdr:row>
      <xdr:rowOff>163806</xdr:rowOff>
    </xdr:to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F811E7CC-9A7C-75D9-B5E3-81AC268EA378}"/>
            </a:ext>
          </a:extLst>
        </xdr:cNvPr>
        <xdr:cNvSpPr txBox="1"/>
      </xdr:nvSpPr>
      <xdr:spPr>
        <a:xfrm>
          <a:off x="6358675" y="6080026"/>
          <a:ext cx="555847" cy="2347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ysClr val="windowText" lastClr="00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α+δ</a:t>
          </a:r>
          <a:r>
            <a:rPr kumimoji="1" lang="en-US" altLang="ja-JP" sz="900" i="1" baseline="-25000">
              <a:solidFill>
                <a:sysClr val="windowText" lastClr="00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E</a:t>
          </a:r>
        </a:p>
        <a:p>
          <a:r>
            <a:rPr kumimoji="1" lang="en-US" altLang="ja-JP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127164</xdr:colOff>
      <xdr:row>35</xdr:row>
      <xdr:rowOff>191301</xdr:rowOff>
    </xdr:from>
    <xdr:to>
      <xdr:col>29</xdr:col>
      <xdr:colOff>106879</xdr:colOff>
      <xdr:row>35</xdr:row>
      <xdr:rowOff>191301</xdr:rowOff>
    </xdr:to>
    <xdr:cxnSp macro="">
      <xdr:nvCxnSpPr>
        <xdr:cNvPr id="182" name="直線コネクタ 181">
          <a:extLst>
            <a:ext uri="{FF2B5EF4-FFF2-40B4-BE49-F238E27FC236}">
              <a16:creationId xmlns:a16="http://schemas.microsoft.com/office/drawing/2014/main" id="{CF3AE117-4B97-C142-92D0-FF5B643A2A88}"/>
            </a:ext>
          </a:extLst>
        </xdr:cNvPr>
        <xdr:cNvCxnSpPr/>
      </xdr:nvCxnSpPr>
      <xdr:spPr>
        <a:xfrm>
          <a:off x="6278154" y="8164806"/>
          <a:ext cx="435344" cy="0"/>
        </a:xfrm>
        <a:prstGeom prst="line">
          <a:avLst/>
        </a:prstGeom>
        <a:ln w="6350">
          <a:solidFill>
            <a:schemeClr val="accent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104327</xdr:colOff>
      <xdr:row>27</xdr:row>
      <xdr:rowOff>52908</xdr:rowOff>
    </xdr:from>
    <xdr:to>
      <xdr:col>27</xdr:col>
      <xdr:colOff>203699</xdr:colOff>
      <xdr:row>28</xdr:row>
      <xdr:rowOff>163986</xdr:rowOff>
    </xdr:to>
    <xdr:sp macro="" textlink="">
      <xdr:nvSpPr>
        <xdr:cNvPr id="183" name="円弧 182">
          <a:extLst>
            <a:ext uri="{FF2B5EF4-FFF2-40B4-BE49-F238E27FC236}">
              <a16:creationId xmlns:a16="http://schemas.microsoft.com/office/drawing/2014/main" id="{B993AFCF-75B8-4113-9AD2-21CB5132567E}"/>
            </a:ext>
          </a:extLst>
        </xdr:cNvPr>
        <xdr:cNvSpPr/>
      </xdr:nvSpPr>
      <xdr:spPr>
        <a:xfrm>
          <a:off x="6027502" y="6203898"/>
          <a:ext cx="327187" cy="338892"/>
        </a:xfrm>
        <a:prstGeom prst="arc">
          <a:avLst>
            <a:gd name="adj1" fmla="val 17603125"/>
            <a:gd name="adj2" fmla="val 0"/>
          </a:avLst>
        </a:prstGeom>
        <a:ln w="3175">
          <a:solidFill>
            <a:schemeClr val="accent1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28</xdr:col>
      <xdr:colOff>156322</xdr:colOff>
      <xdr:row>35</xdr:row>
      <xdr:rowOff>3007</xdr:rowOff>
    </xdr:from>
    <xdr:to>
      <xdr:col>30</xdr:col>
      <xdr:colOff>39864</xdr:colOff>
      <xdr:row>36</xdr:row>
      <xdr:rowOff>115829</xdr:rowOff>
    </xdr:to>
    <xdr:sp macro="" textlink="">
      <xdr:nvSpPr>
        <xdr:cNvPr id="184" name="円弧 183">
          <a:extLst>
            <a:ext uri="{FF2B5EF4-FFF2-40B4-BE49-F238E27FC236}">
              <a16:creationId xmlns:a16="http://schemas.microsoft.com/office/drawing/2014/main" id="{207953E3-1AAA-45DC-8922-0660EFEE9EC2}"/>
            </a:ext>
          </a:extLst>
        </xdr:cNvPr>
        <xdr:cNvSpPr/>
      </xdr:nvSpPr>
      <xdr:spPr>
        <a:xfrm rot="14597001">
          <a:off x="6534393" y="7977245"/>
          <a:ext cx="340637" cy="339171"/>
        </a:xfrm>
        <a:prstGeom prst="arc">
          <a:avLst>
            <a:gd name="adj1" fmla="val 17603125"/>
            <a:gd name="adj2" fmla="val 0"/>
          </a:avLst>
        </a:prstGeom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29</xdr:col>
      <xdr:colOff>126914</xdr:colOff>
      <xdr:row>22</xdr:row>
      <xdr:rowOff>1373</xdr:rowOff>
    </xdr:from>
    <xdr:to>
      <xdr:col>31</xdr:col>
      <xdr:colOff>222759</xdr:colOff>
      <xdr:row>35</xdr:row>
      <xdr:rowOff>166540</xdr:rowOff>
    </xdr:to>
    <xdr:cxnSp macro="">
      <xdr:nvCxnSpPr>
        <xdr:cNvPr id="139" name="直線コネクタ 138">
          <a:extLst>
            <a:ext uri="{FF2B5EF4-FFF2-40B4-BE49-F238E27FC236}">
              <a16:creationId xmlns:a16="http://schemas.microsoft.com/office/drawing/2014/main" id="{7F92B470-69BC-07CB-3794-D107EF6D085C}"/>
            </a:ext>
          </a:extLst>
        </xdr:cNvPr>
        <xdr:cNvCxnSpPr/>
      </xdr:nvCxnSpPr>
      <xdr:spPr>
        <a:xfrm flipH="1">
          <a:off x="6733533" y="5013291"/>
          <a:ext cx="551473" cy="3126754"/>
        </a:xfrm>
        <a:prstGeom prst="line">
          <a:avLst/>
        </a:prstGeom>
        <a:ln w="6350">
          <a:solidFill>
            <a:schemeClr val="accent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18343</xdr:colOff>
      <xdr:row>23</xdr:row>
      <xdr:rowOff>164865</xdr:rowOff>
    </xdr:from>
    <xdr:to>
      <xdr:col>32</xdr:col>
      <xdr:colOff>132748</xdr:colOff>
      <xdr:row>25</xdr:row>
      <xdr:rowOff>46798</xdr:rowOff>
    </xdr:to>
    <xdr:sp macro="" textlink="">
      <xdr:nvSpPr>
        <xdr:cNvPr id="160" name="円弧 159">
          <a:extLst>
            <a:ext uri="{FF2B5EF4-FFF2-40B4-BE49-F238E27FC236}">
              <a16:creationId xmlns:a16="http://schemas.microsoft.com/office/drawing/2014/main" id="{12B1CB9F-E63A-4096-FEBD-63EFBB2B584C}"/>
            </a:ext>
          </a:extLst>
        </xdr:cNvPr>
        <xdr:cNvSpPr/>
      </xdr:nvSpPr>
      <xdr:spPr>
        <a:xfrm rot="7213871">
          <a:off x="7082919" y="5402268"/>
          <a:ext cx="337562" cy="342220"/>
        </a:xfrm>
        <a:prstGeom prst="arc">
          <a:avLst>
            <a:gd name="adj1" fmla="val 19324874"/>
            <a:gd name="adj2" fmla="val 0"/>
          </a:avLst>
        </a:prstGeom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31</xdr:col>
      <xdr:colOff>14588</xdr:colOff>
      <xdr:row>25</xdr:row>
      <xdr:rowOff>43429</xdr:rowOff>
    </xdr:from>
    <xdr:to>
      <xdr:col>32</xdr:col>
      <xdr:colOff>130094</xdr:colOff>
      <xdr:row>26</xdr:row>
      <xdr:rowOff>50383</xdr:rowOff>
    </xdr:to>
    <xdr:sp macro="" textlink="">
      <xdr:nvSpPr>
        <xdr:cNvPr id="161" name="テキスト ボックス 160">
          <a:extLst>
            <a:ext uri="{FF2B5EF4-FFF2-40B4-BE49-F238E27FC236}">
              <a16:creationId xmlns:a16="http://schemas.microsoft.com/office/drawing/2014/main" id="{EE279A52-3EED-69FD-6133-6ABE75B7271D}"/>
            </a:ext>
          </a:extLst>
        </xdr:cNvPr>
        <xdr:cNvSpPr txBox="1"/>
      </xdr:nvSpPr>
      <xdr:spPr>
        <a:xfrm>
          <a:off x="7076835" y="5738790"/>
          <a:ext cx="343321" cy="234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ysClr val="windowText" lastClr="00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θ</a:t>
          </a:r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168305</xdr:colOff>
      <xdr:row>12</xdr:row>
      <xdr:rowOff>89832</xdr:rowOff>
    </xdr:from>
    <xdr:to>
      <xdr:col>27</xdr:col>
      <xdr:colOff>2053</xdr:colOff>
      <xdr:row>12</xdr:row>
      <xdr:rowOff>146177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8D79A8C-5E16-4DC5-AC39-6C2FF3DBF709}"/>
            </a:ext>
          </a:extLst>
        </xdr:cNvPr>
        <xdr:cNvSpPr/>
      </xdr:nvSpPr>
      <xdr:spPr>
        <a:xfrm rot="3660000">
          <a:off x="6114906" y="2830031"/>
          <a:ext cx="56345" cy="62348"/>
        </a:xfrm>
        <a:prstGeom prst="rect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29</xdr:col>
      <xdr:colOff>208918</xdr:colOff>
      <xdr:row>11</xdr:row>
      <xdr:rowOff>30144</xdr:rowOff>
    </xdr:from>
    <xdr:to>
      <xdr:col>30</xdr:col>
      <xdr:colOff>50759</xdr:colOff>
      <xdr:row>11</xdr:row>
      <xdr:rowOff>102475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A5AD89C6-523A-4C6C-9F26-A709DD106590}"/>
            </a:ext>
          </a:extLst>
        </xdr:cNvPr>
        <xdr:cNvSpPr/>
      </xdr:nvSpPr>
      <xdr:spPr>
        <a:xfrm rot="13320000">
          <a:off x="6838318" y="2544744"/>
          <a:ext cx="70441" cy="72331"/>
        </a:xfrm>
        <a:prstGeom prst="rect">
          <a:avLst/>
        </a:prstGeom>
        <a:noFill/>
        <a:ln w="635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75661</xdr:colOff>
      <xdr:row>10</xdr:row>
      <xdr:rowOff>63042</xdr:rowOff>
    </xdr:from>
    <xdr:to>
      <xdr:col>28</xdr:col>
      <xdr:colOff>75661</xdr:colOff>
      <xdr:row>12</xdr:row>
      <xdr:rowOff>35811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A7957E35-8960-48BD-A839-0C0794237254}"/>
            </a:ext>
          </a:extLst>
        </xdr:cNvPr>
        <xdr:cNvCxnSpPr/>
      </xdr:nvCxnSpPr>
      <xdr:spPr>
        <a:xfrm>
          <a:off x="6476461" y="2349042"/>
          <a:ext cx="0" cy="429969"/>
        </a:xfrm>
        <a:prstGeom prst="line">
          <a:avLst/>
        </a:prstGeom>
        <a:ln w="444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26784</xdr:colOff>
      <xdr:row>10</xdr:row>
      <xdr:rowOff>96576</xdr:rowOff>
    </xdr:from>
    <xdr:to>
      <xdr:col>29</xdr:col>
      <xdr:colOff>166620</xdr:colOff>
      <xdr:row>11</xdr:row>
      <xdr:rowOff>71846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A9C21252-FBA5-490F-95EE-F03A289042CE}"/>
            </a:ext>
          </a:extLst>
        </xdr:cNvPr>
        <xdr:cNvSpPr txBox="1"/>
      </xdr:nvSpPr>
      <xdr:spPr>
        <a:xfrm>
          <a:off x="6469419" y="2397517"/>
          <a:ext cx="369930" cy="205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endParaRPr kumimoji="1" lang="ja-JP" altLang="en-US" sz="900" i="1" baseline="-250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176270</xdr:colOff>
      <xdr:row>13</xdr:row>
      <xdr:rowOff>139994</xdr:rowOff>
    </xdr:from>
    <xdr:to>
      <xdr:col>27</xdr:col>
      <xdr:colOff>134670</xdr:colOff>
      <xdr:row>14</xdr:row>
      <xdr:rowOff>151604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C9645C8F-E71E-448B-8806-C62E7C3D46ED}"/>
            </a:ext>
          </a:extLst>
        </xdr:cNvPr>
        <xdr:cNvSpPr txBox="1"/>
      </xdr:nvSpPr>
      <xdr:spPr>
        <a:xfrm>
          <a:off x="5891270" y="3111794"/>
          <a:ext cx="415600" cy="2402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156505</xdr:colOff>
      <xdr:row>13</xdr:row>
      <xdr:rowOff>160715</xdr:rowOff>
    </xdr:from>
    <xdr:to>
      <xdr:col>29</xdr:col>
      <xdr:colOff>201133</xdr:colOff>
      <xdr:row>13</xdr:row>
      <xdr:rowOff>164113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7E18C3AB-254F-441D-B407-6A3C7EAE9626}"/>
            </a:ext>
          </a:extLst>
        </xdr:cNvPr>
        <xdr:cNvCxnSpPr/>
      </xdr:nvCxnSpPr>
      <xdr:spPr>
        <a:xfrm>
          <a:off x="6328705" y="3132515"/>
          <a:ext cx="501828" cy="3398"/>
        </a:xfrm>
        <a:prstGeom prst="line">
          <a:avLst/>
        </a:prstGeom>
        <a:ln w="6350">
          <a:solidFill>
            <a:schemeClr val="accent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191436</xdr:colOff>
      <xdr:row>11</xdr:row>
      <xdr:rowOff>70684</xdr:rowOff>
    </xdr:from>
    <xdr:to>
      <xdr:col>30</xdr:col>
      <xdr:colOff>62829</xdr:colOff>
      <xdr:row>12</xdr:row>
      <xdr:rowOff>133091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ACC53AD2-1528-403A-8690-859622FDB4D6}"/>
            </a:ext>
          </a:extLst>
        </xdr:cNvPr>
        <xdr:cNvCxnSpPr/>
      </xdr:nvCxnSpPr>
      <xdr:spPr>
        <a:xfrm flipH="1" flipV="1">
          <a:off x="6820836" y="2585284"/>
          <a:ext cx="99993" cy="291007"/>
        </a:xfrm>
        <a:prstGeom prst="line">
          <a:avLst/>
        </a:prstGeom>
        <a:ln w="444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193581</xdr:colOff>
      <xdr:row>11</xdr:row>
      <xdr:rowOff>62095</xdr:rowOff>
    </xdr:from>
    <xdr:to>
      <xdr:col>31</xdr:col>
      <xdr:colOff>2093</xdr:colOff>
      <xdr:row>12</xdr:row>
      <xdr:rowOff>82973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5E9DB75B-E1F0-44C0-A5B3-5AD92AF22A82}"/>
            </a:ext>
          </a:extLst>
        </xdr:cNvPr>
        <xdr:cNvCxnSpPr/>
      </xdr:nvCxnSpPr>
      <xdr:spPr>
        <a:xfrm rot="-120000" flipH="1" flipV="1">
          <a:off x="6822981" y="2576695"/>
          <a:ext cx="265712" cy="249478"/>
        </a:xfrm>
        <a:prstGeom prst="line">
          <a:avLst/>
        </a:prstGeom>
        <a:ln w="6350">
          <a:solidFill>
            <a:schemeClr val="accent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30</xdr:col>
      <xdr:colOff>16564</xdr:colOff>
      <xdr:row>12</xdr:row>
      <xdr:rowOff>155190</xdr:rowOff>
    </xdr:from>
    <xdr:to>
      <xdr:col>31</xdr:col>
      <xdr:colOff>192607</xdr:colOff>
      <xdr:row>13</xdr:row>
      <xdr:rowOff>163663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9830DD21-FEE5-47F4-8987-9610B44F7E14}"/>
            </a:ext>
          </a:extLst>
        </xdr:cNvPr>
        <xdr:cNvSpPr txBox="1"/>
      </xdr:nvSpPr>
      <xdr:spPr>
        <a:xfrm>
          <a:off x="6874564" y="2898390"/>
          <a:ext cx="404643" cy="237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endParaRPr kumimoji="1" lang="ja-JP" altLang="en-US" sz="900" i="1" baseline="-250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140285</xdr:colOff>
      <xdr:row>12</xdr:row>
      <xdr:rowOff>214827</xdr:rowOff>
    </xdr:from>
    <xdr:to>
      <xdr:col>27</xdr:col>
      <xdr:colOff>36449</xdr:colOff>
      <xdr:row>12</xdr:row>
      <xdr:rowOff>214827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F6AE047C-B65C-4905-980C-2836AF270606}"/>
            </a:ext>
          </a:extLst>
        </xdr:cNvPr>
        <xdr:cNvCxnSpPr/>
      </xdr:nvCxnSpPr>
      <xdr:spPr>
        <a:xfrm rot="9120000">
          <a:off x="5855285" y="2958027"/>
          <a:ext cx="353364" cy="0"/>
        </a:xfrm>
        <a:prstGeom prst="line">
          <a:avLst/>
        </a:prstGeom>
        <a:ln w="6350">
          <a:solidFill>
            <a:schemeClr val="accent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197300</xdr:colOff>
      <xdr:row>12</xdr:row>
      <xdr:rowOff>177984</xdr:rowOff>
    </xdr:from>
    <xdr:to>
      <xdr:col>27</xdr:col>
      <xdr:colOff>64452</xdr:colOff>
      <xdr:row>13</xdr:row>
      <xdr:rowOff>123217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195E8290-8F4C-4FD1-AEAA-ECF2218FF670}"/>
            </a:ext>
          </a:extLst>
        </xdr:cNvPr>
        <xdr:cNvCxnSpPr/>
      </xdr:nvCxnSpPr>
      <xdr:spPr>
        <a:xfrm rot="-1200000" flipV="1">
          <a:off x="5912300" y="2921184"/>
          <a:ext cx="324352" cy="173833"/>
        </a:xfrm>
        <a:prstGeom prst="line">
          <a:avLst/>
        </a:prstGeom>
        <a:ln w="444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14</xdr:colOff>
      <xdr:row>10</xdr:row>
      <xdr:rowOff>114202</xdr:rowOff>
    </xdr:from>
    <xdr:to>
      <xdr:col>26</xdr:col>
      <xdr:colOff>14</xdr:colOff>
      <xdr:row>12</xdr:row>
      <xdr:rowOff>51233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9F50B67F-2532-43DA-9AB7-5E2166FBF4B0}"/>
            </a:ext>
          </a:extLst>
        </xdr:cNvPr>
        <xdr:cNvCxnSpPr/>
      </xdr:nvCxnSpPr>
      <xdr:spPr>
        <a:xfrm flipV="1">
          <a:off x="5943614" y="2400202"/>
          <a:ext cx="0" cy="394231"/>
        </a:xfrm>
        <a:prstGeom prst="line">
          <a:avLst/>
        </a:prstGeom>
        <a:ln w="6350">
          <a:solidFill>
            <a:schemeClr val="accent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62920</xdr:colOff>
      <xdr:row>12</xdr:row>
      <xdr:rowOff>214418</xdr:rowOff>
    </xdr:from>
    <xdr:to>
      <xdr:col>28</xdr:col>
      <xdr:colOff>170050</xdr:colOff>
      <xdr:row>14</xdr:row>
      <xdr:rowOff>91348</xdr:rowOff>
    </xdr:to>
    <xdr:sp macro="" textlink="">
      <xdr:nvSpPr>
        <xdr:cNvPr id="131" name="円弧 130">
          <a:extLst>
            <a:ext uri="{FF2B5EF4-FFF2-40B4-BE49-F238E27FC236}">
              <a16:creationId xmlns:a16="http://schemas.microsoft.com/office/drawing/2014/main" id="{3B1A4E9D-58B3-4D3B-8915-7FD3A2F76FC1}"/>
            </a:ext>
          </a:extLst>
        </xdr:cNvPr>
        <xdr:cNvSpPr/>
      </xdr:nvSpPr>
      <xdr:spPr>
        <a:xfrm>
          <a:off x="6235120" y="2957618"/>
          <a:ext cx="335730" cy="334130"/>
        </a:xfrm>
        <a:prstGeom prst="arc">
          <a:avLst>
            <a:gd name="adj1" fmla="val 17603125"/>
            <a:gd name="adj2" fmla="val 0"/>
          </a:avLst>
        </a:prstGeom>
        <a:ln w="3175">
          <a:solidFill>
            <a:schemeClr val="accent1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110344</xdr:colOff>
      <xdr:row>12</xdr:row>
      <xdr:rowOff>180500</xdr:rowOff>
    </xdr:from>
    <xdr:to>
      <xdr:col>29</xdr:col>
      <xdr:colOff>203916</xdr:colOff>
      <xdr:row>13</xdr:row>
      <xdr:rowOff>187350</xdr:rowOff>
    </xdr:to>
    <xdr:sp macro="" textlink="">
      <xdr:nvSpPr>
        <xdr:cNvPr id="140" name="テキスト ボックス 139">
          <a:extLst>
            <a:ext uri="{FF2B5EF4-FFF2-40B4-BE49-F238E27FC236}">
              <a16:creationId xmlns:a16="http://schemas.microsoft.com/office/drawing/2014/main" id="{F031674B-856E-4ACE-9D74-0A292D4FED81}"/>
            </a:ext>
          </a:extLst>
        </xdr:cNvPr>
        <xdr:cNvSpPr txBox="1"/>
      </xdr:nvSpPr>
      <xdr:spPr>
        <a:xfrm>
          <a:off x="6496119" y="2917261"/>
          <a:ext cx="321635" cy="234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ω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</a:p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90221</xdr:colOff>
      <xdr:row>11</xdr:row>
      <xdr:rowOff>89195</xdr:rowOff>
    </xdr:from>
    <xdr:to>
      <xdr:col>31</xdr:col>
      <xdr:colOff>154034</xdr:colOff>
      <xdr:row>12</xdr:row>
      <xdr:rowOff>54140</xdr:rowOff>
    </xdr:to>
    <xdr:sp macro="" textlink="">
      <xdr:nvSpPr>
        <xdr:cNvPr id="158" name="テキスト ボックス 157">
          <a:extLst>
            <a:ext uri="{FF2B5EF4-FFF2-40B4-BE49-F238E27FC236}">
              <a16:creationId xmlns:a16="http://schemas.microsoft.com/office/drawing/2014/main" id="{C22C185B-DE40-40FD-9F63-3FD1C88CD9D9}"/>
            </a:ext>
          </a:extLst>
        </xdr:cNvPr>
        <xdr:cNvSpPr txBox="1"/>
      </xdr:nvSpPr>
      <xdr:spPr>
        <a:xfrm>
          <a:off x="6948221" y="2603795"/>
          <a:ext cx="292413" cy="1935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φ</a:t>
          </a:r>
        </a:p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29</xdr:col>
      <xdr:colOff>64240</xdr:colOff>
      <xdr:row>11</xdr:row>
      <xdr:rowOff>2118</xdr:rowOff>
    </xdr:from>
    <xdr:to>
      <xdr:col>30</xdr:col>
      <xdr:colOff>170709</xdr:colOff>
      <xdr:row>12</xdr:row>
      <xdr:rowOff>109405</xdr:rowOff>
    </xdr:to>
    <xdr:sp macro="" textlink="">
      <xdr:nvSpPr>
        <xdr:cNvPr id="165" name="円弧 164">
          <a:extLst>
            <a:ext uri="{FF2B5EF4-FFF2-40B4-BE49-F238E27FC236}">
              <a16:creationId xmlns:a16="http://schemas.microsoft.com/office/drawing/2014/main" id="{7A9FA507-2231-4B2E-93D4-9B049B6F62C7}"/>
            </a:ext>
          </a:extLst>
        </xdr:cNvPr>
        <xdr:cNvSpPr/>
      </xdr:nvSpPr>
      <xdr:spPr>
        <a:xfrm rot="6882589">
          <a:off x="6693231" y="2517127"/>
          <a:ext cx="335887" cy="335069"/>
        </a:xfrm>
        <a:prstGeom prst="arc">
          <a:avLst>
            <a:gd name="adj1" fmla="val 16200000"/>
            <a:gd name="adj2" fmla="val 18651073"/>
          </a:avLst>
        </a:prstGeom>
        <a:ln w="3175">
          <a:solidFill>
            <a:schemeClr val="accent1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24</xdr:col>
      <xdr:colOff>225871</xdr:colOff>
      <xdr:row>12</xdr:row>
      <xdr:rowOff>60018</xdr:rowOff>
    </xdr:from>
    <xdr:to>
      <xdr:col>26</xdr:col>
      <xdr:colOff>176681</xdr:colOff>
      <xdr:row>13</xdr:row>
      <xdr:rowOff>66869</xdr:rowOff>
    </xdr:to>
    <xdr:sp macro="" textlink="">
      <xdr:nvSpPr>
        <xdr:cNvPr id="166" name="テキスト ボックス 165">
          <a:extLst>
            <a:ext uri="{FF2B5EF4-FFF2-40B4-BE49-F238E27FC236}">
              <a16:creationId xmlns:a16="http://schemas.microsoft.com/office/drawing/2014/main" id="{7049E513-759A-400D-99BE-760722389621}"/>
            </a:ext>
          </a:extLst>
        </xdr:cNvPr>
        <xdr:cNvSpPr txBox="1"/>
      </xdr:nvSpPr>
      <xdr:spPr>
        <a:xfrm>
          <a:off x="5699392" y="2796779"/>
          <a:ext cx="406937" cy="2349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δ</a:t>
          </a:r>
          <a:r>
            <a:rPr kumimoji="1" lang="en-US" altLang="ja-JP" sz="900" i="1" baseline="-2500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E</a:t>
          </a:r>
        </a:p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25</xdr:col>
      <xdr:colOff>186984</xdr:colOff>
      <xdr:row>12</xdr:row>
      <xdr:rowOff>21817</xdr:rowOff>
    </xdr:from>
    <xdr:to>
      <xdr:col>27</xdr:col>
      <xdr:colOff>66448</xdr:colOff>
      <xdr:row>13</xdr:row>
      <xdr:rowOff>129723</xdr:rowOff>
    </xdr:to>
    <xdr:sp macro="" textlink="">
      <xdr:nvSpPr>
        <xdr:cNvPr id="167" name="円弧 166">
          <a:extLst>
            <a:ext uri="{FF2B5EF4-FFF2-40B4-BE49-F238E27FC236}">
              <a16:creationId xmlns:a16="http://schemas.microsoft.com/office/drawing/2014/main" id="{9FAD5ADE-680F-42B0-AB28-D73892C2CC83}"/>
            </a:ext>
          </a:extLst>
        </xdr:cNvPr>
        <xdr:cNvSpPr/>
      </xdr:nvSpPr>
      <xdr:spPr>
        <a:xfrm rot="12716801">
          <a:off x="5901984" y="2765017"/>
          <a:ext cx="336664" cy="336506"/>
        </a:xfrm>
        <a:prstGeom prst="arc">
          <a:avLst>
            <a:gd name="adj1" fmla="val 16200000"/>
            <a:gd name="adj2" fmla="val 17681907"/>
          </a:avLst>
        </a:prstGeom>
        <a:ln w="3175">
          <a:solidFill>
            <a:schemeClr val="accent1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83234</xdr:colOff>
      <xdr:row>10</xdr:row>
      <xdr:rowOff>15348</xdr:rowOff>
    </xdr:from>
    <xdr:to>
      <xdr:col>26</xdr:col>
      <xdr:colOff>190520</xdr:colOff>
      <xdr:row>11</xdr:row>
      <xdr:rowOff>121073</xdr:rowOff>
    </xdr:to>
    <xdr:sp macro="" textlink="">
      <xdr:nvSpPr>
        <xdr:cNvPr id="168" name="円弧 167">
          <a:extLst>
            <a:ext uri="{FF2B5EF4-FFF2-40B4-BE49-F238E27FC236}">
              <a16:creationId xmlns:a16="http://schemas.microsoft.com/office/drawing/2014/main" id="{AE656DC3-C411-4068-96C3-B62A25BC2363}"/>
            </a:ext>
          </a:extLst>
        </xdr:cNvPr>
        <xdr:cNvSpPr/>
      </xdr:nvSpPr>
      <xdr:spPr>
        <a:xfrm rot="7955624">
          <a:off x="5799014" y="2300568"/>
          <a:ext cx="334325" cy="335886"/>
        </a:xfrm>
        <a:prstGeom prst="arc">
          <a:avLst>
            <a:gd name="adj1" fmla="val 17169599"/>
            <a:gd name="adj2" fmla="val 19401960"/>
          </a:avLst>
        </a:prstGeom>
        <a:ln w="3175">
          <a:solidFill>
            <a:schemeClr val="accent1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25</xdr:col>
      <xdr:colOff>139015</xdr:colOff>
      <xdr:row>11</xdr:row>
      <xdr:rowOff>79691</xdr:rowOff>
    </xdr:from>
    <xdr:to>
      <xdr:col>27</xdr:col>
      <xdr:colOff>95164</xdr:colOff>
      <xdr:row>12</xdr:row>
      <xdr:rowOff>90351</xdr:rowOff>
    </xdr:to>
    <xdr:sp macro="" textlink="">
      <xdr:nvSpPr>
        <xdr:cNvPr id="169" name="テキスト ボックス 168">
          <a:extLst>
            <a:ext uri="{FF2B5EF4-FFF2-40B4-BE49-F238E27FC236}">
              <a16:creationId xmlns:a16="http://schemas.microsoft.com/office/drawing/2014/main" id="{50306F9E-8379-4348-9DEE-1F3C4A897681}"/>
            </a:ext>
          </a:extLst>
        </xdr:cNvPr>
        <xdr:cNvSpPr txBox="1"/>
      </xdr:nvSpPr>
      <xdr:spPr>
        <a:xfrm>
          <a:off x="5891368" y="2610726"/>
          <a:ext cx="416337" cy="2407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α</a:t>
          </a:r>
        </a:p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22</xdr:col>
      <xdr:colOff>152396</xdr:colOff>
      <xdr:row>12</xdr:row>
      <xdr:rowOff>225956</xdr:rowOff>
    </xdr:from>
    <xdr:to>
      <xdr:col>25</xdr:col>
      <xdr:colOff>95462</xdr:colOff>
      <xdr:row>13</xdr:row>
      <xdr:rowOff>819</xdr:rowOff>
    </xdr:to>
    <xdr:cxnSp macro="">
      <xdr:nvCxnSpPr>
        <xdr:cNvPr id="170" name="直線コネクタ 169">
          <a:extLst>
            <a:ext uri="{FF2B5EF4-FFF2-40B4-BE49-F238E27FC236}">
              <a16:creationId xmlns:a16="http://schemas.microsoft.com/office/drawing/2014/main" id="{8CDAF98D-25D3-4800-A74F-7DF3C83A4D65}"/>
            </a:ext>
          </a:extLst>
        </xdr:cNvPr>
        <xdr:cNvCxnSpPr/>
      </xdr:nvCxnSpPr>
      <xdr:spPr>
        <a:xfrm>
          <a:off x="5181596" y="2969156"/>
          <a:ext cx="628866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101490</xdr:colOff>
      <xdr:row>13</xdr:row>
      <xdr:rowOff>156331</xdr:rowOff>
    </xdr:from>
    <xdr:to>
      <xdr:col>27</xdr:col>
      <xdr:colOff>144573</xdr:colOff>
      <xdr:row>13</xdr:row>
      <xdr:rowOff>156331</xdr:rowOff>
    </xdr:to>
    <xdr:cxnSp macro="">
      <xdr:nvCxnSpPr>
        <xdr:cNvPr id="171" name="直線コネクタ 170">
          <a:extLst>
            <a:ext uri="{FF2B5EF4-FFF2-40B4-BE49-F238E27FC236}">
              <a16:creationId xmlns:a16="http://schemas.microsoft.com/office/drawing/2014/main" id="{C1E0D361-6187-4E09-9816-F1740AE71A4F}"/>
            </a:ext>
          </a:extLst>
        </xdr:cNvPr>
        <xdr:cNvCxnSpPr/>
      </xdr:nvCxnSpPr>
      <xdr:spPr>
        <a:xfrm>
          <a:off x="5816490" y="3128131"/>
          <a:ext cx="50028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58649</xdr:colOff>
      <xdr:row>13</xdr:row>
      <xdr:rowOff>158855</xdr:rowOff>
    </xdr:from>
    <xdr:to>
      <xdr:col>24</xdr:col>
      <xdr:colOff>55418</xdr:colOff>
      <xdr:row>13</xdr:row>
      <xdr:rowOff>158855</xdr:rowOff>
    </xdr:to>
    <xdr:cxnSp macro="">
      <xdr:nvCxnSpPr>
        <xdr:cNvPr id="172" name="直線コネクタ 171">
          <a:extLst>
            <a:ext uri="{FF2B5EF4-FFF2-40B4-BE49-F238E27FC236}">
              <a16:creationId xmlns:a16="http://schemas.microsoft.com/office/drawing/2014/main" id="{2AE4563D-43B4-469C-96D7-3FD328B18EA3}"/>
            </a:ext>
          </a:extLst>
        </xdr:cNvPr>
        <xdr:cNvCxnSpPr/>
      </xdr:nvCxnSpPr>
      <xdr:spPr>
        <a:xfrm>
          <a:off x="5316449" y="3130655"/>
          <a:ext cx="22536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130440</xdr:colOff>
      <xdr:row>10</xdr:row>
      <xdr:rowOff>131609</xdr:rowOff>
    </xdr:from>
    <xdr:to>
      <xdr:col>23</xdr:col>
      <xdr:colOff>134077</xdr:colOff>
      <xdr:row>13</xdr:row>
      <xdr:rowOff>163384</xdr:rowOff>
    </xdr:to>
    <xdr:cxnSp macro="">
      <xdr:nvCxnSpPr>
        <xdr:cNvPr id="173" name="直線コネクタ 172">
          <a:extLst>
            <a:ext uri="{FF2B5EF4-FFF2-40B4-BE49-F238E27FC236}">
              <a16:creationId xmlns:a16="http://schemas.microsoft.com/office/drawing/2014/main" id="{BABB07C5-3A8A-4528-85AC-F3744DFEC495}"/>
            </a:ext>
          </a:extLst>
        </xdr:cNvPr>
        <xdr:cNvCxnSpPr/>
      </xdr:nvCxnSpPr>
      <xdr:spPr>
        <a:xfrm>
          <a:off x="5388240" y="2417609"/>
          <a:ext cx="3637" cy="717575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32450</xdr:colOff>
      <xdr:row>14</xdr:row>
      <xdr:rowOff>111636</xdr:rowOff>
    </xdr:from>
    <xdr:to>
      <xdr:col>26</xdr:col>
      <xdr:colOff>192299</xdr:colOff>
      <xdr:row>15</xdr:row>
      <xdr:rowOff>124473</xdr:rowOff>
    </xdr:to>
    <xdr:sp macro="" textlink="">
      <xdr:nvSpPr>
        <xdr:cNvPr id="179" name="テキスト ボックス 178">
          <a:extLst>
            <a:ext uri="{FF2B5EF4-FFF2-40B4-BE49-F238E27FC236}">
              <a16:creationId xmlns:a16="http://schemas.microsoft.com/office/drawing/2014/main" id="{45A3387C-A42D-4E7D-BB6A-AB4D1F0EE01E}"/>
            </a:ext>
          </a:extLst>
        </xdr:cNvPr>
        <xdr:cNvSpPr txBox="1"/>
      </xdr:nvSpPr>
      <xdr:spPr>
        <a:xfrm>
          <a:off x="5747450" y="3312036"/>
          <a:ext cx="388449" cy="241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102159</xdr:colOff>
      <xdr:row>10</xdr:row>
      <xdr:rowOff>129033</xdr:rowOff>
    </xdr:from>
    <xdr:to>
      <xdr:col>25</xdr:col>
      <xdr:colOff>105976</xdr:colOff>
      <xdr:row>13</xdr:row>
      <xdr:rowOff>157588</xdr:rowOff>
    </xdr:to>
    <xdr:cxnSp macro="">
      <xdr:nvCxnSpPr>
        <xdr:cNvPr id="180" name="直線コネクタ 179">
          <a:extLst>
            <a:ext uri="{FF2B5EF4-FFF2-40B4-BE49-F238E27FC236}">
              <a16:creationId xmlns:a16="http://schemas.microsoft.com/office/drawing/2014/main" id="{8DBC99D5-738F-4D65-8C61-708B2D6C7FC7}"/>
            </a:ext>
          </a:extLst>
        </xdr:cNvPr>
        <xdr:cNvCxnSpPr/>
      </xdr:nvCxnSpPr>
      <xdr:spPr>
        <a:xfrm>
          <a:off x="5817159" y="2415033"/>
          <a:ext cx="3817" cy="714355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162799</xdr:colOff>
      <xdr:row>11</xdr:row>
      <xdr:rowOff>137462</xdr:rowOff>
    </xdr:from>
    <xdr:to>
      <xdr:col>23</xdr:col>
      <xdr:colOff>124700</xdr:colOff>
      <xdr:row>13</xdr:row>
      <xdr:rowOff>57474</xdr:rowOff>
    </xdr:to>
    <xdr:sp macro="" textlink="">
      <xdr:nvSpPr>
        <xdr:cNvPr id="181" name="テキスト ボックス 180">
          <a:extLst>
            <a:ext uri="{FF2B5EF4-FFF2-40B4-BE49-F238E27FC236}">
              <a16:creationId xmlns:a16="http://schemas.microsoft.com/office/drawing/2014/main" id="{970A4BA3-82E9-4A29-805C-BCCBBBD94FC2}"/>
            </a:ext>
          </a:extLst>
        </xdr:cNvPr>
        <xdr:cNvSpPr txBox="1"/>
      </xdr:nvSpPr>
      <xdr:spPr>
        <a:xfrm rot="16200000">
          <a:off x="5098644" y="2745417"/>
          <a:ext cx="377212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23</xdr:col>
      <xdr:colOff>58649</xdr:colOff>
      <xdr:row>10</xdr:row>
      <xdr:rowOff>130941</xdr:rowOff>
    </xdr:from>
    <xdr:to>
      <xdr:col>24</xdr:col>
      <xdr:colOff>55418</xdr:colOff>
      <xdr:row>10</xdr:row>
      <xdr:rowOff>130941</xdr:rowOff>
    </xdr:to>
    <xdr:cxnSp macro="">
      <xdr:nvCxnSpPr>
        <xdr:cNvPr id="185" name="直線コネクタ 184">
          <a:extLst>
            <a:ext uri="{FF2B5EF4-FFF2-40B4-BE49-F238E27FC236}">
              <a16:creationId xmlns:a16="http://schemas.microsoft.com/office/drawing/2014/main" id="{B09E8BD9-3291-4488-A84C-6384EF9EF69A}"/>
            </a:ext>
          </a:extLst>
        </xdr:cNvPr>
        <xdr:cNvCxnSpPr/>
      </xdr:nvCxnSpPr>
      <xdr:spPr>
        <a:xfrm>
          <a:off x="5316449" y="2416941"/>
          <a:ext cx="225369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101490</xdr:colOff>
      <xdr:row>10</xdr:row>
      <xdr:rowOff>124356</xdr:rowOff>
    </xdr:from>
    <xdr:to>
      <xdr:col>26</xdr:col>
      <xdr:colOff>10805</xdr:colOff>
      <xdr:row>10</xdr:row>
      <xdr:rowOff>124356</xdr:rowOff>
    </xdr:to>
    <xdr:cxnSp macro="">
      <xdr:nvCxnSpPr>
        <xdr:cNvPr id="186" name="直線コネクタ 185">
          <a:extLst>
            <a:ext uri="{FF2B5EF4-FFF2-40B4-BE49-F238E27FC236}">
              <a16:creationId xmlns:a16="http://schemas.microsoft.com/office/drawing/2014/main" id="{66BDBE90-D8AE-4C0E-9737-2038FF83AAA7}"/>
            </a:ext>
          </a:extLst>
        </xdr:cNvPr>
        <xdr:cNvCxnSpPr/>
      </xdr:nvCxnSpPr>
      <xdr:spPr>
        <a:xfrm>
          <a:off x="5816490" y="2410356"/>
          <a:ext cx="13791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9224</xdr:colOff>
      <xdr:row>10</xdr:row>
      <xdr:rowOff>127857</xdr:rowOff>
    </xdr:from>
    <xdr:to>
      <xdr:col>27</xdr:col>
      <xdr:colOff>159199</xdr:colOff>
      <xdr:row>13</xdr:row>
      <xdr:rowOff>158255</xdr:rowOff>
    </xdr:to>
    <xdr:cxnSp macro="">
      <xdr:nvCxnSpPr>
        <xdr:cNvPr id="187" name="直線コネクタ 186">
          <a:extLst>
            <a:ext uri="{FF2B5EF4-FFF2-40B4-BE49-F238E27FC236}">
              <a16:creationId xmlns:a16="http://schemas.microsoft.com/office/drawing/2014/main" id="{5880772D-4445-4932-B24C-E5933E794D56}"/>
            </a:ext>
          </a:extLst>
        </xdr:cNvPr>
        <xdr:cNvCxnSpPr/>
      </xdr:nvCxnSpPr>
      <xdr:spPr>
        <a:xfrm>
          <a:off x="5952824" y="2413857"/>
          <a:ext cx="378575" cy="71619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101502</xdr:colOff>
      <xdr:row>14</xdr:row>
      <xdr:rowOff>131080</xdr:rowOff>
    </xdr:from>
    <xdr:to>
      <xdr:col>27</xdr:col>
      <xdr:colOff>148302</xdr:colOff>
      <xdr:row>14</xdr:row>
      <xdr:rowOff>131080</xdr:rowOff>
    </xdr:to>
    <xdr:cxnSp macro="">
      <xdr:nvCxnSpPr>
        <xdr:cNvPr id="188" name="直線コネクタ 187">
          <a:extLst>
            <a:ext uri="{FF2B5EF4-FFF2-40B4-BE49-F238E27FC236}">
              <a16:creationId xmlns:a16="http://schemas.microsoft.com/office/drawing/2014/main" id="{314CD2A9-9B1F-458F-A50C-8333F3A631C9}"/>
            </a:ext>
          </a:extLst>
        </xdr:cNvPr>
        <xdr:cNvCxnSpPr/>
      </xdr:nvCxnSpPr>
      <xdr:spPr>
        <a:xfrm>
          <a:off x="5816502" y="3331480"/>
          <a:ext cx="504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106181</xdr:colOff>
      <xdr:row>14</xdr:row>
      <xdr:rowOff>23107</xdr:rowOff>
    </xdr:from>
    <xdr:to>
      <xdr:col>25</xdr:col>
      <xdr:colOff>107494</xdr:colOff>
      <xdr:row>14</xdr:row>
      <xdr:rowOff>199692</xdr:rowOff>
    </xdr:to>
    <xdr:cxnSp macro="">
      <xdr:nvCxnSpPr>
        <xdr:cNvPr id="189" name="直線コネクタ 188">
          <a:extLst>
            <a:ext uri="{FF2B5EF4-FFF2-40B4-BE49-F238E27FC236}">
              <a16:creationId xmlns:a16="http://schemas.microsoft.com/office/drawing/2014/main" id="{CDB88A4F-8A1C-4313-A399-649C8F1BE72B}"/>
            </a:ext>
          </a:extLst>
        </xdr:cNvPr>
        <xdr:cNvCxnSpPr/>
      </xdr:nvCxnSpPr>
      <xdr:spPr>
        <a:xfrm>
          <a:off x="5821181" y="3223507"/>
          <a:ext cx="1313" cy="176585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101502</xdr:colOff>
      <xdr:row>9</xdr:row>
      <xdr:rowOff>133325</xdr:rowOff>
    </xdr:from>
    <xdr:to>
      <xdr:col>26</xdr:col>
      <xdr:colOff>20818</xdr:colOff>
      <xdr:row>9</xdr:row>
      <xdr:rowOff>133325</xdr:rowOff>
    </xdr:to>
    <xdr:cxnSp macro="">
      <xdr:nvCxnSpPr>
        <xdr:cNvPr id="190" name="直線コネクタ 189">
          <a:extLst>
            <a:ext uri="{FF2B5EF4-FFF2-40B4-BE49-F238E27FC236}">
              <a16:creationId xmlns:a16="http://schemas.microsoft.com/office/drawing/2014/main" id="{DD4FCA3B-7B86-4D12-A36D-304E0E203A6D}"/>
            </a:ext>
          </a:extLst>
        </xdr:cNvPr>
        <xdr:cNvCxnSpPr/>
      </xdr:nvCxnSpPr>
      <xdr:spPr>
        <a:xfrm>
          <a:off x="5816502" y="2190725"/>
          <a:ext cx="147916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14725</xdr:colOff>
      <xdr:row>9</xdr:row>
      <xdr:rowOff>71565</xdr:rowOff>
    </xdr:from>
    <xdr:to>
      <xdr:col>26</xdr:col>
      <xdr:colOff>14725</xdr:colOff>
      <xdr:row>10</xdr:row>
      <xdr:rowOff>62565</xdr:rowOff>
    </xdr:to>
    <xdr:cxnSp macro="">
      <xdr:nvCxnSpPr>
        <xdr:cNvPr id="191" name="直線コネクタ 190">
          <a:extLst>
            <a:ext uri="{FF2B5EF4-FFF2-40B4-BE49-F238E27FC236}">
              <a16:creationId xmlns:a16="http://schemas.microsoft.com/office/drawing/2014/main" id="{AB206F0E-134C-4BE9-A306-924DB5A3018C}"/>
            </a:ext>
          </a:extLst>
        </xdr:cNvPr>
        <xdr:cNvCxnSpPr/>
      </xdr:nvCxnSpPr>
      <xdr:spPr>
        <a:xfrm>
          <a:off x="5958325" y="2128965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131541</xdr:colOff>
      <xdr:row>8</xdr:row>
      <xdr:rowOff>13391</xdr:rowOff>
    </xdr:from>
    <xdr:to>
      <xdr:col>26</xdr:col>
      <xdr:colOff>84915</xdr:colOff>
      <xdr:row>9</xdr:row>
      <xdr:rowOff>12742</xdr:rowOff>
    </xdr:to>
    <xdr:sp macro="" textlink="">
      <xdr:nvSpPr>
        <xdr:cNvPr id="192" name="テキスト ボックス 191">
          <a:extLst>
            <a:ext uri="{FF2B5EF4-FFF2-40B4-BE49-F238E27FC236}">
              <a16:creationId xmlns:a16="http://schemas.microsoft.com/office/drawing/2014/main" id="{15548198-E618-4E46-8B8C-46612D8FAAAD}"/>
            </a:ext>
          </a:extLst>
        </xdr:cNvPr>
        <xdr:cNvSpPr txBox="1"/>
      </xdr:nvSpPr>
      <xdr:spPr>
        <a:xfrm>
          <a:off x="5617941" y="1842191"/>
          <a:ext cx="410574" cy="227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122995</xdr:colOff>
      <xdr:row>10</xdr:row>
      <xdr:rowOff>184899</xdr:rowOff>
    </xdr:from>
    <xdr:to>
      <xdr:col>27</xdr:col>
      <xdr:colOff>72804</xdr:colOff>
      <xdr:row>12</xdr:row>
      <xdr:rowOff>71568</xdr:rowOff>
    </xdr:to>
    <xdr:sp macro="" textlink="">
      <xdr:nvSpPr>
        <xdr:cNvPr id="193" name="テキスト ボックス 192">
          <a:extLst>
            <a:ext uri="{FF2B5EF4-FFF2-40B4-BE49-F238E27FC236}">
              <a16:creationId xmlns:a16="http://schemas.microsoft.com/office/drawing/2014/main" id="{1F203B3E-2D8B-40C0-987E-4B268BED6133}"/>
            </a:ext>
          </a:extLst>
        </xdr:cNvPr>
        <xdr:cNvSpPr txBox="1"/>
      </xdr:nvSpPr>
      <xdr:spPr>
        <a:xfrm rot="3780000">
          <a:off x="5983865" y="2553629"/>
          <a:ext cx="343869" cy="1784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 i="0">
              <a:latin typeface="Times New Roman" panose="02020603050405020304" pitchFamily="18" charset="0"/>
              <a:cs typeface="Times New Roman" panose="02020603050405020304" pitchFamily="18" charset="0"/>
            </a:rPr>
            <a:t>1 </a:t>
          </a:r>
          <a:r>
            <a:rPr kumimoji="1" lang="en-US" altLang="ja-JP" sz="600">
              <a:latin typeface="Times New Roman" panose="02020603050405020304" pitchFamily="18" charset="0"/>
              <a:cs typeface="Times New Roman" panose="02020603050405020304" pitchFamily="18" charset="0"/>
            </a:rPr>
            <a:t> :</a:t>
          </a:r>
          <a:endParaRPr kumimoji="1" lang="ja-JP" altLang="en-US" sz="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223485</xdr:colOff>
      <xdr:row>14</xdr:row>
      <xdr:rowOff>112059</xdr:rowOff>
    </xdr:from>
    <xdr:to>
      <xdr:col>28</xdr:col>
      <xdr:colOff>35645</xdr:colOff>
      <xdr:row>15</xdr:row>
      <xdr:rowOff>118371</xdr:rowOff>
    </xdr:to>
    <xdr:sp macro="" textlink="'1.設計条件'!Q8">
      <xdr:nvSpPr>
        <xdr:cNvPr id="194" name="テキスト ボックス 193">
          <a:extLst>
            <a:ext uri="{FF2B5EF4-FFF2-40B4-BE49-F238E27FC236}">
              <a16:creationId xmlns:a16="http://schemas.microsoft.com/office/drawing/2014/main" id="{C9870D84-E139-406E-AB10-C5128E8B9F9B}"/>
            </a:ext>
          </a:extLst>
        </xdr:cNvPr>
        <xdr:cNvSpPr txBox="1"/>
      </xdr:nvSpPr>
      <xdr:spPr>
        <a:xfrm>
          <a:off x="5938485" y="3312459"/>
          <a:ext cx="497960" cy="234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6BB7471-5221-4D3B-B943-9CE0CA4C3F5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24</xdr:col>
      <xdr:colOff>107490</xdr:colOff>
      <xdr:row>8</xdr:row>
      <xdr:rowOff>134190</xdr:rowOff>
    </xdr:from>
    <xdr:to>
      <xdr:col>26</xdr:col>
      <xdr:colOff>171524</xdr:colOff>
      <xdr:row>9</xdr:row>
      <xdr:rowOff>103943</xdr:rowOff>
    </xdr:to>
    <xdr:sp macro="" textlink="'1.設計条件'!Q7">
      <xdr:nvSpPr>
        <xdr:cNvPr id="195" name="テキスト ボックス 194">
          <a:extLst>
            <a:ext uri="{FF2B5EF4-FFF2-40B4-BE49-F238E27FC236}">
              <a16:creationId xmlns:a16="http://schemas.microsoft.com/office/drawing/2014/main" id="{278CECF2-F713-44CC-8CFF-4DC92643C6F3}"/>
            </a:ext>
          </a:extLst>
        </xdr:cNvPr>
        <xdr:cNvSpPr txBox="1"/>
      </xdr:nvSpPr>
      <xdr:spPr>
        <a:xfrm>
          <a:off x="5593890" y="1962990"/>
          <a:ext cx="521234" cy="198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E234468-C856-4074-8EF3-0BB7CA22BB8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22</xdr:col>
      <xdr:colOff>160700</xdr:colOff>
      <xdr:row>10</xdr:row>
      <xdr:rowOff>19992</xdr:rowOff>
    </xdr:from>
    <xdr:to>
      <xdr:col>23</xdr:col>
      <xdr:colOff>216321</xdr:colOff>
      <xdr:row>12</xdr:row>
      <xdr:rowOff>73765</xdr:rowOff>
    </xdr:to>
    <xdr:sp macro="" textlink="'1.設計条件'!Q6">
      <xdr:nvSpPr>
        <xdr:cNvPr id="196" name="テキスト ボックス 195">
          <a:extLst>
            <a:ext uri="{FF2B5EF4-FFF2-40B4-BE49-F238E27FC236}">
              <a16:creationId xmlns:a16="http://schemas.microsoft.com/office/drawing/2014/main" id="{6801A63F-AD62-488D-AF6E-973824B5271C}"/>
            </a:ext>
          </a:extLst>
        </xdr:cNvPr>
        <xdr:cNvSpPr txBox="1"/>
      </xdr:nvSpPr>
      <xdr:spPr>
        <a:xfrm rot="16200000">
          <a:off x="5076524" y="2419368"/>
          <a:ext cx="510973" cy="2842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5EBE34E-06CF-4923-9859-51640536E8F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2.000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117952</xdr:colOff>
      <xdr:row>11</xdr:row>
      <xdr:rowOff>79421</xdr:rowOff>
    </xdr:from>
    <xdr:to>
      <xdr:col>27</xdr:col>
      <xdr:colOff>159621</xdr:colOff>
      <xdr:row>13</xdr:row>
      <xdr:rowOff>121760</xdr:rowOff>
    </xdr:to>
    <xdr:sp macro="" textlink="'1.設計条件'!Q10">
      <xdr:nvSpPr>
        <xdr:cNvPr id="197" name="テキスト ボックス 196">
          <a:extLst>
            <a:ext uri="{FF2B5EF4-FFF2-40B4-BE49-F238E27FC236}">
              <a16:creationId xmlns:a16="http://schemas.microsoft.com/office/drawing/2014/main" id="{C7B8439A-876A-46F6-BC69-0F931992E37D}"/>
            </a:ext>
          </a:extLst>
        </xdr:cNvPr>
        <xdr:cNvSpPr txBox="1"/>
      </xdr:nvSpPr>
      <xdr:spPr>
        <a:xfrm rot="3780000">
          <a:off x="5946917" y="2708656"/>
          <a:ext cx="499539" cy="2702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E092D4A-61CA-47D9-B86F-96FC362352AF}" type="TxLink">
            <a:rPr kumimoji="1" lang="en-US" altLang="en-US" sz="6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0.500</a:t>
          </a:fld>
          <a:endParaRPr kumimoji="1" lang="ja-JP" altLang="en-US" sz="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196777</xdr:colOff>
      <xdr:row>9</xdr:row>
      <xdr:rowOff>720</xdr:rowOff>
    </xdr:from>
    <xdr:to>
      <xdr:col>32</xdr:col>
      <xdr:colOff>214721</xdr:colOff>
      <xdr:row>9</xdr:row>
      <xdr:rowOff>720</xdr:rowOff>
    </xdr:to>
    <xdr:cxnSp macro="">
      <xdr:nvCxnSpPr>
        <xdr:cNvPr id="198" name="直線コネクタ 197">
          <a:extLst>
            <a:ext uri="{FF2B5EF4-FFF2-40B4-BE49-F238E27FC236}">
              <a16:creationId xmlns:a16="http://schemas.microsoft.com/office/drawing/2014/main" id="{795C7047-4DBB-4482-926F-67D0D0BB074D}"/>
            </a:ext>
          </a:extLst>
        </xdr:cNvPr>
        <xdr:cNvCxnSpPr/>
      </xdr:nvCxnSpPr>
      <xdr:spPr>
        <a:xfrm>
          <a:off x="6597577" y="2058120"/>
          <a:ext cx="932344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156548</xdr:colOff>
      <xdr:row>9</xdr:row>
      <xdr:rowOff>49507</xdr:rowOff>
    </xdr:from>
    <xdr:ext cx="224998" cy="396583"/>
    <xdr:sp macro="" textlink="">
      <xdr:nvSpPr>
        <xdr:cNvPr id="199" name="テキスト ボックス 198">
          <a:extLst>
            <a:ext uri="{FF2B5EF4-FFF2-40B4-BE49-F238E27FC236}">
              <a16:creationId xmlns:a16="http://schemas.microsoft.com/office/drawing/2014/main" id="{D57AD849-1EA5-4280-AA1C-8DBD96523403}"/>
            </a:ext>
          </a:extLst>
        </xdr:cNvPr>
        <xdr:cNvSpPr txBox="1"/>
      </xdr:nvSpPr>
      <xdr:spPr>
        <a:xfrm rot="16200000">
          <a:off x="5099955" y="2192700"/>
          <a:ext cx="3965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₀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22</xdr:col>
      <xdr:colOff>169892</xdr:colOff>
      <xdr:row>7</xdr:row>
      <xdr:rowOff>227984</xdr:rowOff>
    </xdr:from>
    <xdr:ext cx="224998" cy="444352"/>
    <xdr:sp macro="" textlink="'1.設計条件'!Q13">
      <xdr:nvSpPr>
        <xdr:cNvPr id="200" name="テキスト ボックス 199">
          <a:extLst>
            <a:ext uri="{FF2B5EF4-FFF2-40B4-BE49-F238E27FC236}">
              <a16:creationId xmlns:a16="http://schemas.microsoft.com/office/drawing/2014/main" id="{3052BE11-3B74-46FE-9D8B-429635B387C7}"/>
            </a:ext>
          </a:extLst>
        </xdr:cNvPr>
        <xdr:cNvSpPr txBox="1"/>
      </xdr:nvSpPr>
      <xdr:spPr>
        <a:xfrm rot="16200000">
          <a:off x="5089415" y="1937861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B7DC6EC-4584-4E51-941E-ADD31FC946B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23</xdr:col>
      <xdr:colOff>129362</xdr:colOff>
      <xdr:row>9</xdr:row>
      <xdr:rowOff>2101</xdr:rowOff>
    </xdr:from>
    <xdr:to>
      <xdr:col>23</xdr:col>
      <xdr:colOff>132999</xdr:colOff>
      <xdr:row>10</xdr:row>
      <xdr:rowOff>133502</xdr:rowOff>
    </xdr:to>
    <xdr:cxnSp macro="">
      <xdr:nvCxnSpPr>
        <xdr:cNvPr id="201" name="直線コネクタ 200">
          <a:extLst>
            <a:ext uri="{FF2B5EF4-FFF2-40B4-BE49-F238E27FC236}">
              <a16:creationId xmlns:a16="http://schemas.microsoft.com/office/drawing/2014/main" id="{1AF13CEE-A9AD-42E4-A103-2DA196904FCF}"/>
            </a:ext>
          </a:extLst>
        </xdr:cNvPr>
        <xdr:cNvCxnSpPr/>
      </xdr:nvCxnSpPr>
      <xdr:spPr>
        <a:xfrm>
          <a:off x="5387162" y="2059501"/>
          <a:ext cx="3637" cy="360001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99084</xdr:colOff>
      <xdr:row>8</xdr:row>
      <xdr:rowOff>226081</xdr:rowOff>
    </xdr:from>
    <xdr:to>
      <xdr:col>24</xdr:col>
      <xdr:colOff>47687</xdr:colOff>
      <xdr:row>9</xdr:row>
      <xdr:rowOff>945</xdr:rowOff>
    </xdr:to>
    <xdr:cxnSp macro="">
      <xdr:nvCxnSpPr>
        <xdr:cNvPr id="202" name="直線コネクタ 201">
          <a:extLst>
            <a:ext uri="{FF2B5EF4-FFF2-40B4-BE49-F238E27FC236}">
              <a16:creationId xmlns:a16="http://schemas.microsoft.com/office/drawing/2014/main" id="{D7239386-0283-409D-BBF9-EDD0336AD78B}"/>
            </a:ext>
          </a:extLst>
        </xdr:cNvPr>
        <xdr:cNvCxnSpPr/>
      </xdr:nvCxnSpPr>
      <xdr:spPr>
        <a:xfrm>
          <a:off x="5356884" y="2054881"/>
          <a:ext cx="17720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11488</xdr:colOff>
      <xdr:row>6</xdr:row>
      <xdr:rowOff>33884</xdr:rowOff>
    </xdr:from>
    <xdr:to>
      <xdr:col>28</xdr:col>
      <xdr:colOff>202288</xdr:colOff>
      <xdr:row>6</xdr:row>
      <xdr:rowOff>33884</xdr:rowOff>
    </xdr:to>
    <xdr:cxnSp macro="">
      <xdr:nvCxnSpPr>
        <xdr:cNvPr id="203" name="直線コネクタ 202">
          <a:extLst>
            <a:ext uri="{FF2B5EF4-FFF2-40B4-BE49-F238E27FC236}">
              <a16:creationId xmlns:a16="http://schemas.microsoft.com/office/drawing/2014/main" id="{AA85409A-092E-4CAE-BEDB-F414A0199562}"/>
            </a:ext>
          </a:extLst>
        </xdr:cNvPr>
        <xdr:cNvCxnSpPr/>
      </xdr:nvCxnSpPr>
      <xdr:spPr>
        <a:xfrm>
          <a:off x="5955088" y="1405484"/>
          <a:ext cx="64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14577</xdr:colOff>
      <xdr:row>9</xdr:row>
      <xdr:rowOff>2138</xdr:rowOff>
    </xdr:from>
    <xdr:to>
      <xdr:col>28</xdr:col>
      <xdr:colOff>195226</xdr:colOff>
      <xdr:row>10</xdr:row>
      <xdr:rowOff>126956</xdr:rowOff>
    </xdr:to>
    <xdr:cxnSp macro="">
      <xdr:nvCxnSpPr>
        <xdr:cNvPr id="204" name="直線コネクタ 203">
          <a:extLst>
            <a:ext uri="{FF2B5EF4-FFF2-40B4-BE49-F238E27FC236}">
              <a16:creationId xmlns:a16="http://schemas.microsoft.com/office/drawing/2014/main" id="{13894266-9B92-4FEB-BA48-7879ACEF552A}"/>
            </a:ext>
          </a:extLst>
        </xdr:cNvPr>
        <xdr:cNvCxnSpPr/>
      </xdr:nvCxnSpPr>
      <xdr:spPr>
        <a:xfrm flipV="1">
          <a:off x="5958177" y="2059538"/>
          <a:ext cx="637849" cy="353418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14345</xdr:colOff>
      <xdr:row>5</xdr:row>
      <xdr:rowOff>226701</xdr:rowOff>
    </xdr:from>
    <xdr:to>
      <xdr:col>26</xdr:col>
      <xdr:colOff>14345</xdr:colOff>
      <xdr:row>6</xdr:row>
      <xdr:rowOff>219760</xdr:rowOff>
    </xdr:to>
    <xdr:cxnSp macro="">
      <xdr:nvCxnSpPr>
        <xdr:cNvPr id="205" name="直線コネクタ 204">
          <a:extLst>
            <a:ext uri="{FF2B5EF4-FFF2-40B4-BE49-F238E27FC236}">
              <a16:creationId xmlns:a16="http://schemas.microsoft.com/office/drawing/2014/main" id="{562C6EBE-1CBB-4370-B37F-DDDF7A657C67}"/>
            </a:ext>
          </a:extLst>
        </xdr:cNvPr>
        <xdr:cNvCxnSpPr/>
      </xdr:nvCxnSpPr>
      <xdr:spPr>
        <a:xfrm>
          <a:off x="5957945" y="1369701"/>
          <a:ext cx="0" cy="221659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24300</xdr:colOff>
      <xdr:row>5</xdr:row>
      <xdr:rowOff>73432</xdr:rowOff>
    </xdr:from>
    <xdr:to>
      <xdr:col>27</xdr:col>
      <xdr:colOff>191658</xdr:colOff>
      <xdr:row>6</xdr:row>
      <xdr:rowOff>39910</xdr:rowOff>
    </xdr:to>
    <xdr:sp macro="" textlink="">
      <xdr:nvSpPr>
        <xdr:cNvPr id="207" name="テキスト ボックス 206">
          <a:extLst>
            <a:ext uri="{FF2B5EF4-FFF2-40B4-BE49-F238E27FC236}">
              <a16:creationId xmlns:a16="http://schemas.microsoft.com/office/drawing/2014/main" id="{1370905B-90FB-4069-96AB-ACB30777B6A2}"/>
            </a:ext>
          </a:extLst>
        </xdr:cNvPr>
        <xdr:cNvSpPr txBox="1"/>
      </xdr:nvSpPr>
      <xdr:spPr>
        <a:xfrm>
          <a:off x="5967900" y="1216432"/>
          <a:ext cx="395958" cy="195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₁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28823</xdr:colOff>
      <xdr:row>5</xdr:row>
      <xdr:rowOff>74612</xdr:rowOff>
    </xdr:from>
    <xdr:to>
      <xdr:col>29</xdr:col>
      <xdr:colOff>17498</xdr:colOff>
      <xdr:row>6</xdr:row>
      <xdr:rowOff>11477</xdr:rowOff>
    </xdr:to>
    <xdr:sp macro="" textlink="'1.設計条件'!Q14">
      <xdr:nvSpPr>
        <xdr:cNvPr id="208" name="テキスト ボックス 207">
          <a:extLst>
            <a:ext uri="{FF2B5EF4-FFF2-40B4-BE49-F238E27FC236}">
              <a16:creationId xmlns:a16="http://schemas.microsoft.com/office/drawing/2014/main" id="{0EB80FDD-6848-4C5C-B8B4-3913274E10D3}"/>
            </a:ext>
          </a:extLst>
        </xdr:cNvPr>
        <xdr:cNvSpPr txBox="1"/>
      </xdr:nvSpPr>
      <xdr:spPr>
        <a:xfrm>
          <a:off x="6201023" y="1217612"/>
          <a:ext cx="445875" cy="165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73B1A67-B948-45CB-9596-9397F0A7731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197244</xdr:colOff>
      <xdr:row>8</xdr:row>
      <xdr:rowOff>186662</xdr:rowOff>
    </xdr:from>
    <xdr:to>
      <xdr:col>28</xdr:col>
      <xdr:colOff>198979</xdr:colOff>
      <xdr:row>9</xdr:row>
      <xdr:rowOff>148563</xdr:rowOff>
    </xdr:to>
    <xdr:sp macro="" textlink="'1.設計条件'!Q15">
      <xdr:nvSpPr>
        <xdr:cNvPr id="209" name="テキスト ボックス 208">
          <a:extLst>
            <a:ext uri="{FF2B5EF4-FFF2-40B4-BE49-F238E27FC236}">
              <a16:creationId xmlns:a16="http://schemas.microsoft.com/office/drawing/2014/main" id="{C12D12DE-CEDF-46F3-9E89-7CDE7BC8BD39}"/>
            </a:ext>
          </a:extLst>
        </xdr:cNvPr>
        <xdr:cNvSpPr txBox="1"/>
      </xdr:nvSpPr>
      <xdr:spPr>
        <a:xfrm rot="-1680000">
          <a:off x="6140844" y="2015462"/>
          <a:ext cx="458935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743D5FD-DC53-4C2E-AF9E-7320020475D1}" type="TxLink">
            <a:rPr kumimoji="1" lang="en-US" altLang="en-US" sz="6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1.800</a:t>
          </a:fld>
          <a:endParaRPr kumimoji="1" lang="ja-JP" altLang="en-US" sz="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117154</xdr:colOff>
      <xdr:row>9</xdr:row>
      <xdr:rowOff>30308</xdr:rowOff>
    </xdr:from>
    <xdr:to>
      <xdr:col>27</xdr:col>
      <xdr:colOff>220228</xdr:colOff>
      <xdr:row>9</xdr:row>
      <xdr:rowOff>220809</xdr:rowOff>
    </xdr:to>
    <xdr:sp macro="" textlink="">
      <xdr:nvSpPr>
        <xdr:cNvPr id="210" name="テキスト ボックス 209">
          <a:extLst>
            <a:ext uri="{FF2B5EF4-FFF2-40B4-BE49-F238E27FC236}">
              <a16:creationId xmlns:a16="http://schemas.microsoft.com/office/drawing/2014/main" id="{315575EB-FB12-4B6E-A2FD-34F52F09DB4F}"/>
            </a:ext>
          </a:extLst>
        </xdr:cNvPr>
        <xdr:cNvSpPr txBox="1"/>
      </xdr:nvSpPr>
      <xdr:spPr>
        <a:xfrm rot="-1680000">
          <a:off x="6060754" y="2087708"/>
          <a:ext cx="331674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>
              <a:latin typeface="Times New Roman" panose="02020603050405020304" pitchFamily="18" charset="0"/>
              <a:cs typeface="Times New Roman" panose="02020603050405020304" pitchFamily="18" charset="0"/>
            </a:rPr>
            <a:t>1 :</a:t>
          </a:r>
          <a:endParaRPr kumimoji="1" lang="ja-JP" altLang="en-US" sz="6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148737</xdr:colOff>
      <xdr:row>14</xdr:row>
      <xdr:rowOff>23107</xdr:rowOff>
    </xdr:from>
    <xdr:to>
      <xdr:col>27</xdr:col>
      <xdr:colOff>148737</xdr:colOff>
      <xdr:row>14</xdr:row>
      <xdr:rowOff>198778</xdr:rowOff>
    </xdr:to>
    <xdr:cxnSp macro="">
      <xdr:nvCxnSpPr>
        <xdr:cNvPr id="211" name="直線コネクタ 210">
          <a:extLst>
            <a:ext uri="{FF2B5EF4-FFF2-40B4-BE49-F238E27FC236}">
              <a16:creationId xmlns:a16="http://schemas.microsoft.com/office/drawing/2014/main" id="{463CD9AD-6E1C-46E6-865E-A731BE38298A}"/>
            </a:ext>
          </a:extLst>
        </xdr:cNvPr>
        <xdr:cNvCxnSpPr/>
      </xdr:nvCxnSpPr>
      <xdr:spPr>
        <a:xfrm>
          <a:off x="6320937" y="3223507"/>
          <a:ext cx="0" cy="17567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204342</xdr:colOff>
      <xdr:row>5</xdr:row>
      <xdr:rowOff>216996</xdr:rowOff>
    </xdr:from>
    <xdr:to>
      <xdr:col>28</xdr:col>
      <xdr:colOff>204342</xdr:colOff>
      <xdr:row>7</xdr:row>
      <xdr:rowOff>1169</xdr:rowOff>
    </xdr:to>
    <xdr:cxnSp macro="">
      <xdr:nvCxnSpPr>
        <xdr:cNvPr id="214" name="直線コネクタ 213">
          <a:extLst>
            <a:ext uri="{FF2B5EF4-FFF2-40B4-BE49-F238E27FC236}">
              <a16:creationId xmlns:a16="http://schemas.microsoft.com/office/drawing/2014/main" id="{A2040F7C-5CDD-49C1-AAE0-73A1264F4318}"/>
            </a:ext>
          </a:extLst>
        </xdr:cNvPr>
        <xdr:cNvCxnSpPr/>
      </xdr:nvCxnSpPr>
      <xdr:spPr>
        <a:xfrm>
          <a:off x="6605142" y="1359996"/>
          <a:ext cx="0" cy="23791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150101</xdr:colOff>
      <xdr:row>8</xdr:row>
      <xdr:rowOff>224513</xdr:rowOff>
    </xdr:from>
    <xdr:to>
      <xdr:col>31</xdr:col>
      <xdr:colOff>212359</xdr:colOff>
      <xdr:row>13</xdr:row>
      <xdr:rowOff>166204</xdr:rowOff>
    </xdr:to>
    <xdr:cxnSp macro="">
      <xdr:nvCxnSpPr>
        <xdr:cNvPr id="217" name="直線コネクタ 216">
          <a:extLst>
            <a:ext uri="{FF2B5EF4-FFF2-40B4-BE49-F238E27FC236}">
              <a16:creationId xmlns:a16="http://schemas.microsoft.com/office/drawing/2014/main" id="{80187DF7-16D8-4C4C-A776-3D951B3E0691}"/>
            </a:ext>
          </a:extLst>
        </xdr:cNvPr>
        <xdr:cNvCxnSpPr/>
      </xdr:nvCxnSpPr>
      <xdr:spPr>
        <a:xfrm flipH="1">
          <a:off x="6322301" y="2053313"/>
          <a:ext cx="976658" cy="1084691"/>
        </a:xfrm>
        <a:prstGeom prst="line">
          <a:avLst/>
        </a:prstGeom>
        <a:ln w="63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43965</xdr:colOff>
      <xdr:row>10</xdr:row>
      <xdr:rowOff>125450</xdr:rowOff>
    </xdr:from>
    <xdr:to>
      <xdr:col>30</xdr:col>
      <xdr:colOff>100158</xdr:colOff>
      <xdr:row>10</xdr:row>
      <xdr:rowOff>125450</xdr:rowOff>
    </xdr:to>
    <xdr:cxnSp macro="">
      <xdr:nvCxnSpPr>
        <xdr:cNvPr id="218" name="直線コネクタ 217">
          <a:extLst>
            <a:ext uri="{FF2B5EF4-FFF2-40B4-BE49-F238E27FC236}">
              <a16:creationId xmlns:a16="http://schemas.microsoft.com/office/drawing/2014/main" id="{6360EE0E-9E59-4BB5-9ADF-EFB7DD7C484E}"/>
            </a:ext>
          </a:extLst>
        </xdr:cNvPr>
        <xdr:cNvCxnSpPr/>
      </xdr:nvCxnSpPr>
      <xdr:spPr>
        <a:xfrm>
          <a:off x="5987565" y="2411450"/>
          <a:ext cx="970593" cy="0"/>
        </a:xfrm>
        <a:prstGeom prst="line">
          <a:avLst/>
        </a:prstGeom>
        <a:ln w="6350">
          <a:solidFill>
            <a:srgbClr val="FF0000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59081</xdr:colOff>
      <xdr:row>9</xdr:row>
      <xdr:rowOff>79819</xdr:rowOff>
    </xdr:from>
    <xdr:to>
      <xdr:col>30</xdr:col>
      <xdr:colOff>228902</xdr:colOff>
      <xdr:row>10</xdr:row>
      <xdr:rowOff>48202</xdr:rowOff>
    </xdr:to>
    <xdr:sp macro="" textlink="">
      <xdr:nvSpPr>
        <xdr:cNvPr id="219" name="テキスト ボックス 218">
          <a:extLst>
            <a:ext uri="{FF2B5EF4-FFF2-40B4-BE49-F238E27FC236}">
              <a16:creationId xmlns:a16="http://schemas.microsoft.com/office/drawing/2014/main" id="{2D96E118-9877-48AB-9DB2-793A6D53D791}"/>
            </a:ext>
          </a:extLst>
        </xdr:cNvPr>
        <xdr:cNvSpPr txBox="1"/>
      </xdr:nvSpPr>
      <xdr:spPr>
        <a:xfrm>
          <a:off x="6731810" y="2150666"/>
          <a:ext cx="399916" cy="198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ja-JP" altLang="en-US" sz="900" i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₁</a:t>
          </a:r>
        </a:p>
      </xdr:txBody>
    </xdr:sp>
    <xdr:clientData/>
  </xdr:twoCellAnchor>
  <xdr:twoCellAnchor editAs="oneCell">
    <xdr:from>
      <xdr:col>29</xdr:col>
      <xdr:colOff>29343</xdr:colOff>
      <xdr:row>10</xdr:row>
      <xdr:rowOff>85293</xdr:rowOff>
    </xdr:from>
    <xdr:to>
      <xdr:col>30</xdr:col>
      <xdr:colOff>199163</xdr:colOff>
      <xdr:row>11</xdr:row>
      <xdr:rowOff>55169</xdr:rowOff>
    </xdr:to>
    <xdr:sp macro="" textlink="">
      <xdr:nvSpPr>
        <xdr:cNvPr id="220" name="テキスト ボックス 219">
          <a:extLst>
            <a:ext uri="{FF2B5EF4-FFF2-40B4-BE49-F238E27FC236}">
              <a16:creationId xmlns:a16="http://schemas.microsoft.com/office/drawing/2014/main" id="{93228209-FCD1-4015-B9E7-A0BFDAD52478}"/>
            </a:ext>
          </a:extLst>
        </xdr:cNvPr>
        <xdr:cNvSpPr txBox="1"/>
      </xdr:nvSpPr>
      <xdr:spPr>
        <a:xfrm>
          <a:off x="6702072" y="2386234"/>
          <a:ext cx="399915" cy="1999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ja-JP" altLang="en-US" sz="900" i="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₂</a:t>
          </a:r>
        </a:p>
      </xdr:txBody>
    </xdr:sp>
    <xdr:clientData/>
  </xdr:twoCellAnchor>
  <xdr:twoCellAnchor editAs="oneCell">
    <xdr:from>
      <xdr:col>25</xdr:col>
      <xdr:colOff>100491</xdr:colOff>
      <xdr:row>9</xdr:row>
      <xdr:rowOff>71565</xdr:rowOff>
    </xdr:from>
    <xdr:to>
      <xdr:col>25</xdr:col>
      <xdr:colOff>100491</xdr:colOff>
      <xdr:row>10</xdr:row>
      <xdr:rowOff>62565</xdr:rowOff>
    </xdr:to>
    <xdr:cxnSp macro="">
      <xdr:nvCxnSpPr>
        <xdr:cNvPr id="222" name="直線コネクタ 221">
          <a:extLst>
            <a:ext uri="{FF2B5EF4-FFF2-40B4-BE49-F238E27FC236}">
              <a16:creationId xmlns:a16="http://schemas.microsoft.com/office/drawing/2014/main" id="{1E47F040-3D75-43FD-821C-62BAF4F263A2}"/>
            </a:ext>
          </a:extLst>
        </xdr:cNvPr>
        <xdr:cNvCxnSpPr/>
      </xdr:nvCxnSpPr>
      <xdr:spPr>
        <a:xfrm>
          <a:off x="5815491" y="2128965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91955</xdr:colOff>
      <xdr:row>10</xdr:row>
      <xdr:rowOff>58053</xdr:rowOff>
    </xdr:from>
    <xdr:to>
      <xdr:col>28</xdr:col>
      <xdr:colOff>41917</xdr:colOff>
      <xdr:row>10</xdr:row>
      <xdr:rowOff>58053</xdr:rowOff>
    </xdr:to>
    <xdr:cxnSp macro="">
      <xdr:nvCxnSpPr>
        <xdr:cNvPr id="229" name="直線コネクタ 228">
          <a:extLst>
            <a:ext uri="{FF2B5EF4-FFF2-40B4-BE49-F238E27FC236}">
              <a16:creationId xmlns:a16="http://schemas.microsoft.com/office/drawing/2014/main" id="{FE64541D-2C82-BE91-A9B8-CA24DE76CE4C}"/>
            </a:ext>
          </a:extLst>
        </xdr:cNvPr>
        <xdr:cNvCxnSpPr/>
      </xdr:nvCxnSpPr>
      <xdr:spPr>
        <a:xfrm rot="5400000">
          <a:off x="6353436" y="2254772"/>
          <a:ext cx="0" cy="178562"/>
        </a:xfrm>
        <a:prstGeom prst="line">
          <a:avLst/>
        </a:prstGeom>
        <a:ln w="44450">
          <a:solidFill>
            <a:srgbClr val="FF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112707</xdr:colOff>
      <xdr:row>9</xdr:row>
      <xdr:rowOff>59195</xdr:rowOff>
    </xdr:from>
    <xdr:to>
      <xdr:col>29</xdr:col>
      <xdr:colOff>88942</xdr:colOff>
      <xdr:row>10</xdr:row>
      <xdr:rowOff>34466</xdr:rowOff>
    </xdr:to>
    <xdr:sp macro="" textlink="">
      <xdr:nvSpPr>
        <xdr:cNvPr id="230" name="テキスト ボックス 229">
          <a:extLst>
            <a:ext uri="{FF2B5EF4-FFF2-40B4-BE49-F238E27FC236}">
              <a16:creationId xmlns:a16="http://schemas.microsoft.com/office/drawing/2014/main" id="{0C9FFCBE-174F-91E4-4D95-5EEEC52DC71C}"/>
            </a:ext>
          </a:extLst>
        </xdr:cNvPr>
        <xdr:cNvSpPr txBox="1"/>
      </xdr:nvSpPr>
      <xdr:spPr>
        <a:xfrm>
          <a:off x="6284907" y="2116595"/>
          <a:ext cx="433435" cy="2038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143649</xdr:colOff>
      <xdr:row>28</xdr:row>
      <xdr:rowOff>92090</xdr:rowOff>
    </xdr:from>
    <xdr:to>
      <xdr:col>30</xdr:col>
      <xdr:colOff>114842</xdr:colOff>
      <xdr:row>31</xdr:row>
      <xdr:rowOff>38548</xdr:rowOff>
    </xdr:to>
    <xdr:sp macro="" textlink="">
      <xdr:nvSpPr>
        <xdr:cNvPr id="242" name="テキスト ボックス 241">
          <a:extLst>
            <a:ext uri="{FF2B5EF4-FFF2-40B4-BE49-F238E27FC236}">
              <a16:creationId xmlns:a16="http://schemas.microsoft.com/office/drawing/2014/main" id="{709CFCC1-B286-7051-7C45-ED64C6932150}"/>
            </a:ext>
          </a:extLst>
        </xdr:cNvPr>
        <xdr:cNvSpPr txBox="1"/>
      </xdr:nvSpPr>
      <xdr:spPr>
        <a:xfrm rot="16800000">
          <a:off x="6534821" y="6686341"/>
          <a:ext cx="629901" cy="1990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/ cosθ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30</xdr:col>
      <xdr:colOff>40365</xdr:colOff>
      <xdr:row>21</xdr:row>
      <xdr:rowOff>206711</xdr:rowOff>
    </xdr:from>
    <xdr:to>
      <xdr:col>31</xdr:col>
      <xdr:colOff>150866</xdr:colOff>
      <xdr:row>23</xdr:row>
      <xdr:rowOff>91988</xdr:rowOff>
    </xdr:to>
    <xdr:sp macro="" textlink="">
      <xdr:nvSpPr>
        <xdr:cNvPr id="256" name="円弧 255">
          <a:extLst>
            <a:ext uri="{FF2B5EF4-FFF2-40B4-BE49-F238E27FC236}">
              <a16:creationId xmlns:a16="http://schemas.microsoft.com/office/drawing/2014/main" id="{A57FEA22-6F55-8E17-ECE7-D5D6EA060056}"/>
            </a:ext>
          </a:extLst>
        </xdr:cNvPr>
        <xdr:cNvSpPr/>
      </xdr:nvSpPr>
      <xdr:spPr>
        <a:xfrm rot="11138986">
          <a:off x="6874798" y="4990814"/>
          <a:ext cx="338315" cy="340906"/>
        </a:xfrm>
        <a:prstGeom prst="arc">
          <a:avLst>
            <a:gd name="adj1" fmla="val 17575000"/>
            <a:gd name="adj2" fmla="val 0"/>
          </a:avLst>
        </a:prstGeom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28</xdr:col>
      <xdr:colOff>202048</xdr:colOff>
      <xdr:row>33</xdr:row>
      <xdr:rowOff>182720</xdr:rowOff>
    </xdr:from>
    <xdr:to>
      <xdr:col>32</xdr:col>
      <xdr:colOff>86168</xdr:colOff>
      <xdr:row>35</xdr:row>
      <xdr:rowOff>24715</xdr:rowOff>
    </xdr:to>
    <xdr:sp macro="" textlink="">
      <xdr:nvSpPr>
        <xdr:cNvPr id="269" name="テキスト ボックス 268">
          <a:extLst>
            <a:ext uri="{FF2B5EF4-FFF2-40B4-BE49-F238E27FC236}">
              <a16:creationId xmlns:a16="http://schemas.microsoft.com/office/drawing/2014/main" id="{1E81EC1F-E59A-4BBE-D53C-B20ACCEC08AF}"/>
            </a:ext>
          </a:extLst>
        </xdr:cNvPr>
        <xdr:cNvSpPr txBox="1"/>
      </xdr:nvSpPr>
      <xdr:spPr>
        <a:xfrm>
          <a:off x="6580852" y="7700596"/>
          <a:ext cx="795378" cy="2976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ysClr val="windowText" lastClr="00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ω</a:t>
          </a:r>
          <a:r>
            <a:rPr kumimoji="1" lang="en-US" altLang="ja-JP" sz="900" i="1" baseline="-25000">
              <a:solidFill>
                <a:sysClr val="windowText" lastClr="00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E</a:t>
          </a:r>
          <a:r>
            <a:rPr kumimoji="1" lang="ja-JP" altLang="en-US" sz="900" i="1" baseline="-25000">
              <a:solidFill>
                <a:sysClr val="windowText" lastClr="00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　</a:t>
          </a:r>
          <a:r>
            <a:rPr kumimoji="1" lang="en-US" altLang="ja-JP" sz="900" i="0">
              <a:solidFill>
                <a:sysClr val="windowText" lastClr="00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-φ</a:t>
          </a:r>
          <a:r>
            <a:rPr kumimoji="1" lang="en-US" altLang="ja-JP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+θ</a:t>
          </a:r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79261</xdr:colOff>
      <xdr:row>24</xdr:row>
      <xdr:rowOff>44048</xdr:rowOff>
    </xdr:from>
    <xdr:to>
      <xdr:col>26</xdr:col>
      <xdr:colOff>155789</xdr:colOff>
      <xdr:row>28</xdr:row>
      <xdr:rowOff>197</xdr:rowOff>
    </xdr:to>
    <xdr:cxnSp macro="">
      <xdr:nvCxnSpPr>
        <xdr:cNvPr id="270" name="直線コネクタ 269">
          <a:extLst>
            <a:ext uri="{FF2B5EF4-FFF2-40B4-BE49-F238E27FC236}">
              <a16:creationId xmlns:a16="http://schemas.microsoft.com/office/drawing/2014/main" id="{EC45D12C-6FA7-677A-CA15-A1667E9CCCE1}"/>
            </a:ext>
          </a:extLst>
        </xdr:cNvPr>
        <xdr:cNvCxnSpPr/>
      </xdr:nvCxnSpPr>
      <xdr:spPr>
        <a:xfrm flipH="1" flipV="1">
          <a:off x="5774622" y="5511594"/>
          <a:ext cx="304342" cy="867407"/>
        </a:xfrm>
        <a:prstGeom prst="line">
          <a:avLst/>
        </a:prstGeom>
        <a:ln w="6350">
          <a:solidFill>
            <a:schemeClr val="accent1"/>
          </a:solidFill>
          <a:prstDash val="dash"/>
          <a:headEnd type="none" w="sm" len="sm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79264</xdr:colOff>
      <xdr:row>21</xdr:row>
      <xdr:rowOff>191163</xdr:rowOff>
    </xdr:from>
    <xdr:to>
      <xdr:col>31</xdr:col>
      <xdr:colOff>215932</xdr:colOff>
      <xdr:row>24</xdr:row>
      <xdr:rowOff>41047</xdr:rowOff>
    </xdr:to>
    <xdr:cxnSp macro="">
      <xdr:nvCxnSpPr>
        <xdr:cNvPr id="271" name="直線コネクタ 270">
          <a:extLst>
            <a:ext uri="{FF2B5EF4-FFF2-40B4-BE49-F238E27FC236}">
              <a16:creationId xmlns:a16="http://schemas.microsoft.com/office/drawing/2014/main" id="{3C137733-B4EF-4D5F-9647-EBDEFB01410C}"/>
            </a:ext>
          </a:extLst>
        </xdr:cNvPr>
        <xdr:cNvCxnSpPr/>
      </xdr:nvCxnSpPr>
      <xdr:spPr>
        <a:xfrm flipV="1">
          <a:off x="5774625" y="4975266"/>
          <a:ext cx="1503554" cy="533327"/>
        </a:xfrm>
        <a:prstGeom prst="line">
          <a:avLst/>
        </a:prstGeom>
        <a:ln w="6350">
          <a:solidFill>
            <a:schemeClr val="accent1"/>
          </a:solidFill>
          <a:prstDash val="dash"/>
          <a:headEnd type="none" w="sm" len="sm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3416</xdr:colOff>
      <xdr:row>21</xdr:row>
      <xdr:rowOff>191797</xdr:rowOff>
    </xdr:from>
    <xdr:to>
      <xdr:col>31</xdr:col>
      <xdr:colOff>198386</xdr:colOff>
      <xdr:row>22</xdr:row>
      <xdr:rowOff>162990</xdr:rowOff>
    </xdr:to>
    <xdr:sp macro="" textlink="">
      <xdr:nvSpPr>
        <xdr:cNvPr id="274" name="テキスト ボックス 273">
          <a:extLst>
            <a:ext uri="{FF2B5EF4-FFF2-40B4-BE49-F238E27FC236}">
              <a16:creationId xmlns:a16="http://schemas.microsoft.com/office/drawing/2014/main" id="{85B576C1-512A-6E09-9769-A040AB77BCAA}"/>
            </a:ext>
          </a:extLst>
        </xdr:cNvPr>
        <xdr:cNvSpPr txBox="1"/>
      </xdr:nvSpPr>
      <xdr:spPr>
        <a:xfrm rot="20460000">
          <a:off x="5698777" y="4975900"/>
          <a:ext cx="1561856" cy="199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/ cosθ</a:t>
          </a:r>
          <a:r>
            <a:rPr kumimoji="1" lang="ja-JP" altLang="en-US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・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sin(ω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-</a:t>
          </a:r>
          <a:r>
            <a:rPr kumimoji="1" lang="en-US" altLang="ja-JP" sz="90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φ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+</a:t>
          </a:r>
          <a:r>
            <a:rPr kumimoji="1" lang="ja-JP" altLang="en-US" sz="9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θ)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222887</xdr:colOff>
      <xdr:row>22</xdr:row>
      <xdr:rowOff>79595</xdr:rowOff>
    </xdr:from>
    <xdr:to>
      <xdr:col>34</xdr:col>
      <xdr:colOff>138177</xdr:colOff>
      <xdr:row>23</xdr:row>
      <xdr:rowOff>90480</xdr:rowOff>
    </xdr:to>
    <xdr:sp macro="" textlink="">
      <xdr:nvSpPr>
        <xdr:cNvPr id="276" name="テキスト ボックス 275">
          <a:extLst>
            <a:ext uri="{FF2B5EF4-FFF2-40B4-BE49-F238E27FC236}">
              <a16:creationId xmlns:a16="http://schemas.microsoft.com/office/drawing/2014/main" id="{A09972C0-122B-5E1E-826A-77CE5E7B5538}"/>
            </a:ext>
          </a:extLst>
        </xdr:cNvPr>
        <xdr:cNvSpPr txBox="1"/>
      </xdr:nvSpPr>
      <xdr:spPr>
        <a:xfrm>
          <a:off x="6829506" y="5091513"/>
          <a:ext cx="1054362" cy="238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ysClr val="windowText" lastClr="00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-ω</a:t>
          </a:r>
          <a:r>
            <a:rPr kumimoji="1" lang="en-US" altLang="ja-JP" sz="900" i="1" baseline="-25000">
              <a:solidFill>
                <a:sysClr val="windowText" lastClr="00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E</a:t>
          </a:r>
          <a:r>
            <a:rPr kumimoji="1" lang="en-US" altLang="ja-JP" sz="900" i="0">
              <a:solidFill>
                <a:sysClr val="windowText" lastClr="00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+φ+α+δ</a:t>
          </a:r>
          <a:r>
            <a:rPr kumimoji="1" lang="en-US" altLang="ja-JP" sz="900" i="1" baseline="-25000">
              <a:solidFill>
                <a:sysClr val="windowText" lastClr="00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E</a:t>
          </a:r>
        </a:p>
        <a:p>
          <a:r>
            <a:rPr kumimoji="1" lang="en-US" altLang="ja-JP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28</xdr:col>
      <xdr:colOff>183617</xdr:colOff>
      <xdr:row>34</xdr:row>
      <xdr:rowOff>216971</xdr:rowOff>
    </xdr:from>
    <xdr:to>
      <xdr:col>30</xdr:col>
      <xdr:colOff>67159</xdr:colOff>
      <xdr:row>36</xdr:row>
      <xdr:rowOff>102182</xdr:rowOff>
    </xdr:to>
    <xdr:sp macro="" textlink="">
      <xdr:nvSpPr>
        <xdr:cNvPr id="277" name="円弧 276">
          <a:extLst>
            <a:ext uri="{FF2B5EF4-FFF2-40B4-BE49-F238E27FC236}">
              <a16:creationId xmlns:a16="http://schemas.microsoft.com/office/drawing/2014/main" id="{7EEF6346-28FD-71D0-3843-81676A4BB236}"/>
            </a:ext>
          </a:extLst>
        </xdr:cNvPr>
        <xdr:cNvSpPr/>
      </xdr:nvSpPr>
      <xdr:spPr>
        <a:xfrm rot="18726354">
          <a:off x="6561587" y="7963496"/>
          <a:ext cx="340840" cy="339171"/>
        </a:xfrm>
        <a:prstGeom prst="arc">
          <a:avLst>
            <a:gd name="adj1" fmla="val 17603125"/>
            <a:gd name="adj2" fmla="val 19816849"/>
          </a:avLst>
        </a:prstGeom>
        <a:ln w="3175">
          <a:solidFill>
            <a:schemeClr val="accent1"/>
          </a:solidFill>
          <a:headEnd type="none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63</xdr:col>
      <xdr:colOff>53033</xdr:colOff>
      <xdr:row>25</xdr:row>
      <xdr:rowOff>185169</xdr:rowOff>
    </xdr:from>
    <xdr:to>
      <xdr:col>63</xdr:col>
      <xdr:colOff>56253</xdr:colOff>
      <xdr:row>27</xdr:row>
      <xdr:rowOff>157938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2554DD1-FE76-462B-8C2A-090E211F5E95}"/>
            </a:ext>
          </a:extLst>
        </xdr:cNvPr>
        <xdr:cNvCxnSpPr/>
      </xdr:nvCxnSpPr>
      <xdr:spPr>
        <a:xfrm>
          <a:off x="14454833" y="5442969"/>
          <a:ext cx="3220" cy="429969"/>
        </a:xfrm>
        <a:prstGeom prst="line">
          <a:avLst/>
        </a:prstGeom>
        <a:ln w="44450">
          <a:solidFill>
            <a:sysClr val="windowText" lastClr="00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133877</xdr:colOff>
      <xdr:row>29</xdr:row>
      <xdr:rowOff>56056</xdr:rowOff>
    </xdr:from>
    <xdr:to>
      <xdr:col>64</xdr:col>
      <xdr:colOff>175629</xdr:colOff>
      <xdr:row>29</xdr:row>
      <xdr:rowOff>57640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B05A98C-AF47-41C5-A3F2-C1BBDE5E22D5}"/>
            </a:ext>
          </a:extLst>
        </xdr:cNvPr>
        <xdr:cNvCxnSpPr/>
      </xdr:nvCxnSpPr>
      <xdr:spPr>
        <a:xfrm>
          <a:off x="14307077" y="6228256"/>
          <a:ext cx="498952" cy="1584"/>
        </a:xfrm>
        <a:prstGeom prst="line">
          <a:avLst/>
        </a:prstGeom>
        <a:ln w="6350">
          <a:solidFill>
            <a:schemeClr val="accent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180422</xdr:colOff>
      <xdr:row>28</xdr:row>
      <xdr:rowOff>71511</xdr:rowOff>
    </xdr:from>
    <xdr:to>
      <xdr:col>62</xdr:col>
      <xdr:colOff>43261</xdr:colOff>
      <xdr:row>29</xdr:row>
      <xdr:rowOff>16744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48096548-A6B8-4051-8C0E-8123BBDFF939}"/>
            </a:ext>
          </a:extLst>
        </xdr:cNvPr>
        <xdr:cNvCxnSpPr/>
      </xdr:nvCxnSpPr>
      <xdr:spPr>
        <a:xfrm rot="-1200000" flipV="1">
          <a:off x="13896422" y="6015111"/>
          <a:ext cx="320039" cy="173833"/>
        </a:xfrm>
        <a:prstGeom prst="line">
          <a:avLst/>
        </a:prstGeom>
        <a:ln w="44450">
          <a:solidFill>
            <a:schemeClr val="tx1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41729</xdr:colOff>
      <xdr:row>28</xdr:row>
      <xdr:rowOff>107945</xdr:rowOff>
    </xdr:from>
    <xdr:to>
      <xdr:col>63</xdr:col>
      <xdr:colOff>145984</xdr:colOff>
      <xdr:row>29</xdr:row>
      <xdr:rowOff>213475</xdr:rowOff>
    </xdr:to>
    <xdr:sp macro="" textlink="">
      <xdr:nvSpPr>
        <xdr:cNvPr id="16" name="円弧 15">
          <a:extLst>
            <a:ext uri="{FF2B5EF4-FFF2-40B4-BE49-F238E27FC236}">
              <a16:creationId xmlns:a16="http://schemas.microsoft.com/office/drawing/2014/main" id="{304E1D65-A942-4C7A-A7C2-3BB93DEC2FC6}"/>
            </a:ext>
          </a:extLst>
        </xdr:cNvPr>
        <xdr:cNvSpPr/>
      </xdr:nvSpPr>
      <xdr:spPr>
        <a:xfrm>
          <a:off x="14214929" y="6051545"/>
          <a:ext cx="332855" cy="334130"/>
        </a:xfrm>
        <a:prstGeom prst="arc">
          <a:avLst>
            <a:gd name="adj1" fmla="val 17603125"/>
            <a:gd name="adj2" fmla="val 0"/>
          </a:avLst>
        </a:prstGeom>
        <a:ln w="3175">
          <a:solidFill>
            <a:schemeClr val="accent1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57</xdr:col>
      <xdr:colOff>142707</xdr:colOff>
      <xdr:row>28</xdr:row>
      <xdr:rowOff>119483</xdr:rowOff>
    </xdr:from>
    <xdr:to>
      <xdr:col>60</xdr:col>
      <xdr:colOff>80398</xdr:colOff>
      <xdr:row>28</xdr:row>
      <xdr:rowOff>119483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ACEE3A24-FAC4-44AE-9B34-C90EEEDE6FD8}"/>
            </a:ext>
          </a:extLst>
        </xdr:cNvPr>
        <xdr:cNvCxnSpPr/>
      </xdr:nvCxnSpPr>
      <xdr:spPr>
        <a:xfrm>
          <a:off x="13172907" y="6063083"/>
          <a:ext cx="623491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86426</xdr:colOff>
      <xdr:row>29</xdr:row>
      <xdr:rowOff>51672</xdr:rowOff>
    </xdr:from>
    <xdr:to>
      <xdr:col>62</xdr:col>
      <xdr:colOff>121945</xdr:colOff>
      <xdr:row>29</xdr:row>
      <xdr:rowOff>51672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421DD120-7D6A-49F9-BCFC-2770F315E37A}"/>
            </a:ext>
          </a:extLst>
        </xdr:cNvPr>
        <xdr:cNvCxnSpPr/>
      </xdr:nvCxnSpPr>
      <xdr:spPr>
        <a:xfrm>
          <a:off x="13802426" y="6223872"/>
          <a:ext cx="492719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48960</xdr:colOff>
      <xdr:row>29</xdr:row>
      <xdr:rowOff>54196</xdr:rowOff>
    </xdr:from>
    <xdr:to>
      <xdr:col>59</xdr:col>
      <xdr:colOff>41416</xdr:colOff>
      <xdr:row>29</xdr:row>
      <xdr:rowOff>54196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CBF18AC5-D392-4ECA-9CF3-A775E25CD503}"/>
            </a:ext>
          </a:extLst>
        </xdr:cNvPr>
        <xdr:cNvCxnSpPr/>
      </xdr:nvCxnSpPr>
      <xdr:spPr>
        <a:xfrm>
          <a:off x="13307760" y="6226396"/>
          <a:ext cx="22105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121128</xdr:colOff>
      <xdr:row>26</xdr:row>
      <xdr:rowOff>25136</xdr:rowOff>
    </xdr:from>
    <xdr:to>
      <xdr:col>58</xdr:col>
      <xdr:colOff>122951</xdr:colOff>
      <xdr:row>29</xdr:row>
      <xdr:rowOff>55505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8C719565-1013-4A21-9A05-F26F41CF3BA2}"/>
            </a:ext>
          </a:extLst>
        </xdr:cNvPr>
        <xdr:cNvCxnSpPr/>
      </xdr:nvCxnSpPr>
      <xdr:spPr>
        <a:xfrm>
          <a:off x="13379928" y="5511536"/>
          <a:ext cx="1823" cy="716169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49668</xdr:colOff>
      <xdr:row>32</xdr:row>
      <xdr:rowOff>18178</xdr:rowOff>
    </xdr:from>
    <xdr:to>
      <xdr:col>61</xdr:col>
      <xdr:colOff>206641</xdr:colOff>
      <xdr:row>33</xdr:row>
      <xdr:rowOff>31015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6453CDA3-DEA2-4162-AFA4-C04D8C23A356}"/>
            </a:ext>
          </a:extLst>
        </xdr:cNvPr>
        <xdr:cNvSpPr txBox="1"/>
      </xdr:nvSpPr>
      <xdr:spPr>
        <a:xfrm>
          <a:off x="13964451" y="6975569"/>
          <a:ext cx="388886" cy="244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60</xdr:col>
      <xdr:colOff>87095</xdr:colOff>
      <xdr:row>26</xdr:row>
      <xdr:rowOff>22560</xdr:rowOff>
    </xdr:from>
    <xdr:to>
      <xdr:col>60</xdr:col>
      <xdr:colOff>90912</xdr:colOff>
      <xdr:row>29</xdr:row>
      <xdr:rowOff>52929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12B4F868-43AA-4476-95BB-7BFF5A22ADF1}"/>
            </a:ext>
          </a:extLst>
        </xdr:cNvPr>
        <xdr:cNvCxnSpPr/>
      </xdr:nvCxnSpPr>
      <xdr:spPr>
        <a:xfrm>
          <a:off x="13803095" y="5508960"/>
          <a:ext cx="3817" cy="716169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57</xdr:col>
      <xdr:colOff>153110</xdr:colOff>
      <xdr:row>27</xdr:row>
      <xdr:rowOff>30989</xdr:rowOff>
    </xdr:from>
    <xdr:to>
      <xdr:col>58</xdr:col>
      <xdr:colOff>115388</xdr:colOff>
      <xdr:row>28</xdr:row>
      <xdr:rowOff>179601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CFD19EA-3373-4850-B1F5-723AA63F96B6}"/>
            </a:ext>
          </a:extLst>
        </xdr:cNvPr>
        <xdr:cNvSpPr txBox="1"/>
      </xdr:nvSpPr>
      <xdr:spPr>
        <a:xfrm rot="16200000">
          <a:off x="13090143" y="5839156"/>
          <a:ext cx="377212" cy="1908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58</xdr:col>
      <xdr:colOff>48960</xdr:colOff>
      <xdr:row>26</xdr:row>
      <xdr:rowOff>24468</xdr:rowOff>
    </xdr:from>
    <xdr:to>
      <xdr:col>59</xdr:col>
      <xdr:colOff>41416</xdr:colOff>
      <xdr:row>26</xdr:row>
      <xdr:rowOff>24468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E961CABA-72E8-4194-9AD5-BE4D8DB49C0A}"/>
            </a:ext>
          </a:extLst>
        </xdr:cNvPr>
        <xdr:cNvCxnSpPr/>
      </xdr:nvCxnSpPr>
      <xdr:spPr>
        <a:xfrm>
          <a:off x="13307760" y="5510868"/>
          <a:ext cx="22105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86426</xdr:colOff>
      <xdr:row>26</xdr:row>
      <xdr:rowOff>17883</xdr:rowOff>
    </xdr:from>
    <xdr:to>
      <xdr:col>60</xdr:col>
      <xdr:colOff>222527</xdr:colOff>
      <xdr:row>26</xdr:row>
      <xdr:rowOff>17883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FC0679D2-5AB2-4F4E-A4B0-5ED39198BDE2}"/>
            </a:ext>
          </a:extLst>
        </xdr:cNvPr>
        <xdr:cNvCxnSpPr/>
      </xdr:nvCxnSpPr>
      <xdr:spPr>
        <a:xfrm>
          <a:off x="13802426" y="5504283"/>
          <a:ext cx="13610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220946</xdr:colOff>
      <xdr:row>26</xdr:row>
      <xdr:rowOff>21384</xdr:rowOff>
    </xdr:from>
    <xdr:to>
      <xdr:col>62</xdr:col>
      <xdr:colOff>136571</xdr:colOff>
      <xdr:row>29</xdr:row>
      <xdr:rowOff>53596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1BED8A77-5D9F-4032-885E-28619AB1FD6B}"/>
            </a:ext>
          </a:extLst>
        </xdr:cNvPr>
        <xdr:cNvCxnSpPr/>
      </xdr:nvCxnSpPr>
      <xdr:spPr>
        <a:xfrm>
          <a:off x="13936946" y="5507784"/>
          <a:ext cx="372825" cy="718012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119096</xdr:colOff>
      <xdr:row>32</xdr:row>
      <xdr:rowOff>837</xdr:rowOff>
    </xdr:from>
    <xdr:to>
      <xdr:col>62</xdr:col>
      <xdr:colOff>158332</xdr:colOff>
      <xdr:row>32</xdr:row>
      <xdr:rowOff>837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9AF17C2-B4B6-4541-B318-B0DDE7703C8A}"/>
            </a:ext>
          </a:extLst>
        </xdr:cNvPr>
        <xdr:cNvCxnSpPr/>
      </xdr:nvCxnSpPr>
      <xdr:spPr>
        <a:xfrm>
          <a:off x="14033879" y="6958228"/>
          <a:ext cx="503062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123775</xdr:colOff>
      <xdr:row>31</xdr:row>
      <xdr:rowOff>89932</xdr:rowOff>
    </xdr:from>
    <xdr:to>
      <xdr:col>60</xdr:col>
      <xdr:colOff>125088</xdr:colOff>
      <xdr:row>32</xdr:row>
      <xdr:rowOff>40544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9C1D6EF9-372C-479E-A3DB-5E45D9586241}"/>
            </a:ext>
          </a:extLst>
        </xdr:cNvPr>
        <xdr:cNvCxnSpPr/>
      </xdr:nvCxnSpPr>
      <xdr:spPr>
        <a:xfrm>
          <a:off x="14038558" y="6815410"/>
          <a:ext cx="1313" cy="182525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86438</xdr:colOff>
      <xdr:row>25</xdr:row>
      <xdr:rowOff>26852</xdr:rowOff>
    </xdr:from>
    <xdr:to>
      <xdr:col>61</xdr:col>
      <xdr:colOff>3940</xdr:colOff>
      <xdr:row>25</xdr:row>
      <xdr:rowOff>26852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C745935F-87F7-4209-8590-69BE49974913}"/>
            </a:ext>
          </a:extLst>
        </xdr:cNvPr>
        <xdr:cNvCxnSpPr/>
      </xdr:nvCxnSpPr>
      <xdr:spPr>
        <a:xfrm>
          <a:off x="13802438" y="5284652"/>
          <a:ext cx="146102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226447</xdr:colOff>
      <xdr:row>24</xdr:row>
      <xdr:rowOff>193692</xdr:rowOff>
    </xdr:from>
    <xdr:to>
      <xdr:col>61</xdr:col>
      <xdr:colOff>2567</xdr:colOff>
      <xdr:row>25</xdr:row>
      <xdr:rowOff>184692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BEDD845C-006C-46DB-9F00-4F0EAF617CFA}"/>
            </a:ext>
          </a:extLst>
        </xdr:cNvPr>
        <xdr:cNvCxnSpPr/>
      </xdr:nvCxnSpPr>
      <xdr:spPr>
        <a:xfrm>
          <a:off x="13942447" y="5222892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116101</xdr:colOff>
      <xdr:row>23</xdr:row>
      <xdr:rowOff>135518</xdr:rowOff>
    </xdr:from>
    <xdr:to>
      <xdr:col>61</xdr:col>
      <xdr:colOff>66599</xdr:colOff>
      <xdr:row>24</xdr:row>
      <xdr:rowOff>134869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BA26146A-A298-4933-ABD7-CC15019DE564}"/>
            </a:ext>
          </a:extLst>
        </xdr:cNvPr>
        <xdr:cNvSpPr txBox="1"/>
      </xdr:nvSpPr>
      <xdr:spPr>
        <a:xfrm>
          <a:off x="13603501" y="4936118"/>
          <a:ext cx="407698" cy="2279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10665</xdr:colOff>
      <xdr:row>32</xdr:row>
      <xdr:rowOff>18601</xdr:rowOff>
    </xdr:from>
    <xdr:to>
      <xdr:col>63</xdr:col>
      <xdr:colOff>45675</xdr:colOff>
      <xdr:row>33</xdr:row>
      <xdr:rowOff>24913</xdr:rowOff>
    </xdr:to>
    <xdr:sp macro="" textlink="'1.設計条件'!Q8">
      <xdr:nvSpPr>
        <xdr:cNvPr id="40" name="テキスト ボックス 39">
          <a:extLst>
            <a:ext uri="{FF2B5EF4-FFF2-40B4-BE49-F238E27FC236}">
              <a16:creationId xmlns:a16="http://schemas.microsoft.com/office/drawing/2014/main" id="{3BF5AED2-7C77-48AB-A4C6-1EBBEE6CCEF7}"/>
            </a:ext>
          </a:extLst>
        </xdr:cNvPr>
        <xdr:cNvSpPr txBox="1"/>
      </xdr:nvSpPr>
      <xdr:spPr>
        <a:xfrm>
          <a:off x="14157361" y="6975992"/>
          <a:ext cx="498836" cy="238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6BB7471-5221-4D3B-B943-9CE0CA4C3F51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93865</xdr:colOff>
      <xdr:row>24</xdr:row>
      <xdr:rowOff>27717</xdr:rowOff>
    </xdr:from>
    <xdr:to>
      <xdr:col>61</xdr:col>
      <xdr:colOff>153208</xdr:colOff>
      <xdr:row>25</xdr:row>
      <xdr:rowOff>934</xdr:rowOff>
    </xdr:to>
    <xdr:sp macro="" textlink="'1.設計条件'!Q7">
      <xdr:nvSpPr>
        <xdr:cNvPr id="41" name="テキスト ボックス 40">
          <a:extLst>
            <a:ext uri="{FF2B5EF4-FFF2-40B4-BE49-F238E27FC236}">
              <a16:creationId xmlns:a16="http://schemas.microsoft.com/office/drawing/2014/main" id="{49CA57ED-C510-4620-9D52-132CBE698C1A}"/>
            </a:ext>
          </a:extLst>
        </xdr:cNvPr>
        <xdr:cNvSpPr txBox="1"/>
      </xdr:nvSpPr>
      <xdr:spPr>
        <a:xfrm>
          <a:off x="13581265" y="5056917"/>
          <a:ext cx="516543" cy="198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E234468-C856-4074-8EF3-0BB7CA22BB8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57</xdr:col>
      <xdr:colOff>151011</xdr:colOff>
      <xdr:row>25</xdr:row>
      <xdr:rowOff>142119</xdr:rowOff>
    </xdr:from>
    <xdr:to>
      <xdr:col>58</xdr:col>
      <xdr:colOff>205195</xdr:colOff>
      <xdr:row>27</xdr:row>
      <xdr:rowOff>195892</xdr:rowOff>
    </xdr:to>
    <xdr:sp macro="" textlink="'1.設計条件'!Q6">
      <xdr:nvSpPr>
        <xdr:cNvPr id="42" name="テキスト ボックス 41">
          <a:extLst>
            <a:ext uri="{FF2B5EF4-FFF2-40B4-BE49-F238E27FC236}">
              <a16:creationId xmlns:a16="http://schemas.microsoft.com/office/drawing/2014/main" id="{26DDFEC2-7425-4112-92AE-4B7002250CB1}"/>
            </a:ext>
          </a:extLst>
        </xdr:cNvPr>
        <xdr:cNvSpPr txBox="1"/>
      </xdr:nvSpPr>
      <xdr:spPr>
        <a:xfrm rot="16200000">
          <a:off x="13067116" y="5514014"/>
          <a:ext cx="510973" cy="2827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5EBE34E-06CF-4923-9859-51640536E8F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2.000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172711</xdr:colOff>
      <xdr:row>24</xdr:row>
      <xdr:rowOff>122847</xdr:rowOff>
    </xdr:from>
    <xdr:to>
      <xdr:col>67</xdr:col>
      <xdr:colOff>182028</xdr:colOff>
      <xdr:row>24</xdr:row>
      <xdr:rowOff>122847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84FF9C01-A747-4950-A7B9-3D5434BD8F10}"/>
            </a:ext>
          </a:extLst>
        </xdr:cNvPr>
        <xdr:cNvCxnSpPr/>
      </xdr:nvCxnSpPr>
      <xdr:spPr>
        <a:xfrm>
          <a:off x="14574511" y="5152047"/>
          <a:ext cx="923717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57</xdr:col>
      <xdr:colOff>146859</xdr:colOff>
      <xdr:row>24</xdr:row>
      <xdr:rowOff>171634</xdr:rowOff>
    </xdr:from>
    <xdr:ext cx="224998" cy="396583"/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EFFBAB32-AD80-4A12-8D83-A2BB8206C270}"/>
            </a:ext>
          </a:extLst>
        </xdr:cNvPr>
        <xdr:cNvSpPr txBox="1"/>
      </xdr:nvSpPr>
      <xdr:spPr>
        <a:xfrm rot="16200000">
          <a:off x="13091266" y="5286627"/>
          <a:ext cx="396583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₀</a:t>
          </a:r>
          <a:r>
            <a:rPr kumimoji="1" lang="ja-JP" altLang="en-US" sz="90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oneCellAnchor>
    <xdr:from>
      <xdr:col>57</xdr:col>
      <xdr:colOff>160203</xdr:colOff>
      <xdr:row>23</xdr:row>
      <xdr:rowOff>121511</xdr:rowOff>
    </xdr:from>
    <xdr:ext cx="224998" cy="444352"/>
    <xdr:sp macro="" textlink="'1.設計条件'!Q13">
      <xdr:nvSpPr>
        <xdr:cNvPr id="47" name="テキスト ボックス 46">
          <a:extLst>
            <a:ext uri="{FF2B5EF4-FFF2-40B4-BE49-F238E27FC236}">
              <a16:creationId xmlns:a16="http://schemas.microsoft.com/office/drawing/2014/main" id="{72520FDD-414B-4928-9B13-64512640B2F3}"/>
            </a:ext>
          </a:extLst>
        </xdr:cNvPr>
        <xdr:cNvSpPr txBox="1"/>
      </xdr:nvSpPr>
      <xdr:spPr>
        <a:xfrm rot="16200000">
          <a:off x="13080726" y="5031788"/>
          <a:ext cx="444352" cy="2249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fld id="{0B7DC6EC-4584-4E51-941E-ADD31FC946B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  <xdr:twoCellAnchor editAs="oneCell">
    <xdr:from>
      <xdr:col>58</xdr:col>
      <xdr:colOff>120050</xdr:colOff>
      <xdr:row>24</xdr:row>
      <xdr:rowOff>124228</xdr:rowOff>
    </xdr:from>
    <xdr:to>
      <xdr:col>58</xdr:col>
      <xdr:colOff>121873</xdr:colOff>
      <xdr:row>26</xdr:row>
      <xdr:rowOff>27029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936657EE-945F-4CE6-B5B9-0AE2C787BA69}"/>
            </a:ext>
          </a:extLst>
        </xdr:cNvPr>
        <xdr:cNvCxnSpPr/>
      </xdr:nvCxnSpPr>
      <xdr:spPr>
        <a:xfrm>
          <a:off x="13378850" y="5153428"/>
          <a:ext cx="1823" cy="360001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89772</xdr:colOff>
      <xdr:row>24</xdr:row>
      <xdr:rowOff>119608</xdr:rowOff>
    </xdr:from>
    <xdr:to>
      <xdr:col>59</xdr:col>
      <xdr:colOff>33685</xdr:colOff>
      <xdr:row>24</xdr:row>
      <xdr:rowOff>119608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C7D854B8-2868-491D-8EDE-DE0248B406F8}"/>
            </a:ext>
          </a:extLst>
        </xdr:cNvPr>
        <xdr:cNvCxnSpPr/>
      </xdr:nvCxnSpPr>
      <xdr:spPr>
        <a:xfrm>
          <a:off x="13348572" y="5148808"/>
          <a:ext cx="172513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223210</xdr:colOff>
      <xdr:row>22</xdr:row>
      <xdr:rowOff>36960</xdr:rowOff>
    </xdr:from>
    <xdr:to>
      <xdr:col>63</xdr:col>
      <xdr:colOff>178222</xdr:colOff>
      <xdr:row>22</xdr:row>
      <xdr:rowOff>36960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DA23B0E7-9DD3-46A5-B184-E66634A02813}"/>
            </a:ext>
          </a:extLst>
        </xdr:cNvPr>
        <xdr:cNvCxnSpPr/>
      </xdr:nvCxnSpPr>
      <xdr:spPr>
        <a:xfrm>
          <a:off x="13939210" y="4608960"/>
          <a:ext cx="640812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226299</xdr:colOff>
      <xdr:row>24</xdr:row>
      <xdr:rowOff>124265</xdr:rowOff>
    </xdr:from>
    <xdr:to>
      <xdr:col>63</xdr:col>
      <xdr:colOff>171160</xdr:colOff>
      <xdr:row>26</xdr:row>
      <xdr:rowOff>20483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35F18A3F-24F5-4F0D-A7BF-A7730EB9E402}"/>
            </a:ext>
          </a:extLst>
        </xdr:cNvPr>
        <xdr:cNvCxnSpPr/>
      </xdr:nvCxnSpPr>
      <xdr:spPr>
        <a:xfrm flipV="1">
          <a:off x="13942299" y="5153465"/>
          <a:ext cx="630661" cy="353418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226067</xdr:colOff>
      <xdr:row>22</xdr:row>
      <xdr:rowOff>1177</xdr:rowOff>
    </xdr:from>
    <xdr:to>
      <xdr:col>61</xdr:col>
      <xdr:colOff>931</xdr:colOff>
      <xdr:row>22</xdr:row>
      <xdr:rowOff>222836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5964C4FA-8034-4084-B6DD-1977449E8331}"/>
            </a:ext>
          </a:extLst>
        </xdr:cNvPr>
        <xdr:cNvCxnSpPr/>
      </xdr:nvCxnSpPr>
      <xdr:spPr>
        <a:xfrm>
          <a:off x="13942067" y="4573177"/>
          <a:ext cx="0" cy="221659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7422</xdr:colOff>
      <xdr:row>21</xdr:row>
      <xdr:rowOff>76508</xdr:rowOff>
    </xdr:from>
    <xdr:to>
      <xdr:col>62</xdr:col>
      <xdr:colOff>169030</xdr:colOff>
      <xdr:row>22</xdr:row>
      <xdr:rowOff>42986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B7893CA8-877D-46F0-BBBA-095899383B64}"/>
            </a:ext>
          </a:extLst>
        </xdr:cNvPr>
        <xdr:cNvSpPr txBox="1"/>
      </xdr:nvSpPr>
      <xdr:spPr>
        <a:xfrm>
          <a:off x="13952022" y="4419908"/>
          <a:ext cx="390208" cy="195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ja-JP" altLang="en-US" sz="900" i="0">
              <a:latin typeface="Times New Roman" panose="02020603050405020304" pitchFamily="18" charset="0"/>
              <a:cs typeface="Times New Roman" panose="02020603050405020304" pitchFamily="18" charset="0"/>
            </a:rPr>
            <a:t>₁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62</xdr:col>
      <xdr:colOff>10507</xdr:colOff>
      <xdr:row>21</xdr:row>
      <xdr:rowOff>77688</xdr:rowOff>
    </xdr:from>
    <xdr:to>
      <xdr:col>63</xdr:col>
      <xdr:colOff>222032</xdr:colOff>
      <xdr:row>22</xdr:row>
      <xdr:rowOff>14553</xdr:rowOff>
    </xdr:to>
    <xdr:sp macro="" textlink="'1.設計条件'!Q14">
      <xdr:nvSpPr>
        <xdr:cNvPr id="56" name="テキスト ボックス 55">
          <a:extLst>
            <a:ext uri="{FF2B5EF4-FFF2-40B4-BE49-F238E27FC236}">
              <a16:creationId xmlns:a16="http://schemas.microsoft.com/office/drawing/2014/main" id="{D268AEBE-15B3-4175-9D6B-0F515847BCF5}"/>
            </a:ext>
          </a:extLst>
        </xdr:cNvPr>
        <xdr:cNvSpPr txBox="1"/>
      </xdr:nvSpPr>
      <xdr:spPr>
        <a:xfrm>
          <a:off x="14183707" y="4421088"/>
          <a:ext cx="440125" cy="1654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73B1A67-B948-45CB-9596-9397F0A77310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ea typeface="游ゴシック"/>
              <a:cs typeface="Times New Roman"/>
            </a:rPr>
            <a:pPr/>
            <a:t>1.800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62</xdr:col>
      <xdr:colOff>158767</xdr:colOff>
      <xdr:row>31</xdr:row>
      <xdr:rowOff>89932</xdr:rowOff>
    </xdr:from>
    <xdr:to>
      <xdr:col>62</xdr:col>
      <xdr:colOff>158767</xdr:colOff>
      <xdr:row>32</xdr:row>
      <xdr:rowOff>39630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4D9AD920-E925-430C-A7C1-5C483A2A8F50}"/>
            </a:ext>
          </a:extLst>
        </xdr:cNvPr>
        <xdr:cNvCxnSpPr/>
      </xdr:nvCxnSpPr>
      <xdr:spPr>
        <a:xfrm>
          <a:off x="14537376" y="6815410"/>
          <a:ext cx="0" cy="18161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180276</xdr:colOff>
      <xdr:row>21</xdr:row>
      <xdr:rowOff>220072</xdr:rowOff>
    </xdr:from>
    <xdr:to>
      <xdr:col>63</xdr:col>
      <xdr:colOff>180276</xdr:colOff>
      <xdr:row>23</xdr:row>
      <xdr:rowOff>2565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1E373B99-7B2A-4B09-9A72-ACC4E4FD9DCB}"/>
            </a:ext>
          </a:extLst>
        </xdr:cNvPr>
        <xdr:cNvCxnSpPr/>
      </xdr:nvCxnSpPr>
      <xdr:spPr>
        <a:xfrm>
          <a:off x="14582076" y="4563472"/>
          <a:ext cx="0" cy="239693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127473</xdr:colOff>
      <xdr:row>24</xdr:row>
      <xdr:rowOff>118040</xdr:rowOff>
    </xdr:from>
    <xdr:to>
      <xdr:col>66</xdr:col>
      <xdr:colOff>181104</xdr:colOff>
      <xdr:row>29</xdr:row>
      <xdr:rowOff>59731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FA1D25CB-D21F-4D56-9DF5-676C2D9CB7FF}"/>
            </a:ext>
          </a:extLst>
        </xdr:cNvPr>
        <xdr:cNvCxnSpPr/>
      </xdr:nvCxnSpPr>
      <xdr:spPr>
        <a:xfrm flipH="1">
          <a:off x="14300673" y="5147240"/>
          <a:ext cx="968031" cy="1084691"/>
        </a:xfrm>
        <a:prstGeom prst="line">
          <a:avLst/>
        </a:prstGeom>
        <a:ln w="63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85427</xdr:colOff>
      <xdr:row>24</xdr:row>
      <xdr:rowOff>193692</xdr:rowOff>
    </xdr:from>
    <xdr:to>
      <xdr:col>60</xdr:col>
      <xdr:colOff>85427</xdr:colOff>
      <xdr:row>25</xdr:row>
      <xdr:rowOff>184692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BF623EED-8BD3-453E-B0EB-A279CA5B9E63}"/>
            </a:ext>
          </a:extLst>
        </xdr:cNvPr>
        <xdr:cNvCxnSpPr/>
      </xdr:nvCxnSpPr>
      <xdr:spPr>
        <a:xfrm>
          <a:off x="13801427" y="5222892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71141</xdr:colOff>
      <xdr:row>25</xdr:row>
      <xdr:rowOff>180180</xdr:rowOff>
    </xdr:from>
    <xdr:to>
      <xdr:col>63</xdr:col>
      <xdr:colOff>19289</xdr:colOff>
      <xdr:row>25</xdr:row>
      <xdr:rowOff>180180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E43634F8-997A-4C8A-B387-2D1D066EAE75}"/>
            </a:ext>
          </a:extLst>
        </xdr:cNvPr>
        <xdr:cNvCxnSpPr/>
      </xdr:nvCxnSpPr>
      <xdr:spPr>
        <a:xfrm rot="5400000">
          <a:off x="14332715" y="5349606"/>
          <a:ext cx="0" cy="176748"/>
        </a:xfrm>
        <a:prstGeom prst="line">
          <a:avLst/>
        </a:prstGeom>
        <a:ln w="44450">
          <a:solidFill>
            <a:sysClr val="windowText" lastClr="000000"/>
          </a:solidFill>
          <a:headEnd type="none" w="sm" len="sm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91893</xdr:colOff>
      <xdr:row>24</xdr:row>
      <xdr:rowOff>181322</xdr:rowOff>
    </xdr:from>
    <xdr:to>
      <xdr:col>64</xdr:col>
      <xdr:colOff>190500</xdr:colOff>
      <xdr:row>25</xdr:row>
      <xdr:rowOff>156593</xdr:rowOff>
    </xdr:to>
    <xdr:sp macro="" textlink="">
      <xdr:nvSpPr>
        <xdr:cNvPr id="156" name="テキスト ボックス 155">
          <a:extLst>
            <a:ext uri="{FF2B5EF4-FFF2-40B4-BE49-F238E27FC236}">
              <a16:creationId xmlns:a16="http://schemas.microsoft.com/office/drawing/2014/main" id="{867B95A0-8465-47D6-8B31-688C970B3F10}"/>
            </a:ext>
          </a:extLst>
        </xdr:cNvPr>
        <xdr:cNvSpPr txBox="1"/>
      </xdr:nvSpPr>
      <xdr:spPr>
        <a:xfrm>
          <a:off x="14117456" y="5158135"/>
          <a:ext cx="551044" cy="2014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</a:t>
          </a:r>
          <a:r>
            <a:rPr kumimoji="1" lang="en-US" altLang="ja-JP" sz="900" i="1" baseline="-25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W</a:t>
          </a:r>
          <a:r>
            <a:rPr kumimoji="1" lang="en-US" altLang="ja-JP" sz="900" i="1" baseline="-250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 i="1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r>
            <a:rPr kumimoji="1" lang="en-US" altLang="ja-JP" sz="9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64</xdr:col>
      <xdr:colOff>14267</xdr:colOff>
      <xdr:row>24</xdr:row>
      <xdr:rowOff>188659</xdr:rowOff>
    </xdr:from>
    <xdr:to>
      <xdr:col>66</xdr:col>
      <xdr:colOff>149976</xdr:colOff>
      <xdr:row>25</xdr:row>
      <xdr:rowOff>195512</xdr:rowOff>
    </xdr:to>
    <xdr:sp macro="" textlink="$BI$11">
      <xdr:nvSpPr>
        <xdr:cNvPr id="223" name="テキスト ボックス 222">
          <a:extLst>
            <a:ext uri="{FF2B5EF4-FFF2-40B4-BE49-F238E27FC236}">
              <a16:creationId xmlns:a16="http://schemas.microsoft.com/office/drawing/2014/main" id="{B2ECC212-1F5F-78FF-2395-5CFF47402CED}"/>
            </a:ext>
          </a:extLst>
        </xdr:cNvPr>
        <xdr:cNvSpPr txBox="1"/>
      </xdr:nvSpPr>
      <xdr:spPr>
        <a:xfrm>
          <a:off x="14492267" y="5165472"/>
          <a:ext cx="588147" cy="2330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2612789-D740-414A-9939-9892D5811090}" type="TxLink">
            <a:rPr kumimoji="1" lang="en-US" altLang="en-US" sz="900" b="0" i="0" u="none" strike="noStrike">
              <a:solidFill>
                <a:srgbClr val="000000"/>
              </a:solidFill>
              <a:latin typeface="Times New Roman" panose="02020603050405020304" pitchFamily="18" charset="0"/>
              <a:ea typeface="游ゴシック"/>
              <a:cs typeface="Times New Roman" panose="02020603050405020304" pitchFamily="18" charset="0"/>
            </a:rPr>
            <a:pPr/>
            <a:t>20.607</a:t>
          </a:fld>
          <a:endParaRPr kumimoji="1" lang="ja-JP" altLang="en-US" sz="9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95637</xdr:colOff>
      <xdr:row>10</xdr:row>
      <xdr:rowOff>63402</xdr:rowOff>
    </xdr:from>
    <xdr:to>
      <xdr:col>27</xdr:col>
      <xdr:colOff>95637</xdr:colOff>
      <xdr:row>12</xdr:row>
      <xdr:rowOff>433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BFAB401-4D4D-DD29-67CC-18E353ED7324}"/>
            </a:ext>
          </a:extLst>
        </xdr:cNvPr>
        <xdr:cNvCxnSpPr/>
      </xdr:nvCxnSpPr>
      <xdr:spPr>
        <a:xfrm flipV="1">
          <a:off x="6308178" y="2364343"/>
          <a:ext cx="0" cy="397219"/>
        </a:xfrm>
        <a:prstGeom prst="line">
          <a:avLst/>
        </a:prstGeom>
        <a:ln w="6350">
          <a:solidFill>
            <a:schemeClr val="accent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99728</xdr:colOff>
      <xdr:row>12</xdr:row>
      <xdr:rowOff>35210</xdr:rowOff>
    </xdr:from>
    <xdr:to>
      <xdr:col>28</xdr:col>
      <xdr:colOff>86659</xdr:colOff>
      <xdr:row>12</xdr:row>
      <xdr:rowOff>35210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D195583-EF5C-7691-6F3C-36E9EB2DB61B}"/>
            </a:ext>
          </a:extLst>
        </xdr:cNvPr>
        <xdr:cNvCxnSpPr/>
      </xdr:nvCxnSpPr>
      <xdr:spPr>
        <a:xfrm>
          <a:off x="6312269" y="2796339"/>
          <a:ext cx="217025" cy="0"/>
        </a:xfrm>
        <a:prstGeom prst="line">
          <a:avLst/>
        </a:prstGeom>
        <a:ln w="6350">
          <a:solidFill>
            <a:schemeClr val="accent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95624</xdr:colOff>
      <xdr:row>10</xdr:row>
      <xdr:rowOff>74706</xdr:rowOff>
    </xdr:from>
    <xdr:to>
      <xdr:col>28</xdr:col>
      <xdr:colOff>56777</xdr:colOff>
      <xdr:row>12</xdr:row>
      <xdr:rowOff>23906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E4DB1A36-AA47-729B-0402-B76A82B365DA}"/>
            </a:ext>
          </a:extLst>
        </xdr:cNvPr>
        <xdr:cNvCxnSpPr/>
      </xdr:nvCxnSpPr>
      <xdr:spPr>
        <a:xfrm flipV="1">
          <a:off x="6308165" y="2375647"/>
          <a:ext cx="191247" cy="409388"/>
        </a:xfrm>
        <a:prstGeom prst="line">
          <a:avLst/>
        </a:prstGeom>
        <a:ln w="6350">
          <a:solidFill>
            <a:schemeClr val="accent1"/>
          </a:solidFill>
          <a:prstDash val="dash"/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52554</xdr:colOff>
      <xdr:row>11</xdr:row>
      <xdr:rowOff>30136</xdr:rowOff>
    </xdr:from>
    <xdr:to>
      <xdr:col>29</xdr:col>
      <xdr:colOff>3364</xdr:colOff>
      <xdr:row>12</xdr:row>
      <xdr:rowOff>36988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BE2211-DCE9-870A-3AB3-5A3956ABFDBD}"/>
            </a:ext>
          </a:extLst>
        </xdr:cNvPr>
        <xdr:cNvSpPr txBox="1"/>
      </xdr:nvSpPr>
      <xdr:spPr>
        <a:xfrm>
          <a:off x="6265095" y="2561171"/>
          <a:ext cx="410998" cy="2369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solidFill>
                <a:srgbClr val="FF0000"/>
              </a:solidFill>
              <a:latin typeface="HGP明朝B" panose="02020800000000000000" pitchFamily="18" charset="-128"/>
              <a:ea typeface="HGP明朝B" panose="02020800000000000000" pitchFamily="18" charset="-128"/>
              <a:cs typeface="Times New Roman" panose="02020603050405020304" pitchFamily="18" charset="0"/>
            </a:rPr>
            <a:t>θ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27</xdr:col>
      <xdr:colOff>110909</xdr:colOff>
      <xdr:row>9</xdr:row>
      <xdr:rowOff>205815</xdr:rowOff>
    </xdr:from>
    <xdr:to>
      <xdr:col>28</xdr:col>
      <xdr:colOff>216634</xdr:colOff>
      <xdr:row>11</xdr:row>
      <xdr:rowOff>83007</xdr:rowOff>
    </xdr:to>
    <xdr:sp macro="" textlink="">
      <xdr:nvSpPr>
        <xdr:cNvPr id="12" name="円弧 11">
          <a:extLst>
            <a:ext uri="{FF2B5EF4-FFF2-40B4-BE49-F238E27FC236}">
              <a16:creationId xmlns:a16="http://schemas.microsoft.com/office/drawing/2014/main" id="{B90C0536-2403-D744-AD01-80CC50DC33A9}"/>
            </a:ext>
          </a:extLst>
        </xdr:cNvPr>
        <xdr:cNvSpPr/>
      </xdr:nvSpPr>
      <xdr:spPr>
        <a:xfrm rot="9505205">
          <a:off x="6323450" y="2276662"/>
          <a:ext cx="335819" cy="337380"/>
        </a:xfrm>
        <a:prstGeom prst="arc">
          <a:avLst>
            <a:gd name="adj1" fmla="val 17169599"/>
            <a:gd name="adj2" fmla="val 19401960"/>
          </a:avLst>
        </a:prstGeom>
        <a:ln w="3175">
          <a:solidFill>
            <a:schemeClr val="accent1"/>
          </a:solidFill>
          <a:head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108857</xdr:colOff>
      <xdr:row>33</xdr:row>
      <xdr:rowOff>113133</xdr:rowOff>
    </xdr:from>
    <xdr:to>
      <xdr:col>26</xdr:col>
      <xdr:colOff>180814</xdr:colOff>
      <xdr:row>33</xdr:row>
      <xdr:rowOff>113133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88B57C2-7B4A-405D-9D37-D9F215281619}"/>
            </a:ext>
          </a:extLst>
        </xdr:cNvPr>
        <xdr:cNvCxnSpPr/>
      </xdr:nvCxnSpPr>
      <xdr:spPr>
        <a:xfrm>
          <a:off x="5138057" y="7656933"/>
          <a:ext cx="986357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186841</xdr:colOff>
      <xdr:row>35</xdr:row>
      <xdr:rowOff>6107</xdr:rowOff>
    </xdr:from>
    <xdr:to>
      <xdr:col>31</xdr:col>
      <xdr:colOff>57986</xdr:colOff>
      <xdr:row>35</xdr:row>
      <xdr:rowOff>6107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68EAA99-08E1-4992-BB27-339AC1CFB9D2}"/>
            </a:ext>
          </a:extLst>
        </xdr:cNvPr>
        <xdr:cNvCxnSpPr/>
      </xdr:nvCxnSpPr>
      <xdr:spPr>
        <a:xfrm>
          <a:off x="6098486" y="7964091"/>
          <a:ext cx="100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99586</xdr:colOff>
      <xdr:row>35</xdr:row>
      <xdr:rowOff>10117</xdr:rowOff>
    </xdr:from>
    <xdr:to>
      <xdr:col>26</xdr:col>
      <xdr:colOff>94612</xdr:colOff>
      <xdr:row>35</xdr:row>
      <xdr:rowOff>10117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8624B710-30E1-4045-A190-95804264613D}"/>
            </a:ext>
          </a:extLst>
        </xdr:cNvPr>
        <xdr:cNvCxnSpPr/>
      </xdr:nvCxnSpPr>
      <xdr:spPr>
        <a:xfrm>
          <a:off x="5814586" y="8011117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167470</xdr:colOff>
      <xdr:row>28</xdr:row>
      <xdr:rowOff>168686</xdr:rowOff>
    </xdr:from>
    <xdr:to>
      <xdr:col>25</xdr:col>
      <xdr:colOff>167470</xdr:colOff>
      <xdr:row>35</xdr:row>
      <xdr:rowOff>12379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E5C06224-FD44-4264-ACE9-B6A58F5C25E3}"/>
            </a:ext>
          </a:extLst>
        </xdr:cNvPr>
        <xdr:cNvCxnSpPr/>
      </xdr:nvCxnSpPr>
      <xdr:spPr>
        <a:xfrm>
          <a:off x="5868565" y="6553912"/>
          <a:ext cx="0" cy="1440000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191544</xdr:colOff>
      <xdr:row>36</xdr:row>
      <xdr:rowOff>48596</xdr:rowOff>
    </xdr:from>
    <xdr:to>
      <xdr:col>29</xdr:col>
      <xdr:colOff>117347</xdr:colOff>
      <xdr:row>37</xdr:row>
      <xdr:rowOff>61434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BC6097D-F8C4-41F8-BAC7-F7C56B457E94}"/>
            </a:ext>
          </a:extLst>
        </xdr:cNvPr>
        <xdr:cNvSpPr txBox="1"/>
      </xdr:nvSpPr>
      <xdr:spPr>
        <a:xfrm>
          <a:off x="6384738" y="8306188"/>
          <a:ext cx="384558" cy="2422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187511</xdr:colOff>
      <xdr:row>28</xdr:row>
      <xdr:rowOff>161300</xdr:rowOff>
    </xdr:from>
    <xdr:to>
      <xdr:col>26</xdr:col>
      <xdr:colOff>187511</xdr:colOff>
      <xdr:row>35</xdr:row>
      <xdr:rowOff>10346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4D33E7ED-CA2B-44EA-87CC-779BBE6CC34E}"/>
            </a:ext>
          </a:extLst>
        </xdr:cNvPr>
        <xdr:cNvCxnSpPr/>
      </xdr:nvCxnSpPr>
      <xdr:spPr>
        <a:xfrm>
          <a:off x="6116650" y="6546526"/>
          <a:ext cx="0" cy="1445353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197885</xdr:colOff>
      <xdr:row>31</xdr:row>
      <xdr:rowOff>19405</xdr:rowOff>
    </xdr:from>
    <xdr:to>
      <xdr:col>25</xdr:col>
      <xdr:colOff>159785</xdr:colOff>
      <xdr:row>32</xdr:row>
      <xdr:rowOff>168794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BC46C29-D2E2-44D5-84F1-14FB75D67EA6}"/>
            </a:ext>
          </a:extLst>
        </xdr:cNvPr>
        <xdr:cNvSpPr txBox="1"/>
      </xdr:nvSpPr>
      <xdr:spPr>
        <a:xfrm rot="16200000">
          <a:off x="5590540" y="7199750"/>
          <a:ext cx="37798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99586</xdr:colOff>
      <xdr:row>28</xdr:row>
      <xdr:rowOff>168019</xdr:rowOff>
    </xdr:from>
    <xdr:to>
      <xdr:col>26</xdr:col>
      <xdr:colOff>94612</xdr:colOff>
      <xdr:row>28</xdr:row>
      <xdr:rowOff>168019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ED23A27B-1251-47AA-9C61-F8E3F1181F2D}"/>
            </a:ext>
          </a:extLst>
        </xdr:cNvPr>
        <xdr:cNvCxnSpPr/>
      </xdr:nvCxnSpPr>
      <xdr:spPr>
        <a:xfrm>
          <a:off x="5800681" y="6553245"/>
          <a:ext cx="223070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186842</xdr:colOff>
      <xdr:row>28</xdr:row>
      <xdr:rowOff>161434</xdr:rowOff>
    </xdr:from>
    <xdr:to>
      <xdr:col>28</xdr:col>
      <xdr:colOff>15223</xdr:colOff>
      <xdr:row>28</xdr:row>
      <xdr:rowOff>161434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9DF67445-FA40-416C-86BF-CBD3FA70F900}"/>
            </a:ext>
          </a:extLst>
        </xdr:cNvPr>
        <xdr:cNvCxnSpPr/>
      </xdr:nvCxnSpPr>
      <xdr:spPr>
        <a:xfrm>
          <a:off x="6115981" y="6546660"/>
          <a:ext cx="28446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11124</xdr:colOff>
      <xdr:row>28</xdr:row>
      <xdr:rowOff>166862</xdr:rowOff>
    </xdr:from>
    <xdr:to>
      <xdr:col>31</xdr:col>
      <xdr:colOff>66805</xdr:colOff>
      <xdr:row>35</xdr:row>
      <xdr:rowOff>6263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2F3BFE3B-179E-4FD9-B0CD-A5DD5F8744D3}"/>
            </a:ext>
          </a:extLst>
        </xdr:cNvPr>
        <xdr:cNvCxnSpPr/>
      </xdr:nvCxnSpPr>
      <xdr:spPr>
        <a:xfrm>
          <a:off x="6441151" y="6596889"/>
          <a:ext cx="744613" cy="144690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186853</xdr:colOff>
      <xdr:row>36</xdr:row>
      <xdr:rowOff>89603</xdr:rowOff>
    </xdr:from>
    <xdr:to>
      <xdr:col>31</xdr:col>
      <xdr:colOff>57998</xdr:colOff>
      <xdr:row>36</xdr:row>
      <xdr:rowOff>89603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6A8B59F5-EF16-4204-9C63-28BC431D4B67}"/>
            </a:ext>
          </a:extLst>
        </xdr:cNvPr>
        <xdr:cNvCxnSpPr/>
      </xdr:nvCxnSpPr>
      <xdr:spPr>
        <a:xfrm>
          <a:off x="6098498" y="8274958"/>
          <a:ext cx="100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191533</xdr:colOff>
      <xdr:row>35</xdr:row>
      <xdr:rowOff>161990</xdr:rowOff>
    </xdr:from>
    <xdr:to>
      <xdr:col>26</xdr:col>
      <xdr:colOff>191533</xdr:colOff>
      <xdr:row>36</xdr:row>
      <xdr:rowOff>152990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830D982A-37DF-4A4D-BAD7-99ED479271D9}"/>
            </a:ext>
          </a:extLst>
        </xdr:cNvPr>
        <xdr:cNvCxnSpPr/>
      </xdr:nvCxnSpPr>
      <xdr:spPr>
        <a:xfrm>
          <a:off x="6203450" y="8254956"/>
          <a:ext cx="0" cy="222227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66585</xdr:colOff>
      <xdr:row>35</xdr:row>
      <xdr:rowOff>161990</xdr:rowOff>
    </xdr:from>
    <xdr:to>
      <xdr:col>31</xdr:col>
      <xdr:colOff>66585</xdr:colOff>
      <xdr:row>36</xdr:row>
      <xdr:rowOff>152990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A0F9A073-712D-4992-8FB9-1530ECDC14A0}"/>
            </a:ext>
          </a:extLst>
        </xdr:cNvPr>
        <xdr:cNvCxnSpPr/>
      </xdr:nvCxnSpPr>
      <xdr:spPr>
        <a:xfrm>
          <a:off x="7132995" y="8140195"/>
          <a:ext cx="0" cy="218949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191533</xdr:colOff>
      <xdr:row>27</xdr:row>
      <xdr:rowOff>59085</xdr:rowOff>
    </xdr:from>
    <xdr:to>
      <xdr:col>26</xdr:col>
      <xdr:colOff>191533</xdr:colOff>
      <xdr:row>28</xdr:row>
      <xdr:rowOff>50087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3F2C315C-D018-4D8B-8C13-366CF0EC85E7}"/>
            </a:ext>
          </a:extLst>
        </xdr:cNvPr>
        <xdr:cNvCxnSpPr/>
      </xdr:nvCxnSpPr>
      <xdr:spPr>
        <a:xfrm>
          <a:off x="6221272" y="6320737"/>
          <a:ext cx="0" cy="222915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186854</xdr:colOff>
      <xdr:row>27</xdr:row>
      <xdr:rowOff>120846</xdr:rowOff>
    </xdr:from>
    <xdr:to>
      <xdr:col>28</xdr:col>
      <xdr:colOff>15235</xdr:colOff>
      <xdr:row>27</xdr:row>
      <xdr:rowOff>120846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20A1D822-1815-4348-9CEA-395AA2ABA3B4}"/>
            </a:ext>
          </a:extLst>
        </xdr:cNvPr>
        <xdr:cNvCxnSpPr/>
      </xdr:nvCxnSpPr>
      <xdr:spPr>
        <a:xfrm>
          <a:off x="6216593" y="6382498"/>
          <a:ext cx="292207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18317</xdr:colOff>
      <xdr:row>27</xdr:row>
      <xdr:rowOff>59085</xdr:rowOff>
    </xdr:from>
    <xdr:to>
      <xdr:col>28</xdr:col>
      <xdr:colOff>18317</xdr:colOff>
      <xdr:row>28</xdr:row>
      <xdr:rowOff>50087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68F28DC7-4E2E-442A-BDCA-9CD52EF33691}"/>
            </a:ext>
          </a:extLst>
        </xdr:cNvPr>
        <xdr:cNvCxnSpPr/>
      </xdr:nvCxnSpPr>
      <xdr:spPr>
        <a:xfrm>
          <a:off x="6511882" y="6320737"/>
          <a:ext cx="0" cy="222915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126687</xdr:colOff>
      <xdr:row>26</xdr:row>
      <xdr:rowOff>91929</xdr:rowOff>
    </xdr:from>
    <xdr:to>
      <xdr:col>28</xdr:col>
      <xdr:colOff>10652</xdr:colOff>
      <xdr:row>27</xdr:row>
      <xdr:rowOff>62314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19A09F1-630C-418E-8B58-CF96809F4C75}"/>
            </a:ext>
          </a:extLst>
        </xdr:cNvPr>
        <xdr:cNvSpPr txBox="1"/>
      </xdr:nvSpPr>
      <xdr:spPr>
        <a:xfrm>
          <a:off x="6156426" y="6121668"/>
          <a:ext cx="347791" cy="2022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129154</xdr:colOff>
      <xdr:row>30</xdr:row>
      <xdr:rowOff>3151</xdr:rowOff>
    </xdr:from>
    <xdr:to>
      <xdr:col>30</xdr:col>
      <xdr:colOff>91949</xdr:colOff>
      <xdr:row>32</xdr:row>
      <xdr:rowOff>218734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D799AD3-F7A8-4C2A-95E7-17E087985EBB}"/>
            </a:ext>
          </a:extLst>
        </xdr:cNvPr>
        <xdr:cNvSpPr txBox="1"/>
      </xdr:nvSpPr>
      <xdr:spPr>
        <a:xfrm rot="3720000">
          <a:off x="6547609" y="7133682"/>
          <a:ext cx="674871" cy="192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 : 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 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166432</xdr:colOff>
      <xdr:row>36</xdr:row>
      <xdr:rowOff>45132</xdr:rowOff>
    </xdr:from>
    <xdr:to>
      <xdr:col>30</xdr:col>
      <xdr:colOff>189627</xdr:colOff>
      <xdr:row>37</xdr:row>
      <xdr:rowOff>319</xdr:rowOff>
    </xdr:to>
    <xdr:sp macro="" textlink="'1.設計条件'!Q8">
      <xdr:nvSpPr>
        <xdr:cNvPr id="21" name="テキスト ボックス 20">
          <a:extLst>
            <a:ext uri="{FF2B5EF4-FFF2-40B4-BE49-F238E27FC236}">
              <a16:creationId xmlns:a16="http://schemas.microsoft.com/office/drawing/2014/main" id="{34320224-5B56-43D0-B2EF-727770BDAAEF}"/>
            </a:ext>
          </a:extLst>
        </xdr:cNvPr>
        <xdr:cNvSpPr txBox="1"/>
      </xdr:nvSpPr>
      <xdr:spPr>
        <a:xfrm>
          <a:off x="6589003" y="8302724"/>
          <a:ext cx="481951" cy="184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304C2FB-0A62-4E8C-BB65-2ADC9734D99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92051</xdr:colOff>
      <xdr:row>26</xdr:row>
      <xdr:rowOff>89772</xdr:rowOff>
    </xdr:from>
    <xdr:to>
      <xdr:col>29</xdr:col>
      <xdr:colOff>90714</xdr:colOff>
      <xdr:row>27</xdr:row>
      <xdr:rowOff>55585</xdr:rowOff>
    </xdr:to>
    <xdr:sp macro="" textlink="'1.設計条件'!Q7">
      <xdr:nvSpPr>
        <xdr:cNvPr id="22" name="テキスト ボックス 21">
          <a:extLst>
            <a:ext uri="{FF2B5EF4-FFF2-40B4-BE49-F238E27FC236}">
              <a16:creationId xmlns:a16="http://schemas.microsoft.com/office/drawing/2014/main" id="{D3DEFF64-0BF8-49CA-8AB4-002A85BD67B4}"/>
            </a:ext>
          </a:extLst>
        </xdr:cNvPr>
        <xdr:cNvSpPr txBox="1"/>
      </xdr:nvSpPr>
      <xdr:spPr>
        <a:xfrm>
          <a:off x="6353703" y="6119511"/>
          <a:ext cx="462489" cy="1977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6FBFB88-2E77-4DC0-9FE3-E24868D442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24</xdr:col>
      <xdr:colOff>199575</xdr:colOff>
      <xdr:row>29</xdr:row>
      <xdr:rowOff>190575</xdr:rowOff>
    </xdr:from>
    <xdr:to>
      <xdr:col>25</xdr:col>
      <xdr:colOff>151992</xdr:colOff>
      <xdr:row>31</xdr:row>
      <xdr:rowOff>176587</xdr:rowOff>
    </xdr:to>
    <xdr:sp macro="" textlink="'1.設計条件'!Q6">
      <xdr:nvSpPr>
        <xdr:cNvPr id="23" name="テキスト ボックス 22">
          <a:extLst>
            <a:ext uri="{FF2B5EF4-FFF2-40B4-BE49-F238E27FC236}">
              <a16:creationId xmlns:a16="http://schemas.microsoft.com/office/drawing/2014/main" id="{62E90211-31ED-4C14-8C24-C053AB965E93}"/>
            </a:ext>
          </a:extLst>
        </xdr:cNvPr>
        <xdr:cNvSpPr txBox="1"/>
      </xdr:nvSpPr>
      <xdr:spPr>
        <a:xfrm rot="16200000">
          <a:off x="5554878" y="6951072"/>
          <a:ext cx="443212" cy="181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C881F09-5753-4169-A27E-812A56FAA3E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2.000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81670</xdr:colOff>
      <xdr:row>32</xdr:row>
      <xdr:rowOff>10353</xdr:rowOff>
    </xdr:from>
    <xdr:to>
      <xdr:col>31</xdr:col>
      <xdr:colOff>46336</xdr:colOff>
      <xdr:row>34</xdr:row>
      <xdr:rowOff>49541</xdr:rowOff>
    </xdr:to>
    <xdr:sp macro="" textlink="'1.設計条件'!Q10">
      <xdr:nvSpPr>
        <xdr:cNvPr id="24" name="テキスト ボックス 23">
          <a:extLst>
            <a:ext uri="{FF2B5EF4-FFF2-40B4-BE49-F238E27FC236}">
              <a16:creationId xmlns:a16="http://schemas.microsoft.com/office/drawing/2014/main" id="{40804AD8-3B96-4484-82E3-246B92728766}"/>
            </a:ext>
          </a:extLst>
        </xdr:cNvPr>
        <xdr:cNvSpPr txBox="1"/>
      </xdr:nvSpPr>
      <xdr:spPr>
        <a:xfrm rot="3720000">
          <a:off x="6818902" y="7511039"/>
          <a:ext cx="498475" cy="194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C1A3CCF-8FE4-411D-B33C-E75B252F9AC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0.500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23</xdr:col>
      <xdr:colOff>115502</xdr:colOff>
      <xdr:row>33</xdr:row>
      <xdr:rowOff>86267</xdr:rowOff>
    </xdr:from>
    <xdr:to>
      <xdr:col>23</xdr:col>
      <xdr:colOff>115502</xdr:colOff>
      <xdr:row>34</xdr:row>
      <xdr:rowOff>1667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FD302436-CC90-4645-A1CF-4DEECEB986D2}"/>
            </a:ext>
          </a:extLst>
        </xdr:cNvPr>
        <xdr:cNvCxnSpPr/>
      </xdr:nvCxnSpPr>
      <xdr:spPr>
        <a:xfrm rot="2700000">
          <a:off x="5301302" y="7702067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138884</xdr:colOff>
      <xdr:row>33</xdr:row>
      <xdr:rowOff>109983</xdr:rowOff>
    </xdr:from>
    <xdr:to>
      <xdr:col>23</xdr:col>
      <xdr:colOff>200823</xdr:colOff>
      <xdr:row>33</xdr:row>
      <xdr:rowOff>171922</xdr:rowOff>
    </xdr:to>
    <xdr:cxnSp macro="">
      <xdr:nvCxnSpPr>
        <xdr:cNvPr id="52" name="直線コネクタ 51">
          <a:extLst>
            <a:ext uri="{FF2B5EF4-FFF2-40B4-BE49-F238E27FC236}">
              <a16:creationId xmlns:a16="http://schemas.microsoft.com/office/drawing/2014/main" id="{AF5C78BC-68E3-4C71-9DF4-DCC390D62835}"/>
            </a:ext>
          </a:extLst>
        </xdr:cNvPr>
        <xdr:cNvCxnSpPr/>
      </xdr:nvCxnSpPr>
      <xdr:spPr>
        <a:xfrm>
          <a:off x="5396684" y="7653783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213178</xdr:colOff>
      <xdr:row>33</xdr:row>
      <xdr:rowOff>109983</xdr:rowOff>
    </xdr:from>
    <xdr:to>
      <xdr:col>24</xdr:col>
      <xdr:colOff>9370</xdr:colOff>
      <xdr:row>33</xdr:row>
      <xdr:rowOff>134775</xdr:rowOff>
    </xdr:to>
    <xdr:cxnSp macro="">
      <xdr:nvCxnSpPr>
        <xdr:cNvPr id="53" name="直線コネクタ 52">
          <a:extLst>
            <a:ext uri="{FF2B5EF4-FFF2-40B4-BE49-F238E27FC236}">
              <a16:creationId xmlns:a16="http://schemas.microsoft.com/office/drawing/2014/main" id="{F329E85D-D2DD-4724-BE97-DD9A4FC44B99}"/>
            </a:ext>
          </a:extLst>
        </xdr:cNvPr>
        <xdr:cNvCxnSpPr/>
      </xdr:nvCxnSpPr>
      <xdr:spPr>
        <a:xfrm>
          <a:off x="5470978" y="7653783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142409</xdr:colOff>
      <xdr:row>33</xdr:row>
      <xdr:rowOff>161875</xdr:rowOff>
    </xdr:from>
    <xdr:to>
      <xdr:col>24</xdr:col>
      <xdr:colOff>57809</xdr:colOff>
      <xdr:row>33</xdr:row>
      <xdr:rowOff>161875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DC0A15DD-2178-4152-A4B7-D5660ABBBE16}"/>
            </a:ext>
          </a:extLst>
        </xdr:cNvPr>
        <xdr:cNvCxnSpPr/>
      </xdr:nvCxnSpPr>
      <xdr:spPr>
        <a:xfrm rot="18900000">
          <a:off x="5400209" y="7705675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89554</xdr:colOff>
      <xdr:row>33</xdr:row>
      <xdr:rowOff>86267</xdr:rowOff>
    </xdr:from>
    <xdr:to>
      <xdr:col>24</xdr:col>
      <xdr:colOff>89554</xdr:colOff>
      <xdr:row>34</xdr:row>
      <xdr:rowOff>1667</xdr:rowOff>
    </xdr:to>
    <xdr:cxnSp macro="">
      <xdr:nvCxnSpPr>
        <xdr:cNvPr id="55" name="直線コネクタ 54">
          <a:extLst>
            <a:ext uri="{FF2B5EF4-FFF2-40B4-BE49-F238E27FC236}">
              <a16:creationId xmlns:a16="http://schemas.microsoft.com/office/drawing/2014/main" id="{4823333F-FB70-4F4A-8CB7-8887F7D70F55}"/>
            </a:ext>
          </a:extLst>
        </xdr:cNvPr>
        <xdr:cNvCxnSpPr/>
      </xdr:nvCxnSpPr>
      <xdr:spPr>
        <a:xfrm rot="2700000">
          <a:off x="5503954" y="7702067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110308</xdr:colOff>
      <xdr:row>33</xdr:row>
      <xdr:rowOff>109983</xdr:rowOff>
    </xdr:from>
    <xdr:to>
      <xdr:col>24</xdr:col>
      <xdr:colOff>172247</xdr:colOff>
      <xdr:row>33</xdr:row>
      <xdr:rowOff>171922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49ED1A48-1F9C-4455-A5CA-603E70D81D76}"/>
            </a:ext>
          </a:extLst>
        </xdr:cNvPr>
        <xdr:cNvCxnSpPr/>
      </xdr:nvCxnSpPr>
      <xdr:spPr>
        <a:xfrm>
          <a:off x="5596708" y="7653783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184602</xdr:colOff>
      <xdr:row>33</xdr:row>
      <xdr:rowOff>109983</xdr:rowOff>
    </xdr:from>
    <xdr:to>
      <xdr:col>24</xdr:col>
      <xdr:colOff>209394</xdr:colOff>
      <xdr:row>33</xdr:row>
      <xdr:rowOff>134775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30F4DCCB-C668-4CDB-9A21-CEBEE8B34832}"/>
            </a:ext>
          </a:extLst>
        </xdr:cNvPr>
        <xdr:cNvCxnSpPr/>
      </xdr:nvCxnSpPr>
      <xdr:spPr>
        <a:xfrm>
          <a:off x="5671002" y="7653783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163649</xdr:colOff>
      <xdr:row>33</xdr:row>
      <xdr:rowOff>109983</xdr:rowOff>
    </xdr:from>
    <xdr:to>
      <xdr:col>22</xdr:col>
      <xdr:colOff>225588</xdr:colOff>
      <xdr:row>33</xdr:row>
      <xdr:rowOff>171922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BE98A6F8-366C-4D97-B16F-BDFE5B7C160C}"/>
            </a:ext>
          </a:extLst>
        </xdr:cNvPr>
        <xdr:cNvCxnSpPr/>
      </xdr:nvCxnSpPr>
      <xdr:spPr>
        <a:xfrm>
          <a:off x="5192849" y="7653783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9343</xdr:colOff>
      <xdr:row>33</xdr:row>
      <xdr:rowOff>109983</xdr:rowOff>
    </xdr:from>
    <xdr:to>
      <xdr:col>23</xdr:col>
      <xdr:colOff>34135</xdr:colOff>
      <xdr:row>33</xdr:row>
      <xdr:rowOff>134775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46057F0A-45B5-4640-8C44-4D5020BB8653}"/>
            </a:ext>
          </a:extLst>
        </xdr:cNvPr>
        <xdr:cNvCxnSpPr/>
      </xdr:nvCxnSpPr>
      <xdr:spPr>
        <a:xfrm>
          <a:off x="5267143" y="7653783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157649</xdr:colOff>
      <xdr:row>33</xdr:row>
      <xdr:rowOff>161876</xdr:rowOff>
    </xdr:from>
    <xdr:to>
      <xdr:col>23</xdr:col>
      <xdr:colOff>75677</xdr:colOff>
      <xdr:row>33</xdr:row>
      <xdr:rowOff>161876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C9B4AB8D-3FB3-4E6F-AF93-5A6B6FD160EF}"/>
            </a:ext>
          </a:extLst>
        </xdr:cNvPr>
        <xdr:cNvCxnSpPr/>
      </xdr:nvCxnSpPr>
      <xdr:spPr>
        <a:xfrm rot="18900000">
          <a:off x="5186849" y="7705676"/>
          <a:ext cx="146628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32052</xdr:colOff>
      <xdr:row>33</xdr:row>
      <xdr:rowOff>146334</xdr:rowOff>
    </xdr:from>
    <xdr:to>
      <xdr:col>23</xdr:col>
      <xdr:colOff>98506</xdr:colOff>
      <xdr:row>33</xdr:row>
      <xdr:rowOff>210160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E279AA47-D5D9-46E3-85C3-137F627A70A8}"/>
            </a:ext>
          </a:extLst>
        </xdr:cNvPr>
        <xdr:cNvCxnSpPr/>
      </xdr:nvCxnSpPr>
      <xdr:spPr>
        <a:xfrm flipV="1">
          <a:off x="5289852" y="7690134"/>
          <a:ext cx="66454" cy="63826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112062</xdr:colOff>
      <xdr:row>33</xdr:row>
      <xdr:rowOff>189331</xdr:rowOff>
    </xdr:from>
    <xdr:to>
      <xdr:col>23</xdr:col>
      <xdr:colOff>135519</xdr:colOff>
      <xdr:row>33</xdr:row>
      <xdr:rowOff>210160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E9D50C78-8418-439B-814C-C5F6153DD0F2}"/>
            </a:ext>
          </a:extLst>
        </xdr:cNvPr>
        <xdr:cNvCxnSpPr/>
      </xdr:nvCxnSpPr>
      <xdr:spPr>
        <a:xfrm flipV="1">
          <a:off x="5369862" y="7733131"/>
          <a:ext cx="23457" cy="2082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167517</xdr:colOff>
      <xdr:row>35</xdr:row>
      <xdr:rowOff>69718</xdr:rowOff>
    </xdr:from>
    <xdr:to>
      <xdr:col>29</xdr:col>
      <xdr:colOff>91367</xdr:colOff>
      <xdr:row>36</xdr:row>
      <xdr:rowOff>81729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79AE45BF-1FA1-4FFE-AC47-65F2E941F261}"/>
            </a:ext>
          </a:extLst>
        </xdr:cNvPr>
        <xdr:cNvSpPr txBox="1"/>
      </xdr:nvSpPr>
      <xdr:spPr>
        <a:xfrm>
          <a:off x="6389897" y="8135767"/>
          <a:ext cx="384768" cy="242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151016</xdr:colOff>
      <xdr:row>35</xdr:row>
      <xdr:rowOff>74219</xdr:rowOff>
    </xdr:from>
    <xdr:to>
      <xdr:col>30</xdr:col>
      <xdr:colOff>163842</xdr:colOff>
      <xdr:row>36</xdr:row>
      <xdr:rowOff>36608</xdr:rowOff>
    </xdr:to>
    <xdr:sp macro="" textlink="$G$19">
      <xdr:nvSpPr>
        <xdr:cNvPr id="64" name="テキスト ボックス 63">
          <a:extLst>
            <a:ext uri="{FF2B5EF4-FFF2-40B4-BE49-F238E27FC236}">
              <a16:creationId xmlns:a16="http://schemas.microsoft.com/office/drawing/2014/main" id="{AC870F2B-6C42-4062-9FAD-7A6D38EAF7B0}"/>
            </a:ext>
          </a:extLst>
        </xdr:cNvPr>
        <xdr:cNvSpPr txBox="1"/>
      </xdr:nvSpPr>
      <xdr:spPr>
        <a:xfrm>
          <a:off x="6603855" y="8140268"/>
          <a:ext cx="473743" cy="1928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1DBD305-7B9D-4144-9148-DE1FE5394A2B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0.233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88100</xdr:colOff>
      <xdr:row>33</xdr:row>
      <xdr:rowOff>182709</xdr:rowOff>
    </xdr:from>
    <xdr:to>
      <xdr:col>28</xdr:col>
      <xdr:colOff>88100</xdr:colOff>
      <xdr:row>34</xdr:row>
      <xdr:rowOff>128043</xdr:rowOff>
    </xdr:to>
    <xdr:cxnSp macro="">
      <xdr:nvCxnSpPr>
        <xdr:cNvPr id="66" name="直線コネクタ 65">
          <a:extLst>
            <a:ext uri="{FF2B5EF4-FFF2-40B4-BE49-F238E27FC236}">
              <a16:creationId xmlns:a16="http://schemas.microsoft.com/office/drawing/2014/main" id="{3E50FD25-B767-4F9E-8507-AC9BA5DB109B}"/>
            </a:ext>
          </a:extLst>
        </xdr:cNvPr>
        <xdr:cNvCxnSpPr/>
      </xdr:nvCxnSpPr>
      <xdr:spPr>
        <a:xfrm flipV="1">
          <a:off x="6518127" y="7760956"/>
          <a:ext cx="0" cy="174977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184545</xdr:colOff>
      <xdr:row>33</xdr:row>
      <xdr:rowOff>220517</xdr:rowOff>
    </xdr:from>
    <xdr:to>
      <xdr:col>28</xdr:col>
      <xdr:colOff>85258</xdr:colOff>
      <xdr:row>33</xdr:row>
      <xdr:rowOff>220517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5ECB5958-DD48-4788-9D14-A547CF7FED0D}"/>
            </a:ext>
          </a:extLst>
        </xdr:cNvPr>
        <xdr:cNvCxnSpPr/>
      </xdr:nvCxnSpPr>
      <xdr:spPr>
        <a:xfrm>
          <a:off x="6155285" y="7798764"/>
          <a:ext cx="360000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122546</xdr:colOff>
      <xdr:row>32</xdr:row>
      <xdr:rowOff>140436</xdr:rowOff>
    </xdr:from>
    <xdr:to>
      <xdr:col>28</xdr:col>
      <xdr:colOff>48254</xdr:colOff>
      <xdr:row>33</xdr:row>
      <xdr:rowOff>151275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D0F1D63A-C927-068B-8503-267367081EA3}"/>
            </a:ext>
          </a:extLst>
        </xdr:cNvPr>
        <xdr:cNvSpPr txBox="1"/>
      </xdr:nvSpPr>
      <xdr:spPr>
        <a:xfrm>
          <a:off x="6093286" y="7489039"/>
          <a:ext cx="384995" cy="240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160743</xdr:colOff>
      <xdr:row>33</xdr:row>
      <xdr:rowOff>18518</xdr:rowOff>
    </xdr:from>
    <xdr:to>
      <xdr:col>28</xdr:col>
      <xdr:colOff>171223</xdr:colOff>
      <xdr:row>33</xdr:row>
      <xdr:rowOff>210715</xdr:rowOff>
    </xdr:to>
    <xdr:sp macro="" textlink="$G$27">
      <xdr:nvSpPr>
        <xdr:cNvPr id="70" name="テキスト ボックス 69">
          <a:extLst>
            <a:ext uri="{FF2B5EF4-FFF2-40B4-BE49-F238E27FC236}">
              <a16:creationId xmlns:a16="http://schemas.microsoft.com/office/drawing/2014/main" id="{F7F8B5D2-6BDA-8CF0-54D1-2239F4356650}"/>
            </a:ext>
          </a:extLst>
        </xdr:cNvPr>
        <xdr:cNvSpPr txBox="1"/>
      </xdr:nvSpPr>
      <xdr:spPr>
        <a:xfrm>
          <a:off x="6131483" y="7596765"/>
          <a:ext cx="469767" cy="192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393BD4E-BB24-4697-873E-1EEA8CBCC525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0.500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27767</xdr:colOff>
      <xdr:row>33</xdr:row>
      <xdr:rowOff>11153</xdr:rowOff>
    </xdr:from>
    <xdr:to>
      <xdr:col>30</xdr:col>
      <xdr:colOff>12461</xdr:colOff>
      <xdr:row>33</xdr:row>
      <xdr:rowOff>202143</xdr:rowOff>
    </xdr:to>
    <xdr:sp macro="" textlink="$G$34">
      <xdr:nvSpPr>
        <xdr:cNvPr id="71" name="テキスト ボックス 70">
          <a:extLst>
            <a:ext uri="{FF2B5EF4-FFF2-40B4-BE49-F238E27FC236}">
              <a16:creationId xmlns:a16="http://schemas.microsoft.com/office/drawing/2014/main" id="{294296EB-F748-0216-C7D3-33640203E3FC}"/>
            </a:ext>
          </a:extLst>
        </xdr:cNvPr>
        <xdr:cNvSpPr txBox="1"/>
      </xdr:nvSpPr>
      <xdr:spPr>
        <a:xfrm>
          <a:off x="6457794" y="7589400"/>
          <a:ext cx="443982" cy="190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1D91382-8499-49C7-A8ED-9FA8C3F5971A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0.200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21379</xdr:colOff>
      <xdr:row>32</xdr:row>
      <xdr:rowOff>135858</xdr:rowOff>
    </xdr:from>
    <xdr:to>
      <xdr:col>29</xdr:col>
      <xdr:colOff>176730</xdr:colOff>
      <xdr:row>33</xdr:row>
      <xdr:rowOff>149006</xdr:rowOff>
    </xdr:to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85BB0E30-3278-4177-8207-67559081B998}"/>
            </a:ext>
          </a:extLst>
        </xdr:cNvPr>
        <xdr:cNvSpPr txBox="1"/>
      </xdr:nvSpPr>
      <xdr:spPr>
        <a:xfrm>
          <a:off x="6451406" y="7484461"/>
          <a:ext cx="384995" cy="2427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87498</xdr:colOff>
      <xdr:row>33</xdr:row>
      <xdr:rowOff>218789</xdr:rowOff>
    </xdr:from>
    <xdr:to>
      <xdr:col>29</xdr:col>
      <xdr:colOff>1854</xdr:colOff>
      <xdr:row>33</xdr:row>
      <xdr:rowOff>218789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D0E98DB6-EFD1-4BFE-9D23-1B8650B7BE3B}"/>
            </a:ext>
          </a:extLst>
        </xdr:cNvPr>
        <xdr:cNvCxnSpPr/>
      </xdr:nvCxnSpPr>
      <xdr:spPr>
        <a:xfrm>
          <a:off x="6517525" y="7797036"/>
          <a:ext cx="144000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63220</xdr:colOff>
      <xdr:row>35</xdr:row>
      <xdr:rowOff>98528</xdr:rowOff>
    </xdr:from>
    <xdr:to>
      <xdr:col>29</xdr:col>
      <xdr:colOff>871</xdr:colOff>
      <xdr:row>35</xdr:row>
      <xdr:rowOff>98528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1BAF4EC2-F5B7-49CF-9D1D-37E02440B8BA}"/>
            </a:ext>
          </a:extLst>
        </xdr:cNvPr>
        <xdr:cNvCxnSpPr/>
      </xdr:nvCxnSpPr>
      <xdr:spPr>
        <a:xfrm>
          <a:off x="6493247" y="8136062"/>
          <a:ext cx="165600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36</xdr:colOff>
      <xdr:row>33</xdr:row>
      <xdr:rowOff>179573</xdr:rowOff>
    </xdr:from>
    <xdr:to>
      <xdr:col>29</xdr:col>
      <xdr:colOff>36</xdr:colOff>
      <xdr:row>34</xdr:row>
      <xdr:rowOff>124907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441BC111-38E9-0EB1-9C27-52C95034E8BE}"/>
            </a:ext>
          </a:extLst>
        </xdr:cNvPr>
        <xdr:cNvCxnSpPr/>
      </xdr:nvCxnSpPr>
      <xdr:spPr>
        <a:xfrm flipV="1">
          <a:off x="6659707" y="7757820"/>
          <a:ext cx="0" cy="174977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535</xdr:colOff>
      <xdr:row>35</xdr:row>
      <xdr:rowOff>41816</xdr:rowOff>
    </xdr:from>
    <xdr:to>
      <xdr:col>29</xdr:col>
      <xdr:colOff>535</xdr:colOff>
      <xdr:row>35</xdr:row>
      <xdr:rowOff>144345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233F3AE6-9A69-3F3A-CC21-3C7696459AFB}"/>
            </a:ext>
          </a:extLst>
        </xdr:cNvPr>
        <xdr:cNvCxnSpPr/>
      </xdr:nvCxnSpPr>
      <xdr:spPr>
        <a:xfrm flipV="1">
          <a:off x="6660206" y="8079350"/>
          <a:ext cx="0" cy="102529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63127</xdr:colOff>
      <xdr:row>35</xdr:row>
      <xdr:rowOff>41816</xdr:rowOff>
    </xdr:from>
    <xdr:to>
      <xdr:col>28</xdr:col>
      <xdr:colOff>63127</xdr:colOff>
      <xdr:row>35</xdr:row>
      <xdr:rowOff>144345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9B4556F3-B18D-071F-3660-E5CA8CE225E2}"/>
            </a:ext>
          </a:extLst>
        </xdr:cNvPr>
        <xdr:cNvCxnSpPr/>
      </xdr:nvCxnSpPr>
      <xdr:spPr>
        <a:xfrm flipV="1">
          <a:off x="6493154" y="8079350"/>
          <a:ext cx="0" cy="102529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74342</xdr:colOff>
      <xdr:row>31</xdr:row>
      <xdr:rowOff>93748</xdr:rowOff>
    </xdr:from>
    <xdr:to>
      <xdr:col>61</xdr:col>
      <xdr:colOff>66511</xdr:colOff>
      <xdr:row>31</xdr:row>
      <xdr:rowOff>93748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B96D461A-CFAB-EED3-9A8E-EF3DC4E5D46C}"/>
            </a:ext>
          </a:extLst>
        </xdr:cNvPr>
        <xdr:cNvCxnSpPr/>
      </xdr:nvCxnSpPr>
      <xdr:spPr>
        <a:xfrm>
          <a:off x="13295368" y="7160158"/>
          <a:ext cx="676015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72539</xdr:colOff>
      <xdr:row>32</xdr:row>
      <xdr:rowOff>221504</xdr:rowOff>
    </xdr:from>
    <xdr:to>
      <xdr:col>65</xdr:col>
      <xdr:colOff>171487</xdr:colOff>
      <xdr:row>32</xdr:row>
      <xdr:rowOff>221504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A53E4C3A-24FF-DD06-C1DA-D9D102814459}"/>
            </a:ext>
          </a:extLst>
        </xdr:cNvPr>
        <xdr:cNvCxnSpPr/>
      </xdr:nvCxnSpPr>
      <xdr:spPr>
        <a:xfrm>
          <a:off x="13935592" y="7493925"/>
          <a:ext cx="100800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213883</xdr:colOff>
      <xdr:row>32</xdr:row>
      <xdr:rowOff>225514</xdr:rowOff>
    </xdr:from>
    <xdr:to>
      <xdr:col>60</xdr:col>
      <xdr:colOff>208909</xdr:colOff>
      <xdr:row>32</xdr:row>
      <xdr:rowOff>225514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31FB7EF7-87FB-36D7-5686-C2EC3FFDAD85}"/>
            </a:ext>
          </a:extLst>
        </xdr:cNvPr>
        <xdr:cNvCxnSpPr/>
      </xdr:nvCxnSpPr>
      <xdr:spPr>
        <a:xfrm>
          <a:off x="13662857" y="7519873"/>
          <a:ext cx="222975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53168</xdr:colOff>
      <xdr:row>26</xdr:row>
      <xdr:rowOff>160125</xdr:rowOff>
    </xdr:from>
    <xdr:to>
      <xdr:col>60</xdr:col>
      <xdr:colOff>53168</xdr:colOff>
      <xdr:row>33</xdr:row>
      <xdr:rowOff>1154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34F2478F-C2E8-2A11-FCBD-839622F794F7}"/>
            </a:ext>
          </a:extLst>
        </xdr:cNvPr>
        <xdr:cNvCxnSpPr/>
      </xdr:nvCxnSpPr>
      <xdr:spPr>
        <a:xfrm>
          <a:off x="13769168" y="6103725"/>
          <a:ext cx="0" cy="1440000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71652</xdr:colOff>
      <xdr:row>36</xdr:row>
      <xdr:rowOff>2693</xdr:rowOff>
    </xdr:from>
    <xdr:to>
      <xdr:col>63</xdr:col>
      <xdr:colOff>224717</xdr:colOff>
      <xdr:row>37</xdr:row>
      <xdr:rowOff>15532</xdr:rowOff>
    </xdr:to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BA145309-1DFC-A2EA-4A16-104935669419}"/>
            </a:ext>
          </a:extLst>
        </xdr:cNvPr>
        <xdr:cNvSpPr txBox="1"/>
      </xdr:nvSpPr>
      <xdr:spPr>
        <a:xfrm>
          <a:off x="14161968" y="8184167"/>
          <a:ext cx="380328" cy="240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73209</xdr:colOff>
      <xdr:row>26</xdr:row>
      <xdr:rowOff>151037</xdr:rowOff>
    </xdr:from>
    <xdr:to>
      <xdr:col>61</xdr:col>
      <xdr:colOff>73209</xdr:colOff>
      <xdr:row>32</xdr:row>
      <xdr:rowOff>219437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1DA8E990-A4E2-02C6-BAB5-46DB6B84EA4C}"/>
            </a:ext>
          </a:extLst>
        </xdr:cNvPr>
        <xdr:cNvCxnSpPr/>
      </xdr:nvCxnSpPr>
      <xdr:spPr>
        <a:xfrm>
          <a:off x="14017809" y="6094637"/>
          <a:ext cx="0" cy="1440000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83583</xdr:colOff>
      <xdr:row>29</xdr:row>
      <xdr:rowOff>66837</xdr:rowOff>
    </xdr:from>
    <xdr:to>
      <xdr:col>60</xdr:col>
      <xdr:colOff>45483</xdr:colOff>
      <xdr:row>30</xdr:row>
      <xdr:rowOff>216225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83EFEAAF-9D6F-9DE2-7C06-51CBA1790257}"/>
            </a:ext>
          </a:extLst>
        </xdr:cNvPr>
        <xdr:cNvSpPr txBox="1"/>
      </xdr:nvSpPr>
      <xdr:spPr>
        <a:xfrm rot="16200000">
          <a:off x="13477239" y="6789981"/>
          <a:ext cx="377988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213884</xdr:colOff>
      <xdr:row>26</xdr:row>
      <xdr:rowOff>159458</xdr:rowOff>
    </xdr:from>
    <xdr:to>
      <xdr:col>60</xdr:col>
      <xdr:colOff>208910</xdr:colOff>
      <xdr:row>26</xdr:row>
      <xdr:rowOff>159458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C8B488D1-296C-C075-EBA3-0096B693F359}"/>
            </a:ext>
          </a:extLst>
        </xdr:cNvPr>
        <xdr:cNvCxnSpPr/>
      </xdr:nvCxnSpPr>
      <xdr:spPr>
        <a:xfrm>
          <a:off x="13701284" y="6103058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72540</xdr:colOff>
      <xdr:row>26</xdr:row>
      <xdr:rowOff>146360</xdr:rowOff>
    </xdr:from>
    <xdr:to>
      <xdr:col>62</xdr:col>
      <xdr:colOff>132591</xdr:colOff>
      <xdr:row>26</xdr:row>
      <xdr:rowOff>146360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7EF1D463-F234-50F1-45B7-D71F816E0422}"/>
            </a:ext>
          </a:extLst>
        </xdr:cNvPr>
        <xdr:cNvCxnSpPr/>
      </xdr:nvCxnSpPr>
      <xdr:spPr>
        <a:xfrm>
          <a:off x="14017140" y="6089960"/>
          <a:ext cx="28865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133108</xdr:colOff>
      <xdr:row>26</xdr:row>
      <xdr:rowOff>139283</xdr:rowOff>
    </xdr:from>
    <xdr:to>
      <xdr:col>65</xdr:col>
      <xdr:colOff>178246</xdr:colOff>
      <xdr:row>32</xdr:row>
      <xdr:rowOff>222807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B00ABE25-8B53-0BB7-625C-20EB2F3D79E4}"/>
            </a:ext>
          </a:extLst>
        </xdr:cNvPr>
        <xdr:cNvCxnSpPr/>
      </xdr:nvCxnSpPr>
      <xdr:spPr>
        <a:xfrm>
          <a:off x="14223424" y="6048125"/>
          <a:ext cx="726927" cy="14471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72551</xdr:colOff>
      <xdr:row>36</xdr:row>
      <xdr:rowOff>43700</xdr:rowOff>
    </xdr:from>
    <xdr:to>
      <xdr:col>65</xdr:col>
      <xdr:colOff>171499</xdr:colOff>
      <xdr:row>36</xdr:row>
      <xdr:rowOff>43700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1771814C-1FD8-E44D-4086-3A84168F9D04}"/>
            </a:ext>
          </a:extLst>
        </xdr:cNvPr>
        <xdr:cNvCxnSpPr/>
      </xdr:nvCxnSpPr>
      <xdr:spPr>
        <a:xfrm>
          <a:off x="13935604" y="8225174"/>
          <a:ext cx="1008000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77230</xdr:colOff>
      <xdr:row>35</xdr:row>
      <xdr:rowOff>116088</xdr:rowOff>
    </xdr:from>
    <xdr:to>
      <xdr:col>61</xdr:col>
      <xdr:colOff>77230</xdr:colOff>
      <xdr:row>36</xdr:row>
      <xdr:rowOff>107087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59C4C17A-6066-AAA0-4D48-58722D3EF552}"/>
            </a:ext>
          </a:extLst>
        </xdr:cNvPr>
        <xdr:cNvCxnSpPr/>
      </xdr:nvCxnSpPr>
      <xdr:spPr>
        <a:xfrm>
          <a:off x="13911159" y="8053588"/>
          <a:ext cx="0" cy="217785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173105</xdr:colOff>
      <xdr:row>35</xdr:row>
      <xdr:rowOff>116088</xdr:rowOff>
    </xdr:from>
    <xdr:to>
      <xdr:col>65</xdr:col>
      <xdr:colOff>173105</xdr:colOff>
      <xdr:row>36</xdr:row>
      <xdr:rowOff>107087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AAEA64B8-89AB-6283-86C9-CBCB010E59DF}"/>
            </a:ext>
          </a:extLst>
        </xdr:cNvPr>
        <xdr:cNvCxnSpPr/>
      </xdr:nvCxnSpPr>
      <xdr:spPr>
        <a:xfrm>
          <a:off x="14945210" y="8070299"/>
          <a:ext cx="0" cy="218262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77231</xdr:colOff>
      <xdr:row>25</xdr:row>
      <xdr:rowOff>72220</xdr:rowOff>
    </xdr:from>
    <xdr:to>
      <xdr:col>61</xdr:col>
      <xdr:colOff>77231</xdr:colOff>
      <xdr:row>26</xdr:row>
      <xdr:rowOff>63221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50C22281-C984-E8B8-E796-377DC8F3FF6E}"/>
            </a:ext>
          </a:extLst>
        </xdr:cNvPr>
        <xdr:cNvCxnSpPr/>
      </xdr:nvCxnSpPr>
      <xdr:spPr>
        <a:xfrm>
          <a:off x="14021831" y="5787220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72552</xdr:colOff>
      <xdr:row>25</xdr:row>
      <xdr:rowOff>135795</xdr:rowOff>
    </xdr:from>
    <xdr:to>
      <xdr:col>62</xdr:col>
      <xdr:colOff>132603</xdr:colOff>
      <xdr:row>25</xdr:row>
      <xdr:rowOff>135795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313F6E37-E4BC-4D40-E9CA-3F64D55E7D51}"/>
            </a:ext>
          </a:extLst>
        </xdr:cNvPr>
        <xdr:cNvCxnSpPr/>
      </xdr:nvCxnSpPr>
      <xdr:spPr>
        <a:xfrm>
          <a:off x="14017152" y="5850795"/>
          <a:ext cx="288651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127311</xdr:colOff>
      <xdr:row>25</xdr:row>
      <xdr:rowOff>72220</xdr:rowOff>
    </xdr:from>
    <xdr:to>
      <xdr:col>62</xdr:col>
      <xdr:colOff>127311</xdr:colOff>
      <xdr:row>26</xdr:row>
      <xdr:rowOff>63221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C12DBD6F-6827-3A66-6C9D-731D3137D7E0}"/>
            </a:ext>
          </a:extLst>
        </xdr:cNvPr>
        <xdr:cNvCxnSpPr/>
      </xdr:nvCxnSpPr>
      <xdr:spPr>
        <a:xfrm>
          <a:off x="14300511" y="5787220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14199</xdr:colOff>
      <xdr:row>24</xdr:row>
      <xdr:rowOff>105062</xdr:rowOff>
    </xdr:from>
    <xdr:to>
      <xdr:col>62</xdr:col>
      <xdr:colOff>124950</xdr:colOff>
      <xdr:row>25</xdr:row>
      <xdr:rowOff>75449</xdr:rowOff>
    </xdr:to>
    <xdr:sp macro="" textlink="">
      <xdr:nvSpPr>
        <xdr:cNvPr id="98" name="テキスト ボックス 97">
          <a:extLst>
            <a:ext uri="{FF2B5EF4-FFF2-40B4-BE49-F238E27FC236}">
              <a16:creationId xmlns:a16="http://schemas.microsoft.com/office/drawing/2014/main" id="{D93EA5AF-CC87-7418-FA7D-285768E6B651}"/>
            </a:ext>
          </a:extLst>
        </xdr:cNvPr>
        <xdr:cNvSpPr txBox="1"/>
      </xdr:nvSpPr>
      <xdr:spPr>
        <a:xfrm>
          <a:off x="13958799" y="5591462"/>
          <a:ext cx="339351" cy="198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64</xdr:col>
      <xdr:colOff>77845</xdr:colOff>
      <xdr:row>28</xdr:row>
      <xdr:rowOff>57726</xdr:rowOff>
    </xdr:from>
    <xdr:to>
      <xdr:col>65</xdr:col>
      <xdr:colOff>39746</xdr:colOff>
      <xdr:row>31</xdr:row>
      <xdr:rowOff>43664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2F6FCCC7-4437-A3A9-1632-D4F9C0E17F73}"/>
            </a:ext>
          </a:extLst>
        </xdr:cNvPr>
        <xdr:cNvSpPr txBox="1"/>
      </xdr:nvSpPr>
      <xdr:spPr>
        <a:xfrm rot="3720000">
          <a:off x="14383405" y="6660376"/>
          <a:ext cx="667728" cy="1891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 : 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 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46540</xdr:colOff>
      <xdr:row>35</xdr:row>
      <xdr:rowOff>226015</xdr:rowOff>
    </xdr:from>
    <xdr:to>
      <xdr:col>65</xdr:col>
      <xdr:colOff>59643</xdr:colOff>
      <xdr:row>36</xdr:row>
      <xdr:rowOff>195384</xdr:rowOff>
    </xdr:to>
    <xdr:sp macro="" textlink="'1.設計条件'!Q8">
      <xdr:nvSpPr>
        <xdr:cNvPr id="101" name="テキスト ボックス 100">
          <a:extLst>
            <a:ext uri="{FF2B5EF4-FFF2-40B4-BE49-F238E27FC236}">
              <a16:creationId xmlns:a16="http://schemas.microsoft.com/office/drawing/2014/main" id="{D4BE6252-1E64-123B-DC44-6D63CB8C61E7}"/>
            </a:ext>
          </a:extLst>
        </xdr:cNvPr>
        <xdr:cNvSpPr txBox="1"/>
      </xdr:nvSpPr>
      <xdr:spPr>
        <a:xfrm>
          <a:off x="14364119" y="8180226"/>
          <a:ext cx="467629" cy="1966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304C2FB-0A62-4E8C-BB65-2ADC9734D99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212862</xdr:colOff>
      <xdr:row>24</xdr:row>
      <xdr:rowOff>106621</xdr:rowOff>
    </xdr:from>
    <xdr:to>
      <xdr:col>64</xdr:col>
      <xdr:colOff>6514</xdr:colOff>
      <xdr:row>25</xdr:row>
      <xdr:rowOff>56661</xdr:rowOff>
    </xdr:to>
    <xdr:sp macro="" textlink="'1.設計条件'!Q7">
      <xdr:nvSpPr>
        <xdr:cNvPr id="102" name="テキスト ボックス 101">
          <a:extLst>
            <a:ext uri="{FF2B5EF4-FFF2-40B4-BE49-F238E27FC236}">
              <a16:creationId xmlns:a16="http://schemas.microsoft.com/office/drawing/2014/main" id="{54E4E4B7-B533-F796-7B4C-09621C30A206}"/>
            </a:ext>
          </a:extLst>
        </xdr:cNvPr>
        <xdr:cNvSpPr txBox="1"/>
      </xdr:nvSpPr>
      <xdr:spPr>
        <a:xfrm>
          <a:off x="14157462" y="5593021"/>
          <a:ext cx="479452" cy="178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6FBFB88-2E77-4DC0-9FE3-E24868D442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84668</xdr:colOff>
      <xdr:row>27</xdr:row>
      <xdr:rowOff>222408</xdr:rowOff>
    </xdr:from>
    <xdr:to>
      <xdr:col>60</xdr:col>
      <xdr:colOff>31175</xdr:colOff>
      <xdr:row>30</xdr:row>
      <xdr:rowOff>1930</xdr:rowOff>
    </xdr:to>
    <xdr:sp macro="" textlink="'1.設計条件'!Q6">
      <xdr:nvSpPr>
        <xdr:cNvPr id="103" name="テキスト ボックス 102">
          <a:extLst>
            <a:ext uri="{FF2B5EF4-FFF2-40B4-BE49-F238E27FC236}">
              <a16:creationId xmlns:a16="http://schemas.microsoft.com/office/drawing/2014/main" id="{049B45CA-817C-4564-756B-0009DBC65FCF}"/>
            </a:ext>
          </a:extLst>
        </xdr:cNvPr>
        <xdr:cNvSpPr txBox="1"/>
      </xdr:nvSpPr>
      <xdr:spPr>
        <a:xfrm rot="16200000">
          <a:off x="13426961" y="6539715"/>
          <a:ext cx="465322" cy="175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C881F09-5753-4169-A27E-812A56FAA3E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2.000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65</xdr:col>
      <xdr:colOff>29272</xdr:colOff>
      <xdr:row>30</xdr:row>
      <xdr:rowOff>63930</xdr:rowOff>
    </xdr:from>
    <xdr:to>
      <xdr:col>65</xdr:col>
      <xdr:colOff>211999</xdr:colOff>
      <xdr:row>32</xdr:row>
      <xdr:rowOff>61355</xdr:rowOff>
    </xdr:to>
    <xdr:sp macro="" textlink="'1.設計条件'!Q10">
      <xdr:nvSpPr>
        <xdr:cNvPr id="104" name="テキスト ボックス 103">
          <a:extLst>
            <a:ext uri="{FF2B5EF4-FFF2-40B4-BE49-F238E27FC236}">
              <a16:creationId xmlns:a16="http://schemas.microsoft.com/office/drawing/2014/main" id="{69CAEB62-4D72-BD54-189E-05731887FDB0}"/>
            </a:ext>
          </a:extLst>
        </xdr:cNvPr>
        <xdr:cNvSpPr txBox="1"/>
      </xdr:nvSpPr>
      <xdr:spPr>
        <a:xfrm rot="3780000">
          <a:off x="14666765" y="7016437"/>
          <a:ext cx="451951" cy="182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C1A3CCF-8FE4-411D-B33C-E75B252F9AC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0.500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107491</xdr:colOff>
      <xdr:row>31</xdr:row>
      <xdr:rowOff>74269</xdr:rowOff>
    </xdr:from>
    <xdr:to>
      <xdr:col>59</xdr:col>
      <xdr:colOff>107491</xdr:colOff>
      <xdr:row>31</xdr:row>
      <xdr:rowOff>219432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C6245399-FDCC-54CE-B921-FE702E45A122}"/>
            </a:ext>
          </a:extLst>
        </xdr:cNvPr>
        <xdr:cNvCxnSpPr/>
      </xdr:nvCxnSpPr>
      <xdr:spPr>
        <a:xfrm rot="2700000">
          <a:off x="13483883" y="7213261"/>
          <a:ext cx="145163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132037</xdr:colOff>
      <xdr:row>31</xdr:row>
      <xdr:rowOff>96520</xdr:rowOff>
    </xdr:from>
    <xdr:to>
      <xdr:col>59</xdr:col>
      <xdr:colOff>192161</xdr:colOff>
      <xdr:row>31</xdr:row>
      <xdr:rowOff>158459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98123221-982A-F601-4976-6FCE91623CF1}"/>
            </a:ext>
          </a:extLst>
        </xdr:cNvPr>
        <xdr:cNvCxnSpPr/>
      </xdr:nvCxnSpPr>
      <xdr:spPr>
        <a:xfrm>
          <a:off x="13581011" y="7162930"/>
          <a:ext cx="60124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204516</xdr:colOff>
      <xdr:row>31</xdr:row>
      <xdr:rowOff>96520</xdr:rowOff>
    </xdr:from>
    <xdr:to>
      <xdr:col>60</xdr:col>
      <xdr:colOff>1359</xdr:colOff>
      <xdr:row>31</xdr:row>
      <xdr:rowOff>121312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903A82A1-2C04-14CB-C274-03D75A3FEC8C}"/>
            </a:ext>
          </a:extLst>
        </xdr:cNvPr>
        <xdr:cNvCxnSpPr/>
      </xdr:nvCxnSpPr>
      <xdr:spPr>
        <a:xfrm>
          <a:off x="13653490" y="7162930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135562</xdr:colOff>
      <xdr:row>31</xdr:row>
      <xdr:rowOff>148412</xdr:rowOff>
    </xdr:from>
    <xdr:to>
      <xdr:col>60</xdr:col>
      <xdr:colOff>49798</xdr:colOff>
      <xdr:row>31</xdr:row>
      <xdr:rowOff>148412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F46EBDE2-A2BE-6272-F25B-8A234A6EABC9}"/>
            </a:ext>
          </a:extLst>
        </xdr:cNvPr>
        <xdr:cNvCxnSpPr/>
      </xdr:nvCxnSpPr>
      <xdr:spPr>
        <a:xfrm rot="18900000">
          <a:off x="13584536" y="7214822"/>
          <a:ext cx="142185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78916</xdr:colOff>
      <xdr:row>31</xdr:row>
      <xdr:rowOff>74269</xdr:rowOff>
    </xdr:from>
    <xdr:to>
      <xdr:col>60</xdr:col>
      <xdr:colOff>78916</xdr:colOff>
      <xdr:row>31</xdr:row>
      <xdr:rowOff>219432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FE756E51-A553-EA87-CCB0-385A4230ECC6}"/>
            </a:ext>
          </a:extLst>
        </xdr:cNvPr>
        <xdr:cNvCxnSpPr/>
      </xdr:nvCxnSpPr>
      <xdr:spPr>
        <a:xfrm rot="2700000">
          <a:off x="13683257" y="7213261"/>
          <a:ext cx="145163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102298</xdr:colOff>
      <xdr:row>31</xdr:row>
      <xdr:rowOff>96520</xdr:rowOff>
    </xdr:from>
    <xdr:to>
      <xdr:col>60</xdr:col>
      <xdr:colOff>163585</xdr:colOff>
      <xdr:row>31</xdr:row>
      <xdr:rowOff>158459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3C372FF6-A13B-1BEB-62D9-9F3819704A52}"/>
            </a:ext>
          </a:extLst>
        </xdr:cNvPr>
        <xdr:cNvCxnSpPr/>
      </xdr:nvCxnSpPr>
      <xdr:spPr>
        <a:xfrm>
          <a:off x="13779221" y="7162930"/>
          <a:ext cx="61287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175940</xdr:colOff>
      <xdr:row>31</xdr:row>
      <xdr:rowOff>96520</xdr:rowOff>
    </xdr:from>
    <xdr:to>
      <xdr:col>60</xdr:col>
      <xdr:colOff>200732</xdr:colOff>
      <xdr:row>31</xdr:row>
      <xdr:rowOff>121312</xdr:rowOff>
    </xdr:to>
    <xdr:cxnSp macro="">
      <xdr:nvCxnSpPr>
        <xdr:cNvPr id="125" name="直線コネクタ 124">
          <a:extLst>
            <a:ext uri="{FF2B5EF4-FFF2-40B4-BE49-F238E27FC236}">
              <a16:creationId xmlns:a16="http://schemas.microsoft.com/office/drawing/2014/main" id="{6C12476D-D6D0-1A51-4F8F-45093025B5A7}"/>
            </a:ext>
          </a:extLst>
        </xdr:cNvPr>
        <xdr:cNvCxnSpPr/>
      </xdr:nvCxnSpPr>
      <xdr:spPr>
        <a:xfrm>
          <a:off x="13852863" y="7162930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154986</xdr:colOff>
      <xdr:row>31</xdr:row>
      <xdr:rowOff>96520</xdr:rowOff>
    </xdr:from>
    <xdr:to>
      <xdr:col>58</xdr:col>
      <xdr:colOff>216925</xdr:colOff>
      <xdr:row>31</xdr:row>
      <xdr:rowOff>158459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1C57C078-07DB-1B38-D053-1441CBC24BA0}"/>
            </a:ext>
          </a:extLst>
        </xdr:cNvPr>
        <xdr:cNvCxnSpPr/>
      </xdr:nvCxnSpPr>
      <xdr:spPr>
        <a:xfrm>
          <a:off x="13376012" y="7162930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1332</xdr:colOff>
      <xdr:row>31</xdr:row>
      <xdr:rowOff>96520</xdr:rowOff>
    </xdr:from>
    <xdr:to>
      <xdr:col>59</xdr:col>
      <xdr:colOff>26124</xdr:colOff>
      <xdr:row>31</xdr:row>
      <xdr:rowOff>121312</xdr:rowOff>
    </xdr:to>
    <xdr:cxnSp macro="">
      <xdr:nvCxnSpPr>
        <xdr:cNvPr id="127" name="直線コネクタ 126">
          <a:extLst>
            <a:ext uri="{FF2B5EF4-FFF2-40B4-BE49-F238E27FC236}">
              <a16:creationId xmlns:a16="http://schemas.microsoft.com/office/drawing/2014/main" id="{CA351701-2CDF-2271-1E62-D0D375DC2019}"/>
            </a:ext>
          </a:extLst>
        </xdr:cNvPr>
        <xdr:cNvCxnSpPr/>
      </xdr:nvCxnSpPr>
      <xdr:spPr>
        <a:xfrm>
          <a:off x="13450306" y="7162930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148986</xdr:colOff>
      <xdr:row>31</xdr:row>
      <xdr:rowOff>148413</xdr:rowOff>
    </xdr:from>
    <xdr:to>
      <xdr:col>59</xdr:col>
      <xdr:colOff>65038</xdr:colOff>
      <xdr:row>31</xdr:row>
      <xdr:rowOff>148413</xdr:rowOff>
    </xdr:to>
    <xdr:cxnSp macro="">
      <xdr:nvCxnSpPr>
        <xdr:cNvPr id="128" name="直線コネクタ 127">
          <a:extLst>
            <a:ext uri="{FF2B5EF4-FFF2-40B4-BE49-F238E27FC236}">
              <a16:creationId xmlns:a16="http://schemas.microsoft.com/office/drawing/2014/main" id="{55FD417A-5FE8-8357-BA79-37AD99D29A5A}"/>
            </a:ext>
          </a:extLst>
        </xdr:cNvPr>
        <xdr:cNvCxnSpPr/>
      </xdr:nvCxnSpPr>
      <xdr:spPr>
        <a:xfrm rot="18900000">
          <a:off x="13370012" y="7214823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24041</xdr:colOff>
      <xdr:row>31</xdr:row>
      <xdr:rowOff>132871</xdr:rowOff>
    </xdr:from>
    <xdr:to>
      <xdr:col>59</xdr:col>
      <xdr:colOff>90495</xdr:colOff>
      <xdr:row>31</xdr:row>
      <xdr:rowOff>199325</xdr:rowOff>
    </xdr:to>
    <xdr:cxnSp macro="">
      <xdr:nvCxnSpPr>
        <xdr:cNvPr id="129" name="直線コネクタ 128">
          <a:extLst>
            <a:ext uri="{FF2B5EF4-FFF2-40B4-BE49-F238E27FC236}">
              <a16:creationId xmlns:a16="http://schemas.microsoft.com/office/drawing/2014/main" id="{8A93087A-3441-758A-3AFF-69B700CAB7A8}"/>
            </a:ext>
          </a:extLst>
        </xdr:cNvPr>
        <xdr:cNvCxnSpPr/>
      </xdr:nvCxnSpPr>
      <xdr:spPr>
        <a:xfrm flipV="1">
          <a:off x="13473015" y="7199281"/>
          <a:ext cx="66454" cy="66454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104051</xdr:colOff>
      <xdr:row>31</xdr:row>
      <xdr:rowOff>175868</xdr:rowOff>
    </xdr:from>
    <xdr:to>
      <xdr:col>59</xdr:col>
      <xdr:colOff>128672</xdr:colOff>
      <xdr:row>31</xdr:row>
      <xdr:rowOff>199325</xdr:rowOff>
    </xdr:to>
    <xdr:cxnSp macro="">
      <xdr:nvCxnSpPr>
        <xdr:cNvPr id="130" name="直線コネクタ 129">
          <a:extLst>
            <a:ext uri="{FF2B5EF4-FFF2-40B4-BE49-F238E27FC236}">
              <a16:creationId xmlns:a16="http://schemas.microsoft.com/office/drawing/2014/main" id="{D0BDDE15-40F0-03A2-51FC-337736015313}"/>
            </a:ext>
          </a:extLst>
        </xdr:cNvPr>
        <xdr:cNvCxnSpPr/>
      </xdr:nvCxnSpPr>
      <xdr:spPr>
        <a:xfrm flipV="1">
          <a:off x="13553025" y="7242278"/>
          <a:ext cx="24621" cy="234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37859</xdr:colOff>
      <xdr:row>34</xdr:row>
      <xdr:rowOff>143811</xdr:rowOff>
    </xdr:from>
    <xdr:to>
      <xdr:col>59</xdr:col>
      <xdr:colOff>192168</xdr:colOff>
      <xdr:row>35</xdr:row>
      <xdr:rowOff>155822</xdr:rowOff>
    </xdr:to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C4947B91-9A16-5D36-058C-53957F5B0953}"/>
            </a:ext>
          </a:extLst>
        </xdr:cNvPr>
        <xdr:cNvSpPr txBox="1"/>
      </xdr:nvSpPr>
      <xdr:spPr>
        <a:xfrm>
          <a:off x="13258885" y="7894067"/>
          <a:ext cx="382257" cy="2399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0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76022</xdr:colOff>
      <xdr:row>34</xdr:row>
      <xdr:rowOff>135917</xdr:rowOff>
    </xdr:from>
    <xdr:to>
      <xdr:col>61</xdr:col>
      <xdr:colOff>185442</xdr:colOff>
      <xdr:row>35</xdr:row>
      <xdr:rowOff>84667</xdr:rowOff>
    </xdr:to>
    <xdr:sp macro="" textlink="$AP$26">
      <xdr:nvSpPr>
        <xdr:cNvPr id="148" name="テキスト ボックス 147">
          <a:extLst>
            <a:ext uri="{FF2B5EF4-FFF2-40B4-BE49-F238E27FC236}">
              <a16:creationId xmlns:a16="http://schemas.microsoft.com/office/drawing/2014/main" id="{413FB494-C1A0-6B53-8B80-14F1E0C3A406}"/>
            </a:ext>
          </a:extLst>
        </xdr:cNvPr>
        <xdr:cNvSpPr txBox="1"/>
      </xdr:nvSpPr>
      <xdr:spPr>
        <a:xfrm>
          <a:off x="13484548" y="7862864"/>
          <a:ext cx="563947" cy="1760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5B6FA03-5618-4D55-90DB-12D78E9B0726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94.472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67</xdr:col>
      <xdr:colOff>122140</xdr:colOff>
      <xdr:row>34</xdr:row>
      <xdr:rowOff>22508</xdr:rowOff>
    </xdr:from>
    <xdr:to>
      <xdr:col>69</xdr:col>
      <xdr:colOff>164027</xdr:colOff>
      <xdr:row>35</xdr:row>
      <xdr:rowOff>36828</xdr:rowOff>
    </xdr:to>
    <xdr:sp macro="" textlink="">
      <xdr:nvSpPr>
        <xdr:cNvPr id="157" name="テキスト ボックス 156">
          <a:extLst>
            <a:ext uri="{FF2B5EF4-FFF2-40B4-BE49-F238E27FC236}">
              <a16:creationId xmlns:a16="http://schemas.microsoft.com/office/drawing/2014/main" id="{0B01A2DC-3067-9F25-E23D-74ADAA358809}"/>
            </a:ext>
          </a:extLst>
        </xdr:cNvPr>
        <xdr:cNvSpPr txBox="1"/>
      </xdr:nvSpPr>
      <xdr:spPr>
        <a:xfrm>
          <a:off x="15348772" y="7749455"/>
          <a:ext cx="496413" cy="2415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kN/m²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66</xdr:col>
      <xdr:colOff>39078</xdr:colOff>
      <xdr:row>34</xdr:row>
      <xdr:rowOff>12964</xdr:rowOff>
    </xdr:from>
    <xdr:to>
      <xdr:col>68</xdr:col>
      <xdr:colOff>93075</xdr:colOff>
      <xdr:row>34</xdr:row>
      <xdr:rowOff>198471</xdr:rowOff>
    </xdr:to>
    <xdr:sp macro="" textlink="$AP$32">
      <xdr:nvSpPr>
        <xdr:cNvPr id="159" name="テキスト ボックス 158">
          <a:extLst>
            <a:ext uri="{FF2B5EF4-FFF2-40B4-BE49-F238E27FC236}">
              <a16:creationId xmlns:a16="http://schemas.microsoft.com/office/drawing/2014/main" id="{40109324-424D-F9F6-36E2-2876A52F5A53}"/>
            </a:ext>
          </a:extLst>
        </xdr:cNvPr>
        <xdr:cNvSpPr txBox="1"/>
      </xdr:nvSpPr>
      <xdr:spPr>
        <a:xfrm>
          <a:off x="15038446" y="7739911"/>
          <a:ext cx="508524" cy="1855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CFC58E3-B029-4AC3-9716-5EC784067114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7.274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76387</xdr:colOff>
      <xdr:row>33</xdr:row>
      <xdr:rowOff>3696</xdr:rowOff>
    </xdr:from>
    <xdr:to>
      <xdr:col>61</xdr:col>
      <xdr:colOff>76387</xdr:colOff>
      <xdr:row>34</xdr:row>
      <xdr:rowOff>124864</xdr:rowOff>
    </xdr:to>
    <xdr:cxnSp macro="">
      <xdr:nvCxnSpPr>
        <xdr:cNvPr id="160" name="直線コネクタ 159">
          <a:extLst>
            <a:ext uri="{FF2B5EF4-FFF2-40B4-BE49-F238E27FC236}">
              <a16:creationId xmlns:a16="http://schemas.microsoft.com/office/drawing/2014/main" id="{22B07736-2352-4587-B2D7-1DCB8413516F}"/>
            </a:ext>
          </a:extLst>
        </xdr:cNvPr>
        <xdr:cNvCxnSpPr/>
      </xdr:nvCxnSpPr>
      <xdr:spPr>
        <a:xfrm>
          <a:off x="13981259" y="7526004"/>
          <a:ext cx="0" cy="349116"/>
        </a:xfrm>
        <a:prstGeom prst="line">
          <a:avLst/>
        </a:prstGeom>
        <a:ln w="31750"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77677</xdr:colOff>
      <xdr:row>34</xdr:row>
      <xdr:rowOff>13369</xdr:rowOff>
    </xdr:from>
    <xdr:to>
      <xdr:col>65</xdr:col>
      <xdr:colOff>165709</xdr:colOff>
      <xdr:row>34</xdr:row>
      <xdr:rowOff>109725</xdr:rowOff>
    </xdr:to>
    <xdr:cxnSp macro="">
      <xdr:nvCxnSpPr>
        <xdr:cNvPr id="164" name="直線コネクタ 163">
          <a:extLst>
            <a:ext uri="{FF2B5EF4-FFF2-40B4-BE49-F238E27FC236}">
              <a16:creationId xmlns:a16="http://schemas.microsoft.com/office/drawing/2014/main" id="{9B501889-5DA7-4BA0-83A9-C1F5BE35BD8C}"/>
            </a:ext>
          </a:extLst>
        </xdr:cNvPr>
        <xdr:cNvCxnSpPr/>
      </xdr:nvCxnSpPr>
      <xdr:spPr>
        <a:xfrm flipH="1">
          <a:off x="13940730" y="7740316"/>
          <a:ext cx="997084" cy="96356"/>
        </a:xfrm>
        <a:prstGeom prst="line">
          <a:avLst/>
        </a:prstGeom>
        <a:ln w="31750">
          <a:solidFill>
            <a:srgbClr val="FF0000"/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64</xdr:col>
      <xdr:colOff>153647</xdr:colOff>
      <xdr:row>33</xdr:row>
      <xdr:rowOff>3696</xdr:rowOff>
    </xdr:from>
    <xdr:to>
      <xdr:col>64</xdr:col>
      <xdr:colOff>153647</xdr:colOff>
      <xdr:row>34</xdr:row>
      <xdr:rowOff>37913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17C94142-F635-6FD8-690E-BDC577DAA78F}"/>
            </a:ext>
          </a:extLst>
        </xdr:cNvPr>
        <xdr:cNvCxnSpPr/>
      </xdr:nvCxnSpPr>
      <xdr:spPr>
        <a:xfrm>
          <a:off x="14698489" y="7503380"/>
          <a:ext cx="0" cy="261480"/>
        </a:xfrm>
        <a:prstGeom prst="line">
          <a:avLst/>
        </a:prstGeom>
        <a:ln w="31750"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107581</xdr:colOff>
      <xdr:row>33</xdr:row>
      <xdr:rowOff>3696</xdr:rowOff>
    </xdr:from>
    <xdr:to>
      <xdr:col>62</xdr:col>
      <xdr:colOff>107581</xdr:colOff>
      <xdr:row>34</xdr:row>
      <xdr:rowOff>94586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D6869C3E-2F30-4766-EE6E-73CD3FDBB9FC}"/>
            </a:ext>
          </a:extLst>
        </xdr:cNvPr>
        <xdr:cNvCxnSpPr/>
      </xdr:nvCxnSpPr>
      <xdr:spPr>
        <a:xfrm>
          <a:off x="14197897" y="7503380"/>
          <a:ext cx="0" cy="318153"/>
        </a:xfrm>
        <a:prstGeom prst="line">
          <a:avLst/>
        </a:prstGeom>
        <a:ln w="31750"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138184</xdr:colOff>
      <xdr:row>33</xdr:row>
      <xdr:rowOff>3696</xdr:rowOff>
    </xdr:from>
    <xdr:to>
      <xdr:col>63</xdr:col>
      <xdr:colOff>138184</xdr:colOff>
      <xdr:row>34</xdr:row>
      <xdr:rowOff>74400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23454B2A-ACDC-CC4D-45CE-AF509012E815}"/>
            </a:ext>
          </a:extLst>
        </xdr:cNvPr>
        <xdr:cNvCxnSpPr/>
      </xdr:nvCxnSpPr>
      <xdr:spPr>
        <a:xfrm>
          <a:off x="14455763" y="7503380"/>
          <a:ext cx="0" cy="297967"/>
        </a:xfrm>
        <a:prstGeom prst="line">
          <a:avLst/>
        </a:prstGeom>
        <a:ln w="31750"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161377</xdr:colOff>
      <xdr:row>33</xdr:row>
      <xdr:rowOff>3696</xdr:rowOff>
    </xdr:from>
    <xdr:to>
      <xdr:col>65</xdr:col>
      <xdr:colOff>161377</xdr:colOff>
      <xdr:row>34</xdr:row>
      <xdr:rowOff>22281</xdr:rowOff>
    </xdr:to>
    <xdr:cxnSp macro="">
      <xdr:nvCxnSpPr>
        <xdr:cNvPr id="170" name="直線コネクタ 169">
          <a:extLst>
            <a:ext uri="{FF2B5EF4-FFF2-40B4-BE49-F238E27FC236}">
              <a16:creationId xmlns:a16="http://schemas.microsoft.com/office/drawing/2014/main" id="{50D07B30-C284-9499-A09A-785EAB442AE8}"/>
            </a:ext>
          </a:extLst>
        </xdr:cNvPr>
        <xdr:cNvCxnSpPr/>
      </xdr:nvCxnSpPr>
      <xdr:spPr>
        <a:xfrm>
          <a:off x="14933482" y="7503380"/>
          <a:ext cx="0" cy="245848"/>
        </a:xfrm>
        <a:prstGeom prst="line">
          <a:avLst/>
        </a:prstGeom>
        <a:ln w="31750"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15081</xdr:colOff>
      <xdr:row>34</xdr:row>
      <xdr:rowOff>132759</xdr:rowOff>
    </xdr:from>
    <xdr:to>
      <xdr:col>63</xdr:col>
      <xdr:colOff>56968</xdr:colOff>
      <xdr:row>35</xdr:row>
      <xdr:rowOff>147078</xdr:rowOff>
    </xdr:to>
    <xdr:sp macro="" textlink="">
      <xdr:nvSpPr>
        <xdr:cNvPr id="177" name="テキスト ボックス 176">
          <a:extLst>
            <a:ext uri="{FF2B5EF4-FFF2-40B4-BE49-F238E27FC236}">
              <a16:creationId xmlns:a16="http://schemas.microsoft.com/office/drawing/2014/main" id="{A5904E0C-EBFC-4A14-BF6E-6C061853DA49}"/>
            </a:ext>
          </a:extLst>
        </xdr:cNvPr>
        <xdr:cNvSpPr txBox="1"/>
      </xdr:nvSpPr>
      <xdr:spPr>
        <a:xfrm>
          <a:off x="13919953" y="7883015"/>
          <a:ext cx="497784" cy="2422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kN/m²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65</xdr:col>
      <xdr:colOff>1882</xdr:colOff>
      <xdr:row>33</xdr:row>
      <xdr:rowOff>221716</xdr:rowOff>
    </xdr:from>
    <xdr:to>
      <xdr:col>66</xdr:col>
      <xdr:colOff>157054</xdr:colOff>
      <xdr:row>35</xdr:row>
      <xdr:rowOff>6464</xdr:rowOff>
    </xdr:to>
    <xdr:sp macro="" textlink="">
      <xdr:nvSpPr>
        <xdr:cNvPr id="178" name="テキスト ボックス 177">
          <a:extLst>
            <a:ext uri="{FF2B5EF4-FFF2-40B4-BE49-F238E27FC236}">
              <a16:creationId xmlns:a16="http://schemas.microsoft.com/office/drawing/2014/main" id="{5918CFA3-6C66-4078-907C-6FBA98B547E3}"/>
            </a:ext>
          </a:extLst>
        </xdr:cNvPr>
        <xdr:cNvSpPr txBox="1"/>
      </xdr:nvSpPr>
      <xdr:spPr>
        <a:xfrm>
          <a:off x="14773987" y="7721400"/>
          <a:ext cx="382435" cy="239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0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11311</xdr:colOff>
      <xdr:row>25</xdr:row>
      <xdr:rowOff>127927</xdr:rowOff>
    </xdr:from>
    <xdr:to>
      <xdr:col>33</xdr:col>
      <xdr:colOff>170075</xdr:colOff>
      <xdr:row>28</xdr:row>
      <xdr:rowOff>165453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6DBD2072-AE7F-4484-BA68-CE5468999B38}"/>
            </a:ext>
          </a:extLst>
        </xdr:cNvPr>
        <xdr:cNvCxnSpPr/>
      </xdr:nvCxnSpPr>
      <xdr:spPr>
        <a:xfrm flipV="1">
          <a:off x="6396537" y="5829022"/>
          <a:ext cx="1298983" cy="7216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134077</xdr:colOff>
      <xdr:row>23</xdr:row>
      <xdr:rowOff>119460</xdr:rowOff>
    </xdr:from>
    <xdr:to>
      <xdr:col>68</xdr:col>
      <xdr:colOff>64241</xdr:colOff>
      <xdr:row>26</xdr:row>
      <xdr:rowOff>156986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B92CA183-D35B-7466-3DB9-9FD5FD846BF4}"/>
            </a:ext>
          </a:extLst>
        </xdr:cNvPr>
        <xdr:cNvCxnSpPr/>
      </xdr:nvCxnSpPr>
      <xdr:spPr>
        <a:xfrm flipV="1">
          <a:off x="14307277" y="5377260"/>
          <a:ext cx="1301764" cy="723326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108857</xdr:colOff>
      <xdr:row>33</xdr:row>
      <xdr:rowOff>113416</xdr:rowOff>
    </xdr:from>
    <xdr:to>
      <xdr:col>26</xdr:col>
      <xdr:colOff>180814</xdr:colOff>
      <xdr:row>33</xdr:row>
      <xdr:rowOff>113416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6FB0430A-7C7B-4901-BD4E-0679E020A92C}"/>
            </a:ext>
          </a:extLst>
        </xdr:cNvPr>
        <xdr:cNvCxnSpPr/>
      </xdr:nvCxnSpPr>
      <xdr:spPr>
        <a:xfrm>
          <a:off x="5138057" y="7657216"/>
          <a:ext cx="986357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186841</xdr:colOff>
      <xdr:row>35</xdr:row>
      <xdr:rowOff>6390</xdr:rowOff>
    </xdr:from>
    <xdr:to>
      <xdr:col>31</xdr:col>
      <xdr:colOff>57986</xdr:colOff>
      <xdr:row>35</xdr:row>
      <xdr:rowOff>6390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DDBCBCCB-F0E0-4270-8020-FE3E81FE1690}"/>
            </a:ext>
          </a:extLst>
        </xdr:cNvPr>
        <xdr:cNvCxnSpPr/>
      </xdr:nvCxnSpPr>
      <xdr:spPr>
        <a:xfrm>
          <a:off x="6130441" y="8007390"/>
          <a:ext cx="1014145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99586</xdr:colOff>
      <xdr:row>35</xdr:row>
      <xdr:rowOff>10400</xdr:rowOff>
    </xdr:from>
    <xdr:to>
      <xdr:col>26</xdr:col>
      <xdr:colOff>94612</xdr:colOff>
      <xdr:row>35</xdr:row>
      <xdr:rowOff>10400</xdr:rowOff>
    </xdr:to>
    <xdr:cxnSp macro="">
      <xdr:nvCxnSpPr>
        <xdr:cNvPr id="111" name="直線コネクタ 110">
          <a:extLst>
            <a:ext uri="{FF2B5EF4-FFF2-40B4-BE49-F238E27FC236}">
              <a16:creationId xmlns:a16="http://schemas.microsoft.com/office/drawing/2014/main" id="{7153585B-766A-460D-AC12-E5B5354B6BB5}"/>
            </a:ext>
          </a:extLst>
        </xdr:cNvPr>
        <xdr:cNvCxnSpPr/>
      </xdr:nvCxnSpPr>
      <xdr:spPr>
        <a:xfrm>
          <a:off x="5814586" y="8011400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25</xdr:col>
      <xdr:colOff>167470</xdr:colOff>
      <xdr:row>28</xdr:row>
      <xdr:rowOff>168969</xdr:rowOff>
    </xdr:from>
    <xdr:to>
      <xdr:col>25</xdr:col>
      <xdr:colOff>167470</xdr:colOff>
      <xdr:row>35</xdr:row>
      <xdr:rowOff>12662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BE1176DC-2051-4A7E-986E-9C2412A22622}"/>
            </a:ext>
          </a:extLst>
        </xdr:cNvPr>
        <xdr:cNvCxnSpPr/>
      </xdr:nvCxnSpPr>
      <xdr:spPr>
        <a:xfrm>
          <a:off x="5882470" y="6569769"/>
          <a:ext cx="0" cy="1443893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191544</xdr:colOff>
      <xdr:row>36</xdr:row>
      <xdr:rowOff>48879</xdr:rowOff>
    </xdr:from>
    <xdr:to>
      <xdr:col>29</xdr:col>
      <xdr:colOff>117347</xdr:colOff>
      <xdr:row>37</xdr:row>
      <xdr:rowOff>61717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392C3FF4-66F1-4F48-90DB-F1DA30EB0BDF}"/>
            </a:ext>
          </a:extLst>
        </xdr:cNvPr>
        <xdr:cNvSpPr txBox="1"/>
      </xdr:nvSpPr>
      <xdr:spPr>
        <a:xfrm>
          <a:off x="6363744" y="8278479"/>
          <a:ext cx="383003" cy="241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187511</xdr:colOff>
      <xdr:row>28</xdr:row>
      <xdr:rowOff>161583</xdr:rowOff>
    </xdr:from>
    <xdr:to>
      <xdr:col>26</xdr:col>
      <xdr:colOff>187511</xdr:colOff>
      <xdr:row>35</xdr:row>
      <xdr:rowOff>10629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D0F84547-EC07-4CFD-8A0D-355CA0BF4DDF}"/>
            </a:ext>
          </a:extLst>
        </xdr:cNvPr>
        <xdr:cNvCxnSpPr/>
      </xdr:nvCxnSpPr>
      <xdr:spPr>
        <a:xfrm>
          <a:off x="6131111" y="6562383"/>
          <a:ext cx="0" cy="1449246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197885</xdr:colOff>
      <xdr:row>31</xdr:row>
      <xdr:rowOff>19688</xdr:rowOff>
    </xdr:from>
    <xdr:to>
      <xdr:col>25</xdr:col>
      <xdr:colOff>159785</xdr:colOff>
      <xdr:row>32</xdr:row>
      <xdr:rowOff>169077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7840569E-FDAB-472F-BA6E-40E3D3FC5E67}"/>
            </a:ext>
          </a:extLst>
        </xdr:cNvPr>
        <xdr:cNvSpPr txBox="1"/>
      </xdr:nvSpPr>
      <xdr:spPr>
        <a:xfrm rot="16200000">
          <a:off x="5590540" y="7200033"/>
          <a:ext cx="377989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25</xdr:col>
      <xdr:colOff>99586</xdr:colOff>
      <xdr:row>28</xdr:row>
      <xdr:rowOff>168302</xdr:rowOff>
    </xdr:from>
    <xdr:to>
      <xdr:col>26</xdr:col>
      <xdr:colOff>94612</xdr:colOff>
      <xdr:row>28</xdr:row>
      <xdr:rowOff>168302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4EBD91C1-D449-4E13-93AB-53416E2C5E68}"/>
            </a:ext>
          </a:extLst>
        </xdr:cNvPr>
        <xdr:cNvCxnSpPr/>
      </xdr:nvCxnSpPr>
      <xdr:spPr>
        <a:xfrm>
          <a:off x="5814586" y="6569102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186842</xdr:colOff>
      <xdr:row>28</xdr:row>
      <xdr:rowOff>161717</xdr:rowOff>
    </xdr:from>
    <xdr:to>
      <xdr:col>28</xdr:col>
      <xdr:colOff>15223</xdr:colOff>
      <xdr:row>28</xdr:row>
      <xdr:rowOff>161717</xdr:rowOff>
    </xdr:to>
    <xdr:cxnSp macro="">
      <xdr:nvCxnSpPr>
        <xdr:cNvPr id="117" name="直線コネクタ 116">
          <a:extLst>
            <a:ext uri="{FF2B5EF4-FFF2-40B4-BE49-F238E27FC236}">
              <a16:creationId xmlns:a16="http://schemas.microsoft.com/office/drawing/2014/main" id="{1F76ACFC-97E5-4B91-9D1F-FFC425966400}"/>
            </a:ext>
          </a:extLst>
        </xdr:cNvPr>
        <xdr:cNvCxnSpPr/>
      </xdr:nvCxnSpPr>
      <xdr:spPr>
        <a:xfrm>
          <a:off x="6130442" y="6562517"/>
          <a:ext cx="28558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11124</xdr:colOff>
      <xdr:row>28</xdr:row>
      <xdr:rowOff>167145</xdr:rowOff>
    </xdr:from>
    <xdr:to>
      <xdr:col>31</xdr:col>
      <xdr:colOff>66805</xdr:colOff>
      <xdr:row>35</xdr:row>
      <xdr:rowOff>6546</xdr:rowOff>
    </xdr:to>
    <xdr:cxnSp macro="">
      <xdr:nvCxnSpPr>
        <xdr:cNvPr id="118" name="直線コネクタ 117">
          <a:extLst>
            <a:ext uri="{FF2B5EF4-FFF2-40B4-BE49-F238E27FC236}">
              <a16:creationId xmlns:a16="http://schemas.microsoft.com/office/drawing/2014/main" id="{36F65E07-081B-422E-8D33-5836B7A4F6AA}"/>
            </a:ext>
          </a:extLst>
        </xdr:cNvPr>
        <xdr:cNvCxnSpPr/>
      </xdr:nvCxnSpPr>
      <xdr:spPr>
        <a:xfrm>
          <a:off x="6411924" y="6567945"/>
          <a:ext cx="741481" cy="143960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186853</xdr:colOff>
      <xdr:row>36</xdr:row>
      <xdr:rowOff>89886</xdr:rowOff>
    </xdr:from>
    <xdr:to>
      <xdr:col>31</xdr:col>
      <xdr:colOff>57998</xdr:colOff>
      <xdr:row>36</xdr:row>
      <xdr:rowOff>89886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A9F8BBE-732A-481A-A7A0-FD134475423C}"/>
            </a:ext>
          </a:extLst>
        </xdr:cNvPr>
        <xdr:cNvCxnSpPr/>
      </xdr:nvCxnSpPr>
      <xdr:spPr>
        <a:xfrm>
          <a:off x="6130453" y="8319486"/>
          <a:ext cx="1014145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191533</xdr:colOff>
      <xdr:row>35</xdr:row>
      <xdr:rowOff>162273</xdr:rowOff>
    </xdr:from>
    <xdr:to>
      <xdr:col>26</xdr:col>
      <xdr:colOff>191533</xdr:colOff>
      <xdr:row>36</xdr:row>
      <xdr:rowOff>153273</xdr:rowOff>
    </xdr:to>
    <xdr:cxnSp macro="">
      <xdr:nvCxnSpPr>
        <xdr:cNvPr id="120" name="直線コネクタ 119">
          <a:extLst>
            <a:ext uri="{FF2B5EF4-FFF2-40B4-BE49-F238E27FC236}">
              <a16:creationId xmlns:a16="http://schemas.microsoft.com/office/drawing/2014/main" id="{6C166C10-F08E-420C-A962-6951BD69BFCC}"/>
            </a:ext>
          </a:extLst>
        </xdr:cNvPr>
        <xdr:cNvCxnSpPr/>
      </xdr:nvCxnSpPr>
      <xdr:spPr>
        <a:xfrm>
          <a:off x="6135133" y="8163273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31</xdr:col>
      <xdr:colOff>66585</xdr:colOff>
      <xdr:row>35</xdr:row>
      <xdr:rowOff>162273</xdr:rowOff>
    </xdr:from>
    <xdr:to>
      <xdr:col>31</xdr:col>
      <xdr:colOff>66585</xdr:colOff>
      <xdr:row>36</xdr:row>
      <xdr:rowOff>153273</xdr:rowOff>
    </xdr:to>
    <xdr:cxnSp macro="">
      <xdr:nvCxnSpPr>
        <xdr:cNvPr id="121" name="直線コネクタ 120">
          <a:extLst>
            <a:ext uri="{FF2B5EF4-FFF2-40B4-BE49-F238E27FC236}">
              <a16:creationId xmlns:a16="http://schemas.microsoft.com/office/drawing/2014/main" id="{A769C246-C61A-49B3-8A72-B95080AD34DB}"/>
            </a:ext>
          </a:extLst>
        </xdr:cNvPr>
        <xdr:cNvCxnSpPr/>
      </xdr:nvCxnSpPr>
      <xdr:spPr>
        <a:xfrm>
          <a:off x="7153185" y="8163273"/>
          <a:ext cx="0" cy="219600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191533</xdr:colOff>
      <xdr:row>27</xdr:row>
      <xdr:rowOff>59368</xdr:rowOff>
    </xdr:from>
    <xdr:to>
      <xdr:col>26</xdr:col>
      <xdr:colOff>191533</xdr:colOff>
      <xdr:row>28</xdr:row>
      <xdr:rowOff>50370</xdr:rowOff>
    </xdr:to>
    <xdr:cxnSp macro="">
      <xdr:nvCxnSpPr>
        <xdr:cNvPr id="122" name="直線コネクタ 121">
          <a:extLst>
            <a:ext uri="{FF2B5EF4-FFF2-40B4-BE49-F238E27FC236}">
              <a16:creationId xmlns:a16="http://schemas.microsoft.com/office/drawing/2014/main" id="{E7C1DB05-FB8C-4E42-8A08-15784756E2C5}"/>
            </a:ext>
          </a:extLst>
        </xdr:cNvPr>
        <xdr:cNvCxnSpPr/>
      </xdr:nvCxnSpPr>
      <xdr:spPr>
        <a:xfrm>
          <a:off x="6135133" y="6231568"/>
          <a:ext cx="0" cy="219602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186854</xdr:colOff>
      <xdr:row>27</xdr:row>
      <xdr:rowOff>121129</xdr:rowOff>
    </xdr:from>
    <xdr:to>
      <xdr:col>28</xdr:col>
      <xdr:colOff>15235</xdr:colOff>
      <xdr:row>27</xdr:row>
      <xdr:rowOff>121129</xdr:rowOff>
    </xdr:to>
    <xdr:cxnSp macro="">
      <xdr:nvCxnSpPr>
        <xdr:cNvPr id="123" name="直線コネクタ 122">
          <a:extLst>
            <a:ext uri="{FF2B5EF4-FFF2-40B4-BE49-F238E27FC236}">
              <a16:creationId xmlns:a16="http://schemas.microsoft.com/office/drawing/2014/main" id="{31C08E4E-5CF6-48B6-BDEB-8DBA4285AE82}"/>
            </a:ext>
          </a:extLst>
        </xdr:cNvPr>
        <xdr:cNvCxnSpPr/>
      </xdr:nvCxnSpPr>
      <xdr:spPr>
        <a:xfrm>
          <a:off x="6130454" y="6293329"/>
          <a:ext cx="285581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18317</xdr:colOff>
      <xdr:row>27</xdr:row>
      <xdr:rowOff>59368</xdr:rowOff>
    </xdr:from>
    <xdr:to>
      <xdr:col>28</xdr:col>
      <xdr:colOff>18317</xdr:colOff>
      <xdr:row>28</xdr:row>
      <xdr:rowOff>50370</xdr:rowOff>
    </xdr:to>
    <xdr:cxnSp macro="">
      <xdr:nvCxnSpPr>
        <xdr:cNvPr id="124" name="直線コネクタ 123">
          <a:extLst>
            <a:ext uri="{FF2B5EF4-FFF2-40B4-BE49-F238E27FC236}">
              <a16:creationId xmlns:a16="http://schemas.microsoft.com/office/drawing/2014/main" id="{B20D6BBB-3F64-4624-B728-719C52D45849}"/>
            </a:ext>
          </a:extLst>
        </xdr:cNvPr>
        <xdr:cNvCxnSpPr/>
      </xdr:nvCxnSpPr>
      <xdr:spPr>
        <a:xfrm>
          <a:off x="6419117" y="6231568"/>
          <a:ext cx="0" cy="219602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126687</xdr:colOff>
      <xdr:row>26</xdr:row>
      <xdr:rowOff>92212</xdr:rowOff>
    </xdr:from>
    <xdr:to>
      <xdr:col>28</xdr:col>
      <xdr:colOff>10652</xdr:colOff>
      <xdr:row>27</xdr:row>
      <xdr:rowOff>62597</xdr:rowOff>
    </xdr:to>
    <xdr:sp macro="" textlink="">
      <xdr:nvSpPr>
        <xdr:cNvPr id="125" name="テキスト ボックス 124">
          <a:extLst>
            <a:ext uri="{FF2B5EF4-FFF2-40B4-BE49-F238E27FC236}">
              <a16:creationId xmlns:a16="http://schemas.microsoft.com/office/drawing/2014/main" id="{D32A6B7F-28E0-4F4D-B563-BDE3624173ED}"/>
            </a:ext>
          </a:extLst>
        </xdr:cNvPr>
        <xdr:cNvSpPr txBox="1"/>
      </xdr:nvSpPr>
      <xdr:spPr>
        <a:xfrm>
          <a:off x="6070287" y="6035812"/>
          <a:ext cx="341165" cy="1989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29</xdr:col>
      <xdr:colOff>129154</xdr:colOff>
      <xdr:row>30</xdr:row>
      <xdr:rowOff>3434</xdr:rowOff>
    </xdr:from>
    <xdr:to>
      <xdr:col>30</xdr:col>
      <xdr:colOff>91949</xdr:colOff>
      <xdr:row>32</xdr:row>
      <xdr:rowOff>219017</xdr:rowOff>
    </xdr:to>
    <xdr:sp macro="" textlink="">
      <xdr:nvSpPr>
        <xdr:cNvPr id="126" name="テキスト ボックス 125">
          <a:extLst>
            <a:ext uri="{FF2B5EF4-FFF2-40B4-BE49-F238E27FC236}">
              <a16:creationId xmlns:a16="http://schemas.microsoft.com/office/drawing/2014/main" id="{017F0A0F-B231-4E85-B639-E4251C313232}"/>
            </a:ext>
          </a:extLst>
        </xdr:cNvPr>
        <xdr:cNvSpPr txBox="1"/>
      </xdr:nvSpPr>
      <xdr:spPr>
        <a:xfrm rot="3720000">
          <a:off x="6517860" y="7102128"/>
          <a:ext cx="672783" cy="1913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 : 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 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166432</xdr:colOff>
      <xdr:row>36</xdr:row>
      <xdr:rowOff>45415</xdr:rowOff>
    </xdr:from>
    <xdr:to>
      <xdr:col>30</xdr:col>
      <xdr:colOff>189627</xdr:colOff>
      <xdr:row>37</xdr:row>
      <xdr:rowOff>602</xdr:rowOff>
    </xdr:to>
    <xdr:sp macro="" textlink="'1.設計条件'!Q8">
      <xdr:nvSpPr>
        <xdr:cNvPr id="127" name="テキスト ボックス 126">
          <a:extLst>
            <a:ext uri="{FF2B5EF4-FFF2-40B4-BE49-F238E27FC236}">
              <a16:creationId xmlns:a16="http://schemas.microsoft.com/office/drawing/2014/main" id="{9D04ED15-E75A-40CC-B6C2-673B21F5CE11}"/>
            </a:ext>
          </a:extLst>
        </xdr:cNvPr>
        <xdr:cNvSpPr txBox="1"/>
      </xdr:nvSpPr>
      <xdr:spPr>
        <a:xfrm>
          <a:off x="6567232" y="8275015"/>
          <a:ext cx="480395" cy="1837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304C2FB-0A62-4E8C-BB65-2ADC9734D99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92051</xdr:colOff>
      <xdr:row>26</xdr:row>
      <xdr:rowOff>90055</xdr:rowOff>
    </xdr:from>
    <xdr:to>
      <xdr:col>29</xdr:col>
      <xdr:colOff>90714</xdr:colOff>
      <xdr:row>27</xdr:row>
      <xdr:rowOff>55868</xdr:rowOff>
    </xdr:to>
    <xdr:sp macro="" textlink="'1.設計条件'!Q7">
      <xdr:nvSpPr>
        <xdr:cNvPr id="128" name="テキスト ボックス 127">
          <a:extLst>
            <a:ext uri="{FF2B5EF4-FFF2-40B4-BE49-F238E27FC236}">
              <a16:creationId xmlns:a16="http://schemas.microsoft.com/office/drawing/2014/main" id="{5DF431D4-A66F-4694-BC9A-82C2E1529CE0}"/>
            </a:ext>
          </a:extLst>
        </xdr:cNvPr>
        <xdr:cNvSpPr txBox="1"/>
      </xdr:nvSpPr>
      <xdr:spPr>
        <a:xfrm>
          <a:off x="6264251" y="6033655"/>
          <a:ext cx="455863" cy="194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6FBFB88-2E77-4DC0-9FE3-E24868D442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24</xdr:col>
      <xdr:colOff>199575</xdr:colOff>
      <xdr:row>29</xdr:row>
      <xdr:rowOff>190858</xdr:rowOff>
    </xdr:from>
    <xdr:to>
      <xdr:col>25</xdr:col>
      <xdr:colOff>151992</xdr:colOff>
      <xdr:row>31</xdr:row>
      <xdr:rowOff>176870</xdr:rowOff>
    </xdr:to>
    <xdr:sp macro="" textlink="'1.設計条件'!Q6">
      <xdr:nvSpPr>
        <xdr:cNvPr id="129" name="テキスト ボックス 128">
          <a:extLst>
            <a:ext uri="{FF2B5EF4-FFF2-40B4-BE49-F238E27FC236}">
              <a16:creationId xmlns:a16="http://schemas.microsoft.com/office/drawing/2014/main" id="{4914B5A0-DC24-49D4-9B21-B3D07553215C}"/>
            </a:ext>
          </a:extLst>
        </xdr:cNvPr>
        <xdr:cNvSpPr txBox="1"/>
      </xdr:nvSpPr>
      <xdr:spPr>
        <a:xfrm rot="16200000">
          <a:off x="5554878" y="6951355"/>
          <a:ext cx="443212" cy="1810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C881F09-5753-4169-A27E-812A56FAA3E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2.000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30</xdr:col>
      <xdr:colOff>81670</xdr:colOff>
      <xdr:row>32</xdr:row>
      <xdr:rowOff>10636</xdr:rowOff>
    </xdr:from>
    <xdr:to>
      <xdr:col>31</xdr:col>
      <xdr:colOff>46336</xdr:colOff>
      <xdr:row>34</xdr:row>
      <xdr:rowOff>49824</xdr:rowOff>
    </xdr:to>
    <xdr:sp macro="" textlink="'1.設計条件'!Q10">
      <xdr:nvSpPr>
        <xdr:cNvPr id="130" name="テキスト ボックス 129">
          <a:extLst>
            <a:ext uri="{FF2B5EF4-FFF2-40B4-BE49-F238E27FC236}">
              <a16:creationId xmlns:a16="http://schemas.microsoft.com/office/drawing/2014/main" id="{D4B05748-374E-41A8-B10E-8072ECD97F21}"/>
            </a:ext>
          </a:extLst>
        </xdr:cNvPr>
        <xdr:cNvSpPr txBox="1"/>
      </xdr:nvSpPr>
      <xdr:spPr>
        <a:xfrm rot="3720000">
          <a:off x="6788109" y="7477397"/>
          <a:ext cx="496388" cy="1932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C1A3CCF-8FE4-411D-B33C-E75B252F9AC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0.500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23</xdr:col>
      <xdr:colOff>115502</xdr:colOff>
      <xdr:row>33</xdr:row>
      <xdr:rowOff>86550</xdr:rowOff>
    </xdr:from>
    <xdr:to>
      <xdr:col>23</xdr:col>
      <xdr:colOff>115502</xdr:colOff>
      <xdr:row>34</xdr:row>
      <xdr:rowOff>1950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23F09B41-E129-4F0B-BB0B-2ADDAB988C69}"/>
            </a:ext>
          </a:extLst>
        </xdr:cNvPr>
        <xdr:cNvCxnSpPr/>
      </xdr:nvCxnSpPr>
      <xdr:spPr>
        <a:xfrm rot="2700000">
          <a:off x="5301302" y="7702350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138884</xdr:colOff>
      <xdr:row>33</xdr:row>
      <xdr:rowOff>110266</xdr:rowOff>
    </xdr:from>
    <xdr:to>
      <xdr:col>23</xdr:col>
      <xdr:colOff>200823</xdr:colOff>
      <xdr:row>33</xdr:row>
      <xdr:rowOff>172205</xdr:rowOff>
    </xdr:to>
    <xdr:cxnSp macro="">
      <xdr:nvCxnSpPr>
        <xdr:cNvPr id="132" name="直線コネクタ 131">
          <a:extLst>
            <a:ext uri="{FF2B5EF4-FFF2-40B4-BE49-F238E27FC236}">
              <a16:creationId xmlns:a16="http://schemas.microsoft.com/office/drawing/2014/main" id="{699690A3-715C-4665-88AD-DF357E5CD31D}"/>
            </a:ext>
          </a:extLst>
        </xdr:cNvPr>
        <xdr:cNvCxnSpPr/>
      </xdr:nvCxnSpPr>
      <xdr:spPr>
        <a:xfrm>
          <a:off x="5396684" y="7654066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213178</xdr:colOff>
      <xdr:row>33</xdr:row>
      <xdr:rowOff>110266</xdr:rowOff>
    </xdr:from>
    <xdr:to>
      <xdr:col>24</xdr:col>
      <xdr:colOff>9370</xdr:colOff>
      <xdr:row>33</xdr:row>
      <xdr:rowOff>135058</xdr:rowOff>
    </xdr:to>
    <xdr:cxnSp macro="">
      <xdr:nvCxnSpPr>
        <xdr:cNvPr id="133" name="直線コネクタ 132">
          <a:extLst>
            <a:ext uri="{FF2B5EF4-FFF2-40B4-BE49-F238E27FC236}">
              <a16:creationId xmlns:a16="http://schemas.microsoft.com/office/drawing/2014/main" id="{CD6CD428-3220-402D-873A-DBF0D56F0409}"/>
            </a:ext>
          </a:extLst>
        </xdr:cNvPr>
        <xdr:cNvCxnSpPr/>
      </xdr:nvCxnSpPr>
      <xdr:spPr>
        <a:xfrm>
          <a:off x="5470978" y="7654066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142409</xdr:colOff>
      <xdr:row>33</xdr:row>
      <xdr:rowOff>162158</xdr:rowOff>
    </xdr:from>
    <xdr:to>
      <xdr:col>24</xdr:col>
      <xdr:colOff>57809</xdr:colOff>
      <xdr:row>33</xdr:row>
      <xdr:rowOff>162158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F463F1BB-8745-405E-A2E1-F66CB0643A22}"/>
            </a:ext>
          </a:extLst>
        </xdr:cNvPr>
        <xdr:cNvCxnSpPr/>
      </xdr:nvCxnSpPr>
      <xdr:spPr>
        <a:xfrm rot="18900000">
          <a:off x="5400209" y="7705958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89554</xdr:colOff>
      <xdr:row>33</xdr:row>
      <xdr:rowOff>86550</xdr:rowOff>
    </xdr:from>
    <xdr:to>
      <xdr:col>24</xdr:col>
      <xdr:colOff>89554</xdr:colOff>
      <xdr:row>34</xdr:row>
      <xdr:rowOff>1950</xdr:rowOff>
    </xdr:to>
    <xdr:cxnSp macro="">
      <xdr:nvCxnSpPr>
        <xdr:cNvPr id="135" name="直線コネクタ 134">
          <a:extLst>
            <a:ext uri="{FF2B5EF4-FFF2-40B4-BE49-F238E27FC236}">
              <a16:creationId xmlns:a16="http://schemas.microsoft.com/office/drawing/2014/main" id="{AB86F5C5-8627-450E-B5A9-90DF236132DE}"/>
            </a:ext>
          </a:extLst>
        </xdr:cNvPr>
        <xdr:cNvCxnSpPr/>
      </xdr:nvCxnSpPr>
      <xdr:spPr>
        <a:xfrm rot="2700000">
          <a:off x="5503954" y="7702350"/>
          <a:ext cx="144000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110308</xdr:colOff>
      <xdr:row>33</xdr:row>
      <xdr:rowOff>110266</xdr:rowOff>
    </xdr:from>
    <xdr:to>
      <xdr:col>24</xdr:col>
      <xdr:colOff>172247</xdr:colOff>
      <xdr:row>33</xdr:row>
      <xdr:rowOff>172205</xdr:rowOff>
    </xdr:to>
    <xdr:cxnSp macro="">
      <xdr:nvCxnSpPr>
        <xdr:cNvPr id="136" name="直線コネクタ 135">
          <a:extLst>
            <a:ext uri="{FF2B5EF4-FFF2-40B4-BE49-F238E27FC236}">
              <a16:creationId xmlns:a16="http://schemas.microsoft.com/office/drawing/2014/main" id="{F4E6C1CF-BCFB-4C43-BE01-676184B66CB8}"/>
            </a:ext>
          </a:extLst>
        </xdr:cNvPr>
        <xdr:cNvCxnSpPr/>
      </xdr:nvCxnSpPr>
      <xdr:spPr>
        <a:xfrm>
          <a:off x="5596708" y="7654066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24</xdr:col>
      <xdr:colOff>184602</xdr:colOff>
      <xdr:row>33</xdr:row>
      <xdr:rowOff>110266</xdr:rowOff>
    </xdr:from>
    <xdr:to>
      <xdr:col>24</xdr:col>
      <xdr:colOff>209394</xdr:colOff>
      <xdr:row>33</xdr:row>
      <xdr:rowOff>135058</xdr:rowOff>
    </xdr:to>
    <xdr:cxnSp macro="">
      <xdr:nvCxnSpPr>
        <xdr:cNvPr id="137" name="直線コネクタ 136">
          <a:extLst>
            <a:ext uri="{FF2B5EF4-FFF2-40B4-BE49-F238E27FC236}">
              <a16:creationId xmlns:a16="http://schemas.microsoft.com/office/drawing/2014/main" id="{56D22C50-F033-4004-B6C0-026684004735}"/>
            </a:ext>
          </a:extLst>
        </xdr:cNvPr>
        <xdr:cNvCxnSpPr/>
      </xdr:nvCxnSpPr>
      <xdr:spPr>
        <a:xfrm>
          <a:off x="5671002" y="7654066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163649</xdr:colOff>
      <xdr:row>33</xdr:row>
      <xdr:rowOff>110266</xdr:rowOff>
    </xdr:from>
    <xdr:to>
      <xdr:col>22</xdr:col>
      <xdr:colOff>225588</xdr:colOff>
      <xdr:row>33</xdr:row>
      <xdr:rowOff>172205</xdr:rowOff>
    </xdr:to>
    <xdr:cxnSp macro="">
      <xdr:nvCxnSpPr>
        <xdr:cNvPr id="138" name="直線コネクタ 137">
          <a:extLst>
            <a:ext uri="{FF2B5EF4-FFF2-40B4-BE49-F238E27FC236}">
              <a16:creationId xmlns:a16="http://schemas.microsoft.com/office/drawing/2014/main" id="{9891E9DC-5AC1-42AA-A46D-498F8ACB2E0E}"/>
            </a:ext>
          </a:extLst>
        </xdr:cNvPr>
        <xdr:cNvCxnSpPr/>
      </xdr:nvCxnSpPr>
      <xdr:spPr>
        <a:xfrm>
          <a:off x="5192849" y="7654066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9343</xdr:colOff>
      <xdr:row>33</xdr:row>
      <xdr:rowOff>110266</xdr:rowOff>
    </xdr:from>
    <xdr:to>
      <xdr:col>23</xdr:col>
      <xdr:colOff>34135</xdr:colOff>
      <xdr:row>33</xdr:row>
      <xdr:rowOff>135058</xdr:rowOff>
    </xdr:to>
    <xdr:cxnSp macro="">
      <xdr:nvCxnSpPr>
        <xdr:cNvPr id="139" name="直線コネクタ 138">
          <a:extLst>
            <a:ext uri="{FF2B5EF4-FFF2-40B4-BE49-F238E27FC236}">
              <a16:creationId xmlns:a16="http://schemas.microsoft.com/office/drawing/2014/main" id="{3337A079-3F67-4ACE-8630-0E190975FB0B}"/>
            </a:ext>
          </a:extLst>
        </xdr:cNvPr>
        <xdr:cNvCxnSpPr/>
      </xdr:nvCxnSpPr>
      <xdr:spPr>
        <a:xfrm>
          <a:off x="5267143" y="7654066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157649</xdr:colOff>
      <xdr:row>33</xdr:row>
      <xdr:rowOff>162159</xdr:rowOff>
    </xdr:from>
    <xdr:to>
      <xdr:col>23</xdr:col>
      <xdr:colOff>75677</xdr:colOff>
      <xdr:row>33</xdr:row>
      <xdr:rowOff>162159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640E0489-2F2D-426F-88C1-D1D33A3FC456}"/>
            </a:ext>
          </a:extLst>
        </xdr:cNvPr>
        <xdr:cNvCxnSpPr/>
      </xdr:nvCxnSpPr>
      <xdr:spPr>
        <a:xfrm rot="18900000">
          <a:off x="5186849" y="7705959"/>
          <a:ext cx="146628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32052</xdr:colOff>
      <xdr:row>33</xdr:row>
      <xdr:rowOff>146617</xdr:rowOff>
    </xdr:from>
    <xdr:to>
      <xdr:col>23</xdr:col>
      <xdr:colOff>98506</xdr:colOff>
      <xdr:row>33</xdr:row>
      <xdr:rowOff>210443</xdr:rowOff>
    </xdr:to>
    <xdr:cxnSp macro="">
      <xdr:nvCxnSpPr>
        <xdr:cNvPr id="141" name="直線コネクタ 140">
          <a:extLst>
            <a:ext uri="{FF2B5EF4-FFF2-40B4-BE49-F238E27FC236}">
              <a16:creationId xmlns:a16="http://schemas.microsoft.com/office/drawing/2014/main" id="{C9AE2633-E36A-4DBD-B868-2B7D56C4BFA5}"/>
            </a:ext>
          </a:extLst>
        </xdr:cNvPr>
        <xdr:cNvCxnSpPr/>
      </xdr:nvCxnSpPr>
      <xdr:spPr>
        <a:xfrm flipV="1">
          <a:off x="5289852" y="7690417"/>
          <a:ext cx="66454" cy="63826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23</xdr:col>
      <xdr:colOff>112062</xdr:colOff>
      <xdr:row>33</xdr:row>
      <xdr:rowOff>189614</xdr:rowOff>
    </xdr:from>
    <xdr:to>
      <xdr:col>23</xdr:col>
      <xdr:colOff>135519</xdr:colOff>
      <xdr:row>33</xdr:row>
      <xdr:rowOff>210443</xdr:rowOff>
    </xdr:to>
    <xdr:cxnSp macro="">
      <xdr:nvCxnSpPr>
        <xdr:cNvPr id="142" name="直線コネクタ 141">
          <a:extLst>
            <a:ext uri="{FF2B5EF4-FFF2-40B4-BE49-F238E27FC236}">
              <a16:creationId xmlns:a16="http://schemas.microsoft.com/office/drawing/2014/main" id="{35BB8DCF-888C-4761-A98F-31087CC35483}"/>
            </a:ext>
          </a:extLst>
        </xdr:cNvPr>
        <xdr:cNvCxnSpPr/>
      </xdr:nvCxnSpPr>
      <xdr:spPr>
        <a:xfrm flipV="1">
          <a:off x="5369862" y="7733414"/>
          <a:ext cx="23457" cy="2082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14710</xdr:colOff>
      <xdr:row>35</xdr:row>
      <xdr:rowOff>70001</xdr:rowOff>
    </xdr:from>
    <xdr:to>
      <xdr:col>28</xdr:col>
      <xdr:colOff>166753</xdr:colOff>
      <xdr:row>36</xdr:row>
      <xdr:rowOff>82012</xdr:rowOff>
    </xdr:to>
    <xdr:sp macro="" textlink="">
      <xdr:nvSpPr>
        <xdr:cNvPr id="143" name="テキスト ボックス 142">
          <a:extLst>
            <a:ext uri="{FF2B5EF4-FFF2-40B4-BE49-F238E27FC236}">
              <a16:creationId xmlns:a16="http://schemas.microsoft.com/office/drawing/2014/main" id="{151291EC-08B6-4318-A268-651C79216DF3}"/>
            </a:ext>
          </a:extLst>
        </xdr:cNvPr>
        <xdr:cNvSpPr txBox="1"/>
      </xdr:nvSpPr>
      <xdr:spPr>
        <a:xfrm>
          <a:off x="6175908" y="8056739"/>
          <a:ext cx="380235" cy="2402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 i="1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a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226401</xdr:colOff>
      <xdr:row>35</xdr:row>
      <xdr:rowOff>74502</xdr:rowOff>
    </xdr:from>
    <xdr:to>
      <xdr:col>30</xdr:col>
      <xdr:colOff>11035</xdr:colOff>
      <xdr:row>36</xdr:row>
      <xdr:rowOff>36891</xdr:rowOff>
    </xdr:to>
    <xdr:sp macro="" textlink="$G$19">
      <xdr:nvSpPr>
        <xdr:cNvPr id="144" name="テキスト ボックス 143">
          <a:extLst>
            <a:ext uri="{FF2B5EF4-FFF2-40B4-BE49-F238E27FC236}">
              <a16:creationId xmlns:a16="http://schemas.microsoft.com/office/drawing/2014/main" id="{FF24CDD1-82AC-4F9E-8A56-A3D055DCBCF8}"/>
            </a:ext>
          </a:extLst>
        </xdr:cNvPr>
        <xdr:cNvSpPr txBox="1"/>
      </xdr:nvSpPr>
      <xdr:spPr>
        <a:xfrm>
          <a:off x="6387599" y="8061240"/>
          <a:ext cx="469211" cy="1905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1DBD305-7B9D-4144-9148-DE1FE5394A2B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0.467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205040</xdr:colOff>
      <xdr:row>33</xdr:row>
      <xdr:rowOff>182992</xdr:rowOff>
    </xdr:from>
    <xdr:to>
      <xdr:col>27</xdr:col>
      <xdr:colOff>205040</xdr:colOff>
      <xdr:row>34</xdr:row>
      <xdr:rowOff>128326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CFA45032-53BD-4C51-B62C-388F9D72F575}"/>
            </a:ext>
          </a:extLst>
        </xdr:cNvPr>
        <xdr:cNvCxnSpPr/>
      </xdr:nvCxnSpPr>
      <xdr:spPr>
        <a:xfrm flipV="1">
          <a:off x="6417981" y="7776586"/>
          <a:ext cx="0" cy="175443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184545</xdr:colOff>
      <xdr:row>33</xdr:row>
      <xdr:rowOff>220800</xdr:rowOff>
    </xdr:from>
    <xdr:to>
      <xdr:col>27</xdr:col>
      <xdr:colOff>206436</xdr:colOff>
      <xdr:row>33</xdr:row>
      <xdr:rowOff>220800</xdr:rowOff>
    </xdr:to>
    <xdr:cxnSp macro="">
      <xdr:nvCxnSpPr>
        <xdr:cNvPr id="146" name="直線コネクタ 145">
          <a:extLst>
            <a:ext uri="{FF2B5EF4-FFF2-40B4-BE49-F238E27FC236}">
              <a16:creationId xmlns:a16="http://schemas.microsoft.com/office/drawing/2014/main" id="{E23905E2-1877-449F-B4D6-E840CCF33207}"/>
            </a:ext>
          </a:extLst>
        </xdr:cNvPr>
        <xdr:cNvCxnSpPr/>
      </xdr:nvCxnSpPr>
      <xdr:spPr>
        <a:xfrm>
          <a:off x="6167377" y="7814394"/>
          <a:ext cx="252000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122546</xdr:colOff>
      <xdr:row>32</xdr:row>
      <xdr:rowOff>140719</xdr:rowOff>
    </xdr:from>
    <xdr:to>
      <xdr:col>28</xdr:col>
      <xdr:colOff>48254</xdr:colOff>
      <xdr:row>33</xdr:row>
      <xdr:rowOff>151558</xdr:rowOff>
    </xdr:to>
    <xdr:sp macro="" textlink="">
      <xdr:nvSpPr>
        <xdr:cNvPr id="147" name="テキスト ボックス 146">
          <a:extLst>
            <a:ext uri="{FF2B5EF4-FFF2-40B4-BE49-F238E27FC236}">
              <a16:creationId xmlns:a16="http://schemas.microsoft.com/office/drawing/2014/main" id="{A33613CE-37C8-4408-AF38-977071102F14}"/>
            </a:ext>
          </a:extLst>
        </xdr:cNvPr>
        <xdr:cNvSpPr txBox="1"/>
      </xdr:nvSpPr>
      <xdr:spPr>
        <a:xfrm>
          <a:off x="6066146" y="7455919"/>
          <a:ext cx="382908" cy="239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26</xdr:col>
      <xdr:colOff>115475</xdr:colOff>
      <xdr:row>33</xdr:row>
      <xdr:rowOff>18801</xdr:rowOff>
    </xdr:from>
    <xdr:to>
      <xdr:col>28</xdr:col>
      <xdr:colOff>125955</xdr:colOff>
      <xdr:row>33</xdr:row>
      <xdr:rowOff>210998</xdr:rowOff>
    </xdr:to>
    <xdr:sp macro="" textlink="$G$27">
      <xdr:nvSpPr>
        <xdr:cNvPr id="148" name="テキスト ボックス 147">
          <a:extLst>
            <a:ext uri="{FF2B5EF4-FFF2-40B4-BE49-F238E27FC236}">
              <a16:creationId xmlns:a16="http://schemas.microsoft.com/office/drawing/2014/main" id="{4A99428C-D8C0-49E6-A137-BB4272C50934}"/>
            </a:ext>
          </a:extLst>
        </xdr:cNvPr>
        <xdr:cNvSpPr txBox="1"/>
      </xdr:nvSpPr>
      <xdr:spPr>
        <a:xfrm>
          <a:off x="6098307" y="7612395"/>
          <a:ext cx="470698" cy="1921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393BD4E-BB24-4697-873E-1EEA8CBCC525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0.354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212609</xdr:colOff>
      <xdr:row>33</xdr:row>
      <xdr:rowOff>11436</xdr:rowOff>
    </xdr:from>
    <xdr:to>
      <xdr:col>29</xdr:col>
      <xdr:colOff>197303</xdr:colOff>
      <xdr:row>33</xdr:row>
      <xdr:rowOff>202426</xdr:rowOff>
    </xdr:to>
    <xdr:sp macro="" textlink="$G$34">
      <xdr:nvSpPr>
        <xdr:cNvPr id="149" name="テキスト ボックス 148">
          <a:extLst>
            <a:ext uri="{FF2B5EF4-FFF2-40B4-BE49-F238E27FC236}">
              <a16:creationId xmlns:a16="http://schemas.microsoft.com/office/drawing/2014/main" id="{187086E1-CB68-42FB-BE79-D9ED0A8EC643}"/>
            </a:ext>
          </a:extLst>
        </xdr:cNvPr>
        <xdr:cNvSpPr txBox="1"/>
      </xdr:nvSpPr>
      <xdr:spPr>
        <a:xfrm>
          <a:off x="6425550" y="7605030"/>
          <a:ext cx="444911" cy="1909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1D91382-8499-49C7-A8ED-9FA8C3F5971A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0.346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183587</xdr:colOff>
      <xdr:row>32</xdr:row>
      <xdr:rowOff>136141</xdr:rowOff>
    </xdr:from>
    <xdr:to>
      <xdr:col>29</xdr:col>
      <xdr:colOff>108829</xdr:colOff>
      <xdr:row>33</xdr:row>
      <xdr:rowOff>149289</xdr:rowOff>
    </xdr:to>
    <xdr:sp macro="" textlink="">
      <xdr:nvSpPr>
        <xdr:cNvPr id="150" name="テキスト ボックス 149">
          <a:extLst>
            <a:ext uri="{FF2B5EF4-FFF2-40B4-BE49-F238E27FC236}">
              <a16:creationId xmlns:a16="http://schemas.microsoft.com/office/drawing/2014/main" id="{C478A6BD-E41B-4D6F-945B-A45E175138D7}"/>
            </a:ext>
          </a:extLst>
        </xdr:cNvPr>
        <xdr:cNvSpPr txBox="1"/>
      </xdr:nvSpPr>
      <xdr:spPr>
        <a:xfrm>
          <a:off x="6396528" y="7499626"/>
          <a:ext cx="385459" cy="2432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e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27</xdr:col>
      <xdr:colOff>204438</xdr:colOff>
      <xdr:row>33</xdr:row>
      <xdr:rowOff>219072</xdr:rowOff>
    </xdr:from>
    <xdr:to>
      <xdr:col>29</xdr:col>
      <xdr:colOff>551</xdr:colOff>
      <xdr:row>33</xdr:row>
      <xdr:rowOff>219072</xdr:rowOff>
    </xdr:to>
    <xdr:cxnSp macro="">
      <xdr:nvCxnSpPr>
        <xdr:cNvPr id="151" name="直線コネクタ 150">
          <a:extLst>
            <a:ext uri="{FF2B5EF4-FFF2-40B4-BE49-F238E27FC236}">
              <a16:creationId xmlns:a16="http://schemas.microsoft.com/office/drawing/2014/main" id="{1F53BF6C-960B-4923-8087-095F35700405}"/>
            </a:ext>
          </a:extLst>
        </xdr:cNvPr>
        <xdr:cNvCxnSpPr/>
      </xdr:nvCxnSpPr>
      <xdr:spPr>
        <a:xfrm>
          <a:off x="6417379" y="7812666"/>
          <a:ext cx="252000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126380</xdr:colOff>
      <xdr:row>35</xdr:row>
      <xdr:rowOff>98811</xdr:rowOff>
    </xdr:from>
    <xdr:to>
      <xdr:col>29</xdr:col>
      <xdr:colOff>2079</xdr:colOff>
      <xdr:row>35</xdr:row>
      <xdr:rowOff>98811</xdr:rowOff>
    </xdr:to>
    <xdr:cxnSp macro="">
      <xdr:nvCxnSpPr>
        <xdr:cNvPr id="152" name="直線コネクタ 151">
          <a:extLst>
            <a:ext uri="{FF2B5EF4-FFF2-40B4-BE49-F238E27FC236}">
              <a16:creationId xmlns:a16="http://schemas.microsoft.com/office/drawing/2014/main" id="{4982AB40-7F1D-488A-8A35-4250E01D75D1}"/>
            </a:ext>
          </a:extLst>
        </xdr:cNvPr>
        <xdr:cNvCxnSpPr/>
      </xdr:nvCxnSpPr>
      <xdr:spPr>
        <a:xfrm>
          <a:off x="6287578" y="8085549"/>
          <a:ext cx="332084" cy="0"/>
        </a:xfrm>
        <a:prstGeom prst="line">
          <a:avLst/>
        </a:prstGeom>
        <a:ln w="3175">
          <a:solidFill>
            <a:srgbClr val="FF0000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36</xdr:colOff>
      <xdr:row>33</xdr:row>
      <xdr:rowOff>179856</xdr:rowOff>
    </xdr:from>
    <xdr:to>
      <xdr:col>29</xdr:col>
      <xdr:colOff>36</xdr:colOff>
      <xdr:row>34</xdr:row>
      <xdr:rowOff>125190</xdr:rowOff>
    </xdr:to>
    <xdr:cxnSp macro="">
      <xdr:nvCxnSpPr>
        <xdr:cNvPr id="153" name="直線コネクタ 152">
          <a:extLst>
            <a:ext uri="{FF2B5EF4-FFF2-40B4-BE49-F238E27FC236}">
              <a16:creationId xmlns:a16="http://schemas.microsoft.com/office/drawing/2014/main" id="{A3C89019-FFC4-4DA3-BB3F-01F6133B77D6}"/>
            </a:ext>
          </a:extLst>
        </xdr:cNvPr>
        <xdr:cNvCxnSpPr/>
      </xdr:nvCxnSpPr>
      <xdr:spPr>
        <a:xfrm flipV="1">
          <a:off x="6629436" y="7723656"/>
          <a:ext cx="0" cy="173934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29</xdr:col>
      <xdr:colOff>535</xdr:colOff>
      <xdr:row>35</xdr:row>
      <xdr:rowOff>42099</xdr:rowOff>
    </xdr:from>
    <xdr:to>
      <xdr:col>29</xdr:col>
      <xdr:colOff>535</xdr:colOff>
      <xdr:row>35</xdr:row>
      <xdr:rowOff>144628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CA744F40-D868-423C-857F-3B49848DE2F2}"/>
            </a:ext>
          </a:extLst>
        </xdr:cNvPr>
        <xdr:cNvCxnSpPr/>
      </xdr:nvCxnSpPr>
      <xdr:spPr>
        <a:xfrm flipV="1">
          <a:off x="6629935" y="8043099"/>
          <a:ext cx="0" cy="102529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27</xdr:col>
      <xdr:colOff>126287</xdr:colOff>
      <xdr:row>35</xdr:row>
      <xdr:rowOff>42099</xdr:rowOff>
    </xdr:from>
    <xdr:to>
      <xdr:col>27</xdr:col>
      <xdr:colOff>126287</xdr:colOff>
      <xdr:row>35</xdr:row>
      <xdr:rowOff>144628</xdr:rowOff>
    </xdr:to>
    <xdr:cxnSp macro="">
      <xdr:nvCxnSpPr>
        <xdr:cNvPr id="155" name="直線コネクタ 154">
          <a:extLst>
            <a:ext uri="{FF2B5EF4-FFF2-40B4-BE49-F238E27FC236}">
              <a16:creationId xmlns:a16="http://schemas.microsoft.com/office/drawing/2014/main" id="{FE63064F-4380-4781-B305-0AA56F7C8E14}"/>
            </a:ext>
          </a:extLst>
        </xdr:cNvPr>
        <xdr:cNvCxnSpPr/>
      </xdr:nvCxnSpPr>
      <xdr:spPr>
        <a:xfrm flipV="1">
          <a:off x="6287485" y="8028837"/>
          <a:ext cx="0" cy="102529"/>
        </a:xfrm>
        <a:prstGeom prst="line">
          <a:avLst/>
        </a:prstGeom>
        <a:ln w="3175">
          <a:solidFill>
            <a:srgbClr val="FF0000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74342</xdr:colOff>
      <xdr:row>31</xdr:row>
      <xdr:rowOff>94031</xdr:rowOff>
    </xdr:from>
    <xdr:to>
      <xdr:col>61</xdr:col>
      <xdr:colOff>66511</xdr:colOff>
      <xdr:row>31</xdr:row>
      <xdr:rowOff>94031</xdr:rowOff>
    </xdr:to>
    <xdr:cxnSp macro="">
      <xdr:nvCxnSpPr>
        <xdr:cNvPr id="156" name="直線コネクタ 155">
          <a:extLst>
            <a:ext uri="{FF2B5EF4-FFF2-40B4-BE49-F238E27FC236}">
              <a16:creationId xmlns:a16="http://schemas.microsoft.com/office/drawing/2014/main" id="{9B02AC8C-A466-4223-82A2-DB9C3838E4B7}"/>
            </a:ext>
          </a:extLst>
        </xdr:cNvPr>
        <xdr:cNvCxnSpPr/>
      </xdr:nvCxnSpPr>
      <xdr:spPr>
        <a:xfrm>
          <a:off x="13333142" y="7180631"/>
          <a:ext cx="677969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72539</xdr:colOff>
      <xdr:row>32</xdr:row>
      <xdr:rowOff>221787</xdr:rowOff>
    </xdr:from>
    <xdr:to>
      <xdr:col>65</xdr:col>
      <xdr:colOff>171487</xdr:colOff>
      <xdr:row>32</xdr:row>
      <xdr:rowOff>221787</xdr:rowOff>
    </xdr:to>
    <xdr:cxnSp macro="">
      <xdr:nvCxnSpPr>
        <xdr:cNvPr id="157" name="直線コネクタ 156">
          <a:extLst>
            <a:ext uri="{FF2B5EF4-FFF2-40B4-BE49-F238E27FC236}">
              <a16:creationId xmlns:a16="http://schemas.microsoft.com/office/drawing/2014/main" id="{01D54BF5-AEAE-48D5-84DC-80E499903D16}"/>
            </a:ext>
          </a:extLst>
        </xdr:cNvPr>
        <xdr:cNvCxnSpPr/>
      </xdr:nvCxnSpPr>
      <xdr:spPr>
        <a:xfrm>
          <a:off x="14017139" y="7536987"/>
          <a:ext cx="10133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213883</xdr:colOff>
      <xdr:row>32</xdr:row>
      <xdr:rowOff>225797</xdr:rowOff>
    </xdr:from>
    <xdr:to>
      <xdr:col>60</xdr:col>
      <xdr:colOff>208909</xdr:colOff>
      <xdr:row>33</xdr:row>
      <xdr:rowOff>19</xdr:rowOff>
    </xdr:to>
    <xdr:cxnSp macro="">
      <xdr:nvCxnSpPr>
        <xdr:cNvPr id="158" name="直線コネクタ 157">
          <a:extLst>
            <a:ext uri="{FF2B5EF4-FFF2-40B4-BE49-F238E27FC236}">
              <a16:creationId xmlns:a16="http://schemas.microsoft.com/office/drawing/2014/main" id="{30D3E33E-47DD-4E07-AD4D-8B6BAE68E89B}"/>
            </a:ext>
          </a:extLst>
        </xdr:cNvPr>
        <xdr:cNvCxnSpPr/>
      </xdr:nvCxnSpPr>
      <xdr:spPr>
        <a:xfrm>
          <a:off x="13701283" y="7540997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53168</xdr:colOff>
      <xdr:row>26</xdr:row>
      <xdr:rowOff>160408</xdr:rowOff>
    </xdr:from>
    <xdr:to>
      <xdr:col>60</xdr:col>
      <xdr:colOff>53168</xdr:colOff>
      <xdr:row>33</xdr:row>
      <xdr:rowOff>1437</xdr:rowOff>
    </xdr:to>
    <xdr:cxnSp macro="">
      <xdr:nvCxnSpPr>
        <xdr:cNvPr id="159" name="直線コネクタ 158">
          <a:extLst>
            <a:ext uri="{FF2B5EF4-FFF2-40B4-BE49-F238E27FC236}">
              <a16:creationId xmlns:a16="http://schemas.microsoft.com/office/drawing/2014/main" id="{BFCBDE5F-AAC3-456B-AA8D-ABEB87AF1ABB}"/>
            </a:ext>
          </a:extLst>
        </xdr:cNvPr>
        <xdr:cNvCxnSpPr/>
      </xdr:nvCxnSpPr>
      <xdr:spPr>
        <a:xfrm>
          <a:off x="13769168" y="6104008"/>
          <a:ext cx="0" cy="1441229"/>
        </a:xfrm>
        <a:prstGeom prst="line">
          <a:avLst/>
        </a:prstGeom>
        <a:ln w="3175"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71652</xdr:colOff>
      <xdr:row>36</xdr:row>
      <xdr:rowOff>2976</xdr:rowOff>
    </xdr:from>
    <xdr:to>
      <xdr:col>63</xdr:col>
      <xdr:colOff>224717</xdr:colOff>
      <xdr:row>37</xdr:row>
      <xdr:rowOff>15815</xdr:rowOff>
    </xdr:to>
    <xdr:sp macro="" textlink="">
      <xdr:nvSpPr>
        <xdr:cNvPr id="160" name="テキスト ボックス 159">
          <a:extLst>
            <a:ext uri="{FF2B5EF4-FFF2-40B4-BE49-F238E27FC236}">
              <a16:creationId xmlns:a16="http://schemas.microsoft.com/office/drawing/2014/main" id="{DF2D1755-B555-4E28-BE30-64AFDB189F6F}"/>
            </a:ext>
          </a:extLst>
        </xdr:cNvPr>
        <xdr:cNvSpPr txBox="1"/>
      </xdr:nvSpPr>
      <xdr:spPr>
        <a:xfrm>
          <a:off x="14244852" y="8232576"/>
          <a:ext cx="381665" cy="241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73209</xdr:colOff>
      <xdr:row>26</xdr:row>
      <xdr:rowOff>151320</xdr:rowOff>
    </xdr:from>
    <xdr:to>
      <xdr:col>61</xdr:col>
      <xdr:colOff>73209</xdr:colOff>
      <xdr:row>32</xdr:row>
      <xdr:rowOff>219720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7002891D-2085-438C-9C92-53AF267E93B1}"/>
            </a:ext>
          </a:extLst>
        </xdr:cNvPr>
        <xdr:cNvCxnSpPr/>
      </xdr:nvCxnSpPr>
      <xdr:spPr>
        <a:xfrm>
          <a:off x="14017809" y="6094920"/>
          <a:ext cx="0" cy="1440000"/>
        </a:xfrm>
        <a:prstGeom prst="line">
          <a:avLst/>
        </a:prstGeom>
        <a:ln w="12700">
          <a:solidFill>
            <a:schemeClr val="tx1"/>
          </a:solidFill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83583</xdr:colOff>
      <xdr:row>29</xdr:row>
      <xdr:rowOff>67120</xdr:rowOff>
    </xdr:from>
    <xdr:to>
      <xdr:col>60</xdr:col>
      <xdr:colOff>45483</xdr:colOff>
      <xdr:row>30</xdr:row>
      <xdr:rowOff>216508</xdr:rowOff>
    </xdr:to>
    <xdr:sp macro="" textlink="">
      <xdr:nvSpPr>
        <xdr:cNvPr id="162" name="テキスト ボックス 161">
          <a:extLst>
            <a:ext uri="{FF2B5EF4-FFF2-40B4-BE49-F238E27FC236}">
              <a16:creationId xmlns:a16="http://schemas.microsoft.com/office/drawing/2014/main" id="{F38E5C65-8018-4972-B17C-AABF511E30B7}"/>
            </a:ext>
          </a:extLst>
        </xdr:cNvPr>
        <xdr:cNvSpPr txBox="1"/>
      </xdr:nvSpPr>
      <xdr:spPr>
        <a:xfrm rot="16200000">
          <a:off x="13477239" y="6790264"/>
          <a:ext cx="377988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H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213884</xdr:colOff>
      <xdr:row>26</xdr:row>
      <xdr:rowOff>159741</xdr:rowOff>
    </xdr:from>
    <xdr:to>
      <xdr:col>60</xdr:col>
      <xdr:colOff>208910</xdr:colOff>
      <xdr:row>26</xdr:row>
      <xdr:rowOff>159741</xdr:rowOff>
    </xdr:to>
    <xdr:cxnSp macro="">
      <xdr:nvCxnSpPr>
        <xdr:cNvPr id="163" name="直線コネクタ 162">
          <a:extLst>
            <a:ext uri="{FF2B5EF4-FFF2-40B4-BE49-F238E27FC236}">
              <a16:creationId xmlns:a16="http://schemas.microsoft.com/office/drawing/2014/main" id="{CBD7EDBB-6F59-44F5-AF16-9A16315483DF}"/>
            </a:ext>
          </a:extLst>
        </xdr:cNvPr>
        <xdr:cNvCxnSpPr/>
      </xdr:nvCxnSpPr>
      <xdr:spPr>
        <a:xfrm>
          <a:off x="13701284" y="6103341"/>
          <a:ext cx="223626" cy="0"/>
        </a:xfrm>
        <a:prstGeom prst="line">
          <a:avLst/>
        </a:prstGeom>
        <a:ln w="3175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72540</xdr:colOff>
      <xdr:row>26</xdr:row>
      <xdr:rowOff>146643</xdr:rowOff>
    </xdr:from>
    <xdr:to>
      <xdr:col>62</xdr:col>
      <xdr:colOff>132591</xdr:colOff>
      <xdr:row>26</xdr:row>
      <xdr:rowOff>146643</xdr:rowOff>
    </xdr:to>
    <xdr:cxnSp macro="">
      <xdr:nvCxnSpPr>
        <xdr:cNvPr id="164" name="直線コネクタ 163">
          <a:extLst>
            <a:ext uri="{FF2B5EF4-FFF2-40B4-BE49-F238E27FC236}">
              <a16:creationId xmlns:a16="http://schemas.microsoft.com/office/drawing/2014/main" id="{5DE6EE5C-5213-428D-9081-6D54589A9075}"/>
            </a:ext>
          </a:extLst>
        </xdr:cNvPr>
        <xdr:cNvCxnSpPr/>
      </xdr:nvCxnSpPr>
      <xdr:spPr>
        <a:xfrm>
          <a:off x="14017140" y="6090243"/>
          <a:ext cx="288651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133108</xdr:colOff>
      <xdr:row>26</xdr:row>
      <xdr:rowOff>139566</xdr:rowOff>
    </xdr:from>
    <xdr:to>
      <xdr:col>65</xdr:col>
      <xdr:colOff>178246</xdr:colOff>
      <xdr:row>32</xdr:row>
      <xdr:rowOff>223090</xdr:rowOff>
    </xdr:to>
    <xdr:cxnSp macro="">
      <xdr:nvCxnSpPr>
        <xdr:cNvPr id="165" name="直線コネクタ 164">
          <a:extLst>
            <a:ext uri="{FF2B5EF4-FFF2-40B4-BE49-F238E27FC236}">
              <a16:creationId xmlns:a16="http://schemas.microsoft.com/office/drawing/2014/main" id="{C7DA3F3C-BFAC-4BD6-B7F4-364F54E26297}"/>
            </a:ext>
          </a:extLst>
        </xdr:cNvPr>
        <xdr:cNvCxnSpPr/>
      </xdr:nvCxnSpPr>
      <xdr:spPr>
        <a:xfrm>
          <a:off x="14306308" y="6083166"/>
          <a:ext cx="730938" cy="1455124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72551</xdr:colOff>
      <xdr:row>36</xdr:row>
      <xdr:rowOff>43983</xdr:rowOff>
    </xdr:from>
    <xdr:to>
      <xdr:col>65</xdr:col>
      <xdr:colOff>171499</xdr:colOff>
      <xdr:row>36</xdr:row>
      <xdr:rowOff>43983</xdr:rowOff>
    </xdr:to>
    <xdr:cxnSp macro="">
      <xdr:nvCxnSpPr>
        <xdr:cNvPr id="166" name="直線コネクタ 165">
          <a:extLst>
            <a:ext uri="{FF2B5EF4-FFF2-40B4-BE49-F238E27FC236}">
              <a16:creationId xmlns:a16="http://schemas.microsoft.com/office/drawing/2014/main" id="{5A41DA4C-1DEF-4CC8-8BA7-0226EE6D5ABB}"/>
            </a:ext>
          </a:extLst>
        </xdr:cNvPr>
        <xdr:cNvCxnSpPr/>
      </xdr:nvCxnSpPr>
      <xdr:spPr>
        <a:xfrm>
          <a:off x="14017151" y="8273583"/>
          <a:ext cx="1013348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77230</xdr:colOff>
      <xdr:row>35</xdr:row>
      <xdr:rowOff>116371</xdr:rowOff>
    </xdr:from>
    <xdr:to>
      <xdr:col>61</xdr:col>
      <xdr:colOff>77230</xdr:colOff>
      <xdr:row>36</xdr:row>
      <xdr:rowOff>107370</xdr:rowOff>
    </xdr:to>
    <xdr:cxnSp macro="">
      <xdr:nvCxnSpPr>
        <xdr:cNvPr id="167" name="直線コネクタ 166">
          <a:extLst>
            <a:ext uri="{FF2B5EF4-FFF2-40B4-BE49-F238E27FC236}">
              <a16:creationId xmlns:a16="http://schemas.microsoft.com/office/drawing/2014/main" id="{09D38F2D-1C3B-460E-A9A0-C6B7BAB4A167}"/>
            </a:ext>
          </a:extLst>
        </xdr:cNvPr>
        <xdr:cNvCxnSpPr/>
      </xdr:nvCxnSpPr>
      <xdr:spPr>
        <a:xfrm>
          <a:off x="14021830" y="8117371"/>
          <a:ext cx="0" cy="219599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65</xdr:col>
      <xdr:colOff>173105</xdr:colOff>
      <xdr:row>35</xdr:row>
      <xdr:rowOff>116371</xdr:rowOff>
    </xdr:from>
    <xdr:to>
      <xdr:col>65</xdr:col>
      <xdr:colOff>173105</xdr:colOff>
      <xdr:row>36</xdr:row>
      <xdr:rowOff>107370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3C88939B-79D6-429D-8677-D5FADDBDF89A}"/>
            </a:ext>
          </a:extLst>
        </xdr:cNvPr>
        <xdr:cNvCxnSpPr/>
      </xdr:nvCxnSpPr>
      <xdr:spPr>
        <a:xfrm>
          <a:off x="15032105" y="8117371"/>
          <a:ext cx="0" cy="219599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77231</xdr:colOff>
      <xdr:row>25</xdr:row>
      <xdr:rowOff>72503</xdr:rowOff>
    </xdr:from>
    <xdr:to>
      <xdr:col>61</xdr:col>
      <xdr:colOff>77231</xdr:colOff>
      <xdr:row>26</xdr:row>
      <xdr:rowOff>63504</xdr:rowOff>
    </xdr:to>
    <xdr:cxnSp macro="">
      <xdr:nvCxnSpPr>
        <xdr:cNvPr id="169" name="直線コネクタ 168">
          <a:extLst>
            <a:ext uri="{FF2B5EF4-FFF2-40B4-BE49-F238E27FC236}">
              <a16:creationId xmlns:a16="http://schemas.microsoft.com/office/drawing/2014/main" id="{C3ACC4FC-0D7C-467B-9A99-11A480256F46}"/>
            </a:ext>
          </a:extLst>
        </xdr:cNvPr>
        <xdr:cNvCxnSpPr/>
      </xdr:nvCxnSpPr>
      <xdr:spPr>
        <a:xfrm>
          <a:off x="14021831" y="5787503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72552</xdr:colOff>
      <xdr:row>25</xdr:row>
      <xdr:rowOff>136078</xdr:rowOff>
    </xdr:from>
    <xdr:to>
      <xdr:col>62</xdr:col>
      <xdr:colOff>132603</xdr:colOff>
      <xdr:row>25</xdr:row>
      <xdr:rowOff>136078</xdr:rowOff>
    </xdr:to>
    <xdr:cxnSp macro="">
      <xdr:nvCxnSpPr>
        <xdr:cNvPr id="170" name="直線コネクタ 169">
          <a:extLst>
            <a:ext uri="{FF2B5EF4-FFF2-40B4-BE49-F238E27FC236}">
              <a16:creationId xmlns:a16="http://schemas.microsoft.com/office/drawing/2014/main" id="{E223907B-2D59-4C45-8D78-AF705A3326F5}"/>
            </a:ext>
          </a:extLst>
        </xdr:cNvPr>
        <xdr:cNvCxnSpPr/>
      </xdr:nvCxnSpPr>
      <xdr:spPr>
        <a:xfrm>
          <a:off x="14017152" y="5851078"/>
          <a:ext cx="288651" cy="0"/>
        </a:xfrm>
        <a:prstGeom prst="line">
          <a:avLst/>
        </a:prstGeom>
        <a:ln w="3175">
          <a:solidFill>
            <a:schemeClr val="accent1"/>
          </a:solidFill>
          <a:headEnd type="stealth" w="sm" len="sm"/>
          <a:tailEnd type="stealth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127311</xdr:colOff>
      <xdr:row>25</xdr:row>
      <xdr:rowOff>72503</xdr:rowOff>
    </xdr:from>
    <xdr:to>
      <xdr:col>62</xdr:col>
      <xdr:colOff>127311</xdr:colOff>
      <xdr:row>26</xdr:row>
      <xdr:rowOff>63504</xdr:rowOff>
    </xdr:to>
    <xdr:cxnSp macro="">
      <xdr:nvCxnSpPr>
        <xdr:cNvPr id="171" name="直線コネクタ 170">
          <a:extLst>
            <a:ext uri="{FF2B5EF4-FFF2-40B4-BE49-F238E27FC236}">
              <a16:creationId xmlns:a16="http://schemas.microsoft.com/office/drawing/2014/main" id="{242863DA-B414-4FA2-A0EB-ED7B6811DAE3}"/>
            </a:ext>
          </a:extLst>
        </xdr:cNvPr>
        <xdr:cNvCxnSpPr/>
      </xdr:nvCxnSpPr>
      <xdr:spPr>
        <a:xfrm>
          <a:off x="14300511" y="5787503"/>
          <a:ext cx="0" cy="219601"/>
        </a:xfrm>
        <a:prstGeom prst="line">
          <a:avLst/>
        </a:prstGeom>
        <a:ln w="3175">
          <a:headEnd type="none" w="sm" len="sm"/>
          <a:tailEnd type="non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14199</xdr:colOff>
      <xdr:row>24</xdr:row>
      <xdr:rowOff>105345</xdr:rowOff>
    </xdr:from>
    <xdr:to>
      <xdr:col>62</xdr:col>
      <xdr:colOff>124950</xdr:colOff>
      <xdr:row>25</xdr:row>
      <xdr:rowOff>75732</xdr:rowOff>
    </xdr:to>
    <xdr:sp macro="" textlink="">
      <xdr:nvSpPr>
        <xdr:cNvPr id="172" name="テキスト ボックス 171">
          <a:extLst>
            <a:ext uri="{FF2B5EF4-FFF2-40B4-BE49-F238E27FC236}">
              <a16:creationId xmlns:a16="http://schemas.microsoft.com/office/drawing/2014/main" id="{45BE4FBE-EFCB-43D4-BDFB-3501CDA39E0D}"/>
            </a:ext>
          </a:extLst>
        </xdr:cNvPr>
        <xdr:cNvSpPr txBox="1"/>
      </xdr:nvSpPr>
      <xdr:spPr>
        <a:xfrm>
          <a:off x="13958799" y="5591745"/>
          <a:ext cx="339351" cy="1989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b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64</xdr:col>
      <xdr:colOff>77845</xdr:colOff>
      <xdr:row>28</xdr:row>
      <xdr:rowOff>58009</xdr:rowOff>
    </xdr:from>
    <xdr:to>
      <xdr:col>65</xdr:col>
      <xdr:colOff>39746</xdr:colOff>
      <xdr:row>31</xdr:row>
      <xdr:rowOff>43947</xdr:rowOff>
    </xdr:to>
    <xdr:sp macro="" textlink="">
      <xdr:nvSpPr>
        <xdr:cNvPr id="173" name="テキスト ボックス 172">
          <a:extLst>
            <a:ext uri="{FF2B5EF4-FFF2-40B4-BE49-F238E27FC236}">
              <a16:creationId xmlns:a16="http://schemas.microsoft.com/office/drawing/2014/main" id="{0D46BFA0-81A7-461B-9AFE-07EB3742E8D3}"/>
            </a:ext>
          </a:extLst>
        </xdr:cNvPr>
        <xdr:cNvSpPr txBox="1"/>
      </xdr:nvSpPr>
      <xdr:spPr>
        <a:xfrm rot="3720000">
          <a:off x="14467627" y="6699427"/>
          <a:ext cx="671738" cy="1905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0">
              <a:latin typeface="Times New Roman" panose="02020603050405020304" pitchFamily="18" charset="0"/>
              <a:cs typeface="Times New Roman" panose="02020603050405020304" pitchFamily="18" charset="0"/>
            </a:rPr>
            <a:t>1 : </a:t>
          </a:r>
          <a:r>
            <a:rPr kumimoji="1" lang="en-US" altLang="ja-JP" sz="900" i="1">
              <a:latin typeface="Times New Roman" panose="02020603050405020304" pitchFamily="18" charset="0"/>
              <a:cs typeface="Times New Roman" panose="02020603050405020304" pitchFamily="18" charset="0"/>
            </a:rPr>
            <a:t>n</a:t>
          </a:r>
          <a:r>
            <a:rPr kumimoji="1" lang="en-US" altLang="ja-JP" sz="900" i="0" baseline="-25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kumimoji="1" lang="en-US" altLang="ja-JP" sz="900">
              <a:latin typeface="Times New Roman" panose="02020603050405020304" pitchFamily="18" charset="0"/>
              <a:cs typeface="Times New Roman" panose="02020603050405020304" pitchFamily="18" charset="0"/>
            </a:rPr>
            <a:t> = 1 :</a:t>
          </a:r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63</xdr:col>
      <xdr:colOff>46540</xdr:colOff>
      <xdr:row>35</xdr:row>
      <xdr:rowOff>226298</xdr:rowOff>
    </xdr:from>
    <xdr:to>
      <xdr:col>65</xdr:col>
      <xdr:colOff>59643</xdr:colOff>
      <xdr:row>36</xdr:row>
      <xdr:rowOff>195667</xdr:rowOff>
    </xdr:to>
    <xdr:sp macro="" textlink="'1.設計条件'!Q8">
      <xdr:nvSpPr>
        <xdr:cNvPr id="174" name="テキスト ボックス 173">
          <a:extLst>
            <a:ext uri="{FF2B5EF4-FFF2-40B4-BE49-F238E27FC236}">
              <a16:creationId xmlns:a16="http://schemas.microsoft.com/office/drawing/2014/main" id="{E56A6889-9613-4CB7-A1AC-D0071C83F5E4}"/>
            </a:ext>
          </a:extLst>
        </xdr:cNvPr>
        <xdr:cNvSpPr txBox="1"/>
      </xdr:nvSpPr>
      <xdr:spPr>
        <a:xfrm>
          <a:off x="14448340" y="8227298"/>
          <a:ext cx="470303" cy="1979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304C2FB-0A62-4E8C-BB65-2ADC9734D996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1.400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212862</xdr:colOff>
      <xdr:row>24</xdr:row>
      <xdr:rowOff>106904</xdr:rowOff>
    </xdr:from>
    <xdr:to>
      <xdr:col>64</xdr:col>
      <xdr:colOff>6514</xdr:colOff>
      <xdr:row>25</xdr:row>
      <xdr:rowOff>56944</xdr:rowOff>
    </xdr:to>
    <xdr:sp macro="" textlink="'1.設計条件'!Q7">
      <xdr:nvSpPr>
        <xdr:cNvPr id="175" name="テキスト ボックス 174">
          <a:extLst>
            <a:ext uri="{FF2B5EF4-FFF2-40B4-BE49-F238E27FC236}">
              <a16:creationId xmlns:a16="http://schemas.microsoft.com/office/drawing/2014/main" id="{32085B79-475B-4EB0-B047-3FE06AB01E17}"/>
            </a:ext>
          </a:extLst>
        </xdr:cNvPr>
        <xdr:cNvSpPr txBox="1"/>
      </xdr:nvSpPr>
      <xdr:spPr>
        <a:xfrm>
          <a:off x="14157462" y="5593304"/>
          <a:ext cx="479452" cy="178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6FBFB88-2E77-4DC0-9FE3-E24868D44249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0.400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84668</xdr:colOff>
      <xdr:row>27</xdr:row>
      <xdr:rowOff>222691</xdr:rowOff>
    </xdr:from>
    <xdr:to>
      <xdr:col>60</xdr:col>
      <xdr:colOff>31175</xdr:colOff>
      <xdr:row>30</xdr:row>
      <xdr:rowOff>2213</xdr:rowOff>
    </xdr:to>
    <xdr:sp macro="" textlink="'1.設計条件'!Q6">
      <xdr:nvSpPr>
        <xdr:cNvPr id="176" name="テキスト ボックス 175">
          <a:extLst>
            <a:ext uri="{FF2B5EF4-FFF2-40B4-BE49-F238E27FC236}">
              <a16:creationId xmlns:a16="http://schemas.microsoft.com/office/drawing/2014/main" id="{BA240EC5-3D0E-4E0E-9F84-AB842AF49133}"/>
            </a:ext>
          </a:extLst>
        </xdr:cNvPr>
        <xdr:cNvSpPr txBox="1"/>
      </xdr:nvSpPr>
      <xdr:spPr>
        <a:xfrm rot="16200000">
          <a:off x="13426961" y="6539998"/>
          <a:ext cx="465322" cy="1751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C881F09-5753-4169-A27E-812A56FAA3EE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2.000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65</xdr:col>
      <xdr:colOff>29272</xdr:colOff>
      <xdr:row>30</xdr:row>
      <xdr:rowOff>64213</xdr:rowOff>
    </xdr:from>
    <xdr:to>
      <xdr:col>65</xdr:col>
      <xdr:colOff>211999</xdr:colOff>
      <xdr:row>32</xdr:row>
      <xdr:rowOff>61638</xdr:rowOff>
    </xdr:to>
    <xdr:sp macro="" textlink="'1.設計条件'!Q10">
      <xdr:nvSpPr>
        <xdr:cNvPr id="177" name="テキスト ボックス 176">
          <a:extLst>
            <a:ext uri="{FF2B5EF4-FFF2-40B4-BE49-F238E27FC236}">
              <a16:creationId xmlns:a16="http://schemas.microsoft.com/office/drawing/2014/main" id="{A805439F-029A-48A6-A275-5D2A5DC6FE3C}"/>
            </a:ext>
          </a:extLst>
        </xdr:cNvPr>
        <xdr:cNvSpPr txBox="1"/>
      </xdr:nvSpPr>
      <xdr:spPr>
        <a:xfrm rot="3780000">
          <a:off x="14752323" y="7058162"/>
          <a:ext cx="454625" cy="1827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C1A3CCF-8FE4-411D-B33C-E75B252F9ACF}" type="TxLink">
            <a:rPr kumimoji="1" lang="en-US" altLang="en-US" sz="900" b="0" i="0" u="none" strike="noStrike">
              <a:solidFill>
                <a:srgbClr val="000000"/>
              </a:solidFill>
              <a:latin typeface="Times New Roman"/>
              <a:cs typeface="Times New Roman"/>
            </a:rPr>
            <a:pPr/>
            <a:t>0.500</a:t>
          </a:fld>
          <a:endParaRPr kumimoji="1" lang="ja-JP" altLang="en-US" sz="9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107491</xdr:colOff>
      <xdr:row>31</xdr:row>
      <xdr:rowOff>74552</xdr:rowOff>
    </xdr:from>
    <xdr:to>
      <xdr:col>59</xdr:col>
      <xdr:colOff>107491</xdr:colOff>
      <xdr:row>31</xdr:row>
      <xdr:rowOff>219715</xdr:rowOff>
    </xdr:to>
    <xdr:cxnSp macro="">
      <xdr:nvCxnSpPr>
        <xdr:cNvPr id="178" name="直線コネクタ 177">
          <a:extLst>
            <a:ext uri="{FF2B5EF4-FFF2-40B4-BE49-F238E27FC236}">
              <a16:creationId xmlns:a16="http://schemas.microsoft.com/office/drawing/2014/main" id="{6B50AD3F-49BC-4BF9-A994-4FCC8B90242F}"/>
            </a:ext>
          </a:extLst>
        </xdr:cNvPr>
        <xdr:cNvCxnSpPr/>
      </xdr:nvCxnSpPr>
      <xdr:spPr>
        <a:xfrm rot="2700000">
          <a:off x="13522309" y="7233734"/>
          <a:ext cx="145163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132037</xdr:colOff>
      <xdr:row>31</xdr:row>
      <xdr:rowOff>96803</xdr:rowOff>
    </xdr:from>
    <xdr:to>
      <xdr:col>59</xdr:col>
      <xdr:colOff>192161</xdr:colOff>
      <xdr:row>31</xdr:row>
      <xdr:rowOff>158742</xdr:rowOff>
    </xdr:to>
    <xdr:cxnSp macro="">
      <xdr:nvCxnSpPr>
        <xdr:cNvPr id="179" name="直線コネクタ 178">
          <a:extLst>
            <a:ext uri="{FF2B5EF4-FFF2-40B4-BE49-F238E27FC236}">
              <a16:creationId xmlns:a16="http://schemas.microsoft.com/office/drawing/2014/main" id="{93651810-BB58-4D4B-9DA8-FCE172A56EC6}"/>
            </a:ext>
          </a:extLst>
        </xdr:cNvPr>
        <xdr:cNvCxnSpPr/>
      </xdr:nvCxnSpPr>
      <xdr:spPr>
        <a:xfrm>
          <a:off x="13619437" y="7183403"/>
          <a:ext cx="60124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204516</xdr:colOff>
      <xdr:row>31</xdr:row>
      <xdr:rowOff>96803</xdr:rowOff>
    </xdr:from>
    <xdr:to>
      <xdr:col>60</xdr:col>
      <xdr:colOff>1359</xdr:colOff>
      <xdr:row>31</xdr:row>
      <xdr:rowOff>121595</xdr:rowOff>
    </xdr:to>
    <xdr:cxnSp macro="">
      <xdr:nvCxnSpPr>
        <xdr:cNvPr id="180" name="直線コネクタ 179">
          <a:extLst>
            <a:ext uri="{FF2B5EF4-FFF2-40B4-BE49-F238E27FC236}">
              <a16:creationId xmlns:a16="http://schemas.microsoft.com/office/drawing/2014/main" id="{6F204917-6657-472E-82A8-1F608C74E1F1}"/>
            </a:ext>
          </a:extLst>
        </xdr:cNvPr>
        <xdr:cNvCxnSpPr/>
      </xdr:nvCxnSpPr>
      <xdr:spPr>
        <a:xfrm>
          <a:off x="13691916" y="7183403"/>
          <a:ext cx="25443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135562</xdr:colOff>
      <xdr:row>31</xdr:row>
      <xdr:rowOff>148695</xdr:rowOff>
    </xdr:from>
    <xdr:to>
      <xdr:col>60</xdr:col>
      <xdr:colOff>49798</xdr:colOff>
      <xdr:row>31</xdr:row>
      <xdr:rowOff>148695</xdr:rowOff>
    </xdr:to>
    <xdr:cxnSp macro="">
      <xdr:nvCxnSpPr>
        <xdr:cNvPr id="181" name="直線コネクタ 180">
          <a:extLst>
            <a:ext uri="{FF2B5EF4-FFF2-40B4-BE49-F238E27FC236}">
              <a16:creationId xmlns:a16="http://schemas.microsoft.com/office/drawing/2014/main" id="{1BADB2CA-149A-47B6-9EB9-E80513CA3674}"/>
            </a:ext>
          </a:extLst>
        </xdr:cNvPr>
        <xdr:cNvCxnSpPr/>
      </xdr:nvCxnSpPr>
      <xdr:spPr>
        <a:xfrm rot="18900000">
          <a:off x="13622962" y="7235295"/>
          <a:ext cx="142836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78916</xdr:colOff>
      <xdr:row>31</xdr:row>
      <xdr:rowOff>74552</xdr:rowOff>
    </xdr:from>
    <xdr:to>
      <xdr:col>60</xdr:col>
      <xdr:colOff>78916</xdr:colOff>
      <xdr:row>31</xdr:row>
      <xdr:rowOff>219715</xdr:rowOff>
    </xdr:to>
    <xdr:cxnSp macro="">
      <xdr:nvCxnSpPr>
        <xdr:cNvPr id="182" name="直線コネクタ 181">
          <a:extLst>
            <a:ext uri="{FF2B5EF4-FFF2-40B4-BE49-F238E27FC236}">
              <a16:creationId xmlns:a16="http://schemas.microsoft.com/office/drawing/2014/main" id="{A41EDFFE-CF3A-454C-9A08-B5EACBDD0271}"/>
            </a:ext>
          </a:extLst>
        </xdr:cNvPr>
        <xdr:cNvCxnSpPr/>
      </xdr:nvCxnSpPr>
      <xdr:spPr>
        <a:xfrm rot="2700000">
          <a:off x="13722334" y="7233734"/>
          <a:ext cx="145163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102298</xdr:colOff>
      <xdr:row>31</xdr:row>
      <xdr:rowOff>96803</xdr:rowOff>
    </xdr:from>
    <xdr:to>
      <xdr:col>60</xdr:col>
      <xdr:colOff>163585</xdr:colOff>
      <xdr:row>31</xdr:row>
      <xdr:rowOff>158742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2FF312F1-74C8-44C1-BA18-7EAA489F120B}"/>
            </a:ext>
          </a:extLst>
        </xdr:cNvPr>
        <xdr:cNvCxnSpPr/>
      </xdr:nvCxnSpPr>
      <xdr:spPr>
        <a:xfrm>
          <a:off x="13818298" y="7183403"/>
          <a:ext cx="61287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60</xdr:col>
      <xdr:colOff>175940</xdr:colOff>
      <xdr:row>31</xdr:row>
      <xdr:rowOff>96803</xdr:rowOff>
    </xdr:from>
    <xdr:to>
      <xdr:col>60</xdr:col>
      <xdr:colOff>200732</xdr:colOff>
      <xdr:row>31</xdr:row>
      <xdr:rowOff>121595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C571A8DA-BE9A-49BC-979D-58973AC8AEC5}"/>
            </a:ext>
          </a:extLst>
        </xdr:cNvPr>
        <xdr:cNvCxnSpPr/>
      </xdr:nvCxnSpPr>
      <xdr:spPr>
        <a:xfrm>
          <a:off x="13891940" y="7183403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154986</xdr:colOff>
      <xdr:row>31</xdr:row>
      <xdr:rowOff>96803</xdr:rowOff>
    </xdr:from>
    <xdr:to>
      <xdr:col>58</xdr:col>
      <xdr:colOff>216925</xdr:colOff>
      <xdr:row>31</xdr:row>
      <xdr:rowOff>158742</xdr:rowOff>
    </xdr:to>
    <xdr:cxnSp macro="">
      <xdr:nvCxnSpPr>
        <xdr:cNvPr id="185" name="直線コネクタ 184">
          <a:extLst>
            <a:ext uri="{FF2B5EF4-FFF2-40B4-BE49-F238E27FC236}">
              <a16:creationId xmlns:a16="http://schemas.microsoft.com/office/drawing/2014/main" id="{AA8BA546-C3E7-42A5-BADC-BCBE537E1378}"/>
            </a:ext>
          </a:extLst>
        </xdr:cNvPr>
        <xdr:cNvCxnSpPr/>
      </xdr:nvCxnSpPr>
      <xdr:spPr>
        <a:xfrm>
          <a:off x="13413786" y="7183403"/>
          <a:ext cx="61939" cy="61939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1332</xdr:colOff>
      <xdr:row>31</xdr:row>
      <xdr:rowOff>96803</xdr:rowOff>
    </xdr:from>
    <xdr:to>
      <xdr:col>59</xdr:col>
      <xdr:colOff>26124</xdr:colOff>
      <xdr:row>31</xdr:row>
      <xdr:rowOff>121595</xdr:rowOff>
    </xdr:to>
    <xdr:cxnSp macro="">
      <xdr:nvCxnSpPr>
        <xdr:cNvPr id="186" name="直線コネクタ 185">
          <a:extLst>
            <a:ext uri="{FF2B5EF4-FFF2-40B4-BE49-F238E27FC236}">
              <a16:creationId xmlns:a16="http://schemas.microsoft.com/office/drawing/2014/main" id="{250E1E4E-8C90-4975-9855-0FD714EC70B8}"/>
            </a:ext>
          </a:extLst>
        </xdr:cNvPr>
        <xdr:cNvCxnSpPr/>
      </xdr:nvCxnSpPr>
      <xdr:spPr>
        <a:xfrm>
          <a:off x="13488732" y="7183403"/>
          <a:ext cx="24792" cy="24792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148986</xdr:colOff>
      <xdr:row>31</xdr:row>
      <xdr:rowOff>148696</xdr:rowOff>
    </xdr:from>
    <xdr:to>
      <xdr:col>59</xdr:col>
      <xdr:colOff>65038</xdr:colOff>
      <xdr:row>31</xdr:row>
      <xdr:rowOff>148696</xdr:rowOff>
    </xdr:to>
    <xdr:cxnSp macro="">
      <xdr:nvCxnSpPr>
        <xdr:cNvPr id="187" name="直線コネクタ 186">
          <a:extLst>
            <a:ext uri="{FF2B5EF4-FFF2-40B4-BE49-F238E27FC236}">
              <a16:creationId xmlns:a16="http://schemas.microsoft.com/office/drawing/2014/main" id="{9B147A96-A693-45A0-A0B6-0F7BA44EF69B}"/>
            </a:ext>
          </a:extLst>
        </xdr:cNvPr>
        <xdr:cNvCxnSpPr/>
      </xdr:nvCxnSpPr>
      <xdr:spPr>
        <a:xfrm rot="18900000">
          <a:off x="13407786" y="7235296"/>
          <a:ext cx="144652" cy="0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24041</xdr:colOff>
      <xdr:row>31</xdr:row>
      <xdr:rowOff>133154</xdr:rowOff>
    </xdr:from>
    <xdr:to>
      <xdr:col>59</xdr:col>
      <xdr:colOff>90495</xdr:colOff>
      <xdr:row>31</xdr:row>
      <xdr:rowOff>199608</xdr:rowOff>
    </xdr:to>
    <xdr:cxnSp macro="">
      <xdr:nvCxnSpPr>
        <xdr:cNvPr id="188" name="直線コネクタ 187">
          <a:extLst>
            <a:ext uri="{FF2B5EF4-FFF2-40B4-BE49-F238E27FC236}">
              <a16:creationId xmlns:a16="http://schemas.microsoft.com/office/drawing/2014/main" id="{55CEF653-CAD2-4041-9268-76FDEF5F1041}"/>
            </a:ext>
          </a:extLst>
        </xdr:cNvPr>
        <xdr:cNvCxnSpPr/>
      </xdr:nvCxnSpPr>
      <xdr:spPr>
        <a:xfrm flipV="1">
          <a:off x="13511441" y="7219754"/>
          <a:ext cx="66454" cy="66454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59</xdr:col>
      <xdr:colOff>104051</xdr:colOff>
      <xdr:row>31</xdr:row>
      <xdr:rowOff>176151</xdr:rowOff>
    </xdr:from>
    <xdr:to>
      <xdr:col>59</xdr:col>
      <xdr:colOff>128672</xdr:colOff>
      <xdr:row>31</xdr:row>
      <xdr:rowOff>199608</xdr:rowOff>
    </xdr:to>
    <xdr:cxnSp macro="">
      <xdr:nvCxnSpPr>
        <xdr:cNvPr id="189" name="直線コネクタ 188">
          <a:extLst>
            <a:ext uri="{FF2B5EF4-FFF2-40B4-BE49-F238E27FC236}">
              <a16:creationId xmlns:a16="http://schemas.microsoft.com/office/drawing/2014/main" id="{6D0AB720-40AB-4AFF-9675-D9634F7024EB}"/>
            </a:ext>
          </a:extLst>
        </xdr:cNvPr>
        <xdr:cNvCxnSpPr/>
      </xdr:nvCxnSpPr>
      <xdr:spPr>
        <a:xfrm flipV="1">
          <a:off x="13591451" y="7262751"/>
          <a:ext cx="24621" cy="23457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58</xdr:col>
      <xdr:colOff>37859</xdr:colOff>
      <xdr:row>34</xdr:row>
      <xdr:rowOff>144094</xdr:rowOff>
    </xdr:from>
    <xdr:to>
      <xdr:col>59</xdr:col>
      <xdr:colOff>192168</xdr:colOff>
      <xdr:row>35</xdr:row>
      <xdr:rowOff>156105</xdr:rowOff>
    </xdr:to>
    <xdr:sp macro="" textlink="">
      <xdr:nvSpPr>
        <xdr:cNvPr id="190" name="テキスト ボックス 189">
          <a:extLst>
            <a:ext uri="{FF2B5EF4-FFF2-40B4-BE49-F238E27FC236}">
              <a16:creationId xmlns:a16="http://schemas.microsoft.com/office/drawing/2014/main" id="{C339B2D1-3100-412D-8DD9-C8432CACA3C5}"/>
            </a:ext>
          </a:extLst>
        </xdr:cNvPr>
        <xdr:cNvSpPr txBox="1"/>
      </xdr:nvSpPr>
      <xdr:spPr>
        <a:xfrm>
          <a:off x="13296659" y="7916494"/>
          <a:ext cx="382909" cy="240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 i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q</a:t>
          </a:r>
          <a:r>
            <a:rPr kumimoji="1" lang="en-US" altLang="ja-JP" sz="900" i="0" baseline="-250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=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59</xdr:col>
      <xdr:colOff>76022</xdr:colOff>
      <xdr:row>34</xdr:row>
      <xdr:rowOff>136200</xdr:rowOff>
    </xdr:from>
    <xdr:to>
      <xdr:col>61</xdr:col>
      <xdr:colOff>185442</xdr:colOff>
      <xdr:row>35</xdr:row>
      <xdr:rowOff>84950</xdr:rowOff>
    </xdr:to>
    <xdr:sp macro="" textlink="$AP$26">
      <xdr:nvSpPr>
        <xdr:cNvPr id="191" name="テキスト ボックス 190">
          <a:extLst>
            <a:ext uri="{FF2B5EF4-FFF2-40B4-BE49-F238E27FC236}">
              <a16:creationId xmlns:a16="http://schemas.microsoft.com/office/drawing/2014/main" id="{1B7F6E15-E452-4913-99E3-F95EBEA9E622}"/>
            </a:ext>
          </a:extLst>
        </xdr:cNvPr>
        <xdr:cNvSpPr txBox="1"/>
      </xdr:nvSpPr>
      <xdr:spPr>
        <a:xfrm>
          <a:off x="13563422" y="7908600"/>
          <a:ext cx="566620" cy="177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5B6FA03-5618-4D55-90DB-12D78E9B0726}" type="TxLink">
            <a:rPr kumimoji="1" lang="en-US" altLang="en-US" sz="900" b="0" i="0" u="none" strike="noStrike">
              <a:solidFill>
                <a:srgbClr val="FF0000"/>
              </a:solidFill>
              <a:latin typeface="Times New Roman"/>
              <a:ea typeface="游ゴシック"/>
              <a:cs typeface="Times New Roman"/>
            </a:rPr>
            <a:pPr/>
            <a:t>144.198</a:t>
          </a:fld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61</xdr:col>
      <xdr:colOff>76387</xdr:colOff>
      <xdr:row>33</xdr:row>
      <xdr:rowOff>3979</xdr:rowOff>
    </xdr:from>
    <xdr:to>
      <xdr:col>61</xdr:col>
      <xdr:colOff>76387</xdr:colOff>
      <xdr:row>34</xdr:row>
      <xdr:rowOff>125147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F324F0A6-1E09-4CB7-BA59-F249EC49F09C}"/>
            </a:ext>
          </a:extLst>
        </xdr:cNvPr>
        <xdr:cNvCxnSpPr/>
      </xdr:nvCxnSpPr>
      <xdr:spPr>
        <a:xfrm>
          <a:off x="14020987" y="7547779"/>
          <a:ext cx="0" cy="349768"/>
        </a:xfrm>
        <a:prstGeom prst="line">
          <a:avLst/>
        </a:prstGeom>
        <a:ln w="31750"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77677</xdr:colOff>
      <xdr:row>33</xdr:row>
      <xdr:rowOff>13369</xdr:rowOff>
    </xdr:from>
    <xdr:to>
      <xdr:col>64</xdr:col>
      <xdr:colOff>220579</xdr:colOff>
      <xdr:row>34</xdr:row>
      <xdr:rowOff>110008</xdr:rowOff>
    </xdr:to>
    <xdr:cxnSp macro="">
      <xdr:nvCxnSpPr>
        <xdr:cNvPr id="195" name="直線コネクタ 194">
          <a:extLst>
            <a:ext uri="{FF2B5EF4-FFF2-40B4-BE49-F238E27FC236}">
              <a16:creationId xmlns:a16="http://schemas.microsoft.com/office/drawing/2014/main" id="{89F9ABE5-C1CA-4E96-97CF-4CB1FC9923FC}"/>
            </a:ext>
          </a:extLst>
        </xdr:cNvPr>
        <xdr:cNvCxnSpPr/>
      </xdr:nvCxnSpPr>
      <xdr:spPr>
        <a:xfrm flipH="1">
          <a:off x="13940730" y="7513053"/>
          <a:ext cx="824691" cy="323902"/>
        </a:xfrm>
        <a:prstGeom prst="line">
          <a:avLst/>
        </a:prstGeom>
        <a:ln w="31750">
          <a:solidFill>
            <a:srgbClr val="FF0000"/>
          </a:solidFill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107581</xdr:colOff>
      <xdr:row>33</xdr:row>
      <xdr:rowOff>3979</xdr:rowOff>
    </xdr:from>
    <xdr:to>
      <xdr:col>62</xdr:col>
      <xdr:colOff>107581</xdr:colOff>
      <xdr:row>34</xdr:row>
      <xdr:rowOff>6685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2125ABA0-8A87-468D-9B6F-11C73964ED0E}"/>
            </a:ext>
          </a:extLst>
        </xdr:cNvPr>
        <xdr:cNvCxnSpPr/>
      </xdr:nvCxnSpPr>
      <xdr:spPr>
        <a:xfrm>
          <a:off x="14197897" y="7503663"/>
          <a:ext cx="0" cy="229969"/>
        </a:xfrm>
        <a:prstGeom prst="line">
          <a:avLst/>
        </a:prstGeom>
        <a:ln w="31750"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63</xdr:col>
      <xdr:colOff>138184</xdr:colOff>
      <xdr:row>32</xdr:row>
      <xdr:rowOff>211190</xdr:rowOff>
    </xdr:from>
    <xdr:to>
      <xdr:col>63</xdr:col>
      <xdr:colOff>138184</xdr:colOff>
      <xdr:row>33</xdr:row>
      <xdr:rowOff>147053</xdr:rowOff>
    </xdr:to>
    <xdr:cxnSp macro="">
      <xdr:nvCxnSpPr>
        <xdr:cNvPr id="198" name="直線コネクタ 197">
          <a:extLst>
            <a:ext uri="{FF2B5EF4-FFF2-40B4-BE49-F238E27FC236}">
              <a16:creationId xmlns:a16="http://schemas.microsoft.com/office/drawing/2014/main" id="{6B6C2E17-1427-4D57-B33D-05CFB5F0B0D2}"/>
            </a:ext>
          </a:extLst>
        </xdr:cNvPr>
        <xdr:cNvCxnSpPr/>
      </xdr:nvCxnSpPr>
      <xdr:spPr>
        <a:xfrm>
          <a:off x="14455763" y="7483611"/>
          <a:ext cx="0" cy="163126"/>
        </a:xfrm>
        <a:prstGeom prst="line">
          <a:avLst/>
        </a:prstGeom>
        <a:ln w="31750">
          <a:solidFill>
            <a:srgbClr val="FF0000"/>
          </a:solidFill>
          <a:headEnd type="triangl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61</xdr:col>
      <xdr:colOff>15081</xdr:colOff>
      <xdr:row>34</xdr:row>
      <xdr:rowOff>133042</xdr:rowOff>
    </xdr:from>
    <xdr:to>
      <xdr:col>63</xdr:col>
      <xdr:colOff>56968</xdr:colOff>
      <xdr:row>35</xdr:row>
      <xdr:rowOff>147361</xdr:rowOff>
    </xdr:to>
    <xdr:sp macro="" textlink="">
      <xdr:nvSpPr>
        <xdr:cNvPr id="200" name="テキスト ボックス 199">
          <a:extLst>
            <a:ext uri="{FF2B5EF4-FFF2-40B4-BE49-F238E27FC236}">
              <a16:creationId xmlns:a16="http://schemas.microsoft.com/office/drawing/2014/main" id="{6F0286EE-853C-4625-AE9B-BEBD1BB0ED81}"/>
            </a:ext>
          </a:extLst>
        </xdr:cNvPr>
        <xdr:cNvSpPr txBox="1"/>
      </xdr:nvSpPr>
      <xdr:spPr>
        <a:xfrm>
          <a:off x="13959681" y="7905442"/>
          <a:ext cx="499087" cy="242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kN/m²</a:t>
          </a:r>
          <a:endParaRPr kumimoji="1" lang="ja-JP" altLang="en-US" sz="900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28</xdr:col>
      <xdr:colOff>11311</xdr:colOff>
      <xdr:row>25</xdr:row>
      <xdr:rowOff>128210</xdr:rowOff>
    </xdr:from>
    <xdr:to>
      <xdr:col>33</xdr:col>
      <xdr:colOff>170075</xdr:colOff>
      <xdr:row>28</xdr:row>
      <xdr:rowOff>165736</xdr:rowOff>
    </xdr:to>
    <xdr:cxnSp macro="">
      <xdr:nvCxnSpPr>
        <xdr:cNvPr id="202" name="直線コネクタ 201">
          <a:extLst>
            <a:ext uri="{FF2B5EF4-FFF2-40B4-BE49-F238E27FC236}">
              <a16:creationId xmlns:a16="http://schemas.microsoft.com/office/drawing/2014/main" id="{3B24E0F2-92ED-42F6-AE71-C44073DC0C52}"/>
            </a:ext>
          </a:extLst>
        </xdr:cNvPr>
        <xdr:cNvCxnSpPr/>
      </xdr:nvCxnSpPr>
      <xdr:spPr>
        <a:xfrm flipV="1">
          <a:off x="6412111" y="5843210"/>
          <a:ext cx="1301764" cy="723326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62</xdr:col>
      <xdr:colOff>134077</xdr:colOff>
      <xdr:row>23</xdr:row>
      <xdr:rowOff>119743</xdr:rowOff>
    </xdr:from>
    <xdr:to>
      <xdr:col>68</xdr:col>
      <xdr:colOff>64241</xdr:colOff>
      <xdr:row>26</xdr:row>
      <xdr:rowOff>157269</xdr:rowOff>
    </xdr:to>
    <xdr:cxnSp macro="">
      <xdr:nvCxnSpPr>
        <xdr:cNvPr id="203" name="直線コネクタ 202">
          <a:extLst>
            <a:ext uri="{FF2B5EF4-FFF2-40B4-BE49-F238E27FC236}">
              <a16:creationId xmlns:a16="http://schemas.microsoft.com/office/drawing/2014/main" id="{F34C465D-E010-4DA0-BF8F-8A8793D1F145}"/>
            </a:ext>
          </a:extLst>
        </xdr:cNvPr>
        <xdr:cNvCxnSpPr/>
      </xdr:nvCxnSpPr>
      <xdr:spPr>
        <a:xfrm flipV="1">
          <a:off x="14307277" y="5377543"/>
          <a:ext cx="1301764" cy="723326"/>
        </a:xfrm>
        <a:prstGeom prst="line">
          <a:avLst/>
        </a:prstGeom>
        <a:ln w="1270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-note.com/youheki-ju-mo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58"/>
  <sheetViews>
    <sheetView showGridLines="0" tabSelected="1" view="pageBreakPreview" zoomScale="70" zoomScaleNormal="60" zoomScaleSheetLayoutView="70" workbookViewId="0">
      <selection activeCell="A2" sqref="A2"/>
    </sheetView>
  </sheetViews>
  <sheetFormatPr defaultRowHeight="18"/>
  <cols>
    <col min="1" max="56" width="3" customWidth="1"/>
    <col min="57" max="57" width="2.3984375" bestFit="1" customWidth="1"/>
    <col min="58" max="70" width="3" customWidth="1"/>
  </cols>
  <sheetData>
    <row r="1" spans="1:68">
      <c r="A1" t="s">
        <v>336</v>
      </c>
      <c r="AA1" s="24" t="s">
        <v>232</v>
      </c>
      <c r="AJ1" s="17"/>
      <c r="AK1" t="s">
        <v>156</v>
      </c>
    </row>
    <row r="2" spans="1:68">
      <c r="B2" t="s">
        <v>233</v>
      </c>
      <c r="AL2" t="s">
        <v>155</v>
      </c>
      <c r="BG2" s="137" t="s">
        <v>277</v>
      </c>
      <c r="BH2" s="138"/>
      <c r="BI2" s="139"/>
      <c r="BK2" t="s">
        <v>158</v>
      </c>
    </row>
    <row r="3" spans="1:68">
      <c r="A3" t="s">
        <v>172</v>
      </c>
      <c r="AM3" t="s">
        <v>0</v>
      </c>
      <c r="BG3" s="148" t="s">
        <v>1</v>
      </c>
      <c r="BH3" s="149"/>
      <c r="BI3" s="150"/>
      <c r="BK3" t="s">
        <v>159</v>
      </c>
    </row>
    <row r="4" spans="1:68">
      <c r="A4" t="s">
        <v>170</v>
      </c>
      <c r="AM4" t="s">
        <v>138</v>
      </c>
      <c r="BG4" s="148" t="s">
        <v>1</v>
      </c>
      <c r="BH4" s="149"/>
      <c r="BI4" s="150"/>
    </row>
    <row r="5" spans="1:68">
      <c r="B5" t="s">
        <v>150</v>
      </c>
      <c r="W5" s="57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5"/>
      <c r="AM5" t="s">
        <v>2</v>
      </c>
      <c r="BG5" s="148" t="s">
        <v>1</v>
      </c>
      <c r="BH5" s="149"/>
      <c r="BI5" s="150"/>
    </row>
    <row r="6" spans="1:68">
      <c r="C6" t="s">
        <v>135</v>
      </c>
      <c r="N6" s="1" t="s">
        <v>5</v>
      </c>
      <c r="O6" s="1"/>
      <c r="P6" s="8" t="s">
        <v>40</v>
      </c>
      <c r="Q6" s="134">
        <v>2</v>
      </c>
      <c r="R6" s="135"/>
      <c r="S6" s="136"/>
      <c r="T6" s="32" t="s">
        <v>13</v>
      </c>
      <c r="W6" s="57"/>
      <c r="AH6" s="57"/>
      <c r="AM6" t="s">
        <v>4</v>
      </c>
      <c r="BG6" s="137" t="s">
        <v>3</v>
      </c>
      <c r="BH6" s="138"/>
      <c r="BI6" s="139"/>
    </row>
    <row r="7" spans="1:68">
      <c r="B7" s="25"/>
      <c r="C7" t="s">
        <v>6</v>
      </c>
      <c r="N7" s="1" t="s">
        <v>7</v>
      </c>
      <c r="O7" s="1"/>
      <c r="P7" s="8" t="s">
        <v>40</v>
      </c>
      <c r="Q7" s="134">
        <v>0.4</v>
      </c>
      <c r="R7" s="135"/>
      <c r="S7" s="136"/>
      <c r="T7" s="32" t="s">
        <v>13</v>
      </c>
      <c r="W7" s="57"/>
      <c r="AH7" s="57"/>
    </row>
    <row r="8" spans="1:68">
      <c r="C8" t="s">
        <v>99</v>
      </c>
      <c r="F8" s="170">
        <v>0.7</v>
      </c>
      <c r="G8" s="171"/>
      <c r="H8" s="172"/>
      <c r="I8" t="s">
        <v>100</v>
      </c>
      <c r="J8" s="1" t="s">
        <v>5</v>
      </c>
      <c r="K8" s="8" t="s">
        <v>40</v>
      </c>
      <c r="N8" s="1" t="s">
        <v>8</v>
      </c>
      <c r="O8" s="1"/>
      <c r="P8" s="8" t="s">
        <v>40</v>
      </c>
      <c r="Q8" s="143">
        <f>Q6*F8</f>
        <v>1.4</v>
      </c>
      <c r="R8" s="144"/>
      <c r="S8" s="145"/>
      <c r="T8" s="32" t="s">
        <v>13</v>
      </c>
      <c r="W8" s="57"/>
      <c r="AH8" s="57"/>
      <c r="AK8" t="s">
        <v>157</v>
      </c>
    </row>
    <row r="9" spans="1:68">
      <c r="C9" t="s">
        <v>9</v>
      </c>
      <c r="E9" s="2"/>
      <c r="F9" s="2"/>
      <c r="N9" s="16" t="s">
        <v>10</v>
      </c>
      <c r="O9" s="16"/>
      <c r="P9" s="2"/>
      <c r="Q9" s="134">
        <v>0</v>
      </c>
      <c r="R9" s="135"/>
      <c r="S9" s="136"/>
      <c r="W9" s="57"/>
      <c r="AH9" s="57"/>
      <c r="AJ9" s="17"/>
      <c r="AK9" s="6"/>
      <c r="AL9" s="6" t="s">
        <v>140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137" t="s">
        <v>98</v>
      </c>
      <c r="BH9" s="138"/>
      <c r="BI9" s="139"/>
      <c r="BJ9" s="6"/>
      <c r="BK9" t="s">
        <v>160</v>
      </c>
      <c r="BL9" s="6"/>
      <c r="BM9" s="6"/>
      <c r="BN9" s="6"/>
    </row>
    <row r="10" spans="1:68">
      <c r="C10" t="s">
        <v>11</v>
      </c>
      <c r="E10" s="2"/>
      <c r="F10" s="2"/>
      <c r="N10" s="16" t="s">
        <v>12</v>
      </c>
      <c r="O10" s="16"/>
      <c r="P10" s="2"/>
      <c r="Q10" s="143">
        <f>(Q8-Q7-Q6*Q9)/Q6</f>
        <v>0.49999999999999994</v>
      </c>
      <c r="R10" s="144"/>
      <c r="S10" s="145"/>
      <c r="W10" s="57"/>
      <c r="AH10" s="57"/>
      <c r="AK10" s="6"/>
      <c r="AL10" s="6" t="s">
        <v>141</v>
      </c>
      <c r="AM10" s="6"/>
      <c r="AN10" s="6"/>
      <c r="AO10" s="6" t="s">
        <v>178</v>
      </c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8">
      <c r="W11" s="57"/>
      <c r="AH11" s="57"/>
      <c r="AK11" s="6"/>
      <c r="AL11" s="6"/>
      <c r="AM11" s="6"/>
      <c r="AN11" s="6"/>
      <c r="AO11" s="6"/>
      <c r="AP11" s="6" t="s">
        <v>179</v>
      </c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8">
      <c r="B12" t="s">
        <v>276</v>
      </c>
      <c r="W12" s="57"/>
      <c r="AH12" s="57"/>
      <c r="AN12" s="6"/>
      <c r="AQ12" s="6"/>
      <c r="AR12" t="s">
        <v>104</v>
      </c>
      <c r="AY12" s="6"/>
      <c r="BC12" s="6"/>
      <c r="BD12" s="6"/>
      <c r="BE12" s="6"/>
      <c r="BG12" s="137" t="s">
        <v>278</v>
      </c>
      <c r="BH12" s="138"/>
      <c r="BI12" s="139"/>
    </row>
    <row r="13" spans="1:68">
      <c r="C13" t="s">
        <v>234</v>
      </c>
      <c r="N13" s="1" t="s">
        <v>235</v>
      </c>
      <c r="O13" s="1"/>
      <c r="P13" s="8" t="s">
        <v>40</v>
      </c>
      <c r="Q13" s="134">
        <v>1</v>
      </c>
      <c r="R13" s="135"/>
      <c r="S13" s="136"/>
      <c r="T13" s="32" t="s">
        <v>13</v>
      </c>
      <c r="W13" s="57"/>
      <c r="AH13" s="57"/>
      <c r="AN13" s="6"/>
      <c r="AQ13" s="6"/>
      <c r="AR13" t="s">
        <v>139</v>
      </c>
      <c r="AY13" s="6"/>
      <c r="BC13" s="6"/>
      <c r="BD13" s="6"/>
      <c r="BE13" s="6"/>
      <c r="BG13" s="137" t="s">
        <v>335</v>
      </c>
      <c r="BH13" s="138"/>
      <c r="BI13" s="139"/>
      <c r="BK13" t="s">
        <v>161</v>
      </c>
    </row>
    <row r="14" spans="1:68">
      <c r="C14" t="s">
        <v>240</v>
      </c>
      <c r="N14" s="1" t="s">
        <v>236</v>
      </c>
      <c r="O14" s="1"/>
      <c r="P14" s="8" t="s">
        <v>40</v>
      </c>
      <c r="Q14" s="134">
        <v>1.8</v>
      </c>
      <c r="R14" s="135"/>
      <c r="S14" s="136"/>
      <c r="T14" s="32" t="s">
        <v>13</v>
      </c>
      <c r="W14" s="57"/>
      <c r="AH14" s="57"/>
      <c r="AN14" s="6"/>
      <c r="AQ14" s="6"/>
      <c r="AR14" t="s">
        <v>105</v>
      </c>
      <c r="AY14" s="6"/>
      <c r="BC14" s="6"/>
      <c r="BD14" s="6"/>
      <c r="BE14" s="6"/>
      <c r="BG14" s="137" t="s">
        <v>335</v>
      </c>
      <c r="BH14" s="138"/>
      <c r="BI14" s="139"/>
      <c r="BK14" t="s">
        <v>162</v>
      </c>
    </row>
    <row r="15" spans="1:68">
      <c r="C15" t="s">
        <v>11</v>
      </c>
      <c r="E15" s="2"/>
      <c r="F15" s="2"/>
      <c r="N15" s="76" t="s">
        <v>237</v>
      </c>
      <c r="O15" s="16"/>
      <c r="P15" s="2"/>
      <c r="Q15" s="143">
        <f>Q14/Q13</f>
        <v>1.8</v>
      </c>
      <c r="R15" s="144"/>
      <c r="S15" s="145"/>
      <c r="W15" s="5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59"/>
      <c r="AN15" s="6"/>
      <c r="AQ15" s="6"/>
      <c r="AR15" t="s">
        <v>106</v>
      </c>
      <c r="AY15" s="6"/>
      <c r="BC15" s="6"/>
      <c r="BD15" s="6"/>
      <c r="BE15" s="6"/>
      <c r="BG15" s="137" t="s">
        <v>278</v>
      </c>
      <c r="BH15" s="138"/>
      <c r="BI15" s="139"/>
      <c r="BK15" t="s">
        <v>162</v>
      </c>
      <c r="BO15" s="6"/>
      <c r="BP15" s="6"/>
    </row>
    <row r="16" spans="1:68">
      <c r="A16" s="17"/>
      <c r="AJ16" s="6"/>
      <c r="AM16" s="6"/>
      <c r="AP16" t="s">
        <v>180</v>
      </c>
      <c r="AY16" s="6"/>
      <c r="BC16" s="6"/>
      <c r="BD16" s="6"/>
      <c r="BE16" s="6"/>
      <c r="BG16" s="137" t="s">
        <v>335</v>
      </c>
      <c r="BH16" s="138"/>
      <c r="BI16" s="139"/>
      <c r="BK16" t="s">
        <v>164</v>
      </c>
      <c r="BO16" s="6"/>
      <c r="BP16" s="6"/>
    </row>
    <row r="17" spans="1:63">
      <c r="B17" t="s">
        <v>241</v>
      </c>
      <c r="AJ17" s="6"/>
      <c r="AM17" s="6"/>
      <c r="AO17" t="s">
        <v>338</v>
      </c>
      <c r="AY17" s="6"/>
      <c r="BC17" s="6"/>
      <c r="BD17" s="6"/>
      <c r="BE17" s="6"/>
      <c r="BG17" s="137" t="s">
        <v>335</v>
      </c>
      <c r="BH17" s="138"/>
      <c r="BI17" s="139"/>
      <c r="BK17" t="s">
        <v>163</v>
      </c>
    </row>
    <row r="18" spans="1:63">
      <c r="C18" t="s">
        <v>14</v>
      </c>
      <c r="N18" s="44" t="s">
        <v>182</v>
      </c>
      <c r="O18" s="3"/>
      <c r="P18" s="8" t="s">
        <v>40</v>
      </c>
      <c r="Q18" s="173">
        <v>18</v>
      </c>
      <c r="R18" s="174"/>
      <c r="S18" s="175"/>
      <c r="T18" s="32" t="s">
        <v>15</v>
      </c>
      <c r="AK18" t="s">
        <v>272</v>
      </c>
      <c r="BF18" s="32"/>
    </row>
    <row r="19" spans="1:63">
      <c r="C19" t="s">
        <v>16</v>
      </c>
      <c r="N19" s="44" t="s">
        <v>183</v>
      </c>
      <c r="O19" s="3"/>
      <c r="P19" s="8" t="s">
        <v>40</v>
      </c>
      <c r="Q19" s="129">
        <v>23</v>
      </c>
      <c r="R19" s="130"/>
      <c r="S19" s="131"/>
      <c r="T19" s="32" t="s">
        <v>17</v>
      </c>
      <c r="AC19" t="s">
        <v>337</v>
      </c>
      <c r="AL19" t="s">
        <v>261</v>
      </c>
      <c r="BF19" s="32"/>
      <c r="BG19" s="151" t="s">
        <v>262</v>
      </c>
      <c r="BH19" s="152"/>
      <c r="BI19" s="153"/>
      <c r="BK19" t="s">
        <v>263</v>
      </c>
    </row>
    <row r="20" spans="1:63">
      <c r="N20" s="44"/>
      <c r="O20" s="3"/>
      <c r="P20" s="8"/>
      <c r="Q20" s="116"/>
      <c r="R20" s="116"/>
      <c r="S20" s="116"/>
      <c r="T20" s="32"/>
      <c r="AL20" t="s">
        <v>264</v>
      </c>
      <c r="BC20" s="89" t="s">
        <v>265</v>
      </c>
      <c r="BE20" s="32" t="s">
        <v>40</v>
      </c>
      <c r="BF20" s="32"/>
      <c r="BG20" s="154">
        <f>_xlfn.IFS(BG19="A", 1, BG19="B", 0.85, TRUE, 0.7)</f>
        <v>1</v>
      </c>
      <c r="BH20" s="155"/>
      <c r="BI20" s="156"/>
    </row>
    <row r="21" spans="1:63">
      <c r="A21" s="17"/>
      <c r="B21" t="s">
        <v>300</v>
      </c>
      <c r="Q21" s="137" t="s">
        <v>313</v>
      </c>
      <c r="R21" s="138"/>
      <c r="S21" s="139"/>
      <c r="T21" s="32"/>
      <c r="AL21" t="s">
        <v>266</v>
      </c>
      <c r="BG21" s="157" t="s">
        <v>267</v>
      </c>
      <c r="BH21" s="158"/>
      <c r="BI21" s="159"/>
      <c r="BK21" t="s">
        <v>268</v>
      </c>
    </row>
    <row r="22" spans="1:63">
      <c r="C22" t="s">
        <v>116</v>
      </c>
      <c r="N22" s="43" t="s">
        <v>18</v>
      </c>
      <c r="O22" s="2"/>
      <c r="P22" s="8" t="s">
        <v>40</v>
      </c>
      <c r="Q22" s="129">
        <v>35</v>
      </c>
      <c r="R22" s="130"/>
      <c r="S22" s="131"/>
      <c r="T22" s="32" t="s">
        <v>134</v>
      </c>
      <c r="AC22" t="s">
        <v>151</v>
      </c>
    </row>
    <row r="23" spans="1:63">
      <c r="C23" t="s">
        <v>16</v>
      </c>
      <c r="N23" s="44" t="s">
        <v>184</v>
      </c>
      <c r="O23" s="3"/>
      <c r="P23" s="8" t="s">
        <v>40</v>
      </c>
      <c r="Q23" s="129">
        <v>20</v>
      </c>
      <c r="R23" s="130"/>
      <c r="S23" s="131"/>
      <c r="T23" s="32" t="s">
        <v>17</v>
      </c>
      <c r="AC23" t="s">
        <v>151</v>
      </c>
      <c r="AK23" t="s">
        <v>273</v>
      </c>
    </row>
    <row r="24" spans="1:63">
      <c r="C24" t="s">
        <v>19</v>
      </c>
      <c r="N24" s="5" t="s">
        <v>20</v>
      </c>
      <c r="O24" s="5"/>
      <c r="P24" s="8" t="s">
        <v>40</v>
      </c>
      <c r="Q24" s="129">
        <v>0</v>
      </c>
      <c r="R24" s="130"/>
      <c r="S24" s="131"/>
      <c r="T24" s="32" t="s">
        <v>21</v>
      </c>
      <c r="AC24" t="s">
        <v>151</v>
      </c>
      <c r="AL24" t="s">
        <v>269</v>
      </c>
      <c r="AU24" s="89" t="s">
        <v>270</v>
      </c>
      <c r="AW24" s="32" t="s">
        <v>40</v>
      </c>
      <c r="AY24" s="154">
        <f>BG20</f>
        <v>1</v>
      </c>
      <c r="AZ24" s="155"/>
      <c r="BA24" s="156"/>
      <c r="BB24" t="s">
        <v>100</v>
      </c>
      <c r="BC24" s="170">
        <v>0.2</v>
      </c>
      <c r="BD24" s="171"/>
      <c r="BE24" s="172"/>
      <c r="BF24" s="32" t="s">
        <v>40</v>
      </c>
      <c r="BG24" s="154">
        <f>BG20*BC24</f>
        <v>0.2</v>
      </c>
      <c r="BH24" s="155"/>
      <c r="BI24" s="156"/>
      <c r="BK24" t="s">
        <v>271</v>
      </c>
    </row>
    <row r="25" spans="1:63">
      <c r="AU25" s="89"/>
      <c r="AW25" s="32"/>
      <c r="AY25" s="118"/>
      <c r="AZ25" s="118"/>
      <c r="BA25" s="118"/>
      <c r="BC25" s="119"/>
      <c r="BD25" s="119"/>
      <c r="BE25" s="119"/>
      <c r="BF25" s="32"/>
      <c r="BG25" s="118"/>
      <c r="BH25" s="118"/>
      <c r="BI25" s="118"/>
    </row>
    <row r="26" spans="1:63">
      <c r="B26" t="s">
        <v>242</v>
      </c>
      <c r="AK26" t="s">
        <v>274</v>
      </c>
      <c r="BK26" t="s">
        <v>175</v>
      </c>
    </row>
    <row r="27" spans="1:63">
      <c r="A27" s="17"/>
      <c r="C27" t="s">
        <v>22</v>
      </c>
      <c r="Q27" s="137" t="s">
        <v>314</v>
      </c>
      <c r="R27" s="138"/>
      <c r="S27" s="138"/>
      <c r="T27" s="138"/>
      <c r="U27" s="138"/>
      <c r="V27" s="138"/>
      <c r="W27" s="138"/>
      <c r="X27" s="138"/>
      <c r="Y27" s="139"/>
      <c r="AP27" s="146" t="s">
        <v>101</v>
      </c>
      <c r="AQ27" s="147"/>
      <c r="AR27" s="147"/>
      <c r="AS27" s="147"/>
      <c r="AT27" s="147"/>
      <c r="AU27" s="147"/>
      <c r="AV27" s="147"/>
      <c r="AW27" s="160"/>
      <c r="AX27" s="146" t="s">
        <v>341</v>
      </c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60"/>
    </row>
    <row r="28" spans="1:63">
      <c r="C28" t="s">
        <v>23</v>
      </c>
      <c r="N28" s="43" t="s">
        <v>24</v>
      </c>
      <c r="O28" s="2"/>
      <c r="P28" s="8" t="s">
        <v>40</v>
      </c>
      <c r="Q28" s="140">
        <v>0.7</v>
      </c>
      <c r="R28" s="141"/>
      <c r="S28" s="142"/>
      <c r="AC28" t="s">
        <v>152</v>
      </c>
      <c r="AJ28" s="17"/>
      <c r="AP28" s="146" t="s">
        <v>342</v>
      </c>
      <c r="AQ28" s="147"/>
      <c r="AR28" s="147"/>
      <c r="AS28" s="160"/>
      <c r="AT28" s="146" t="s">
        <v>279</v>
      </c>
      <c r="AU28" s="147"/>
      <c r="AV28" s="147"/>
      <c r="AW28" s="160"/>
      <c r="AX28" s="146" t="s">
        <v>102</v>
      </c>
      <c r="AY28" s="147"/>
      <c r="AZ28" s="147"/>
      <c r="BA28" s="160"/>
      <c r="BB28" s="146" t="s">
        <v>30</v>
      </c>
      <c r="BC28" s="147"/>
      <c r="BD28" s="147"/>
      <c r="BE28" s="160"/>
      <c r="BF28" s="146" t="s">
        <v>279</v>
      </c>
      <c r="BG28" s="147"/>
      <c r="BH28" s="147"/>
      <c r="BI28" s="160"/>
    </row>
    <row r="29" spans="1:63">
      <c r="C29" t="s">
        <v>214</v>
      </c>
      <c r="N29" s="3" t="s">
        <v>215</v>
      </c>
      <c r="O29" s="5"/>
      <c r="P29" s="8" t="s">
        <v>40</v>
      </c>
      <c r="Q29" s="129">
        <v>0</v>
      </c>
      <c r="R29" s="130"/>
      <c r="S29" s="131"/>
      <c r="T29" s="32" t="s">
        <v>21</v>
      </c>
      <c r="AC29" t="s">
        <v>152</v>
      </c>
      <c r="AL29" s="90" t="s">
        <v>125</v>
      </c>
      <c r="AM29" s="91" t="s">
        <v>280</v>
      </c>
      <c r="AN29" s="91"/>
      <c r="AO29" s="92"/>
      <c r="AP29" s="157" t="s">
        <v>103</v>
      </c>
      <c r="AQ29" s="158"/>
      <c r="AR29" s="158"/>
      <c r="AS29" s="159"/>
      <c r="AT29" s="157" t="s">
        <v>83</v>
      </c>
      <c r="AU29" s="158"/>
      <c r="AV29" s="158"/>
      <c r="AW29" s="159"/>
      <c r="AX29" s="157" t="s">
        <v>103</v>
      </c>
      <c r="AY29" s="158"/>
      <c r="AZ29" s="158"/>
      <c r="BA29" s="159"/>
      <c r="BB29" s="157" t="s">
        <v>103</v>
      </c>
      <c r="BC29" s="158"/>
      <c r="BD29" s="158"/>
      <c r="BE29" s="159"/>
      <c r="BF29" s="157" t="s">
        <v>83</v>
      </c>
      <c r="BG29" s="158"/>
      <c r="BH29" s="158"/>
      <c r="BI29" s="159"/>
    </row>
    <row r="30" spans="1:63">
      <c r="C30" t="s">
        <v>147</v>
      </c>
      <c r="N30" s="5" t="s">
        <v>127</v>
      </c>
      <c r="O30" s="5"/>
      <c r="P30" s="8" t="s">
        <v>40</v>
      </c>
      <c r="Q30" s="129">
        <v>300</v>
      </c>
      <c r="R30" s="130"/>
      <c r="S30" s="131"/>
      <c r="T30" s="32" t="s">
        <v>21</v>
      </c>
      <c r="AC30" t="s">
        <v>153</v>
      </c>
      <c r="AJ30" s="115" t="s">
        <v>334</v>
      </c>
      <c r="AL30" s="112" t="s">
        <v>126</v>
      </c>
      <c r="AM30" s="113" t="s">
        <v>281</v>
      </c>
      <c r="AN30" s="113"/>
      <c r="AO30" s="114"/>
      <c r="AP30" s="137" t="s">
        <v>103</v>
      </c>
      <c r="AQ30" s="138"/>
      <c r="AR30" s="138"/>
      <c r="AS30" s="139"/>
      <c r="AT30" s="137" t="s">
        <v>83</v>
      </c>
      <c r="AU30" s="138"/>
      <c r="AV30" s="138"/>
      <c r="AW30" s="139"/>
      <c r="AX30" s="137" t="s">
        <v>83</v>
      </c>
      <c r="AY30" s="138"/>
      <c r="AZ30" s="138"/>
      <c r="BA30" s="139"/>
      <c r="BB30" s="137" t="s">
        <v>103</v>
      </c>
      <c r="BC30" s="138"/>
      <c r="BD30" s="138"/>
      <c r="BE30" s="139"/>
      <c r="BF30" s="137" t="s">
        <v>83</v>
      </c>
      <c r="BG30" s="138"/>
      <c r="BH30" s="138"/>
      <c r="BI30" s="139"/>
    </row>
    <row r="31" spans="1:63">
      <c r="C31" t="s">
        <v>260</v>
      </c>
      <c r="N31" s="5" t="s">
        <v>127</v>
      </c>
      <c r="O31" s="5"/>
      <c r="P31" s="8" t="s">
        <v>40</v>
      </c>
      <c r="Q31" s="129">
        <v>450</v>
      </c>
      <c r="R31" s="130"/>
      <c r="S31" s="131"/>
      <c r="T31" s="32" t="s">
        <v>21</v>
      </c>
      <c r="AC31" t="s">
        <v>153</v>
      </c>
      <c r="AL31" s="90" t="s">
        <v>282</v>
      </c>
      <c r="AM31" s="91" t="s">
        <v>244</v>
      </c>
      <c r="AN31" s="91"/>
      <c r="AO31" s="92"/>
      <c r="AP31" s="157" t="s">
        <v>103</v>
      </c>
      <c r="AQ31" s="158"/>
      <c r="AR31" s="158"/>
      <c r="AS31" s="159"/>
      <c r="AT31" s="157" t="s">
        <v>103</v>
      </c>
      <c r="AU31" s="158"/>
      <c r="AV31" s="158"/>
      <c r="AW31" s="159"/>
      <c r="AX31" s="157" t="s">
        <v>83</v>
      </c>
      <c r="AY31" s="158"/>
      <c r="AZ31" s="158"/>
      <c r="BA31" s="159"/>
      <c r="BB31" s="157" t="s">
        <v>103</v>
      </c>
      <c r="BC31" s="158"/>
      <c r="BD31" s="158"/>
      <c r="BE31" s="159"/>
      <c r="BF31" s="157" t="s">
        <v>103</v>
      </c>
      <c r="BG31" s="158"/>
      <c r="BH31" s="158"/>
      <c r="BI31" s="159"/>
    </row>
    <row r="32" spans="1:63">
      <c r="C32" t="s">
        <v>204</v>
      </c>
    </row>
    <row r="33" spans="1:70">
      <c r="Q33" s="137" t="s">
        <v>136</v>
      </c>
      <c r="R33" s="138"/>
      <c r="S33" s="139"/>
      <c r="AJ33" s="17"/>
      <c r="AK33" s="6" t="s">
        <v>275</v>
      </c>
    </row>
    <row r="34" spans="1:70">
      <c r="AT34" s="126" t="s">
        <v>29</v>
      </c>
      <c r="AU34" s="124"/>
      <c r="AV34" s="124"/>
      <c r="AW34" s="124"/>
      <c r="AX34" s="124"/>
      <c r="AY34" s="125"/>
      <c r="AZ34" s="124" t="s">
        <v>244</v>
      </c>
      <c r="BA34" s="124"/>
      <c r="BB34" s="124"/>
      <c r="BC34" s="124"/>
      <c r="BD34" s="124"/>
      <c r="BE34" s="125"/>
    </row>
    <row r="35" spans="1:70">
      <c r="A35" s="17"/>
      <c r="B35" t="s">
        <v>243</v>
      </c>
      <c r="AL35" s="146" t="s">
        <v>128</v>
      </c>
      <c r="AM35" s="147"/>
      <c r="AN35" s="147"/>
      <c r="AO35" s="147"/>
      <c r="AP35" s="147"/>
      <c r="AQ35" s="147"/>
      <c r="AR35" s="147"/>
      <c r="AS35" s="147"/>
      <c r="AT35" s="122" t="s">
        <v>177</v>
      </c>
      <c r="AU35" s="123"/>
      <c r="AV35" s="123"/>
      <c r="AW35" s="123"/>
      <c r="AX35" s="168">
        <v>6</v>
      </c>
      <c r="AY35" s="169"/>
      <c r="AZ35" s="123" t="s">
        <v>177</v>
      </c>
      <c r="BA35" s="123"/>
      <c r="BB35" s="123"/>
      <c r="BC35" s="123"/>
      <c r="BD35" s="168">
        <v>3</v>
      </c>
      <c r="BE35" s="169"/>
      <c r="BK35" t="s">
        <v>165</v>
      </c>
    </row>
    <row r="36" spans="1:70">
      <c r="C36" t="s">
        <v>25</v>
      </c>
      <c r="N36" s="1" t="s">
        <v>26</v>
      </c>
      <c r="O36" s="1"/>
      <c r="P36" s="8" t="s">
        <v>40</v>
      </c>
      <c r="Q36" s="129">
        <v>10</v>
      </c>
      <c r="R36" s="130"/>
      <c r="S36" s="131"/>
      <c r="T36" s="32" t="s">
        <v>27</v>
      </c>
      <c r="AC36" t="s">
        <v>154</v>
      </c>
      <c r="AL36" s="146" t="s">
        <v>231</v>
      </c>
      <c r="AM36" s="147"/>
      <c r="AN36" s="147"/>
      <c r="AO36" s="147"/>
      <c r="AP36" s="147"/>
      <c r="AQ36" s="147"/>
      <c r="AR36" s="147"/>
      <c r="AS36" s="147"/>
      <c r="AT36" s="129">
        <v>1.5</v>
      </c>
      <c r="AU36" s="130"/>
      <c r="AV36" s="130"/>
      <c r="AW36" s="130"/>
      <c r="AX36" s="130"/>
      <c r="AY36" s="131"/>
      <c r="AZ36" s="130">
        <v>1.2</v>
      </c>
      <c r="BA36" s="130"/>
      <c r="BB36" s="130"/>
      <c r="BC36" s="130"/>
      <c r="BD36" s="130"/>
      <c r="BE36" s="131"/>
      <c r="BK36" t="s">
        <v>166</v>
      </c>
    </row>
    <row r="37" spans="1:70">
      <c r="C37" t="s">
        <v>238</v>
      </c>
      <c r="N37" s="3" t="s">
        <v>239</v>
      </c>
      <c r="O37" s="5"/>
      <c r="P37" s="8" t="s">
        <v>40</v>
      </c>
      <c r="Q37" s="143">
        <f>Q7+Q14</f>
        <v>2.2000000000000002</v>
      </c>
      <c r="R37" s="144"/>
      <c r="S37" s="145"/>
      <c r="T37" s="32" t="s">
        <v>13</v>
      </c>
      <c r="AL37" s="146" t="s">
        <v>148</v>
      </c>
      <c r="AM37" s="147"/>
      <c r="AN37" s="147"/>
      <c r="AO37" s="147"/>
      <c r="AP37" s="147"/>
      <c r="AQ37" s="147"/>
      <c r="AR37" s="147"/>
      <c r="AS37" s="147"/>
      <c r="AT37" s="127">
        <f>Q30</f>
        <v>300</v>
      </c>
      <c r="AU37" s="128"/>
      <c r="AV37" s="128"/>
      <c r="AW37" s="132" t="s">
        <v>21</v>
      </c>
      <c r="AX37" s="132"/>
      <c r="AY37" s="133"/>
      <c r="AZ37" s="128">
        <f>Q31</f>
        <v>450</v>
      </c>
      <c r="BA37" s="128"/>
      <c r="BB37" s="128"/>
      <c r="BC37" s="132" t="s">
        <v>21</v>
      </c>
      <c r="BD37" s="132"/>
      <c r="BE37" s="133"/>
      <c r="BK37" t="s">
        <v>153</v>
      </c>
    </row>
    <row r="38" spans="1:70">
      <c r="C38" t="s">
        <v>137</v>
      </c>
      <c r="Q38" s="137" t="s">
        <v>136</v>
      </c>
      <c r="R38" s="138"/>
      <c r="S38" s="139"/>
      <c r="AI38">
        <v>1</v>
      </c>
      <c r="AL38" s="165" t="s">
        <v>205</v>
      </c>
      <c r="AM38" s="166"/>
      <c r="AN38" s="166"/>
      <c r="AO38" s="166"/>
      <c r="AP38" s="166"/>
      <c r="AQ38" s="166"/>
      <c r="AR38" s="166"/>
      <c r="AS38" s="167"/>
      <c r="AT38" s="161" t="s">
        <v>206</v>
      </c>
      <c r="AU38" s="162"/>
      <c r="AV38" s="162"/>
      <c r="AW38" s="162"/>
      <c r="AX38" s="162"/>
      <c r="AY38" s="163"/>
      <c r="AZ38" s="164" t="s">
        <v>206</v>
      </c>
      <c r="BA38" s="130"/>
      <c r="BB38" s="130"/>
      <c r="BC38" s="130"/>
      <c r="BD38" s="130"/>
      <c r="BE38" s="131"/>
      <c r="BF38" s="6"/>
      <c r="BG38" s="6"/>
      <c r="BH38" s="6"/>
      <c r="BI38" s="6"/>
      <c r="BK38" t="s">
        <v>216</v>
      </c>
      <c r="BR38">
        <v>2</v>
      </c>
    </row>
    <row r="43" spans="1:70"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</row>
    <row r="44" spans="1:70"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</row>
    <row r="45" spans="1:70"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</row>
    <row r="49" spans="2:70">
      <c r="BP49" s="6"/>
      <c r="BQ49" s="6"/>
    </row>
    <row r="50" spans="2:70">
      <c r="BP50" s="6"/>
      <c r="BQ50" s="6"/>
      <c r="BR50" s="6"/>
    </row>
    <row r="51" spans="2:70">
      <c r="AJ51" s="6"/>
      <c r="BP51" s="6"/>
      <c r="BQ51" s="6"/>
      <c r="BR51" s="6"/>
    </row>
    <row r="52" spans="2:70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AC52" s="6"/>
      <c r="AD52" s="6"/>
      <c r="AE52" s="6"/>
      <c r="AF52" s="6"/>
      <c r="AG52" s="6"/>
      <c r="AJ52" s="6"/>
      <c r="BR52" s="6"/>
    </row>
    <row r="53" spans="2:70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J53" s="6"/>
    </row>
    <row r="54" spans="2:70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spans="2:70" s="6" customFormat="1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AC55"/>
      <c r="AD55"/>
      <c r="AE55"/>
      <c r="AF55"/>
      <c r="AG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</row>
    <row r="56" spans="2:70" s="6" customFormat="1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</row>
    <row r="57" spans="2:70" s="6" customFormat="1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</row>
    <row r="58" spans="2:70">
      <c r="AI58" s="6"/>
    </row>
  </sheetData>
  <sheetProtection sheet="1" objects="1" scenarios="1"/>
  <mergeCells count="82">
    <mergeCell ref="F8:H8"/>
    <mergeCell ref="BG16:BI16"/>
    <mergeCell ref="AP28:AS28"/>
    <mergeCell ref="AX28:BA28"/>
    <mergeCell ref="BB28:BE28"/>
    <mergeCell ref="BF28:BI28"/>
    <mergeCell ref="BG17:BI17"/>
    <mergeCell ref="Q18:S18"/>
    <mergeCell ref="BG14:BI14"/>
    <mergeCell ref="BG15:BI15"/>
    <mergeCell ref="Q19:S19"/>
    <mergeCell ref="BG24:BI24"/>
    <mergeCell ref="AP27:AW27"/>
    <mergeCell ref="AT28:AW28"/>
    <mergeCell ref="BC24:BE24"/>
    <mergeCell ref="BG21:BI21"/>
    <mergeCell ref="AT38:AY38"/>
    <mergeCell ref="AZ38:BE38"/>
    <mergeCell ref="AP29:AS29"/>
    <mergeCell ref="AP30:AS30"/>
    <mergeCell ref="AX29:BA29"/>
    <mergeCell ref="AX30:BA30"/>
    <mergeCell ref="BB29:BE29"/>
    <mergeCell ref="BC37:BE37"/>
    <mergeCell ref="AL38:AS38"/>
    <mergeCell ref="AZ36:BE36"/>
    <mergeCell ref="AZ35:BC35"/>
    <mergeCell ref="BD35:BE35"/>
    <mergeCell ref="AL37:AS37"/>
    <mergeCell ref="AX35:AY35"/>
    <mergeCell ref="BF29:BI29"/>
    <mergeCell ref="BF30:BI30"/>
    <mergeCell ref="Q31:S31"/>
    <mergeCell ref="Q13:S13"/>
    <mergeCell ref="Q14:S14"/>
    <mergeCell ref="Q15:S15"/>
    <mergeCell ref="AY24:BA24"/>
    <mergeCell ref="AT29:AW29"/>
    <mergeCell ref="AT30:AW30"/>
    <mergeCell ref="AT31:AW31"/>
    <mergeCell ref="AX27:BI27"/>
    <mergeCell ref="AP31:AS31"/>
    <mergeCell ref="AX31:BA31"/>
    <mergeCell ref="BB31:BE31"/>
    <mergeCell ref="BF31:BI31"/>
    <mergeCell ref="BB30:BE30"/>
    <mergeCell ref="AL35:AS35"/>
    <mergeCell ref="AL36:AS36"/>
    <mergeCell ref="BG2:BI2"/>
    <mergeCell ref="Q24:S24"/>
    <mergeCell ref="BG3:BI3"/>
    <mergeCell ref="BG4:BI4"/>
    <mergeCell ref="Q8:S8"/>
    <mergeCell ref="Q9:S9"/>
    <mergeCell ref="Q10:S10"/>
    <mergeCell ref="BG5:BI5"/>
    <mergeCell ref="BG6:BI6"/>
    <mergeCell ref="BG9:BI9"/>
    <mergeCell ref="BG12:BI12"/>
    <mergeCell ref="BG13:BI13"/>
    <mergeCell ref="BG19:BI19"/>
    <mergeCell ref="BG20:BI20"/>
    <mergeCell ref="Q6:S6"/>
    <mergeCell ref="Q38:S38"/>
    <mergeCell ref="Q36:S36"/>
    <mergeCell ref="Q28:S28"/>
    <mergeCell ref="Q29:S29"/>
    <mergeCell ref="Q30:S30"/>
    <mergeCell ref="Q23:S23"/>
    <mergeCell ref="Q33:S33"/>
    <mergeCell ref="Q27:Y27"/>
    <mergeCell ref="Q37:S37"/>
    <mergeCell ref="Q21:S21"/>
    <mergeCell ref="Q22:S22"/>
    <mergeCell ref="Q7:S7"/>
    <mergeCell ref="AT35:AW35"/>
    <mergeCell ref="AZ34:BE34"/>
    <mergeCell ref="AT34:AY34"/>
    <mergeCell ref="AT37:AV37"/>
    <mergeCell ref="AZ37:BB37"/>
    <mergeCell ref="AT36:AY36"/>
    <mergeCell ref="AW37:AY37"/>
  </mergeCells>
  <phoneticPr fontId="21"/>
  <dataValidations count="4">
    <dataValidation type="list" allowBlank="1" showInputMessage="1" showErrorMessage="1" sqref="BG2" xr:uid="{648CC78A-7C72-4ED0-9F4C-32F4ECC5B850}">
      <formula1>"重要度１, 重要度２"</formula1>
    </dataValidation>
    <dataValidation type="list" allowBlank="1" showInputMessage="1" showErrorMessage="1" sqref="BG3:BG6" xr:uid="{B3F7E7DE-A38E-4F1C-9C41-0238C662AD9A}">
      <formula1>"性能１, 性能２, 性能３"</formula1>
    </dataValidation>
    <dataValidation type="list" allowBlank="1" showInputMessage="1" showErrorMessage="1" sqref="AP29:AP31 AX29:AX31 BF29:BF31 BB29:BB31 AT29:AT31" xr:uid="{F31A8F55-436B-4E2E-BAE4-975B8091FD31}">
      <formula1>"有り, ー"</formula1>
    </dataValidation>
    <dataValidation type="list" allowBlank="1" showInputMessage="1" showErrorMessage="1" sqref="BG12:BI17" xr:uid="{7F5E06CE-16D0-454F-830E-E9FB93CF39D9}">
      <formula1>"要, 要(省略), 不要"</formula1>
    </dataValidation>
  </dataValidations>
  <hyperlinks>
    <hyperlink ref="AA1" r:id="rId1" display="© 2023 ce-note.com" xr:uid="{9A703935-B851-463E-AF4D-36CAFA521585}"/>
  </hyperlinks>
  <pageMargins left="0.70866141732283472" right="0.70866141732283472" top="0.74803149606299213" bottom="0.74803149606299213" header="0.31496062992125984" footer="0.31496062992125984"/>
  <pageSetup paperSize="9" scale="75" orientation="portrait" r:id="rId2"/>
  <colBreaks count="1" manualBreakCount="1">
    <brk id="35" max="1048575" man="1"/>
  </colBrea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569F0-7C54-4BFC-9661-E5F63DF979EC}">
  <dimension ref="A1:BS42"/>
  <sheetViews>
    <sheetView showGridLines="0" view="pageBreakPreview" zoomScale="70" zoomScaleNormal="70" zoomScaleSheetLayoutView="70" workbookViewId="0">
      <selection activeCell="A2" sqref="A2"/>
    </sheetView>
  </sheetViews>
  <sheetFormatPr defaultRowHeight="18"/>
  <cols>
    <col min="1" max="70" width="3" customWidth="1"/>
  </cols>
  <sheetData>
    <row r="1" spans="1:71">
      <c r="A1" t="s">
        <v>213</v>
      </c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</row>
    <row r="2" spans="1:71" s="6" customFormat="1">
      <c r="A2" s="18"/>
      <c r="B2" s="6" t="s">
        <v>167</v>
      </c>
      <c r="AJ2"/>
      <c r="AK2" s="79"/>
      <c r="AL2" s="87" t="s">
        <v>245</v>
      </c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</row>
    <row r="3" spans="1:71" s="6" customFormat="1">
      <c r="C3" s="6" t="s">
        <v>339</v>
      </c>
      <c r="AJ3"/>
      <c r="AK3" s="79"/>
      <c r="AL3" s="87"/>
      <c r="AM3" s="94" t="s">
        <v>290</v>
      </c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</row>
    <row r="4" spans="1:71" s="6" customFormat="1">
      <c r="C4" s="6" t="s">
        <v>217</v>
      </c>
      <c r="D4" s="4"/>
      <c r="E4" s="7"/>
      <c r="AJ4"/>
      <c r="AK4"/>
      <c r="AL4" s="79"/>
      <c r="AM4" s="79"/>
      <c r="AN4" s="6" t="s">
        <v>343</v>
      </c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</row>
    <row r="5" spans="1:71" s="6" customFormat="1">
      <c r="D5" s="4"/>
      <c r="E5" s="7"/>
      <c r="AJ5"/>
      <c r="AK5"/>
      <c r="AM5" s="79"/>
      <c r="AN5" s="187" t="s">
        <v>108</v>
      </c>
      <c r="AO5" s="186" t="s">
        <v>33</v>
      </c>
      <c r="AP5" s="187" t="s">
        <v>225</v>
      </c>
      <c r="AQ5" s="176" t="s">
        <v>35</v>
      </c>
      <c r="AR5" s="78" t="s">
        <v>248</v>
      </c>
      <c r="AS5" s="28" t="s">
        <v>41</v>
      </c>
      <c r="AT5" s="78" t="s">
        <v>235</v>
      </c>
      <c r="AU5" s="177" t="s">
        <v>246</v>
      </c>
      <c r="AV5" s="187" t="s">
        <v>249</v>
      </c>
      <c r="AW5" s="41"/>
      <c r="AX5" s="20"/>
      <c r="AY5" s="20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</row>
    <row r="6" spans="1:71" s="6" customFormat="1">
      <c r="C6" s="165" t="s">
        <v>117</v>
      </c>
      <c r="D6" s="166"/>
      <c r="E6" s="165" t="s">
        <v>119</v>
      </c>
      <c r="F6" s="166"/>
      <c r="G6" s="166"/>
      <c r="H6" s="194" t="s">
        <v>120</v>
      </c>
      <c r="I6" s="195"/>
      <c r="J6" s="195"/>
      <c r="K6" s="165" t="s">
        <v>218</v>
      </c>
      <c r="L6" s="166"/>
      <c r="M6" s="166"/>
      <c r="N6" s="205" t="s">
        <v>121</v>
      </c>
      <c r="O6" s="206"/>
      <c r="P6" s="206"/>
      <c r="Q6" s="205" t="s">
        <v>122</v>
      </c>
      <c r="R6" s="206"/>
      <c r="S6" s="206"/>
      <c r="T6" s="205" t="s">
        <v>123</v>
      </c>
      <c r="U6" s="206"/>
      <c r="V6" s="206"/>
      <c r="W6" s="205" t="s">
        <v>124</v>
      </c>
      <c r="X6" s="206"/>
      <c r="Y6" s="207"/>
      <c r="AJ6"/>
      <c r="AK6"/>
      <c r="AL6" s="81"/>
      <c r="AN6" s="187"/>
      <c r="AO6" s="186"/>
      <c r="AP6" s="187"/>
      <c r="AQ6" s="177"/>
      <c r="AR6" s="188" t="s">
        <v>107</v>
      </c>
      <c r="AS6" s="188"/>
      <c r="AT6" s="188"/>
      <c r="AU6" s="177"/>
      <c r="AV6" s="187"/>
      <c r="AW6" s="41"/>
      <c r="AX6" s="20"/>
      <c r="AY6" s="20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</row>
    <row r="7" spans="1:71" s="6" customFormat="1">
      <c r="C7" s="165" t="s">
        <v>125</v>
      </c>
      <c r="D7" s="166"/>
      <c r="E7" s="197">
        <f>'1.設計条件'!Q7</f>
        <v>0.4</v>
      </c>
      <c r="F7" s="198"/>
      <c r="G7" s="198"/>
      <c r="H7" s="197">
        <f>'1.設計条件'!Q6</f>
        <v>2</v>
      </c>
      <c r="I7" s="198"/>
      <c r="J7" s="198"/>
      <c r="K7" s="197">
        <f>E7*H7*AC7</f>
        <v>0.8</v>
      </c>
      <c r="L7" s="198"/>
      <c r="M7" s="198"/>
      <c r="N7" s="197">
        <f>E7/AD7</f>
        <v>0.2</v>
      </c>
      <c r="O7" s="198"/>
      <c r="P7" s="198"/>
      <c r="Q7" s="197">
        <f>H7/AD7</f>
        <v>1</v>
      </c>
      <c r="R7" s="198"/>
      <c r="S7" s="198"/>
      <c r="T7" s="197">
        <f>K7*N7</f>
        <v>0.16000000000000003</v>
      </c>
      <c r="U7" s="198"/>
      <c r="V7" s="198"/>
      <c r="W7" s="197">
        <f>K7*Q7</f>
        <v>0.8</v>
      </c>
      <c r="X7" s="198"/>
      <c r="Y7" s="203"/>
      <c r="Z7" s="201" t="s">
        <v>129</v>
      </c>
      <c r="AA7" s="202"/>
      <c r="AB7" s="202"/>
      <c r="AC7" s="29">
        <f>IF(Z7="長方形", 1,0.5)</f>
        <v>1</v>
      </c>
      <c r="AD7" s="29">
        <f>IF(AC7=1, 2,3)</f>
        <v>2</v>
      </c>
      <c r="AJ7"/>
      <c r="AK7"/>
      <c r="AL7" s="79"/>
      <c r="AO7" s="186" t="s">
        <v>33</v>
      </c>
      <c r="AP7" s="181">
        <f>'1.設計条件'!$Q$8</f>
        <v>1.4</v>
      </c>
      <c r="AQ7" s="181"/>
      <c r="AR7" s="176" t="s">
        <v>35</v>
      </c>
      <c r="AS7" s="183">
        <f>'1.設計条件'!$Q$6</f>
        <v>2</v>
      </c>
      <c r="AT7" s="183"/>
      <c r="AU7" s="28" t="s">
        <v>41</v>
      </c>
      <c r="AV7" s="183">
        <f>'1.設計条件'!$Q$13</f>
        <v>1</v>
      </c>
      <c r="AW7" s="183"/>
      <c r="AX7" s="177" t="s">
        <v>246</v>
      </c>
      <c r="AY7" s="181">
        <f>'1.設計条件'!$Q$37</f>
        <v>2.2000000000000002</v>
      </c>
      <c r="AZ7" s="181"/>
      <c r="BA7" s="41"/>
      <c r="BB7" s="99"/>
      <c r="BC7" s="99"/>
      <c r="BD7" s="104"/>
      <c r="BE7" s="99"/>
      <c r="BF7" s="9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</row>
    <row r="8" spans="1:71" s="6" customFormat="1">
      <c r="C8" s="165" t="s">
        <v>126</v>
      </c>
      <c r="D8" s="166"/>
      <c r="E8" s="197">
        <f>'1.設計条件'!Q8-'2.自重と土塊面積'!E7</f>
        <v>0.99999999999999989</v>
      </c>
      <c r="F8" s="198"/>
      <c r="G8" s="198"/>
      <c r="H8" s="197">
        <f>'1.設計条件'!Q6</f>
        <v>2</v>
      </c>
      <c r="I8" s="198"/>
      <c r="J8" s="198"/>
      <c r="K8" s="197">
        <f>E8*H8*AC8</f>
        <v>0.99999999999999989</v>
      </c>
      <c r="L8" s="198"/>
      <c r="M8" s="198"/>
      <c r="N8" s="197">
        <f>E7+E8/AD8</f>
        <v>0.73333333333333339</v>
      </c>
      <c r="O8" s="198"/>
      <c r="P8" s="198"/>
      <c r="Q8" s="197">
        <f>H8/AD8</f>
        <v>0.66666666666666663</v>
      </c>
      <c r="R8" s="198"/>
      <c r="S8" s="198"/>
      <c r="T8" s="197">
        <f>K8*N8</f>
        <v>0.73333333333333328</v>
      </c>
      <c r="U8" s="198"/>
      <c r="V8" s="198"/>
      <c r="W8" s="197">
        <f>K8*Q8</f>
        <v>0.66666666666666652</v>
      </c>
      <c r="X8" s="198"/>
      <c r="Y8" s="203"/>
      <c r="Z8" s="202" t="s">
        <v>130</v>
      </c>
      <c r="AA8" s="202"/>
      <c r="AB8" s="202"/>
      <c r="AC8" s="29">
        <f>IF(Z8="長方形", 1,0.5)</f>
        <v>0.5</v>
      </c>
      <c r="AD8" s="29">
        <f>IF(AC8=1, 2,3)</f>
        <v>3</v>
      </c>
      <c r="AJ8"/>
      <c r="AK8"/>
      <c r="AL8" s="79"/>
      <c r="AM8" s="79"/>
      <c r="AN8" s="79"/>
      <c r="AO8" s="186"/>
      <c r="AP8" s="181"/>
      <c r="AQ8" s="181"/>
      <c r="AR8" s="177"/>
      <c r="AT8" s="188" t="s">
        <v>107</v>
      </c>
      <c r="AU8" s="188"/>
      <c r="AV8" s="188"/>
      <c r="AX8" s="177"/>
      <c r="AY8" s="181"/>
      <c r="AZ8" s="181"/>
      <c r="BA8" s="41"/>
      <c r="BB8" s="99"/>
      <c r="BC8" s="99"/>
      <c r="BD8" s="41"/>
      <c r="BE8" s="99"/>
      <c r="BF8" s="9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</row>
    <row r="9" spans="1:71" s="6" customFormat="1">
      <c r="C9" s="165" t="s">
        <v>118</v>
      </c>
      <c r="D9" s="166"/>
      <c r="E9" s="190"/>
      <c r="F9" s="191"/>
      <c r="G9" s="191"/>
      <c r="H9" s="199"/>
      <c r="I9" s="200"/>
      <c r="J9" s="200"/>
      <c r="K9" s="197">
        <f>SUM(K7:M8)</f>
        <v>1.7999999999999998</v>
      </c>
      <c r="L9" s="198"/>
      <c r="M9" s="198"/>
      <c r="N9" s="190"/>
      <c r="O9" s="191"/>
      <c r="P9" s="191"/>
      <c r="Q9" s="190"/>
      <c r="R9" s="191"/>
      <c r="S9" s="191"/>
      <c r="T9" s="197">
        <f>SUM(T7:V8)</f>
        <v>0.89333333333333331</v>
      </c>
      <c r="U9" s="198"/>
      <c r="V9" s="198"/>
      <c r="W9" s="197">
        <f>SUM(W7:Y8)</f>
        <v>1.4666666666666666</v>
      </c>
      <c r="X9" s="198"/>
      <c r="Y9" s="203"/>
      <c r="AJ9"/>
      <c r="AK9"/>
      <c r="AL9" s="79"/>
      <c r="AM9" s="79"/>
      <c r="AN9" s="79"/>
      <c r="AO9" s="186" t="s">
        <v>33</v>
      </c>
      <c r="AP9" s="183">
        <f>AS7+AV7</f>
        <v>3</v>
      </c>
      <c r="AQ9" s="183"/>
      <c r="AR9" s="183"/>
      <c r="AS9" s="177" t="s">
        <v>246</v>
      </c>
      <c r="AT9" s="181">
        <f>AY7-AP7</f>
        <v>0.80000000000000027</v>
      </c>
      <c r="AU9" s="181"/>
      <c r="BB9" s="79"/>
      <c r="BC9" s="79"/>
      <c r="BD9" s="79"/>
      <c r="BE9" s="79"/>
      <c r="BF9" s="99"/>
      <c r="BG9" s="79"/>
      <c r="BH9" s="79"/>
      <c r="BI9" s="79"/>
      <c r="BJ9" s="79"/>
      <c r="BK9" s="79"/>
      <c r="BL9" s="79"/>
      <c r="BM9" s="79"/>
      <c r="BN9" s="79"/>
      <c r="BO9" s="79"/>
      <c r="BP9" s="79"/>
      <c r="BQ9" s="79"/>
      <c r="BR9" s="79"/>
    </row>
    <row r="10" spans="1:71" s="6" customFormat="1">
      <c r="AJ10"/>
      <c r="AK10"/>
      <c r="AL10" s="79"/>
      <c r="AM10" s="79"/>
      <c r="AN10" s="79"/>
      <c r="AO10" s="186"/>
      <c r="AP10" s="188" t="s">
        <v>107</v>
      </c>
      <c r="AQ10" s="188"/>
      <c r="AR10" s="188"/>
      <c r="AS10" s="177"/>
      <c r="AT10" s="181"/>
      <c r="AU10" s="181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</row>
    <row r="11" spans="1:71" s="6" customFormat="1">
      <c r="Z11" s="60"/>
      <c r="AA11" s="61"/>
      <c r="AB11" s="61"/>
      <c r="AC11" s="61"/>
      <c r="AD11" s="61"/>
      <c r="AE11" s="61"/>
      <c r="AF11" s="61"/>
      <c r="AG11" s="61"/>
      <c r="AH11" s="62"/>
      <c r="AJ11"/>
      <c r="AK11"/>
      <c r="AL11" s="79"/>
      <c r="AM11" s="79"/>
      <c r="AN11" s="79"/>
      <c r="BB11" s="79"/>
      <c r="BC11" s="79"/>
      <c r="BD11" s="79"/>
      <c r="BE11" s="79"/>
      <c r="BF11" s="82"/>
      <c r="BG11" s="83"/>
      <c r="BH11" s="83"/>
      <c r="BI11" s="83"/>
      <c r="BJ11" s="83"/>
      <c r="BK11" s="83"/>
      <c r="BL11" s="83"/>
      <c r="BM11" s="83"/>
      <c r="BN11" s="83"/>
      <c r="BO11" s="83"/>
      <c r="BP11" s="83"/>
      <c r="BQ11" s="84"/>
      <c r="BR11" s="79"/>
    </row>
    <row r="12" spans="1:71" s="6" customFormat="1">
      <c r="Z12" s="63"/>
      <c r="AH12" s="64"/>
      <c r="AJ12"/>
      <c r="AK12"/>
      <c r="AL12" s="79"/>
      <c r="AM12" s="79"/>
      <c r="AN12" s="6" t="s">
        <v>344</v>
      </c>
      <c r="AW12" s="41"/>
      <c r="AX12" s="20"/>
      <c r="AY12" s="20"/>
      <c r="AZ12" s="20"/>
      <c r="BA12" s="20"/>
      <c r="BB12" s="20"/>
      <c r="BC12" s="79"/>
      <c r="BD12" s="79"/>
      <c r="BE12" s="79"/>
      <c r="BF12" s="85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86"/>
      <c r="BR12" s="79"/>
    </row>
    <row r="13" spans="1:71" s="6" customFormat="1">
      <c r="Z13" s="63"/>
      <c r="AH13" s="64"/>
      <c r="AJ13"/>
      <c r="AK13"/>
      <c r="AL13" s="79"/>
      <c r="AM13" s="79"/>
      <c r="AN13" s="187" t="s">
        <v>247</v>
      </c>
      <c r="AO13" s="186" t="s">
        <v>33</v>
      </c>
      <c r="AP13" s="187" t="s">
        <v>225</v>
      </c>
      <c r="AQ13" s="176" t="s">
        <v>35</v>
      </c>
      <c r="AR13" s="27"/>
      <c r="AS13" s="78" t="s">
        <v>248</v>
      </c>
      <c r="AT13" s="78"/>
      <c r="AU13" s="177" t="s">
        <v>246</v>
      </c>
      <c r="AV13" s="187" t="s">
        <v>250</v>
      </c>
      <c r="AY13" s="20"/>
      <c r="AZ13" s="20"/>
      <c r="BA13" s="20"/>
      <c r="BB13" s="20"/>
      <c r="BC13" s="79"/>
      <c r="BD13" s="79"/>
      <c r="BE13" s="79"/>
      <c r="BF13" s="85"/>
      <c r="BG13" s="79"/>
      <c r="BH13" s="79"/>
      <c r="BI13" s="79"/>
      <c r="BJ13" s="79"/>
      <c r="BK13" s="79"/>
      <c r="BL13" s="79"/>
      <c r="BM13" s="79"/>
      <c r="BN13" s="79"/>
      <c r="BO13" s="79"/>
      <c r="BP13" s="79"/>
      <c r="BQ13" s="86"/>
      <c r="BR13" s="79"/>
    </row>
    <row r="14" spans="1:71" s="6" customFormat="1">
      <c r="Z14" s="63"/>
      <c r="AH14" s="64"/>
      <c r="AJ14"/>
      <c r="AK14"/>
      <c r="AL14" s="79"/>
      <c r="AM14" s="79"/>
      <c r="AN14" s="187"/>
      <c r="AO14" s="186"/>
      <c r="AP14" s="187"/>
      <c r="AQ14" s="177"/>
      <c r="AR14" s="188" t="s">
        <v>107</v>
      </c>
      <c r="AS14" s="188"/>
      <c r="AT14" s="188"/>
      <c r="AU14" s="177"/>
      <c r="AV14" s="187"/>
      <c r="AY14" s="20"/>
      <c r="AZ14" s="20"/>
      <c r="BA14" s="20"/>
      <c r="BB14" s="20"/>
      <c r="BC14" s="79"/>
      <c r="BD14" s="79"/>
      <c r="BE14" s="79"/>
      <c r="BF14" s="85"/>
      <c r="BG14" s="79"/>
      <c r="BH14" s="79"/>
      <c r="BI14" s="79"/>
      <c r="BJ14" s="79"/>
      <c r="BK14" s="79"/>
      <c r="BL14" s="79"/>
      <c r="BM14" s="79"/>
      <c r="BN14" s="79"/>
      <c r="BO14" s="79"/>
      <c r="BP14" s="79"/>
      <c r="BQ14" s="86"/>
      <c r="BR14" s="79"/>
    </row>
    <row r="15" spans="1:71" s="6" customFormat="1">
      <c r="C15" s="6" t="s">
        <v>340</v>
      </c>
      <c r="Z15" s="63"/>
      <c r="AH15" s="64"/>
      <c r="AJ15"/>
      <c r="AK15"/>
      <c r="AL15" s="79"/>
      <c r="AM15" s="79"/>
      <c r="AN15"/>
      <c r="AO15" s="186" t="s">
        <v>33</v>
      </c>
      <c r="AP15" s="181">
        <f>'1.設計条件'!$Q$8</f>
        <v>1.4</v>
      </c>
      <c r="AQ15" s="181"/>
      <c r="AR15" s="176" t="s">
        <v>35</v>
      </c>
      <c r="AS15" s="183">
        <f>'1.設計条件'!$Q$6</f>
        <v>2</v>
      </c>
      <c r="AT15" s="183"/>
      <c r="AU15" s="183"/>
      <c r="AV15" s="177" t="s">
        <v>246</v>
      </c>
      <c r="AW15" s="181">
        <f>'1.設計条件'!$Q$7</f>
        <v>0.4</v>
      </c>
      <c r="AX15" s="181"/>
      <c r="AY15" s="20"/>
      <c r="AZ15" s="20"/>
      <c r="BA15" s="20"/>
      <c r="BB15" s="20"/>
      <c r="BC15" s="79"/>
      <c r="BD15" s="79"/>
      <c r="BE15" s="79"/>
      <c r="BF15" s="85"/>
      <c r="BG15" s="79"/>
      <c r="BH15" s="79"/>
      <c r="BI15" s="79"/>
      <c r="BJ15" s="79"/>
      <c r="BK15" s="79"/>
      <c r="BL15" s="79"/>
      <c r="BM15" s="79"/>
      <c r="BN15" s="79"/>
      <c r="BO15" s="79"/>
      <c r="BP15" s="79"/>
      <c r="BQ15" s="86"/>
      <c r="BR15" s="79"/>
    </row>
    <row r="16" spans="1:71" s="6" customFormat="1">
      <c r="D16" s="184" t="s">
        <v>37</v>
      </c>
      <c r="E16" s="184"/>
      <c r="F16" s="196" t="s">
        <v>33</v>
      </c>
      <c r="G16" s="192" t="s">
        <v>168</v>
      </c>
      <c r="H16" s="193"/>
      <c r="I16" s="193"/>
      <c r="K16" s="196" t="s">
        <v>33</v>
      </c>
      <c r="L16" s="183">
        <f>T9</f>
        <v>0.89333333333333331</v>
      </c>
      <c r="M16" s="183"/>
      <c r="N16" s="183"/>
      <c r="Z16" s="63"/>
      <c r="AH16" s="64"/>
      <c r="AL16" s="79"/>
      <c r="AM16" s="79"/>
      <c r="AN16" s="79"/>
      <c r="AO16" s="186"/>
      <c r="AP16" s="181"/>
      <c r="AQ16" s="181"/>
      <c r="AR16" s="177"/>
      <c r="AS16" s="188" t="s">
        <v>107</v>
      </c>
      <c r="AT16" s="188"/>
      <c r="AU16" s="188"/>
      <c r="AV16" s="177"/>
      <c r="AW16" s="181"/>
      <c r="AX16" s="181"/>
      <c r="AY16" s="20"/>
      <c r="AZ16" s="20"/>
      <c r="BA16" s="20"/>
      <c r="BB16" s="20"/>
      <c r="BC16" s="79"/>
      <c r="BD16" s="79"/>
      <c r="BE16" s="79"/>
      <c r="BF16" s="85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86"/>
      <c r="BR16" s="79"/>
    </row>
    <row r="17" spans="1:71" s="6" customFormat="1">
      <c r="B17"/>
      <c r="C17"/>
      <c r="D17" s="184"/>
      <c r="E17" s="184"/>
      <c r="F17" s="196"/>
      <c r="G17" s="184" t="s">
        <v>169</v>
      </c>
      <c r="H17" s="185"/>
      <c r="I17" s="185"/>
      <c r="K17" s="196"/>
      <c r="L17" s="181">
        <f>K9</f>
        <v>1.7999999999999998</v>
      </c>
      <c r="M17" s="181"/>
      <c r="N17" s="181"/>
      <c r="Y17"/>
      <c r="Z17" s="63"/>
      <c r="AH17" s="64"/>
      <c r="AL17" s="79"/>
      <c r="AM17" s="79"/>
      <c r="AN17" s="79"/>
      <c r="AO17" s="186" t="s">
        <v>33</v>
      </c>
      <c r="AP17" s="183">
        <f>AS15</f>
        <v>2</v>
      </c>
      <c r="AQ17" s="183"/>
      <c r="AR17" s="183"/>
      <c r="AS17" s="176" t="s">
        <v>35</v>
      </c>
      <c r="AT17" s="181">
        <f>AP15-AW15</f>
        <v>0.99999999999999989</v>
      </c>
      <c r="AU17" s="181"/>
      <c r="BC17" s="79"/>
      <c r="BD17" s="79"/>
      <c r="BE17" s="79"/>
      <c r="BF17" s="85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86"/>
      <c r="BR17" s="79"/>
    </row>
    <row r="18" spans="1:71" s="6" customFormat="1">
      <c r="B18"/>
      <c r="D18"/>
      <c r="E18"/>
      <c r="F18" s="4" t="s">
        <v>33</v>
      </c>
      <c r="G18" s="181">
        <f>L16/L17</f>
        <v>0.49629629629629635</v>
      </c>
      <c r="H18" s="181"/>
      <c r="I18" s="181"/>
      <c r="J18" s="34" t="s">
        <v>13</v>
      </c>
      <c r="K18"/>
      <c r="L18"/>
      <c r="M18"/>
      <c r="N18"/>
      <c r="Y18"/>
      <c r="Z18" s="63"/>
      <c r="AH18" s="64"/>
      <c r="AL18" s="79"/>
      <c r="AM18" s="79"/>
      <c r="AO18" s="186"/>
      <c r="AP18" s="188" t="s">
        <v>107</v>
      </c>
      <c r="AQ18" s="188"/>
      <c r="AR18" s="188"/>
      <c r="AS18" s="177"/>
      <c r="AT18" s="181"/>
      <c r="AU18" s="181"/>
      <c r="AY18" s="20"/>
      <c r="AZ18" s="79"/>
      <c r="BC18" s="79"/>
      <c r="BD18" s="79"/>
      <c r="BF18" s="85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86"/>
      <c r="BR18" s="79"/>
    </row>
    <row r="19" spans="1:71" s="6" customFormat="1">
      <c r="B19"/>
      <c r="D19"/>
      <c r="E19"/>
      <c r="F19"/>
      <c r="G19"/>
      <c r="H19"/>
      <c r="I19"/>
      <c r="J19"/>
      <c r="K19"/>
      <c r="L19"/>
      <c r="M19"/>
      <c r="N19"/>
      <c r="Y19"/>
      <c r="Z19" s="63"/>
      <c r="AH19" s="64"/>
      <c r="AL19" s="79"/>
      <c r="BD19" s="79"/>
      <c r="BF19" s="63"/>
      <c r="BO19" s="79"/>
      <c r="BP19" s="79"/>
      <c r="BQ19" s="86"/>
      <c r="BR19" s="79"/>
    </row>
    <row r="20" spans="1:71" s="6" customFormat="1">
      <c r="A20" s="18"/>
      <c r="B20"/>
      <c r="C20" s="4"/>
      <c r="D20" s="178" t="s">
        <v>296</v>
      </c>
      <c r="E20" s="184"/>
      <c r="F20" s="196" t="s">
        <v>33</v>
      </c>
      <c r="G20" s="204" t="s">
        <v>295</v>
      </c>
      <c r="H20" s="193"/>
      <c r="I20" s="193"/>
      <c r="K20" s="196" t="s">
        <v>33</v>
      </c>
      <c r="L20" s="183">
        <f>W9</f>
        <v>1.4666666666666666</v>
      </c>
      <c r="M20" s="183"/>
      <c r="N20" s="183"/>
      <c r="Y20"/>
      <c r="Z20" s="56"/>
      <c r="AA20"/>
      <c r="AB20"/>
      <c r="AC20"/>
      <c r="AD20"/>
      <c r="AE20"/>
      <c r="AF20"/>
      <c r="AG20"/>
      <c r="AH20" s="57"/>
      <c r="AL20" s="79"/>
      <c r="AY20" s="20"/>
      <c r="AZ20" s="79"/>
      <c r="BC20" s="79"/>
      <c r="BD20" s="79"/>
      <c r="BE20" s="79"/>
      <c r="BF20" s="63"/>
      <c r="BO20" s="79"/>
      <c r="BP20" s="79"/>
      <c r="BQ20" s="86"/>
    </row>
    <row r="21" spans="1:71">
      <c r="D21" s="184"/>
      <c r="E21" s="184"/>
      <c r="F21" s="196"/>
      <c r="G21" s="184" t="s">
        <v>169</v>
      </c>
      <c r="H21" s="185"/>
      <c r="I21" s="185"/>
      <c r="J21" s="6"/>
      <c r="K21" s="196"/>
      <c r="L21" s="181">
        <f>K9</f>
        <v>1.7999999999999998</v>
      </c>
      <c r="M21" s="181"/>
      <c r="N21" s="181"/>
      <c r="Y21" s="6"/>
      <c r="Z21" s="58"/>
      <c r="AA21" s="27"/>
      <c r="AB21" s="27"/>
      <c r="AC21" s="27"/>
      <c r="AD21" s="27"/>
      <c r="AE21" s="27"/>
      <c r="AF21" s="27"/>
      <c r="AG21" s="27"/>
      <c r="AH21" s="59"/>
      <c r="AM21" s="79"/>
      <c r="AN21" s="6" t="s">
        <v>345</v>
      </c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41"/>
      <c r="AZ21" s="99"/>
      <c r="BA21" s="99"/>
      <c r="BB21" s="104"/>
      <c r="BC21" s="99"/>
      <c r="BD21" s="6"/>
      <c r="BE21" s="6"/>
      <c r="BF21" s="85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86"/>
    </row>
    <row r="22" spans="1:71">
      <c r="F22" s="4" t="s">
        <v>33</v>
      </c>
      <c r="G22" s="181">
        <f>L20/L21</f>
        <v>0.81481481481481488</v>
      </c>
      <c r="H22" s="181"/>
      <c r="I22" s="181"/>
      <c r="J22" s="34" t="s">
        <v>13</v>
      </c>
      <c r="Y22" s="6"/>
      <c r="AL22" s="81"/>
      <c r="AN22" s="187" t="s">
        <v>251</v>
      </c>
      <c r="AO22" s="186" t="s">
        <v>33</v>
      </c>
      <c r="AP22" s="78" t="s">
        <v>108</v>
      </c>
      <c r="AQ22" s="28" t="s">
        <v>41</v>
      </c>
      <c r="AR22" s="78" t="s">
        <v>247</v>
      </c>
      <c r="AS22" s="189" t="s">
        <v>38</v>
      </c>
      <c r="AT22" s="187" t="s">
        <v>252</v>
      </c>
      <c r="AY22" s="41"/>
      <c r="AZ22" s="99"/>
      <c r="BA22" s="99"/>
      <c r="BB22" s="41"/>
      <c r="BC22" s="99"/>
      <c r="BF22" s="100"/>
      <c r="BG22" s="40"/>
      <c r="BH22" s="101"/>
      <c r="BI22" s="101"/>
      <c r="BJ22" s="40"/>
      <c r="BK22" s="101"/>
      <c r="BL22" s="101"/>
      <c r="BM22" s="28"/>
      <c r="BN22" s="28"/>
      <c r="BO22" s="28"/>
      <c r="BP22" s="28"/>
      <c r="BQ22" s="102"/>
      <c r="BR22" s="79"/>
    </row>
    <row r="23" spans="1:71">
      <c r="Y23" s="6"/>
      <c r="AL23" s="79"/>
      <c r="AN23" s="187"/>
      <c r="AO23" s="186"/>
      <c r="AP23" s="177">
        <v>2</v>
      </c>
      <c r="AQ23" s="177"/>
      <c r="AR23" s="177"/>
      <c r="AS23" s="177"/>
      <c r="AT23" s="187"/>
      <c r="BB23" s="79"/>
      <c r="BC23" s="79"/>
      <c r="BD23" s="79"/>
      <c r="BE23" s="79"/>
      <c r="BG23" s="41"/>
      <c r="BH23" s="99"/>
      <c r="BI23" s="99"/>
      <c r="BJ23" s="41"/>
      <c r="BK23" s="99"/>
      <c r="BL23" s="99"/>
      <c r="BR23" s="79"/>
      <c r="BS23" s="79"/>
    </row>
    <row r="24" spans="1:71">
      <c r="D24" s="6"/>
      <c r="E24" s="6"/>
      <c r="K24" s="6"/>
      <c r="L24" s="6"/>
      <c r="M24" s="6"/>
      <c r="N24" s="6"/>
      <c r="Y24" s="6"/>
      <c r="Z24" s="60"/>
      <c r="AA24" s="54"/>
      <c r="AB24" s="54"/>
      <c r="AC24" s="54"/>
      <c r="AD24" s="54"/>
      <c r="AE24" s="54"/>
      <c r="AF24" s="54"/>
      <c r="AG24" s="54"/>
      <c r="AH24" s="55"/>
      <c r="AM24" s="79"/>
      <c r="AO24" s="186" t="s">
        <v>33</v>
      </c>
      <c r="AP24" s="176" t="s">
        <v>34</v>
      </c>
      <c r="AQ24" s="183">
        <f>AP9</f>
        <v>3</v>
      </c>
      <c r="AR24" s="183"/>
      <c r="AS24" s="183"/>
      <c r="AT24" s="177" t="s">
        <v>246</v>
      </c>
      <c r="AU24" s="181">
        <f>AT9</f>
        <v>0.80000000000000027</v>
      </c>
      <c r="AV24" s="181"/>
      <c r="AW24" s="176" t="s">
        <v>35</v>
      </c>
      <c r="AX24" s="183">
        <f>AP17</f>
        <v>2</v>
      </c>
      <c r="AY24" s="183"/>
      <c r="AZ24" s="183"/>
      <c r="BA24" s="176" t="s">
        <v>35</v>
      </c>
      <c r="BB24" s="181">
        <f>AT17</f>
        <v>0.99999999999999989</v>
      </c>
      <c r="BC24" s="181"/>
      <c r="BD24" s="176" t="s">
        <v>253</v>
      </c>
      <c r="BE24" s="177">
        <v>2</v>
      </c>
      <c r="BF24" s="189" t="s">
        <v>38</v>
      </c>
      <c r="BG24" s="181">
        <f>'1.設計条件'!$Q$13</f>
        <v>1</v>
      </c>
      <c r="BH24" s="181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</row>
    <row r="25" spans="1:71" ht="19.2">
      <c r="C25" s="6" t="s">
        <v>312</v>
      </c>
      <c r="D25" s="4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3"/>
      <c r="AH25" s="57"/>
      <c r="AM25" s="79"/>
      <c r="AO25" s="186"/>
      <c r="AP25" s="177"/>
      <c r="AQ25" s="188" t="s">
        <v>107</v>
      </c>
      <c r="AR25" s="188"/>
      <c r="AS25" s="188"/>
      <c r="AT25" s="177"/>
      <c r="AU25" s="181"/>
      <c r="AV25" s="181"/>
      <c r="AW25" s="177"/>
      <c r="AX25" s="188" t="s">
        <v>107</v>
      </c>
      <c r="AY25" s="188"/>
      <c r="AZ25" s="188"/>
      <c r="BA25" s="177"/>
      <c r="BB25" s="181"/>
      <c r="BC25" s="181"/>
      <c r="BD25" s="177"/>
      <c r="BE25" s="177"/>
      <c r="BF25" s="177"/>
      <c r="BG25" s="181"/>
      <c r="BH25" s="181"/>
      <c r="BI25" s="79"/>
      <c r="BJ25" s="79"/>
      <c r="BK25" s="79"/>
      <c r="BL25" s="79"/>
      <c r="BM25" s="79"/>
      <c r="BN25" s="79"/>
      <c r="BO25" s="79"/>
      <c r="BP25" s="79"/>
      <c r="BQ25" s="79"/>
      <c r="BR25" s="79"/>
      <c r="BS25" s="79"/>
    </row>
    <row r="26" spans="1:71">
      <c r="C26" s="6" t="s">
        <v>311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3"/>
      <c r="AH26" s="57"/>
      <c r="AL26" s="79"/>
      <c r="AM26" s="79"/>
      <c r="AO26" s="186" t="s">
        <v>33</v>
      </c>
      <c r="AP26" s="176" t="s">
        <v>34</v>
      </c>
      <c r="AQ26" s="183">
        <f>AQ24+AX24</f>
        <v>5</v>
      </c>
      <c r="AR26" s="183"/>
      <c r="AS26" s="183"/>
      <c r="AT26" s="176" t="s">
        <v>35</v>
      </c>
      <c r="AU26" s="181">
        <f>BB24-AU24</f>
        <v>0.19999999999999962</v>
      </c>
      <c r="AV26" s="181"/>
      <c r="AW26" s="176" t="s">
        <v>253</v>
      </c>
      <c r="AX26" s="177">
        <v>2</v>
      </c>
      <c r="AY26" s="189" t="s">
        <v>38</v>
      </c>
      <c r="AZ26" s="181">
        <f>'1.設計条件'!$Q$13</f>
        <v>1</v>
      </c>
      <c r="BA26" s="181"/>
      <c r="BI26" s="79"/>
      <c r="BJ26" s="79"/>
      <c r="BK26" s="79"/>
      <c r="BL26" s="79"/>
      <c r="BM26" s="79"/>
      <c r="BN26" s="79"/>
      <c r="BO26" s="79"/>
      <c r="BP26" s="79"/>
      <c r="BQ26" s="79"/>
      <c r="BR26" s="79"/>
      <c r="BS26" s="79"/>
    </row>
    <row r="27" spans="1:71">
      <c r="C27" s="6"/>
      <c r="D27" s="184" t="s">
        <v>32</v>
      </c>
      <c r="E27" s="184"/>
      <c r="F27" s="4" t="s">
        <v>33</v>
      </c>
      <c r="G27" s="184" t="s">
        <v>169</v>
      </c>
      <c r="H27" s="185"/>
      <c r="I27" s="185"/>
      <c r="J27" s="42" t="s">
        <v>181</v>
      </c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3"/>
      <c r="AH27" s="57"/>
      <c r="AL27" s="79"/>
      <c r="AM27" s="79"/>
      <c r="AO27" s="186"/>
      <c r="AP27" s="177"/>
      <c r="AQ27" s="188" t="s">
        <v>107</v>
      </c>
      <c r="AR27" s="188"/>
      <c r="AS27" s="188"/>
      <c r="AT27" s="177"/>
      <c r="AU27" s="181"/>
      <c r="AV27" s="181"/>
      <c r="AW27" s="177"/>
      <c r="AX27" s="177"/>
      <c r="AY27" s="177"/>
      <c r="AZ27" s="181"/>
      <c r="BA27" s="181"/>
      <c r="BP27" s="79"/>
      <c r="BQ27" s="79"/>
      <c r="BR27" s="79"/>
      <c r="BS27" s="79"/>
    </row>
    <row r="28" spans="1:71">
      <c r="C28" s="6"/>
      <c r="D28" s="6"/>
      <c r="E28" s="6"/>
      <c r="F28" s="4" t="s">
        <v>33</v>
      </c>
      <c r="G28" s="181">
        <f>K9</f>
        <v>1.7999999999999998</v>
      </c>
      <c r="H28" s="181"/>
      <c r="I28" s="181"/>
      <c r="J28" s="33" t="s">
        <v>100</v>
      </c>
      <c r="K28" s="35">
        <f>'1.設計条件'!Q19</f>
        <v>23</v>
      </c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3"/>
      <c r="AH28" s="57"/>
      <c r="AL28" s="79"/>
      <c r="AM28" s="79"/>
      <c r="AN28" s="79"/>
      <c r="AO28" s="186" t="s">
        <v>33</v>
      </c>
      <c r="AP28" s="183">
        <f>AQ26/AX26*AZ26</f>
        <v>2.5</v>
      </c>
      <c r="AQ28" s="183"/>
      <c r="AR28" s="183"/>
      <c r="AS28" s="176" t="s">
        <v>35</v>
      </c>
      <c r="AT28" s="181">
        <f>AU26/AX26*AZ26</f>
        <v>9.9999999999999811E-2</v>
      </c>
      <c r="AU28" s="181"/>
      <c r="BD28" s="79"/>
      <c r="BE28" s="79"/>
      <c r="BP28" s="79"/>
      <c r="BQ28" s="79"/>
      <c r="BR28" s="79"/>
      <c r="BS28" s="79"/>
    </row>
    <row r="29" spans="1:71">
      <c r="C29" s="6"/>
      <c r="D29" s="6"/>
      <c r="E29" s="6"/>
      <c r="F29" s="4" t="s">
        <v>33</v>
      </c>
      <c r="G29" s="181">
        <f>K9*K28</f>
        <v>41.4</v>
      </c>
      <c r="H29" s="181"/>
      <c r="I29" s="181"/>
      <c r="J29" s="34" t="s">
        <v>36</v>
      </c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3"/>
      <c r="AH29" s="57"/>
      <c r="AL29" s="79"/>
      <c r="AM29" s="79"/>
      <c r="AN29" s="79"/>
      <c r="AO29" s="186"/>
      <c r="AP29" s="188" t="s">
        <v>107</v>
      </c>
      <c r="AQ29" s="188"/>
      <c r="AR29" s="188"/>
      <c r="AS29" s="177"/>
      <c r="AT29" s="181"/>
      <c r="AU29" s="181"/>
      <c r="BD29" s="79"/>
      <c r="BE29" s="79"/>
      <c r="BF29" s="79"/>
      <c r="BG29" s="79"/>
      <c r="BH29" s="79"/>
      <c r="BI29" s="79"/>
      <c r="BJ29" s="79"/>
      <c r="BK29" s="79"/>
      <c r="BL29" s="79"/>
      <c r="BM29" s="79"/>
      <c r="BN29" s="79"/>
      <c r="BO29" s="79"/>
      <c r="BP29" s="79"/>
      <c r="BQ29" s="79"/>
      <c r="BR29" s="79"/>
      <c r="BS29" s="79"/>
    </row>
    <row r="30" spans="1:71">
      <c r="Z30" s="63"/>
      <c r="AH30" s="57"/>
      <c r="AL30" s="79"/>
      <c r="AM30" s="79"/>
      <c r="AN30" s="79"/>
      <c r="AO30" s="11"/>
      <c r="AP30" s="45"/>
      <c r="AQ30" s="45"/>
      <c r="AR30" s="45"/>
      <c r="AS30" s="38"/>
      <c r="AT30" s="117"/>
      <c r="AU30" s="117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</row>
    <row r="31" spans="1:71">
      <c r="C31" s="6" t="s">
        <v>283</v>
      </c>
      <c r="Z31" s="63"/>
      <c r="AH31" s="57"/>
      <c r="AL31" s="79"/>
      <c r="AM31" s="79"/>
      <c r="AN31" s="6" t="s">
        <v>346</v>
      </c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</row>
    <row r="32" spans="1:71">
      <c r="B32" s="6"/>
      <c r="D32" s="178" t="s">
        <v>284</v>
      </c>
      <c r="E32" s="178"/>
      <c r="F32" s="4" t="s">
        <v>33</v>
      </c>
      <c r="G32" s="179" t="s">
        <v>285</v>
      </c>
      <c r="H32" s="180"/>
      <c r="I32" s="180"/>
      <c r="J32" s="93" t="s">
        <v>286</v>
      </c>
      <c r="K32" s="6"/>
      <c r="M32" s="6"/>
      <c r="N32" s="6"/>
      <c r="O32" s="6"/>
      <c r="P32" s="6"/>
      <c r="Q32" s="6"/>
      <c r="R32" s="6"/>
      <c r="S32" s="6"/>
      <c r="U32" s="6"/>
      <c r="V32" s="6"/>
      <c r="W32" s="6"/>
      <c r="X32" s="6"/>
      <c r="Y32" s="6"/>
      <c r="Z32" s="63"/>
      <c r="AH32" s="57"/>
      <c r="AL32" s="79"/>
      <c r="AM32" s="79"/>
      <c r="AN32" s="187" t="s">
        <v>255</v>
      </c>
      <c r="AO32" s="186" t="s">
        <v>33</v>
      </c>
      <c r="AP32" s="78" t="s">
        <v>247</v>
      </c>
      <c r="AQ32" s="189" t="s">
        <v>38</v>
      </c>
      <c r="AR32" s="187" t="s">
        <v>254</v>
      </c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</row>
    <row r="33" spans="1:71">
      <c r="B33" s="6"/>
      <c r="C33" s="6"/>
      <c r="D33" s="6"/>
      <c r="E33" s="2"/>
      <c r="F33" s="4" t="s">
        <v>33</v>
      </c>
      <c r="G33" s="181">
        <f>G29</f>
        <v>41.4</v>
      </c>
      <c r="H33" s="181"/>
      <c r="I33" s="181"/>
      <c r="J33" s="33" t="s">
        <v>100</v>
      </c>
      <c r="K33" s="182">
        <f>'1.設計条件'!BG24</f>
        <v>0.2</v>
      </c>
      <c r="L33" s="182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56"/>
      <c r="AH33" s="57"/>
      <c r="AL33" s="79"/>
      <c r="AM33" s="79"/>
      <c r="AN33" s="187"/>
      <c r="AO33" s="186"/>
      <c r="AP33" s="38">
        <v>2</v>
      </c>
      <c r="AQ33" s="177"/>
      <c r="AR33" s="187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</row>
    <row r="34" spans="1:71">
      <c r="F34" s="4" t="s">
        <v>33</v>
      </c>
      <c r="G34" s="181">
        <f>G33*K33</f>
        <v>8.2799999999999994</v>
      </c>
      <c r="H34" s="181"/>
      <c r="I34" s="181"/>
      <c r="J34" s="34" t="s">
        <v>36</v>
      </c>
      <c r="K34" s="6"/>
      <c r="Z34" s="58"/>
      <c r="AA34" s="27"/>
      <c r="AB34" s="27"/>
      <c r="AC34" s="27"/>
      <c r="AD34" s="27"/>
      <c r="AE34" s="27"/>
      <c r="AF34" s="27"/>
      <c r="AG34" s="27"/>
      <c r="AH34" s="59"/>
      <c r="AL34" s="79"/>
      <c r="AM34" s="79"/>
      <c r="AO34" s="186" t="s">
        <v>33</v>
      </c>
      <c r="AP34" s="176" t="s">
        <v>34</v>
      </c>
      <c r="AQ34" s="183">
        <f>AP17</f>
        <v>2</v>
      </c>
      <c r="AR34" s="183"/>
      <c r="AS34" s="183"/>
      <c r="AT34" s="176" t="s">
        <v>35</v>
      </c>
      <c r="AU34" s="181">
        <f>AT17</f>
        <v>0.99999999999999989</v>
      </c>
      <c r="AV34" s="181"/>
      <c r="AW34" s="176" t="s">
        <v>253</v>
      </c>
      <c r="AX34" s="177">
        <v>2</v>
      </c>
      <c r="AY34" s="189" t="s">
        <v>38</v>
      </c>
      <c r="AZ34" s="181">
        <f>'1.設計条件'!$Q$6</f>
        <v>2</v>
      </c>
      <c r="BA34" s="181"/>
      <c r="BB34" s="9"/>
      <c r="BC34" s="9"/>
      <c r="BD34" s="9"/>
      <c r="BE34" s="9"/>
      <c r="BF34" s="79"/>
      <c r="BG34" s="79"/>
      <c r="BH34" s="79"/>
      <c r="BI34" s="79"/>
      <c r="BJ34" s="79"/>
      <c r="BK34" s="79"/>
      <c r="BL34" s="79"/>
      <c r="BM34" s="79"/>
      <c r="BN34" s="79"/>
      <c r="BS34" s="79"/>
    </row>
    <row r="35" spans="1:71">
      <c r="A35" s="6"/>
      <c r="Z35" s="6"/>
      <c r="AA35" s="6"/>
      <c r="AB35" s="6"/>
      <c r="AC35" s="6"/>
      <c r="AD35" s="6"/>
      <c r="AE35" s="6"/>
      <c r="AF35" s="6"/>
      <c r="AG35" s="6"/>
      <c r="AH35" s="6"/>
      <c r="AL35" s="79"/>
      <c r="AM35" s="79"/>
      <c r="AO35" s="186"/>
      <c r="AP35" s="177"/>
      <c r="AQ35" s="188" t="s">
        <v>107</v>
      </c>
      <c r="AR35" s="188"/>
      <c r="AS35" s="188"/>
      <c r="AT35" s="177"/>
      <c r="AU35" s="181"/>
      <c r="AV35" s="181"/>
      <c r="AW35" s="177"/>
      <c r="AX35" s="177"/>
      <c r="AY35" s="177"/>
      <c r="AZ35" s="181"/>
      <c r="BA35" s="181"/>
      <c r="BB35" s="9"/>
      <c r="BC35" s="9"/>
      <c r="BD35" s="9"/>
      <c r="BE35" s="9"/>
      <c r="BF35" s="9"/>
      <c r="BG35" s="79"/>
      <c r="BH35" s="79"/>
      <c r="BI35" s="79"/>
      <c r="BJ35" s="79"/>
      <c r="BK35" s="79"/>
      <c r="BL35" s="79"/>
      <c r="BM35" s="79"/>
      <c r="BN35" s="79"/>
      <c r="BR35" s="79"/>
      <c r="BS35" s="79"/>
    </row>
    <row r="36" spans="1:71" s="6" customFormat="1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AL36" s="79"/>
      <c r="AM36" s="79"/>
      <c r="AN36" s="79"/>
      <c r="AO36" s="186" t="s">
        <v>33</v>
      </c>
      <c r="AP36" s="183">
        <f>AQ34/AX34*AZ34</f>
        <v>2</v>
      </c>
      <c r="AQ36" s="183"/>
      <c r="AR36" s="183"/>
      <c r="AS36" s="176" t="s">
        <v>35</v>
      </c>
      <c r="AT36" s="181">
        <f>AU34/AX34*AZ34</f>
        <v>0.99999999999999989</v>
      </c>
      <c r="AU36" s="181"/>
      <c r="AV36"/>
      <c r="AW36"/>
      <c r="AX36"/>
      <c r="AY36"/>
      <c r="AZ36"/>
      <c r="BA36"/>
      <c r="BF36" s="9"/>
      <c r="BO36" s="79"/>
      <c r="BP36" s="79"/>
      <c r="BQ36" s="79"/>
      <c r="BR36" s="79"/>
      <c r="BS36" s="79"/>
    </row>
    <row r="37" spans="1:71" s="6" customFormat="1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L37" s="79"/>
      <c r="AN37" s="79"/>
      <c r="AO37" s="186"/>
      <c r="AP37" s="188" t="s">
        <v>107</v>
      </c>
      <c r="AQ37" s="188"/>
      <c r="AR37" s="188"/>
      <c r="AS37" s="177"/>
      <c r="AT37" s="181"/>
      <c r="AU37" s="181"/>
      <c r="AV37"/>
      <c r="AW37"/>
      <c r="AX37"/>
      <c r="AY37"/>
      <c r="AZ37"/>
      <c r="BA37"/>
      <c r="BH37"/>
      <c r="BO37" s="79"/>
      <c r="BP37" s="79"/>
      <c r="BQ37" s="79"/>
      <c r="BR37" s="79"/>
      <c r="BS37" s="79"/>
    </row>
    <row r="38" spans="1:71">
      <c r="AI38">
        <v>3</v>
      </c>
      <c r="AL38" s="6"/>
      <c r="AM38" s="6"/>
      <c r="AN38" s="6"/>
      <c r="AO38" s="6"/>
      <c r="AP38" s="6"/>
      <c r="AQ38" s="6"/>
      <c r="AR38" s="6"/>
      <c r="AS38" s="6"/>
      <c r="AT38" s="6"/>
      <c r="AU38" s="6"/>
      <c r="BF38" s="6"/>
      <c r="BO38" s="6"/>
      <c r="BP38" s="79"/>
      <c r="BQ38" s="79"/>
      <c r="BR38">
        <v>4</v>
      </c>
    </row>
    <row r="39" spans="1:71">
      <c r="AK39" s="6"/>
      <c r="BN39" s="6"/>
      <c r="BO39" s="79"/>
      <c r="BP39" s="79"/>
      <c r="BQ39" s="79"/>
      <c r="BR39" s="6"/>
    </row>
    <row r="40" spans="1:71">
      <c r="AK40" s="6"/>
      <c r="BO40" s="6"/>
      <c r="BR40" s="6"/>
    </row>
    <row r="41" spans="1:71">
      <c r="BO41" s="6"/>
      <c r="BP41" s="6"/>
      <c r="BQ41" s="6"/>
    </row>
    <row r="42" spans="1:71">
      <c r="BP42" s="6"/>
      <c r="BQ42" s="6"/>
    </row>
  </sheetData>
  <sheetProtection sheet="1" objects="1" scenarios="1"/>
  <mergeCells count="152">
    <mergeCell ref="AN5:AN6"/>
    <mergeCell ref="AX7:AX8"/>
    <mergeCell ref="AY7:AZ8"/>
    <mergeCell ref="C6:D6"/>
    <mergeCell ref="T6:V6"/>
    <mergeCell ref="W6:Y6"/>
    <mergeCell ref="N6:P6"/>
    <mergeCell ref="AO5:AO6"/>
    <mergeCell ref="AR6:AT6"/>
    <mergeCell ref="AQ5:AQ6"/>
    <mergeCell ref="AP5:AP6"/>
    <mergeCell ref="AU5:AU6"/>
    <mergeCell ref="AV5:AV6"/>
    <mergeCell ref="E7:G7"/>
    <mergeCell ref="E6:G6"/>
    <mergeCell ref="N7:P7"/>
    <mergeCell ref="Q6:S6"/>
    <mergeCell ref="K6:M6"/>
    <mergeCell ref="K7:M7"/>
    <mergeCell ref="E8:G8"/>
    <mergeCell ref="AW34:AW35"/>
    <mergeCell ref="AX34:AX35"/>
    <mergeCell ref="AY34:AY35"/>
    <mergeCell ref="AZ34:BA35"/>
    <mergeCell ref="AQ35:AS35"/>
    <mergeCell ref="AT28:AU29"/>
    <mergeCell ref="AP29:AR29"/>
    <mergeCell ref="C7:D7"/>
    <mergeCell ref="AN13:AN14"/>
    <mergeCell ref="AO7:AO8"/>
    <mergeCell ref="AP7:AQ8"/>
    <mergeCell ref="AR7:AR8"/>
    <mergeCell ref="AT8:AV8"/>
    <mergeCell ref="AP13:AP14"/>
    <mergeCell ref="AQ13:AQ14"/>
    <mergeCell ref="AU13:AU14"/>
    <mergeCell ref="AV13:AV14"/>
    <mergeCell ref="AV7:AW7"/>
    <mergeCell ref="AS7:AT7"/>
    <mergeCell ref="AR15:AR16"/>
    <mergeCell ref="AS17:AS18"/>
    <mergeCell ref="AV15:AV16"/>
    <mergeCell ref="AW15:AX16"/>
    <mergeCell ref="AS16:AU16"/>
    <mergeCell ref="AO36:AO37"/>
    <mergeCell ref="AP36:AR36"/>
    <mergeCell ref="AS36:AS37"/>
    <mergeCell ref="AT36:AU37"/>
    <mergeCell ref="AP37:AR37"/>
    <mergeCell ref="AO34:AO35"/>
    <mergeCell ref="AP34:AP35"/>
    <mergeCell ref="AQ34:AS34"/>
    <mergeCell ref="AT34:AT35"/>
    <mergeCell ref="AU34:AV35"/>
    <mergeCell ref="BE24:BE25"/>
    <mergeCell ref="BF24:BF25"/>
    <mergeCell ref="BG24:BH25"/>
    <mergeCell ref="AO26:AO27"/>
    <mergeCell ref="AP26:AP27"/>
    <mergeCell ref="AQ26:AS26"/>
    <mergeCell ref="AQ27:AS27"/>
    <mergeCell ref="AT26:AT27"/>
    <mergeCell ref="AU26:AV27"/>
    <mergeCell ref="AW26:AW27"/>
    <mergeCell ref="AX26:AX27"/>
    <mergeCell ref="AY26:AY27"/>
    <mergeCell ref="AZ26:BA27"/>
    <mergeCell ref="AW24:AW25"/>
    <mergeCell ref="AX24:AZ24"/>
    <mergeCell ref="BA24:BA25"/>
    <mergeCell ref="BB24:BC25"/>
    <mergeCell ref="AX25:AZ25"/>
    <mergeCell ref="BD24:BD25"/>
    <mergeCell ref="AS15:AU15"/>
    <mergeCell ref="AO24:AO25"/>
    <mergeCell ref="AQ24:AS24"/>
    <mergeCell ref="AT24:AT25"/>
    <mergeCell ref="AU24:AV25"/>
    <mergeCell ref="AQ25:AS25"/>
    <mergeCell ref="AP24:AP25"/>
    <mergeCell ref="AT17:AU18"/>
    <mergeCell ref="AP10:AR10"/>
    <mergeCell ref="AS22:AS23"/>
    <mergeCell ref="AT22:AT23"/>
    <mergeCell ref="AP9:AR9"/>
    <mergeCell ref="AS9:AS10"/>
    <mergeCell ref="AT9:AU10"/>
    <mergeCell ref="AO13:AO14"/>
    <mergeCell ref="AR14:AT14"/>
    <mergeCell ref="AO9:AO10"/>
    <mergeCell ref="Q8:S8"/>
    <mergeCell ref="Q9:S9"/>
    <mergeCell ref="T7:V7"/>
    <mergeCell ref="W7:Y7"/>
    <mergeCell ref="Q7:S7"/>
    <mergeCell ref="G28:I28"/>
    <mergeCell ref="G29:I29"/>
    <mergeCell ref="G18:I18"/>
    <mergeCell ref="Z7:AB7"/>
    <mergeCell ref="Z8:AB8"/>
    <mergeCell ref="D27:E27"/>
    <mergeCell ref="G27:I27"/>
    <mergeCell ref="T8:V8"/>
    <mergeCell ref="T9:V9"/>
    <mergeCell ref="W8:Y8"/>
    <mergeCell ref="W9:Y9"/>
    <mergeCell ref="L16:N16"/>
    <mergeCell ref="L17:N17"/>
    <mergeCell ref="K16:K17"/>
    <mergeCell ref="K8:M8"/>
    <mergeCell ref="K9:M9"/>
    <mergeCell ref="N8:P8"/>
    <mergeCell ref="N9:P9"/>
    <mergeCell ref="D20:E21"/>
    <mergeCell ref="F20:F21"/>
    <mergeCell ref="G20:I20"/>
    <mergeCell ref="K20:K21"/>
    <mergeCell ref="C8:D8"/>
    <mergeCell ref="C9:D9"/>
    <mergeCell ref="E9:G9"/>
    <mergeCell ref="D16:E17"/>
    <mergeCell ref="G16:I16"/>
    <mergeCell ref="G17:I17"/>
    <mergeCell ref="H6:J6"/>
    <mergeCell ref="F16:F17"/>
    <mergeCell ref="H8:J8"/>
    <mergeCell ref="H9:J9"/>
    <mergeCell ref="H7:J7"/>
    <mergeCell ref="AS28:AS29"/>
    <mergeCell ref="D32:E32"/>
    <mergeCell ref="G32:I32"/>
    <mergeCell ref="G33:I33"/>
    <mergeCell ref="K33:L33"/>
    <mergeCell ref="G34:I34"/>
    <mergeCell ref="L20:N20"/>
    <mergeCell ref="G21:I21"/>
    <mergeCell ref="AO15:AO16"/>
    <mergeCell ref="AP15:AQ16"/>
    <mergeCell ref="AN22:AN23"/>
    <mergeCell ref="AO22:AO23"/>
    <mergeCell ref="AP23:AR23"/>
    <mergeCell ref="AO28:AO29"/>
    <mergeCell ref="AP28:AR28"/>
    <mergeCell ref="AO17:AO18"/>
    <mergeCell ref="AP17:AR17"/>
    <mergeCell ref="AP18:AR18"/>
    <mergeCell ref="AN32:AN33"/>
    <mergeCell ref="AO32:AO33"/>
    <mergeCell ref="AQ32:AQ33"/>
    <mergeCell ref="AR32:AR33"/>
    <mergeCell ref="L21:N21"/>
    <mergeCell ref="G22:I22"/>
  </mergeCells>
  <phoneticPr fontId="21"/>
  <dataValidations disablePrompts="1" count="1">
    <dataValidation type="list" allowBlank="1" showInputMessage="1" showErrorMessage="1" sqref="Z7:Z8" xr:uid="{88694EA9-B950-418E-AFC1-1B0A583F6E0F}">
      <formula1>"長方形, 三角形"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3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59D2-43FB-4098-8F71-F45D31F9050C}">
  <dimension ref="B2:BR38"/>
  <sheetViews>
    <sheetView showGridLines="0" view="pageBreakPreview" zoomScale="70" zoomScaleNormal="60" zoomScaleSheetLayoutView="70" workbookViewId="0">
      <selection activeCell="A2" sqref="A2"/>
    </sheetView>
  </sheetViews>
  <sheetFormatPr defaultColWidth="9" defaultRowHeight="18"/>
  <cols>
    <col min="1" max="70" width="3" style="9" customWidth="1"/>
    <col min="71" max="16384" width="9" style="9"/>
  </cols>
  <sheetData>
    <row r="2" spans="2:63">
      <c r="B2" s="52"/>
      <c r="AM2" s="30" t="s">
        <v>173</v>
      </c>
      <c r="AN2" s="11"/>
      <c r="AT2" s="13"/>
      <c r="AU2" s="13"/>
    </row>
    <row r="3" spans="2:63">
      <c r="B3" s="19"/>
      <c r="C3" s="111" t="s">
        <v>324</v>
      </c>
      <c r="AN3" s="214" t="s">
        <v>53</v>
      </c>
      <c r="AO3" s="215"/>
      <c r="AP3" s="215"/>
      <c r="AQ3" s="215"/>
      <c r="AR3" s="214" t="s">
        <v>54</v>
      </c>
      <c r="AS3" s="215"/>
      <c r="AT3" s="215"/>
      <c r="AU3" s="215"/>
      <c r="AV3" s="222" t="s">
        <v>113</v>
      </c>
      <c r="AW3" s="223"/>
      <c r="AX3" s="223"/>
      <c r="AY3" s="223"/>
      <c r="AZ3" s="214" t="s">
        <v>55</v>
      </c>
      <c r="BA3" s="215"/>
      <c r="BB3" s="215"/>
      <c r="BC3" s="216"/>
      <c r="BE3" s="9" t="s">
        <v>57</v>
      </c>
    </row>
    <row r="4" spans="2:63">
      <c r="D4" s="23" t="s">
        <v>142</v>
      </c>
      <c r="AN4" s="225" t="s">
        <v>56</v>
      </c>
      <c r="AO4" s="188"/>
      <c r="AP4" s="188"/>
      <c r="AQ4" s="188"/>
      <c r="AR4" s="217" t="s">
        <v>109</v>
      </c>
      <c r="AS4" s="209"/>
      <c r="AT4" s="209"/>
      <c r="AU4" s="209"/>
      <c r="AV4" s="217" t="s">
        <v>44</v>
      </c>
      <c r="AW4" s="209"/>
      <c r="AX4" s="209"/>
      <c r="AY4" s="209"/>
      <c r="AZ4" s="217" t="s">
        <v>42</v>
      </c>
      <c r="BA4" s="209"/>
      <c r="BB4" s="209"/>
      <c r="BC4" s="218"/>
      <c r="BE4" s="188" t="s">
        <v>58</v>
      </c>
      <c r="BF4" s="188"/>
      <c r="BG4" s="11" t="s">
        <v>33</v>
      </c>
      <c r="BH4" s="208">
        <f>VLOOKUP(1,AL6:BC12,3)</f>
        <v>58</v>
      </c>
      <c r="BI4" s="208"/>
      <c r="BJ4" s="208"/>
      <c r="BK4" s="21" t="s">
        <v>134</v>
      </c>
    </row>
    <row r="5" spans="2:63">
      <c r="D5" s="22"/>
      <c r="E5" s="209" t="s">
        <v>42</v>
      </c>
      <c r="F5" s="209"/>
      <c r="G5" s="186" t="s">
        <v>33</v>
      </c>
      <c r="H5" s="236" t="s">
        <v>114</v>
      </c>
      <c r="I5" s="236"/>
      <c r="J5" s="237" t="s">
        <v>43</v>
      </c>
      <c r="K5" s="237"/>
      <c r="L5" s="237"/>
      <c r="M5" s="237"/>
      <c r="V5"/>
      <c r="W5" s="53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5"/>
      <c r="AI5"/>
      <c r="AJ5"/>
      <c r="AN5" s="226" t="s">
        <v>133</v>
      </c>
      <c r="AO5" s="227"/>
      <c r="AP5" s="227"/>
      <c r="AQ5" s="227"/>
      <c r="AR5" s="219" t="s">
        <v>31</v>
      </c>
      <c r="AS5" s="220"/>
      <c r="AT5" s="220"/>
      <c r="AU5" s="220"/>
      <c r="AV5" s="219" t="s">
        <v>131</v>
      </c>
      <c r="AW5" s="220"/>
      <c r="AX5" s="220"/>
      <c r="AY5" s="220"/>
      <c r="AZ5" s="219" t="s">
        <v>131</v>
      </c>
      <c r="BA5" s="220"/>
      <c r="BB5" s="220"/>
      <c r="BC5" s="221"/>
    </row>
    <row r="6" spans="2:63">
      <c r="E6" s="209"/>
      <c r="F6" s="209"/>
      <c r="G6" s="186"/>
      <c r="H6" s="188" t="s">
        <v>110</v>
      </c>
      <c r="I6" s="188"/>
      <c r="J6" s="188"/>
      <c r="K6" s="188"/>
      <c r="L6" s="188"/>
      <c r="M6" s="188"/>
      <c r="V6"/>
      <c r="W6" s="56"/>
      <c r="X6"/>
      <c r="Y6"/>
      <c r="Z6"/>
      <c r="AA6"/>
      <c r="AB6"/>
      <c r="AC6"/>
      <c r="AD6"/>
      <c r="AE6"/>
      <c r="AF6"/>
      <c r="AG6"/>
      <c r="AH6" s="57"/>
      <c r="AI6"/>
      <c r="AJ6"/>
      <c r="AL6" s="14" t="str">
        <f t="shared" ref="AL6:AL12" si="0">IF(MAX(AZ$6:AZ$12)=AZ6,1,"")</f>
        <v/>
      </c>
      <c r="AN6" s="228">
        <v>55</v>
      </c>
      <c r="AO6" s="228"/>
      <c r="AP6" s="228"/>
      <c r="AQ6" s="228"/>
      <c r="AR6" s="211">
        <f>H$10/TAN(AN6*PI()/180)-L$10</f>
        <v>1.3006226146291291</v>
      </c>
      <c r="AS6" s="211"/>
      <c r="AT6" s="211"/>
      <c r="AU6" s="211"/>
      <c r="AV6" s="211">
        <f t="shared" ref="AV6:AV12" si="1">H$35/TAN(AN6*PI()/180)+L$35+P$35*AR6</f>
        <v>98.02490458516516</v>
      </c>
      <c r="AW6" s="211"/>
      <c r="AX6" s="211"/>
      <c r="AY6" s="211"/>
      <c r="AZ6" s="211">
        <f t="shared" ref="AZ6:AZ12" si="2">SIN((AN6-M$27)*PI()/180)/COS((AN6-L$28)*PI()/180)*AV6</f>
        <v>38.674146554209415</v>
      </c>
      <c r="BA6" s="211"/>
      <c r="BB6" s="211"/>
      <c r="BC6" s="211"/>
      <c r="BE6" s="94" t="s">
        <v>289</v>
      </c>
    </row>
    <row r="7" spans="2:63">
      <c r="V7"/>
      <c r="W7" s="56"/>
      <c r="X7"/>
      <c r="Y7"/>
      <c r="Z7"/>
      <c r="AA7"/>
      <c r="AB7"/>
      <c r="AC7"/>
      <c r="AD7"/>
      <c r="AE7"/>
      <c r="AF7"/>
      <c r="AG7"/>
      <c r="AH7" s="57"/>
      <c r="AI7"/>
      <c r="AJ7"/>
      <c r="AL7" s="14" t="str">
        <f t="shared" si="0"/>
        <v/>
      </c>
      <c r="AN7" s="228">
        <v>56</v>
      </c>
      <c r="AO7" s="228"/>
      <c r="AP7" s="228"/>
      <c r="AQ7" s="228"/>
      <c r="AR7" s="211">
        <f t="shared" ref="AR7:AR12" si="3">H$10/TAN(AN7*PI()/180)-L$10</f>
        <v>1.2235255505272797</v>
      </c>
      <c r="AS7" s="211"/>
      <c r="AT7" s="211"/>
      <c r="AU7" s="211"/>
      <c r="AV7" s="211">
        <f t="shared" si="1"/>
        <v>94.941022021091186</v>
      </c>
      <c r="AW7" s="211"/>
      <c r="AX7" s="211"/>
      <c r="AY7" s="211"/>
      <c r="AZ7" s="211">
        <f t="shared" si="2"/>
        <v>38.863732727154755</v>
      </c>
      <c r="BA7" s="211"/>
      <c r="BB7" s="211"/>
      <c r="BC7" s="211"/>
      <c r="BE7" s="187" t="s">
        <v>44</v>
      </c>
      <c r="BF7" s="209"/>
      <c r="BG7" s="11" t="s">
        <v>33</v>
      </c>
      <c r="BH7" s="210">
        <f>VLOOKUP(1,AL6:BC12,11)</f>
        <v>88.984322229119272</v>
      </c>
      <c r="BI7" s="210"/>
      <c r="BJ7" s="210"/>
      <c r="BK7" s="41" t="s">
        <v>132</v>
      </c>
    </row>
    <row r="8" spans="2:63">
      <c r="E8" s="209" t="s">
        <v>44</v>
      </c>
      <c r="F8" s="209"/>
      <c r="G8" s="11" t="s">
        <v>33</v>
      </c>
      <c r="H8" s="41" t="s">
        <v>258</v>
      </c>
      <c r="I8" s="88" t="s">
        <v>256</v>
      </c>
      <c r="J8" s="88" t="s">
        <v>41</v>
      </c>
      <c r="K8" s="88" t="s">
        <v>257</v>
      </c>
      <c r="L8" s="38" t="s">
        <v>96</v>
      </c>
      <c r="M8" s="235" t="s">
        <v>187</v>
      </c>
      <c r="N8" s="235"/>
      <c r="O8" s="240" t="s">
        <v>115</v>
      </c>
      <c r="P8" s="240"/>
      <c r="Q8" s="240"/>
      <c r="V8"/>
      <c r="W8" s="56"/>
      <c r="X8"/>
      <c r="Y8"/>
      <c r="Z8"/>
      <c r="AA8"/>
      <c r="AB8"/>
      <c r="AC8"/>
      <c r="AD8"/>
      <c r="AE8"/>
      <c r="AF8"/>
      <c r="AG8"/>
      <c r="AH8" s="57"/>
      <c r="AI8"/>
      <c r="AJ8"/>
      <c r="AL8" s="14" t="str">
        <f t="shared" si="0"/>
        <v/>
      </c>
      <c r="AN8" s="228">
        <v>57</v>
      </c>
      <c r="AO8" s="228"/>
      <c r="AP8" s="228"/>
      <c r="AQ8" s="228"/>
      <c r="AR8" s="211">
        <f t="shared" si="3"/>
        <v>1.1482227795925317</v>
      </c>
      <c r="AS8" s="211"/>
      <c r="AT8" s="211"/>
      <c r="AU8" s="211"/>
      <c r="AV8" s="211">
        <f t="shared" si="1"/>
        <v>91.92891118370126</v>
      </c>
      <c r="AW8" s="211"/>
      <c r="AX8" s="211"/>
      <c r="AY8" s="211"/>
      <c r="AZ8" s="211">
        <f t="shared" si="2"/>
        <v>38.966412680592939</v>
      </c>
      <c r="BA8" s="211"/>
      <c r="BB8" s="211"/>
      <c r="BC8" s="211"/>
    </row>
    <row r="9" spans="2:63">
      <c r="N9" s="47"/>
      <c r="O9" s="47"/>
      <c r="P9" s="47"/>
      <c r="Q9" s="47"/>
      <c r="V9"/>
      <c r="W9" s="56"/>
      <c r="X9"/>
      <c r="Y9"/>
      <c r="Z9"/>
      <c r="AA9"/>
      <c r="AB9"/>
      <c r="AC9"/>
      <c r="AD9"/>
      <c r="AE9"/>
      <c r="AF9"/>
      <c r="AG9"/>
      <c r="AH9" s="57"/>
      <c r="AI9"/>
      <c r="AJ9"/>
      <c r="AL9" s="14">
        <f t="shared" si="0"/>
        <v>1</v>
      </c>
      <c r="AN9" s="228">
        <v>58</v>
      </c>
      <c r="AO9" s="228"/>
      <c r="AP9" s="228"/>
      <c r="AQ9" s="228"/>
      <c r="AR9" s="211">
        <f t="shared" si="3"/>
        <v>1.0746080557279818</v>
      </c>
      <c r="AS9" s="211"/>
      <c r="AT9" s="211"/>
      <c r="AU9" s="211"/>
      <c r="AV9" s="211">
        <f t="shared" si="1"/>
        <v>88.984322229119272</v>
      </c>
      <c r="AW9" s="211"/>
      <c r="AX9" s="211"/>
      <c r="AY9" s="211"/>
      <c r="AZ9" s="211">
        <f t="shared" si="2"/>
        <v>38.987487056427092</v>
      </c>
      <c r="BA9" s="211"/>
      <c r="BB9" s="211"/>
      <c r="BC9" s="211"/>
    </row>
    <row r="10" spans="2:63">
      <c r="E10" s="209" t="s">
        <v>108</v>
      </c>
      <c r="F10" s="209"/>
      <c r="G10" s="186" t="s">
        <v>33</v>
      </c>
      <c r="H10" s="183">
        <f>'2.自重と土塊面積'!AP9</f>
        <v>3</v>
      </c>
      <c r="I10" s="183"/>
      <c r="J10" s="183"/>
      <c r="K10" s="177" t="s">
        <v>246</v>
      </c>
      <c r="L10" s="181">
        <f>'2.自重と土塊面積'!AT9</f>
        <v>0.80000000000000027</v>
      </c>
      <c r="M10" s="181"/>
      <c r="N10" s="47"/>
      <c r="O10" s="47"/>
      <c r="P10" s="47"/>
      <c r="Q10" s="47"/>
      <c r="V10"/>
      <c r="W10" s="56"/>
      <c r="X10"/>
      <c r="Y10"/>
      <c r="Z10"/>
      <c r="AA10"/>
      <c r="AB10"/>
      <c r="AC10"/>
      <c r="AD10"/>
      <c r="AE10"/>
      <c r="AF10"/>
      <c r="AG10"/>
      <c r="AH10" s="57"/>
      <c r="AI10"/>
      <c r="AJ10"/>
      <c r="AL10" s="14" t="str">
        <f t="shared" si="0"/>
        <v/>
      </c>
      <c r="AN10" s="228">
        <v>59</v>
      </c>
      <c r="AO10" s="228"/>
      <c r="AP10" s="228"/>
      <c r="AQ10" s="228"/>
      <c r="AR10" s="211">
        <f t="shared" si="3"/>
        <v>1.0025818570826817</v>
      </c>
      <c r="AS10" s="211"/>
      <c r="AT10" s="211"/>
      <c r="AU10" s="211"/>
      <c r="AV10" s="211">
        <f t="shared" si="1"/>
        <v>86.103274283307272</v>
      </c>
      <c r="AW10" s="211"/>
      <c r="AX10" s="211"/>
      <c r="AY10" s="211"/>
      <c r="AZ10" s="211">
        <f t="shared" si="2"/>
        <v>38.93174797565969</v>
      </c>
      <c r="BA10" s="211"/>
      <c r="BB10" s="211"/>
      <c r="BC10" s="211"/>
    </row>
    <row r="11" spans="2:63">
      <c r="E11" s="209"/>
      <c r="F11" s="209"/>
      <c r="G11" s="186"/>
      <c r="H11" s="188" t="s">
        <v>107</v>
      </c>
      <c r="I11" s="188"/>
      <c r="J11" s="188"/>
      <c r="K11" s="177"/>
      <c r="L11" s="181"/>
      <c r="M11" s="181"/>
      <c r="V11"/>
      <c r="W11" s="56"/>
      <c r="X11"/>
      <c r="Y11"/>
      <c r="Z11"/>
      <c r="AA11"/>
      <c r="AB11"/>
      <c r="AC11"/>
      <c r="AD11"/>
      <c r="AE11"/>
      <c r="AF11"/>
      <c r="AG11"/>
      <c r="AH11" s="57"/>
      <c r="AI11"/>
      <c r="AJ11"/>
      <c r="AL11" s="14" t="str">
        <f t="shared" si="0"/>
        <v/>
      </c>
      <c r="AN11" s="228">
        <v>60</v>
      </c>
      <c r="AO11" s="228"/>
      <c r="AP11" s="228"/>
      <c r="AQ11" s="228"/>
      <c r="AR11" s="211">
        <f t="shared" si="3"/>
        <v>0.93205080756887759</v>
      </c>
      <c r="AS11" s="211"/>
      <c r="AT11" s="211"/>
      <c r="AU11" s="211"/>
      <c r="AV11" s="211">
        <f t="shared" si="1"/>
        <v>83.282032302755098</v>
      </c>
      <c r="AW11" s="211"/>
      <c r="AX11" s="211"/>
      <c r="AY11" s="211"/>
      <c r="AZ11" s="211">
        <f t="shared" si="2"/>
        <v>38.803527912057064</v>
      </c>
      <c r="BA11" s="211"/>
      <c r="BB11" s="211"/>
      <c r="BC11" s="211"/>
    </row>
    <row r="12" spans="2:63">
      <c r="V12"/>
      <c r="W12" s="56"/>
      <c r="X12"/>
      <c r="Y12"/>
      <c r="Z12"/>
      <c r="AA12"/>
      <c r="AB12"/>
      <c r="AC12"/>
      <c r="AD12"/>
      <c r="AE12"/>
      <c r="AF12"/>
      <c r="AG12"/>
      <c r="AH12" s="57"/>
      <c r="AI12"/>
      <c r="AJ12"/>
      <c r="AL12" s="14" t="str">
        <f t="shared" si="0"/>
        <v/>
      </c>
      <c r="AN12" s="228">
        <v>61</v>
      </c>
      <c r="AO12" s="228"/>
      <c r="AP12" s="228"/>
      <c r="AQ12" s="228"/>
      <c r="AR12" s="211">
        <f t="shared" si="3"/>
        <v>0.8629271543583068</v>
      </c>
      <c r="AS12" s="211"/>
      <c r="AT12" s="211"/>
      <c r="AU12" s="211"/>
      <c r="AV12" s="211">
        <f t="shared" si="1"/>
        <v>80.517086174332277</v>
      </c>
      <c r="AW12" s="211"/>
      <c r="AX12" s="211"/>
      <c r="AY12" s="211"/>
      <c r="AZ12" s="211">
        <f t="shared" si="2"/>
        <v>38.606742908006176</v>
      </c>
      <c r="BA12" s="211"/>
      <c r="BB12" s="211"/>
      <c r="BC12" s="211"/>
    </row>
    <row r="13" spans="2:63">
      <c r="E13" s="9" t="s">
        <v>45</v>
      </c>
      <c r="V13"/>
      <c r="W13" s="56"/>
      <c r="X13"/>
      <c r="Y13"/>
      <c r="Z13"/>
      <c r="AA13"/>
      <c r="AB13"/>
      <c r="AC13"/>
      <c r="AD13"/>
      <c r="AE13"/>
      <c r="AF13"/>
      <c r="AG13"/>
      <c r="AH13" s="57"/>
      <c r="AI13"/>
      <c r="AL13" s="14"/>
      <c r="AN13" s="38"/>
      <c r="AO13" s="38"/>
      <c r="AP13" s="38"/>
      <c r="AQ13" s="38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E13" s="9" t="s">
        <v>59</v>
      </c>
    </row>
    <row r="14" spans="2:63">
      <c r="E14" s="209" t="s">
        <v>42</v>
      </c>
      <c r="F14" s="209"/>
      <c r="G14" s="50" t="s">
        <v>200</v>
      </c>
      <c r="V14"/>
      <c r="W14" s="56"/>
      <c r="X14"/>
      <c r="Y14"/>
      <c r="Z14"/>
      <c r="AA14"/>
      <c r="AB14"/>
      <c r="AC14"/>
      <c r="AD14"/>
      <c r="AE14"/>
      <c r="AF14"/>
      <c r="AG14"/>
      <c r="AH14" s="57"/>
      <c r="AI14"/>
      <c r="AN14" s="38"/>
      <c r="AO14" s="38"/>
      <c r="AP14" s="38"/>
      <c r="AQ14" s="38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E14" s="209" t="s">
        <v>42</v>
      </c>
      <c r="BF14" s="209"/>
      <c r="BG14" s="11" t="s">
        <v>33</v>
      </c>
      <c r="BH14" s="210">
        <f>VLOOKUP(1,AL6:BC12,15)</f>
        <v>38.987487056427092</v>
      </c>
      <c r="BI14" s="210"/>
      <c r="BJ14" s="210"/>
      <c r="BK14" s="41" t="s">
        <v>132</v>
      </c>
    </row>
    <row r="15" spans="2:63">
      <c r="E15" s="209" t="s">
        <v>44</v>
      </c>
      <c r="F15" s="209"/>
      <c r="G15" s="50" t="s">
        <v>201</v>
      </c>
      <c r="V15"/>
      <c r="W15" s="56"/>
      <c r="X15"/>
      <c r="Y15"/>
      <c r="Z15"/>
      <c r="AA15"/>
      <c r="AB15"/>
      <c r="AC15"/>
      <c r="AD15"/>
      <c r="AE15"/>
      <c r="AF15"/>
      <c r="AG15"/>
      <c r="AH15" s="57"/>
      <c r="AI15"/>
    </row>
    <row r="16" spans="2:63">
      <c r="E16" s="209" t="s">
        <v>109</v>
      </c>
      <c r="F16" s="209"/>
      <c r="G16" s="94" t="s">
        <v>288</v>
      </c>
      <c r="V16"/>
      <c r="W16" s="58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59"/>
      <c r="AI16"/>
      <c r="AM16" s="96" t="s">
        <v>298</v>
      </c>
    </row>
    <row r="17" spans="4:69">
      <c r="E17" s="188" t="s">
        <v>51</v>
      </c>
      <c r="F17" s="188"/>
      <c r="G17" s="23" t="s">
        <v>143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4:69">
      <c r="E18" s="188" t="s">
        <v>48</v>
      </c>
      <c r="F18" s="188"/>
      <c r="G18" s="23" t="s">
        <v>144</v>
      </c>
      <c r="AM18" s="9" t="s">
        <v>60</v>
      </c>
    </row>
    <row r="19" spans="4:69">
      <c r="E19" s="188" t="s">
        <v>46</v>
      </c>
      <c r="F19" s="188"/>
      <c r="G19" s="31" t="s">
        <v>176</v>
      </c>
      <c r="Q19" s="45" t="s">
        <v>46</v>
      </c>
      <c r="R19" s="11" t="s">
        <v>33</v>
      </c>
      <c r="S19" s="235" t="s">
        <v>202</v>
      </c>
      <c r="T19" s="235"/>
      <c r="U19" s="235"/>
      <c r="V19" s="9" t="s">
        <v>33</v>
      </c>
      <c r="W19" s="188" t="s">
        <v>185</v>
      </c>
      <c r="X19" s="188"/>
      <c r="Y19" s="230">
        <f>'1.設計条件'!Q10</f>
        <v>0.49999999999999994</v>
      </c>
      <c r="Z19" s="230"/>
      <c r="AA19" s="230"/>
      <c r="AB19" s="9" t="s">
        <v>33</v>
      </c>
      <c r="AC19" s="230">
        <f>ROUND(ATAN(Y19)*180/PI(),2)</f>
        <v>26.57</v>
      </c>
      <c r="AD19" s="230"/>
      <c r="AE19" s="230"/>
      <c r="AM19" s="212" t="s">
        <v>61</v>
      </c>
      <c r="AN19" s="212"/>
      <c r="AO19" s="11" t="s">
        <v>33</v>
      </c>
      <c r="AP19" s="209" t="s">
        <v>42</v>
      </c>
      <c r="AQ19" s="209"/>
      <c r="AR19" s="188" t="s">
        <v>62</v>
      </c>
      <c r="AS19" s="188"/>
      <c r="AT19" s="188"/>
      <c r="AU19" s="188"/>
      <c r="BB19" s="41"/>
    </row>
    <row r="20" spans="4:69">
      <c r="E20" s="188" t="s">
        <v>47</v>
      </c>
      <c r="F20" s="188"/>
      <c r="G20" s="23" t="s">
        <v>145</v>
      </c>
      <c r="Q20" s="188" t="s">
        <v>47</v>
      </c>
      <c r="R20" s="186" t="s">
        <v>33</v>
      </c>
      <c r="S20" s="39">
        <v>2</v>
      </c>
      <c r="T20" s="188" t="s">
        <v>48</v>
      </c>
      <c r="V20" s="186" t="s">
        <v>33</v>
      </c>
      <c r="W20" s="39">
        <f>S20</f>
        <v>2</v>
      </c>
      <c r="X20" s="231">
        <f>'1.設計条件'!Q22</f>
        <v>35</v>
      </c>
      <c r="Y20" s="231"/>
      <c r="Z20" s="186" t="s">
        <v>33</v>
      </c>
      <c r="AA20" s="230">
        <f>ROUND(W20/W21*X20,2)</f>
        <v>23.33</v>
      </c>
      <c r="AB20" s="230"/>
      <c r="AO20" s="11" t="s">
        <v>33</v>
      </c>
      <c r="AP20" s="210">
        <f>BH14</f>
        <v>38.987487056427092</v>
      </c>
      <c r="AQ20" s="210"/>
      <c r="AR20" s="210"/>
      <c r="AS20" s="188" t="s">
        <v>63</v>
      </c>
      <c r="AT20" s="188"/>
      <c r="AU20" s="188"/>
      <c r="AV20" s="210">
        <f>AC19</f>
        <v>26.57</v>
      </c>
      <c r="AW20" s="210"/>
      <c r="AX20" s="210"/>
      <c r="AY20" s="11" t="s">
        <v>64</v>
      </c>
      <c r="AZ20" s="210">
        <f>AA20</f>
        <v>23.33</v>
      </c>
      <c r="BA20" s="210"/>
      <c r="BB20" s="210"/>
      <c r="BC20" s="9" t="s">
        <v>65</v>
      </c>
      <c r="BF20" s="65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7"/>
    </row>
    <row r="21" spans="4:69">
      <c r="Q21" s="188"/>
      <c r="R21" s="186"/>
      <c r="S21" s="38">
        <v>3</v>
      </c>
      <c r="T21" s="188"/>
      <c r="V21" s="186"/>
      <c r="W21" s="38">
        <f>S21</f>
        <v>3</v>
      </c>
      <c r="X21" s="231"/>
      <c r="Y21" s="231"/>
      <c r="Z21" s="186"/>
      <c r="AA21" s="230"/>
      <c r="AB21" s="230"/>
      <c r="AO21" s="11" t="s">
        <v>33</v>
      </c>
      <c r="AP21" s="210">
        <f>AP20*COS((AV20+AZ20)*PI()/180)</f>
        <v>25.112761678060895</v>
      </c>
      <c r="AQ21" s="210"/>
      <c r="AR21" s="210"/>
      <c r="AS21" s="41" t="s">
        <v>132</v>
      </c>
      <c r="BF21" s="68"/>
      <c r="BQ21" s="69"/>
    </row>
    <row r="22" spans="4:69">
      <c r="D22" s="9" t="s">
        <v>49</v>
      </c>
      <c r="BF22" s="68"/>
      <c r="BQ22" s="69"/>
    </row>
    <row r="23" spans="4:69">
      <c r="E23" s="209" t="s">
        <v>42</v>
      </c>
      <c r="F23" s="209"/>
      <c r="G23" s="186" t="s">
        <v>33</v>
      </c>
      <c r="H23" s="236" t="s">
        <v>114</v>
      </c>
      <c r="I23" s="236"/>
      <c r="J23" s="237" t="s">
        <v>43</v>
      </c>
      <c r="K23" s="237"/>
      <c r="L23" s="237"/>
      <c r="M23" s="237"/>
      <c r="AM23" s="9" t="s">
        <v>66</v>
      </c>
      <c r="BF23" s="68"/>
      <c r="BQ23" s="69"/>
    </row>
    <row r="24" spans="4:69">
      <c r="E24" s="209"/>
      <c r="F24" s="209"/>
      <c r="G24" s="186"/>
      <c r="H24" s="188" t="s">
        <v>110</v>
      </c>
      <c r="I24" s="188"/>
      <c r="J24" s="188"/>
      <c r="K24" s="188"/>
      <c r="L24" s="188"/>
      <c r="M24" s="188"/>
      <c r="AM24" s="212" t="s">
        <v>67</v>
      </c>
      <c r="AN24" s="212"/>
      <c r="AO24" s="11" t="s">
        <v>33</v>
      </c>
      <c r="AP24" s="209" t="s">
        <v>42</v>
      </c>
      <c r="AQ24" s="209"/>
      <c r="AR24" s="188" t="s">
        <v>68</v>
      </c>
      <c r="AS24" s="188"/>
      <c r="AT24" s="188"/>
      <c r="AU24" s="188"/>
      <c r="BB24" s="41"/>
      <c r="BF24" s="68"/>
      <c r="BQ24" s="69"/>
    </row>
    <row r="25" spans="4:69">
      <c r="E25" s="10"/>
      <c r="F25" s="10"/>
      <c r="G25" s="186" t="s">
        <v>33</v>
      </c>
      <c r="H25" s="12"/>
      <c r="I25" s="238" t="s">
        <v>114</v>
      </c>
      <c r="J25" s="238"/>
      <c r="K25" s="239" t="s">
        <v>50</v>
      </c>
      <c r="L25" s="239"/>
      <c r="M25" s="46" t="s">
        <v>51</v>
      </c>
      <c r="N25" s="51" t="s">
        <v>203</v>
      </c>
      <c r="O25" s="40">
        <f>'1.設計条件'!Q22</f>
        <v>35</v>
      </c>
      <c r="P25" s="12" t="s">
        <v>39</v>
      </c>
      <c r="Q25" s="12"/>
      <c r="R25" s="12"/>
      <c r="S25" s="12"/>
      <c r="T25" s="51"/>
      <c r="U25" s="39"/>
      <c r="V25" s="38"/>
      <c r="W25" s="38"/>
      <c r="X25" s="50"/>
      <c r="Y25" s="41"/>
      <c r="AA25" s="11"/>
      <c r="AB25" s="77"/>
      <c r="AC25" s="77"/>
      <c r="AD25" s="47"/>
      <c r="AE25" s="50"/>
      <c r="AF25" s="38"/>
      <c r="AG25" s="38"/>
      <c r="AH25" s="38"/>
      <c r="AO25" s="11" t="s">
        <v>33</v>
      </c>
      <c r="AP25" s="210">
        <f>AP20</f>
        <v>38.987487056427092</v>
      </c>
      <c r="AQ25" s="210"/>
      <c r="AR25" s="210"/>
      <c r="AS25" s="188" t="s">
        <v>69</v>
      </c>
      <c r="AT25" s="188"/>
      <c r="AU25" s="188"/>
      <c r="AV25" s="210">
        <f>AC19</f>
        <v>26.57</v>
      </c>
      <c r="AW25" s="210"/>
      <c r="AX25" s="210"/>
      <c r="AY25" s="11" t="s">
        <v>64</v>
      </c>
      <c r="AZ25" s="210">
        <f>AA20</f>
        <v>23.33</v>
      </c>
      <c r="BA25" s="210"/>
      <c r="BB25" s="210"/>
      <c r="BC25" s="9" t="s">
        <v>65</v>
      </c>
      <c r="BF25" s="68"/>
      <c r="BQ25" s="69"/>
    </row>
    <row r="26" spans="4:69">
      <c r="E26" s="10"/>
      <c r="F26" s="10"/>
      <c r="G26" s="186"/>
      <c r="H26" s="188" t="s">
        <v>52</v>
      </c>
      <c r="I26" s="188"/>
      <c r="J26" s="47" t="s">
        <v>51</v>
      </c>
      <c r="K26" s="50" t="s">
        <v>203</v>
      </c>
      <c r="L26" s="41">
        <f>'1.設計条件'!Q22</f>
        <v>35</v>
      </c>
      <c r="M26" s="50" t="s">
        <v>203</v>
      </c>
      <c r="N26" s="233">
        <f>AC19</f>
        <v>26.57</v>
      </c>
      <c r="O26" s="233"/>
      <c r="P26" s="233"/>
      <c r="Q26" s="50" t="s">
        <v>203</v>
      </c>
      <c r="R26" s="210">
        <f>AA20</f>
        <v>23.33</v>
      </c>
      <c r="S26" s="210"/>
      <c r="T26" s="210"/>
      <c r="U26" s="9" t="s">
        <v>39</v>
      </c>
      <c r="V26" s="38"/>
      <c r="W26" s="38"/>
      <c r="X26" s="50"/>
      <c r="Y26" s="41"/>
      <c r="AA26" s="11"/>
      <c r="AB26" s="77"/>
      <c r="AC26" s="77"/>
      <c r="AD26" s="47"/>
      <c r="AE26" s="50"/>
      <c r="AF26" s="38"/>
      <c r="AG26" s="38"/>
      <c r="AH26" s="38"/>
      <c r="AO26" s="11" t="s">
        <v>33</v>
      </c>
      <c r="AP26" s="210">
        <f>AP25*SIN((AV25+AZ25)*PI()/180)</f>
        <v>29.822363217491436</v>
      </c>
      <c r="AQ26" s="210"/>
      <c r="AR26" s="210"/>
      <c r="AS26" s="41" t="s">
        <v>132</v>
      </c>
      <c r="BF26" s="68"/>
      <c r="BQ26" s="69"/>
    </row>
    <row r="27" spans="4:69">
      <c r="E27" s="10"/>
      <c r="F27" s="10"/>
      <c r="G27" s="186" t="s">
        <v>33</v>
      </c>
      <c r="H27" s="229" t="s">
        <v>186</v>
      </c>
      <c r="I27" s="229"/>
      <c r="J27" s="229"/>
      <c r="K27" s="46" t="s">
        <v>51</v>
      </c>
      <c r="L27" s="51" t="s">
        <v>203</v>
      </c>
      <c r="M27" s="40">
        <f>O25</f>
        <v>35</v>
      </c>
      <c r="N27" s="12" t="s">
        <v>39</v>
      </c>
      <c r="O27" s="12"/>
      <c r="P27" s="45"/>
      <c r="Q27" s="47"/>
      <c r="R27" s="50"/>
      <c r="S27" s="41"/>
      <c r="T27" s="50"/>
      <c r="U27" s="38"/>
      <c r="V27" s="38"/>
      <c r="W27" s="38"/>
      <c r="X27" s="50"/>
      <c r="Y27" s="41"/>
      <c r="AA27" s="11"/>
      <c r="AB27" s="77"/>
      <c r="AC27" s="77"/>
      <c r="AD27" s="47"/>
      <c r="AE27" s="50"/>
      <c r="AF27" s="38"/>
      <c r="AG27" s="38"/>
      <c r="AH27" s="38"/>
      <c r="BF27" s="68"/>
      <c r="BQ27" s="69"/>
    </row>
    <row r="28" spans="4:69">
      <c r="E28" s="10"/>
      <c r="F28" s="10"/>
      <c r="G28" s="186"/>
      <c r="H28" s="224" t="s">
        <v>52</v>
      </c>
      <c r="I28" s="224"/>
      <c r="J28" s="47" t="s">
        <v>51</v>
      </c>
      <c r="K28" s="50" t="s">
        <v>203</v>
      </c>
      <c r="L28" s="233">
        <f>L26+N26+R26</f>
        <v>84.9</v>
      </c>
      <c r="M28" s="233"/>
      <c r="N28" s="233"/>
      <c r="O28" s="9" t="s">
        <v>39</v>
      </c>
      <c r="P28" s="45"/>
      <c r="Q28" s="47"/>
      <c r="R28" s="50"/>
      <c r="S28" s="41"/>
      <c r="T28" s="50"/>
      <c r="U28" s="38"/>
      <c r="V28" s="38"/>
      <c r="W28" s="38"/>
      <c r="X28" s="50"/>
      <c r="Y28" s="41"/>
      <c r="AA28" s="11"/>
      <c r="AB28" s="77"/>
      <c r="AC28" s="77"/>
      <c r="AD28" s="47"/>
      <c r="AE28" s="50"/>
      <c r="AF28" s="38"/>
      <c r="AG28" s="38"/>
      <c r="AH28" s="38"/>
      <c r="AM28" s="9" t="s">
        <v>28</v>
      </c>
      <c r="BF28" s="68"/>
      <c r="BQ28" s="69"/>
    </row>
    <row r="29" spans="4:69">
      <c r="E29" s="10"/>
      <c r="F29" s="10"/>
      <c r="G29" s="11"/>
      <c r="H29" s="45"/>
      <c r="I29" s="45"/>
      <c r="J29" s="45"/>
      <c r="K29" s="45"/>
      <c r="L29" s="45"/>
      <c r="M29" s="45"/>
      <c r="N29" s="11"/>
      <c r="O29" s="45"/>
      <c r="P29" s="45"/>
      <c r="Q29" s="47"/>
      <c r="R29" s="50"/>
      <c r="S29" s="41"/>
      <c r="T29" s="50"/>
      <c r="U29" s="38"/>
      <c r="V29" s="38"/>
      <c r="W29" s="38"/>
      <c r="X29" s="50"/>
      <c r="Y29" s="41"/>
      <c r="AA29" s="11"/>
      <c r="AB29" s="77"/>
      <c r="AC29" s="77"/>
      <c r="AD29" s="47"/>
      <c r="AE29" s="50"/>
      <c r="AF29" s="38"/>
      <c r="AG29" s="38"/>
      <c r="AM29" s="212" t="s">
        <v>70</v>
      </c>
      <c r="AN29" s="212"/>
      <c r="AO29" s="11" t="s">
        <v>33</v>
      </c>
      <c r="AP29" s="10" t="s">
        <v>5</v>
      </c>
      <c r="AQ29" s="9" t="s">
        <v>71</v>
      </c>
      <c r="AR29" s="41">
        <v>3</v>
      </c>
      <c r="BF29" s="68"/>
      <c r="BQ29" s="69"/>
    </row>
    <row r="30" spans="4:69">
      <c r="E30" s="209" t="s">
        <v>44</v>
      </c>
      <c r="F30" s="209"/>
      <c r="G30" s="11" t="s">
        <v>33</v>
      </c>
      <c r="H30" s="41" t="s">
        <v>258</v>
      </c>
      <c r="I30" s="88" t="s">
        <v>256</v>
      </c>
      <c r="J30" s="88" t="s">
        <v>41</v>
      </c>
      <c r="K30" s="88" t="s">
        <v>257</v>
      </c>
      <c r="L30" s="38" t="s">
        <v>96</v>
      </c>
      <c r="M30" s="235" t="s">
        <v>187</v>
      </c>
      <c r="N30" s="235"/>
      <c r="O30" s="240" t="s">
        <v>115</v>
      </c>
      <c r="P30" s="240"/>
      <c r="Q30" s="240"/>
      <c r="AO30" s="11" t="s">
        <v>33</v>
      </c>
      <c r="AP30" s="210">
        <f>'1.設計条件'!Q6</f>
        <v>2</v>
      </c>
      <c r="AQ30" s="210"/>
      <c r="AR30" s="210"/>
      <c r="AS30" s="9" t="s">
        <v>71</v>
      </c>
      <c r="AT30" s="41">
        <v>3</v>
      </c>
      <c r="BF30" s="68"/>
      <c r="BQ30" s="69"/>
    </row>
    <row r="31" spans="4:69">
      <c r="G31" s="186" t="s">
        <v>33</v>
      </c>
      <c r="H31" s="177" t="s">
        <v>258</v>
      </c>
      <c r="I31" s="183">
        <f>'2.自重と土塊面積'!AP28</f>
        <v>2.5</v>
      </c>
      <c r="J31" s="183"/>
      <c r="K31" s="183"/>
      <c r="L31" s="176" t="s">
        <v>35</v>
      </c>
      <c r="M31" s="181">
        <f>'2.自重と土塊面積'!AT28</f>
        <v>9.9999999999999811E-2</v>
      </c>
      <c r="N31" s="181"/>
      <c r="O31" s="176" t="s">
        <v>35</v>
      </c>
      <c r="P31" s="183">
        <f>'2.自重と土塊面積'!AP36</f>
        <v>2</v>
      </c>
      <c r="Q31" s="183"/>
      <c r="R31" s="183"/>
      <c r="S31" s="176" t="s">
        <v>35</v>
      </c>
      <c r="T31" s="181">
        <f>'2.自重と土塊面積'!AT36</f>
        <v>0.99999999999999989</v>
      </c>
      <c r="U31" s="181"/>
      <c r="V31" s="177" t="s">
        <v>259</v>
      </c>
      <c r="W31" s="232">
        <f>'1.設計条件'!Q23</f>
        <v>20</v>
      </c>
      <c r="X31" s="232"/>
      <c r="Y31" s="176" t="s">
        <v>35</v>
      </c>
      <c r="Z31" s="232">
        <f>'1.設計条件'!Q36</f>
        <v>10</v>
      </c>
      <c r="AA31" s="232"/>
      <c r="AB31" s="234" t="s">
        <v>111</v>
      </c>
      <c r="AC31" s="234"/>
      <c r="AO31" s="11" t="s">
        <v>33</v>
      </c>
      <c r="AP31" s="210">
        <f>AP30/AT30</f>
        <v>0.66666666666666663</v>
      </c>
      <c r="AQ31" s="210"/>
      <c r="AR31" s="210"/>
      <c r="AS31" s="41" t="s">
        <v>13</v>
      </c>
      <c r="BF31" s="68"/>
      <c r="BQ31" s="69"/>
    </row>
    <row r="32" spans="4:69">
      <c r="G32" s="186"/>
      <c r="H32" s="177"/>
      <c r="I32" s="188" t="s">
        <v>107</v>
      </c>
      <c r="J32" s="188"/>
      <c r="K32" s="188"/>
      <c r="L32" s="177"/>
      <c r="M32" s="181"/>
      <c r="N32" s="181"/>
      <c r="O32" s="177"/>
      <c r="P32" s="188" t="s">
        <v>107</v>
      </c>
      <c r="Q32" s="188"/>
      <c r="R32" s="188"/>
      <c r="S32" s="177"/>
      <c r="T32" s="181"/>
      <c r="U32" s="181"/>
      <c r="V32" s="177"/>
      <c r="W32" s="232"/>
      <c r="X32" s="232"/>
      <c r="Y32" s="177"/>
      <c r="Z32" s="232"/>
      <c r="AA32" s="232"/>
      <c r="AB32" s="234"/>
      <c r="AC32" s="234"/>
      <c r="AF32" s="80"/>
      <c r="BF32" s="68"/>
      <c r="BQ32" s="69"/>
    </row>
    <row r="33" spans="5:70">
      <c r="G33" s="186" t="s">
        <v>33</v>
      </c>
      <c r="H33" s="177" t="s">
        <v>258</v>
      </c>
      <c r="I33" s="183">
        <f>I31+P31</f>
        <v>4.5</v>
      </c>
      <c r="J33" s="183"/>
      <c r="K33" s="183"/>
      <c r="L33" s="176" t="s">
        <v>35</v>
      </c>
      <c r="M33" s="181">
        <f>M31+T31</f>
        <v>1.0999999999999996</v>
      </c>
      <c r="N33" s="181"/>
      <c r="O33" s="177" t="s">
        <v>259</v>
      </c>
      <c r="P33" s="232">
        <f>W31</f>
        <v>20</v>
      </c>
      <c r="Q33" s="232"/>
      <c r="R33" s="176" t="s">
        <v>35</v>
      </c>
      <c r="S33" s="232">
        <f>Z31</f>
        <v>10</v>
      </c>
      <c r="T33" s="232"/>
      <c r="U33" s="234" t="s">
        <v>111</v>
      </c>
      <c r="V33" s="234"/>
      <c r="AD33" s="81"/>
      <c r="AF33" s="81"/>
      <c r="AM33" s="212" t="s">
        <v>72</v>
      </c>
      <c r="AN33" s="212"/>
      <c r="AO33" s="11" t="s">
        <v>33</v>
      </c>
      <c r="AP33" s="10" t="s">
        <v>8</v>
      </c>
      <c r="AQ33" s="213" t="s">
        <v>73</v>
      </c>
      <c r="AR33" s="213"/>
      <c r="AS33" s="213"/>
      <c r="AT33" s="212" t="s">
        <v>70</v>
      </c>
      <c r="AU33" s="212"/>
      <c r="BF33" s="70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71"/>
    </row>
    <row r="34" spans="5:70" collapsed="1">
      <c r="G34" s="186"/>
      <c r="H34" s="177"/>
      <c r="I34" s="188" t="s">
        <v>107</v>
      </c>
      <c r="J34" s="188"/>
      <c r="K34" s="188"/>
      <c r="L34" s="177"/>
      <c r="M34" s="181"/>
      <c r="N34" s="181"/>
      <c r="O34" s="177"/>
      <c r="P34" s="232"/>
      <c r="Q34" s="232"/>
      <c r="R34" s="177"/>
      <c r="S34" s="232"/>
      <c r="T34" s="232"/>
      <c r="U34" s="234"/>
      <c r="V34" s="234"/>
      <c r="AO34" s="11" t="s">
        <v>33</v>
      </c>
      <c r="AP34" s="210">
        <f>'1.設計条件'!Q8</f>
        <v>1.4</v>
      </c>
      <c r="AQ34" s="210"/>
      <c r="AR34" s="210"/>
      <c r="AS34" s="213" t="s">
        <v>74</v>
      </c>
      <c r="AT34" s="213"/>
      <c r="AU34" s="210">
        <f>AC19</f>
        <v>26.57</v>
      </c>
      <c r="AV34" s="210"/>
      <c r="AW34" s="210"/>
      <c r="AX34" s="41" t="s">
        <v>75</v>
      </c>
      <c r="AY34" s="210">
        <f>AP31</f>
        <v>0.66666666666666663</v>
      </c>
      <c r="AZ34" s="210"/>
      <c r="BA34" s="210"/>
    </row>
    <row r="35" spans="5:70">
      <c r="E35" s="81"/>
      <c r="F35" s="81"/>
      <c r="G35" s="186" t="s">
        <v>33</v>
      </c>
      <c r="H35" s="183">
        <f>I33*P33</f>
        <v>90</v>
      </c>
      <c r="I35" s="183"/>
      <c r="J35" s="183"/>
      <c r="K35" s="176" t="s">
        <v>35</v>
      </c>
      <c r="L35" s="181">
        <f>M33*P33</f>
        <v>21.999999999999993</v>
      </c>
      <c r="M35" s="181"/>
      <c r="N35" s="181"/>
      <c r="O35" s="176" t="s">
        <v>35</v>
      </c>
      <c r="P35" s="232">
        <f>S33</f>
        <v>10</v>
      </c>
      <c r="Q35" s="232"/>
      <c r="R35" s="234" t="s">
        <v>111</v>
      </c>
      <c r="S35" s="234"/>
      <c r="AO35" s="11" t="s">
        <v>33</v>
      </c>
      <c r="AP35" s="210">
        <f>AP34-TAN(AU34*PI()/180)*AY34</f>
        <v>1.0665946858461395</v>
      </c>
      <c r="AQ35" s="210"/>
      <c r="AR35" s="210"/>
      <c r="AS35" s="41" t="s">
        <v>13</v>
      </c>
    </row>
    <row r="36" spans="5:70" collapsed="1">
      <c r="G36" s="186"/>
      <c r="H36" s="188" t="s">
        <v>107</v>
      </c>
      <c r="I36" s="188"/>
      <c r="J36" s="188"/>
      <c r="K36" s="177"/>
      <c r="L36" s="181"/>
      <c r="M36" s="181"/>
      <c r="N36" s="181"/>
      <c r="O36" s="177"/>
      <c r="P36" s="232"/>
      <c r="Q36" s="232"/>
      <c r="R36" s="234"/>
      <c r="S36" s="234"/>
    </row>
    <row r="38" spans="5:70">
      <c r="AI38" s="9">
        <v>5</v>
      </c>
      <c r="BR38" s="9">
        <v>6</v>
      </c>
    </row>
  </sheetData>
  <sheetProtection sheet="1" objects="1" scenarios="1"/>
  <mergeCells count="158">
    <mergeCell ref="P32:R32"/>
    <mergeCell ref="G35:G36"/>
    <mergeCell ref="H35:J35"/>
    <mergeCell ref="K35:K36"/>
    <mergeCell ref="H36:J36"/>
    <mergeCell ref="O35:O36"/>
    <mergeCell ref="P35:Q36"/>
    <mergeCell ref="R35:S36"/>
    <mergeCell ref="G33:G34"/>
    <mergeCell ref="H33:H34"/>
    <mergeCell ref="I33:K33"/>
    <mergeCell ref="I34:K34"/>
    <mergeCell ref="L33:L34"/>
    <mergeCell ref="M33:N34"/>
    <mergeCell ref="O33:O34"/>
    <mergeCell ref="P33:Q34"/>
    <mergeCell ref="R33:R34"/>
    <mergeCell ref="L35:N36"/>
    <mergeCell ref="S33:T34"/>
    <mergeCell ref="E5:F6"/>
    <mergeCell ref="H6:M6"/>
    <mergeCell ref="J5:M5"/>
    <mergeCell ref="H5:I5"/>
    <mergeCell ref="Q20:Q21"/>
    <mergeCell ref="R20:R21"/>
    <mergeCell ref="G10:G11"/>
    <mergeCell ref="K10:K11"/>
    <mergeCell ref="E14:F14"/>
    <mergeCell ref="E15:F15"/>
    <mergeCell ref="E16:F16"/>
    <mergeCell ref="E17:F17"/>
    <mergeCell ref="E18:F18"/>
    <mergeCell ref="E10:F11"/>
    <mergeCell ref="E8:F8"/>
    <mergeCell ref="M8:N8"/>
    <mergeCell ref="O8:Q8"/>
    <mergeCell ref="E19:F19"/>
    <mergeCell ref="E20:F20"/>
    <mergeCell ref="H10:J10"/>
    <mergeCell ref="L10:M11"/>
    <mergeCell ref="H11:J11"/>
    <mergeCell ref="U33:V34"/>
    <mergeCell ref="AM29:AN29"/>
    <mergeCell ref="AP30:AR30"/>
    <mergeCell ref="AP26:AR26"/>
    <mergeCell ref="AR24:AU24"/>
    <mergeCell ref="E23:F24"/>
    <mergeCell ref="H23:I23"/>
    <mergeCell ref="J23:M23"/>
    <mergeCell ref="H24:M24"/>
    <mergeCell ref="G25:G26"/>
    <mergeCell ref="N26:P26"/>
    <mergeCell ref="H26:I26"/>
    <mergeCell ref="I25:J25"/>
    <mergeCell ref="K25:L25"/>
    <mergeCell ref="E30:F30"/>
    <mergeCell ref="M30:N30"/>
    <mergeCell ref="O30:Q30"/>
    <mergeCell ref="G31:G32"/>
    <mergeCell ref="H31:H32"/>
    <mergeCell ref="I31:K31"/>
    <mergeCell ref="L31:L32"/>
    <mergeCell ref="T31:U32"/>
    <mergeCell ref="I32:K32"/>
    <mergeCell ref="O31:O32"/>
    <mergeCell ref="V31:V32"/>
    <mergeCell ref="W31:X32"/>
    <mergeCell ref="Y31:Y32"/>
    <mergeCell ref="AM33:AN33"/>
    <mergeCell ref="AQ33:AS33"/>
    <mergeCell ref="L28:N28"/>
    <mergeCell ref="S31:S32"/>
    <mergeCell ref="AN8:AQ8"/>
    <mergeCell ref="AN9:AQ9"/>
    <mergeCell ref="AN10:AQ10"/>
    <mergeCell ref="AN11:AQ11"/>
    <mergeCell ref="AN12:AQ12"/>
    <mergeCell ref="W19:X19"/>
    <mergeCell ref="V20:V21"/>
    <mergeCell ref="Z20:Z21"/>
    <mergeCell ref="Z31:AA32"/>
    <mergeCell ref="AB31:AC32"/>
    <mergeCell ref="M31:N32"/>
    <mergeCell ref="AA20:AB21"/>
    <mergeCell ref="AR19:AU19"/>
    <mergeCell ref="R26:T26"/>
    <mergeCell ref="T20:T21"/>
    <mergeCell ref="S19:U19"/>
    <mergeCell ref="P31:R31"/>
    <mergeCell ref="G27:G28"/>
    <mergeCell ref="H28:I28"/>
    <mergeCell ref="AN3:AQ3"/>
    <mergeCell ref="AN4:AQ4"/>
    <mergeCell ref="AN5:AQ5"/>
    <mergeCell ref="AN6:AQ6"/>
    <mergeCell ref="AN7:AQ7"/>
    <mergeCell ref="AM19:AN19"/>
    <mergeCell ref="AP19:AQ19"/>
    <mergeCell ref="AM24:AN24"/>
    <mergeCell ref="AP24:AQ24"/>
    <mergeCell ref="AP25:AR25"/>
    <mergeCell ref="G5:G6"/>
    <mergeCell ref="G23:G24"/>
    <mergeCell ref="AR3:AU3"/>
    <mergeCell ref="AR4:AU4"/>
    <mergeCell ref="AR5:AU5"/>
    <mergeCell ref="AR6:AU6"/>
    <mergeCell ref="AR7:AU7"/>
    <mergeCell ref="AP20:AR20"/>
    <mergeCell ref="H27:J27"/>
    <mergeCell ref="Y19:AA19"/>
    <mergeCell ref="AC19:AE19"/>
    <mergeCell ref="X20:Y21"/>
    <mergeCell ref="AP35:AR35"/>
    <mergeCell ref="AP31:AR31"/>
    <mergeCell ref="AZ8:BC8"/>
    <mergeCell ref="AZ9:BC9"/>
    <mergeCell ref="AZ10:BC10"/>
    <mergeCell ref="AZ11:BC11"/>
    <mergeCell ref="AZ12:BC12"/>
    <mergeCell ref="AZ3:BC3"/>
    <mergeCell ref="AZ4:BC4"/>
    <mergeCell ref="AZ5:BC5"/>
    <mergeCell ref="AZ6:BC6"/>
    <mergeCell ref="AZ7:BC7"/>
    <mergeCell ref="AV8:AY8"/>
    <mergeCell ref="AV9:AY9"/>
    <mergeCell ref="AV10:AY10"/>
    <mergeCell ref="AV11:AY11"/>
    <mergeCell ref="AV12:AY12"/>
    <mergeCell ref="AV3:AY3"/>
    <mergeCell ref="AV4:AY4"/>
    <mergeCell ref="AV5:AY5"/>
    <mergeCell ref="AV6:AY6"/>
    <mergeCell ref="AV7:AY7"/>
    <mergeCell ref="AR8:AU8"/>
    <mergeCell ref="AR9:AU9"/>
    <mergeCell ref="BE4:BF4"/>
    <mergeCell ref="BH4:BJ4"/>
    <mergeCell ref="BE14:BF14"/>
    <mergeCell ref="BH14:BJ14"/>
    <mergeCell ref="AY34:BA34"/>
    <mergeCell ref="BE7:BF7"/>
    <mergeCell ref="BH7:BJ7"/>
    <mergeCell ref="AV25:AX25"/>
    <mergeCell ref="AS25:AU25"/>
    <mergeCell ref="AR10:AU10"/>
    <mergeCell ref="AR11:AU11"/>
    <mergeCell ref="AR12:AU12"/>
    <mergeCell ref="AT33:AU33"/>
    <mergeCell ref="AP34:AR34"/>
    <mergeCell ref="AS34:AT34"/>
    <mergeCell ref="AU34:AW34"/>
    <mergeCell ref="AS20:AU20"/>
    <mergeCell ref="AV20:AX20"/>
    <mergeCell ref="AP21:AR21"/>
    <mergeCell ref="AZ25:BB25"/>
    <mergeCell ref="AZ20:BB20"/>
  </mergeCells>
  <phoneticPr fontId="21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3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5CA0A-5405-4623-ACAE-71B9AB2B65CA}">
  <dimension ref="B2:BR38"/>
  <sheetViews>
    <sheetView showGridLines="0" view="pageBreakPreview" zoomScale="70" zoomScaleNormal="60" zoomScaleSheetLayoutView="70" workbookViewId="0">
      <selection activeCell="A2" sqref="A2"/>
    </sheetView>
  </sheetViews>
  <sheetFormatPr defaultColWidth="9" defaultRowHeight="18"/>
  <cols>
    <col min="1" max="70" width="3" style="9" customWidth="1"/>
    <col min="71" max="16384" width="9" style="9"/>
  </cols>
  <sheetData>
    <row r="2" spans="2:66">
      <c r="B2" s="52"/>
      <c r="AM2" s="30" t="s">
        <v>173</v>
      </c>
      <c r="AN2" s="11"/>
      <c r="AT2" s="13"/>
      <c r="AU2" s="13"/>
    </row>
    <row r="3" spans="2:66">
      <c r="B3" s="19"/>
      <c r="C3" s="111" t="s">
        <v>325</v>
      </c>
      <c r="AN3" s="214" t="s">
        <v>53</v>
      </c>
      <c r="AO3" s="215"/>
      <c r="AP3" s="215"/>
      <c r="AQ3" s="215"/>
      <c r="AR3" s="214"/>
      <c r="AS3" s="215"/>
      <c r="AT3" s="215"/>
      <c r="AU3" s="215"/>
      <c r="AV3" s="222" t="s">
        <v>113</v>
      </c>
      <c r="AW3" s="223"/>
      <c r="AX3" s="223"/>
      <c r="AY3" s="223"/>
      <c r="AZ3" s="214" t="s">
        <v>55</v>
      </c>
      <c r="BA3" s="215"/>
      <c r="BB3" s="215"/>
      <c r="BC3" s="216"/>
      <c r="BE3" s="9" t="s">
        <v>57</v>
      </c>
    </row>
    <row r="4" spans="2:66">
      <c r="D4" s="105" t="s">
        <v>315</v>
      </c>
      <c r="AN4" s="225" t="s">
        <v>319</v>
      </c>
      <c r="AO4" s="188"/>
      <c r="AP4" s="188"/>
      <c r="AQ4" s="188"/>
      <c r="AR4" s="217"/>
      <c r="AS4" s="209"/>
      <c r="AT4" s="209"/>
      <c r="AU4" s="209"/>
      <c r="AV4" s="245" t="s">
        <v>326</v>
      </c>
      <c r="AW4" s="209"/>
      <c r="AX4" s="209"/>
      <c r="AY4" s="209"/>
      <c r="AZ4" s="245" t="s">
        <v>299</v>
      </c>
      <c r="BA4" s="209"/>
      <c r="BB4" s="209"/>
      <c r="BC4" s="218"/>
      <c r="BE4" s="188" t="s">
        <v>319</v>
      </c>
      <c r="BF4" s="188"/>
      <c r="BG4" s="11" t="s">
        <v>33</v>
      </c>
      <c r="BH4" s="208">
        <f>VLOOKUP(1,AL6:BC12,3)</f>
        <v>48</v>
      </c>
      <c r="BI4" s="208"/>
      <c r="BJ4" s="208"/>
      <c r="BK4" s="21" t="s">
        <v>134</v>
      </c>
    </row>
    <row r="5" spans="2:66">
      <c r="D5" s="22"/>
      <c r="E5" s="187" t="s">
        <v>299</v>
      </c>
      <c r="F5" s="209"/>
      <c r="G5" s="186" t="s">
        <v>33</v>
      </c>
      <c r="H5" s="244" t="s">
        <v>326</v>
      </c>
      <c r="I5" s="236"/>
      <c r="J5" s="239" t="s">
        <v>301</v>
      </c>
      <c r="K5" s="239"/>
      <c r="L5" s="239"/>
      <c r="M5" s="105" t="s">
        <v>171</v>
      </c>
      <c r="N5" s="239" t="s">
        <v>304</v>
      </c>
      <c r="O5" s="239"/>
      <c r="P5" s="239"/>
      <c r="Q5" s="239"/>
      <c r="R5" s="239"/>
      <c r="S5" s="239"/>
      <c r="T5" s="20"/>
      <c r="V5" s="69"/>
      <c r="W5" s="66"/>
      <c r="X5" s="103"/>
      <c r="Y5" s="103"/>
      <c r="Z5" s="103"/>
      <c r="AA5" s="54"/>
      <c r="AB5" s="54"/>
      <c r="AC5" s="54"/>
      <c r="AD5" s="54"/>
      <c r="AE5" s="54"/>
      <c r="AF5" s="54"/>
      <c r="AG5" s="54"/>
      <c r="AH5" s="55"/>
      <c r="AI5"/>
      <c r="AJ5"/>
      <c r="AN5" s="226" t="s">
        <v>133</v>
      </c>
      <c r="AO5" s="227"/>
      <c r="AP5" s="227"/>
      <c r="AQ5" s="227"/>
      <c r="AR5" s="219"/>
      <c r="AS5" s="220"/>
      <c r="AT5" s="220"/>
      <c r="AU5" s="220"/>
      <c r="AV5" s="219" t="s">
        <v>131</v>
      </c>
      <c r="AW5" s="220"/>
      <c r="AX5" s="220"/>
      <c r="AY5" s="220"/>
      <c r="AZ5" s="219" t="s">
        <v>131</v>
      </c>
      <c r="BA5" s="220"/>
      <c r="BB5" s="220"/>
      <c r="BC5" s="221"/>
    </row>
    <row r="6" spans="2:66">
      <c r="E6" s="209"/>
      <c r="F6" s="209"/>
      <c r="G6" s="186"/>
      <c r="H6" s="242" t="s">
        <v>305</v>
      </c>
      <c r="I6" s="242"/>
      <c r="J6" s="242"/>
      <c r="K6" s="242"/>
      <c r="L6" s="242"/>
      <c r="M6" s="242"/>
      <c r="N6" s="188"/>
      <c r="O6" s="188"/>
      <c r="P6" s="188"/>
      <c r="Q6" s="20"/>
      <c r="R6" s="20"/>
      <c r="S6" s="20"/>
      <c r="T6" s="20"/>
      <c r="U6" s="20"/>
      <c r="V6" s="107"/>
      <c r="W6" s="20"/>
      <c r="X6" s="20"/>
      <c r="Y6" s="20"/>
      <c r="Z6" s="20"/>
      <c r="AA6"/>
      <c r="AB6"/>
      <c r="AC6"/>
      <c r="AD6"/>
      <c r="AE6"/>
      <c r="AF6"/>
      <c r="AG6"/>
      <c r="AH6" s="57"/>
      <c r="AI6"/>
      <c r="AJ6"/>
      <c r="AL6" s="14" t="str">
        <f>IF(MAX(AZ$6:BC$12)=AZ6,1,"")</f>
        <v/>
      </c>
      <c r="AN6" s="228">
        <v>45</v>
      </c>
      <c r="AO6" s="228"/>
      <c r="AP6" s="228"/>
      <c r="AQ6" s="228"/>
      <c r="AR6" s="211"/>
      <c r="AS6" s="211"/>
      <c r="AT6" s="211"/>
      <c r="AU6" s="211"/>
      <c r="AV6" s="211">
        <f>H$35/TAN(AN6*PI()/180)+L$35</f>
        <v>112</v>
      </c>
      <c r="AW6" s="211"/>
      <c r="AX6" s="211"/>
      <c r="AY6" s="211"/>
      <c r="AZ6" s="211">
        <f t="shared" ref="AZ6:AZ12" si="0">AV6*SIN((AN6-Q$27)*PI()/180)/J$27/COS((AN6-M$28)*PI()/180)</f>
        <v>50.109537991898684</v>
      </c>
      <c r="BA6" s="211"/>
      <c r="BB6" s="211"/>
      <c r="BC6" s="211"/>
      <c r="BE6" s="97" t="s">
        <v>289</v>
      </c>
    </row>
    <row r="7" spans="2:66">
      <c r="V7" s="57"/>
      <c r="W7"/>
      <c r="X7"/>
      <c r="Y7"/>
      <c r="Z7"/>
      <c r="AA7"/>
      <c r="AB7"/>
      <c r="AC7"/>
      <c r="AD7"/>
      <c r="AE7"/>
      <c r="AF7"/>
      <c r="AG7"/>
      <c r="AH7" s="57"/>
      <c r="AI7"/>
      <c r="AJ7"/>
      <c r="AL7" s="14" t="str">
        <f t="shared" ref="AL7:AL12" si="1">IF(MAX(AZ$6:BC$12)=AZ7,1,"")</f>
        <v/>
      </c>
      <c r="AN7" s="228">
        <v>46</v>
      </c>
      <c r="AO7" s="228"/>
      <c r="AP7" s="228"/>
      <c r="AQ7" s="228"/>
      <c r="AR7" s="211"/>
      <c r="AS7" s="211"/>
      <c r="AT7" s="211"/>
      <c r="AU7" s="211"/>
      <c r="AV7" s="211">
        <f t="shared" ref="AV7:AV12" si="2">H$35/TAN(AN7*PI()/180)+L$35</f>
        <v>108.91198973263667</v>
      </c>
      <c r="AW7" s="211"/>
      <c r="AX7" s="211"/>
      <c r="AY7" s="211"/>
      <c r="AZ7" s="211">
        <f t="shared" si="0"/>
        <v>50.314419926276244</v>
      </c>
      <c r="BA7" s="211"/>
      <c r="BB7" s="211"/>
      <c r="BC7" s="211"/>
      <c r="BE7" s="187" t="s">
        <v>326</v>
      </c>
      <c r="BF7" s="209"/>
      <c r="BG7" s="11" t="s">
        <v>33</v>
      </c>
      <c r="BH7" s="210">
        <f>VLOOKUP(1,AL6:BC12,11)</f>
        <v>103.03636398680558</v>
      </c>
      <c r="BI7" s="210"/>
      <c r="BJ7" s="210"/>
      <c r="BK7" s="41" t="s">
        <v>132</v>
      </c>
    </row>
    <row r="8" spans="2:66">
      <c r="E8" s="187" t="s">
        <v>326</v>
      </c>
      <c r="F8" s="209"/>
      <c r="G8" s="11" t="s">
        <v>33</v>
      </c>
      <c r="H8" s="41" t="s">
        <v>258</v>
      </c>
      <c r="I8" s="88" t="s">
        <v>256</v>
      </c>
      <c r="J8" s="88" t="s">
        <v>41</v>
      </c>
      <c r="K8" s="88" t="s">
        <v>257</v>
      </c>
      <c r="L8" s="38" t="s">
        <v>96</v>
      </c>
      <c r="M8" s="235" t="s">
        <v>187</v>
      </c>
      <c r="N8" s="235"/>
      <c r="O8" s="240"/>
      <c r="P8" s="240"/>
      <c r="Q8" s="240"/>
      <c r="V8" s="57"/>
      <c r="W8"/>
      <c r="X8"/>
      <c r="Y8"/>
      <c r="Z8"/>
      <c r="AA8"/>
      <c r="AB8"/>
      <c r="AC8"/>
      <c r="AD8"/>
      <c r="AE8"/>
      <c r="AF8"/>
      <c r="AG8"/>
      <c r="AH8" s="57"/>
      <c r="AI8"/>
      <c r="AJ8"/>
      <c r="AL8" s="14" t="str">
        <f t="shared" si="1"/>
        <v/>
      </c>
      <c r="AN8" s="228">
        <v>47</v>
      </c>
      <c r="AO8" s="228"/>
      <c r="AP8" s="228"/>
      <c r="AQ8" s="228"/>
      <c r="AR8" s="211"/>
      <c r="AS8" s="211"/>
      <c r="AT8" s="211"/>
      <c r="AU8" s="211"/>
      <c r="AV8" s="211">
        <f t="shared" si="2"/>
        <v>105.92635775238955</v>
      </c>
      <c r="AW8" s="211"/>
      <c r="AX8" s="211"/>
      <c r="AY8" s="211"/>
      <c r="AZ8" s="211">
        <f t="shared" si="0"/>
        <v>50.443445140325224</v>
      </c>
      <c r="BA8" s="211"/>
      <c r="BB8" s="211"/>
      <c r="BC8" s="211"/>
    </row>
    <row r="9" spans="2:66">
      <c r="V9" s="57"/>
      <c r="W9"/>
      <c r="X9"/>
      <c r="Y9"/>
      <c r="Z9"/>
      <c r="AA9"/>
      <c r="AB9"/>
      <c r="AC9"/>
      <c r="AD9"/>
      <c r="AE9"/>
      <c r="AF9"/>
      <c r="AG9"/>
      <c r="AH9" s="57"/>
      <c r="AI9"/>
      <c r="AJ9"/>
      <c r="AL9" s="14">
        <f t="shared" si="1"/>
        <v>1</v>
      </c>
      <c r="AN9" s="228">
        <v>48</v>
      </c>
      <c r="AO9" s="228"/>
      <c r="AP9" s="228"/>
      <c r="AQ9" s="228"/>
      <c r="AR9" s="211"/>
      <c r="AS9" s="211"/>
      <c r="AT9" s="211"/>
      <c r="AU9" s="211"/>
      <c r="AV9" s="211">
        <f t="shared" si="2"/>
        <v>103.03636398680558</v>
      </c>
      <c r="AW9" s="211"/>
      <c r="AX9" s="211"/>
      <c r="AY9" s="211"/>
      <c r="AZ9" s="211">
        <f t="shared" si="0"/>
        <v>50.502605392341017</v>
      </c>
      <c r="BA9" s="211"/>
      <c r="BB9" s="211"/>
      <c r="BC9" s="211"/>
      <c r="BE9" s="121" t="s">
        <v>347</v>
      </c>
    </row>
    <row r="10" spans="2:66">
      <c r="E10" s="9" t="s">
        <v>45</v>
      </c>
      <c r="M10" s="81"/>
      <c r="N10" s="81"/>
      <c r="O10" s="81"/>
      <c r="P10" s="81"/>
      <c r="Q10" s="81"/>
      <c r="V10" s="57"/>
      <c r="W10"/>
      <c r="X10"/>
      <c r="Y10"/>
      <c r="Z10"/>
      <c r="AA10"/>
      <c r="AB10"/>
      <c r="AC10"/>
      <c r="AD10"/>
      <c r="AE10"/>
      <c r="AF10"/>
      <c r="AG10"/>
      <c r="AH10" s="57"/>
      <c r="AI10"/>
      <c r="AJ10"/>
      <c r="AL10" s="14" t="str">
        <f t="shared" si="1"/>
        <v/>
      </c>
      <c r="AN10" s="228">
        <v>49</v>
      </c>
      <c r="AO10" s="228"/>
      <c r="AP10" s="228"/>
      <c r="AQ10" s="228"/>
      <c r="AR10" s="211"/>
      <c r="AS10" s="211"/>
      <c r="AT10" s="211"/>
      <c r="AU10" s="211"/>
      <c r="AV10" s="211">
        <f t="shared" si="2"/>
        <v>100.2358064034604</v>
      </c>
      <c r="AW10" s="211"/>
      <c r="AX10" s="211"/>
      <c r="AY10" s="211"/>
      <c r="AZ10" s="211">
        <f t="shared" si="0"/>
        <v>50.497260098065638</v>
      </c>
      <c r="BA10" s="211"/>
      <c r="BB10" s="211"/>
      <c r="BC10" s="211"/>
      <c r="BE10" s="187" t="s">
        <v>328</v>
      </c>
      <c r="BF10" s="187"/>
      <c r="BG10" s="187"/>
      <c r="BH10" s="11" t="s">
        <v>33</v>
      </c>
      <c r="BI10" s="241">
        <f>'1.設計条件'!BG24</f>
        <v>0.2</v>
      </c>
      <c r="BJ10" s="241"/>
      <c r="BK10" s="105" t="s">
        <v>171</v>
      </c>
      <c r="BL10" s="210">
        <f>BH7</f>
        <v>103.03636398680558</v>
      </c>
      <c r="BM10" s="210"/>
      <c r="BN10" s="210"/>
    </row>
    <row r="11" spans="2:66">
      <c r="E11" s="187" t="s">
        <v>299</v>
      </c>
      <c r="F11" s="209"/>
      <c r="G11" s="50" t="s">
        <v>200</v>
      </c>
      <c r="M11" s="81"/>
      <c r="N11" s="81"/>
      <c r="O11" s="81"/>
      <c r="P11" s="81"/>
      <c r="Q11" s="81"/>
      <c r="V11" s="57"/>
      <c r="W11"/>
      <c r="X11"/>
      <c r="Y11"/>
      <c r="Z11"/>
      <c r="AA11"/>
      <c r="AB11"/>
      <c r="AC11"/>
      <c r="AD11"/>
      <c r="AE11"/>
      <c r="AF11"/>
      <c r="AG11"/>
      <c r="AH11" s="57"/>
      <c r="AI11"/>
      <c r="AJ11"/>
      <c r="AL11" s="14" t="str">
        <f t="shared" si="1"/>
        <v/>
      </c>
      <c r="AN11" s="228">
        <v>50</v>
      </c>
      <c r="AO11" s="228"/>
      <c r="AP11" s="228"/>
      <c r="AQ11" s="228"/>
      <c r="AR11" s="211"/>
      <c r="AS11" s="211"/>
      <c r="AT11" s="211"/>
      <c r="AU11" s="211"/>
      <c r="AV11" s="211">
        <f t="shared" si="2"/>
        <v>97.518966805955188</v>
      </c>
      <c r="AW11" s="211"/>
      <c r="AX11" s="211"/>
      <c r="AY11" s="211"/>
      <c r="AZ11" s="211">
        <f t="shared" si="0"/>
        <v>50.432208338881537</v>
      </c>
      <c r="BA11" s="211"/>
      <c r="BB11" s="211"/>
      <c r="BC11" s="211"/>
      <c r="BH11" s="11" t="s">
        <v>33</v>
      </c>
      <c r="BI11" s="210">
        <f>BI10*BL10</f>
        <v>20.607272797361119</v>
      </c>
      <c r="BJ11" s="210"/>
      <c r="BK11" s="210"/>
      <c r="BL11" s="41" t="s">
        <v>132</v>
      </c>
    </row>
    <row r="12" spans="2:66">
      <c r="E12" s="187" t="s">
        <v>326</v>
      </c>
      <c r="F12" s="209"/>
      <c r="G12" s="94" t="s">
        <v>287</v>
      </c>
      <c r="M12" s="81"/>
      <c r="N12" s="81"/>
      <c r="O12" s="81"/>
      <c r="P12" s="81"/>
      <c r="Q12" s="81"/>
      <c r="V12" s="57"/>
      <c r="W12"/>
      <c r="X12"/>
      <c r="Y12"/>
      <c r="Z12"/>
      <c r="AA12"/>
      <c r="AB12"/>
      <c r="AC12"/>
      <c r="AD12"/>
      <c r="AE12"/>
      <c r="AF12"/>
      <c r="AG12"/>
      <c r="AH12" s="57"/>
      <c r="AI12"/>
      <c r="AJ12"/>
      <c r="AL12" s="14" t="str">
        <f t="shared" si="1"/>
        <v/>
      </c>
      <c r="AN12" s="228">
        <v>51</v>
      </c>
      <c r="AO12" s="228"/>
      <c r="AP12" s="228"/>
      <c r="AQ12" s="228"/>
      <c r="AR12" s="211"/>
      <c r="AS12" s="211"/>
      <c r="AT12" s="211"/>
      <c r="AU12" s="211"/>
      <c r="AV12" s="211">
        <f t="shared" si="2"/>
        <v>94.880562987550661</v>
      </c>
      <c r="AW12" s="211"/>
      <c r="AX12" s="211"/>
      <c r="AY12" s="211"/>
      <c r="AZ12" s="211">
        <f t="shared" si="0"/>
        <v>50.311751421191232</v>
      </c>
      <c r="BA12" s="211"/>
      <c r="BB12" s="211"/>
      <c r="BC12" s="211"/>
    </row>
    <row r="13" spans="2:66">
      <c r="E13" s="188" t="s">
        <v>302</v>
      </c>
      <c r="F13" s="188"/>
      <c r="G13" s="23" t="s">
        <v>143</v>
      </c>
      <c r="V13" s="57"/>
      <c r="W13"/>
      <c r="X13"/>
      <c r="Y13"/>
      <c r="Z13"/>
      <c r="AA13"/>
      <c r="AB13"/>
      <c r="AC13"/>
      <c r="AD13"/>
      <c r="AE13"/>
      <c r="AF13"/>
      <c r="AG13"/>
      <c r="AH13" s="57"/>
      <c r="AI13"/>
      <c r="AL13" s="14"/>
      <c r="AN13" s="38"/>
      <c r="AO13" s="38"/>
      <c r="AP13" s="38"/>
      <c r="AQ13" s="38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E13" s="9" t="s">
        <v>59</v>
      </c>
    </row>
    <row r="14" spans="2:66">
      <c r="E14" s="188" t="s">
        <v>48</v>
      </c>
      <c r="F14" s="188"/>
      <c r="G14" s="23" t="s">
        <v>144</v>
      </c>
      <c r="V14" s="57"/>
      <c r="W14"/>
      <c r="X14"/>
      <c r="Y14"/>
      <c r="Z14"/>
      <c r="AA14"/>
      <c r="AB14"/>
      <c r="AC14"/>
      <c r="AD14"/>
      <c r="AE14"/>
      <c r="AF14"/>
      <c r="AG14"/>
      <c r="AH14" s="57"/>
      <c r="AI14"/>
      <c r="AL14" s="14" t="str">
        <f>IF(MAX(AZ$6:BC$12)=AZ15,1,"")</f>
        <v/>
      </c>
      <c r="AN14" s="38"/>
      <c r="AO14" s="38"/>
      <c r="AP14" s="38"/>
      <c r="AQ14" s="38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E14" s="187" t="s">
        <v>299</v>
      </c>
      <c r="BF14" s="209"/>
      <c r="BG14" s="11" t="s">
        <v>33</v>
      </c>
      <c r="BH14" s="210">
        <f>VLOOKUP(1,AL6:BC12,15)</f>
        <v>50.502605392341017</v>
      </c>
      <c r="BI14" s="210"/>
      <c r="BJ14" s="210"/>
      <c r="BK14" s="41" t="s">
        <v>132</v>
      </c>
    </row>
    <row r="15" spans="2:66">
      <c r="E15" s="188" t="s">
        <v>46</v>
      </c>
      <c r="F15" s="188"/>
      <c r="G15" s="31" t="s">
        <v>176</v>
      </c>
      <c r="V15" s="57"/>
      <c r="W15"/>
      <c r="X15"/>
      <c r="Y15"/>
      <c r="Z15"/>
      <c r="AA15"/>
      <c r="AB15"/>
      <c r="AC15"/>
      <c r="AD15"/>
      <c r="AE15"/>
      <c r="AF15"/>
      <c r="AG15"/>
      <c r="AH15" s="57"/>
      <c r="AI15"/>
    </row>
    <row r="16" spans="2:66">
      <c r="E16" s="209"/>
      <c r="F16" s="209"/>
      <c r="G16" s="45" t="s">
        <v>46</v>
      </c>
      <c r="H16" s="11" t="s">
        <v>33</v>
      </c>
      <c r="I16" s="235" t="s">
        <v>202</v>
      </c>
      <c r="J16" s="235"/>
      <c r="K16" s="235"/>
      <c r="L16" s="9" t="s">
        <v>33</v>
      </c>
      <c r="M16" s="188" t="s">
        <v>185</v>
      </c>
      <c r="N16" s="188"/>
      <c r="O16" s="210">
        <f>'1.設計条件'!Q10</f>
        <v>0.49999999999999994</v>
      </c>
      <c r="P16" s="210"/>
      <c r="Q16" s="9" t="s">
        <v>33</v>
      </c>
      <c r="R16" s="230">
        <f>ROUND(ATAN(O16)*180/PI(),2)</f>
        <v>26.57</v>
      </c>
      <c r="S16" s="230"/>
      <c r="T16" s="230"/>
      <c r="V16" s="5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59"/>
      <c r="AI16"/>
      <c r="AM16" s="96" t="s">
        <v>298</v>
      </c>
    </row>
    <row r="17" spans="4:69">
      <c r="E17" s="188" t="s">
        <v>303</v>
      </c>
      <c r="F17" s="188"/>
      <c r="G17" s="23" t="s">
        <v>145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</row>
    <row r="18" spans="4:69">
      <c r="G18" s="188" t="s">
        <v>303</v>
      </c>
      <c r="H18" s="186" t="s">
        <v>33</v>
      </c>
      <c r="I18" s="39">
        <v>1</v>
      </c>
      <c r="J18" s="188" t="s">
        <v>48</v>
      </c>
      <c r="L18" s="186" t="s">
        <v>33</v>
      </c>
      <c r="M18" s="39">
        <f>I18</f>
        <v>1</v>
      </c>
      <c r="N18" s="231">
        <f>'1.設計条件'!Q22</f>
        <v>35</v>
      </c>
      <c r="O18" s="231"/>
      <c r="P18" s="186" t="s">
        <v>33</v>
      </c>
      <c r="Q18" s="230">
        <f>ROUND(M18/M19*N18,2)</f>
        <v>17.5</v>
      </c>
      <c r="R18" s="230"/>
      <c r="AM18" s="96" t="s">
        <v>297</v>
      </c>
    </row>
    <row r="19" spans="4:69">
      <c r="G19" s="188"/>
      <c r="H19" s="186"/>
      <c r="I19" s="38">
        <v>2</v>
      </c>
      <c r="J19" s="188"/>
      <c r="L19" s="186"/>
      <c r="M19" s="38">
        <f>I19</f>
        <v>2</v>
      </c>
      <c r="N19" s="231"/>
      <c r="O19" s="231"/>
      <c r="P19" s="186"/>
      <c r="Q19" s="230"/>
      <c r="R19" s="230"/>
      <c r="AM19" s="212" t="s">
        <v>321</v>
      </c>
      <c r="AN19" s="212"/>
      <c r="AO19" s="11" t="s">
        <v>33</v>
      </c>
      <c r="AP19" s="187" t="s">
        <v>299</v>
      </c>
      <c r="AQ19" s="209"/>
      <c r="AR19" s="188" t="s">
        <v>329</v>
      </c>
      <c r="AS19" s="188"/>
      <c r="AT19" s="188"/>
      <c r="AU19" s="188"/>
      <c r="AV19" s="32"/>
      <c r="AW19" s="178"/>
      <c r="AX19" s="178"/>
      <c r="AY19" s="95"/>
      <c r="BB19" s="41"/>
    </row>
    <row r="20" spans="4:69">
      <c r="E20" s="188" t="s">
        <v>306</v>
      </c>
      <c r="F20" s="188"/>
      <c r="G20" s="121" t="s">
        <v>348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AO20" s="11" t="s">
        <v>33</v>
      </c>
      <c r="AP20" s="210">
        <f>BH14</f>
        <v>50.502605392341017</v>
      </c>
      <c r="AQ20" s="210"/>
      <c r="AR20" s="210"/>
      <c r="AS20" s="188" t="s">
        <v>63</v>
      </c>
      <c r="AT20" s="188"/>
      <c r="AU20" s="188"/>
      <c r="AV20" s="210">
        <f>R16</f>
        <v>26.57</v>
      </c>
      <c r="AW20" s="210"/>
      <c r="AX20" s="210"/>
      <c r="AY20" s="11" t="s">
        <v>64</v>
      </c>
      <c r="AZ20" s="210">
        <f>Q18</f>
        <v>17.5</v>
      </c>
      <c r="BA20" s="210"/>
      <c r="BB20" s="210"/>
      <c r="BC20" s="9" t="s">
        <v>65</v>
      </c>
      <c r="BF20" s="65"/>
      <c r="BG20" s="66"/>
      <c r="BH20" s="66"/>
      <c r="BI20" s="66"/>
      <c r="BJ20" s="66"/>
      <c r="BK20" s="66"/>
      <c r="BL20" s="66"/>
      <c r="BM20" s="66"/>
      <c r="BN20" s="66"/>
      <c r="BO20" s="66"/>
      <c r="BP20" s="66"/>
      <c r="BQ20" s="67"/>
    </row>
    <row r="21" spans="4:69">
      <c r="E21" s="47"/>
      <c r="F21" s="47"/>
      <c r="G21" s="45" t="s">
        <v>306</v>
      </c>
      <c r="H21" s="11" t="s">
        <v>33</v>
      </c>
      <c r="I21" s="235" t="s">
        <v>307</v>
      </c>
      <c r="J21" s="235"/>
      <c r="K21" s="235"/>
      <c r="L21" s="9" t="s">
        <v>33</v>
      </c>
      <c r="M21" s="188" t="s">
        <v>185</v>
      </c>
      <c r="N21" s="188"/>
      <c r="O21" s="241">
        <f>'1.設計条件'!BG24</f>
        <v>0.2</v>
      </c>
      <c r="P21" s="241"/>
      <c r="Q21" s="9" t="s">
        <v>33</v>
      </c>
      <c r="R21" s="230">
        <f>ROUND(ATAN(O21)*180/PI(),2)</f>
        <v>11.31</v>
      </c>
      <c r="S21" s="230"/>
      <c r="T21" s="230"/>
      <c r="U21" s="47"/>
      <c r="AO21" s="11" t="s">
        <v>33</v>
      </c>
      <c r="AP21" s="210">
        <f>AP20*COS((AV20+AZ20)*PI()/180)</f>
        <v>36.285646158825806</v>
      </c>
      <c r="AQ21" s="210"/>
      <c r="AR21" s="210"/>
      <c r="AS21" s="41" t="s">
        <v>132</v>
      </c>
      <c r="BF21" s="68"/>
      <c r="BQ21" s="69"/>
    </row>
    <row r="22" spans="4:69">
      <c r="D22" s="9" t="s">
        <v>49</v>
      </c>
      <c r="Y22" s="69"/>
      <c r="Z22" s="66"/>
      <c r="AA22" s="66"/>
      <c r="AB22" s="66"/>
      <c r="AC22" s="66"/>
      <c r="AD22" s="66"/>
      <c r="AE22" s="66"/>
      <c r="AF22" s="66"/>
      <c r="AG22" s="66"/>
      <c r="AH22" s="67"/>
      <c r="BF22" s="68"/>
      <c r="BQ22" s="69"/>
    </row>
    <row r="23" spans="4:69">
      <c r="E23" s="187" t="s">
        <v>299</v>
      </c>
      <c r="F23" s="209"/>
      <c r="G23" s="186" t="s">
        <v>33</v>
      </c>
      <c r="H23" s="244" t="s">
        <v>326</v>
      </c>
      <c r="I23" s="236"/>
      <c r="J23" s="239" t="s">
        <v>301</v>
      </c>
      <c r="K23" s="239"/>
      <c r="L23" s="239"/>
      <c r="M23" s="105" t="s">
        <v>171</v>
      </c>
      <c r="N23" s="239" t="s">
        <v>304</v>
      </c>
      <c r="O23" s="239"/>
      <c r="P23" s="239"/>
      <c r="Q23" s="239"/>
      <c r="R23" s="239"/>
      <c r="S23" s="239"/>
      <c r="X23" s="20"/>
      <c r="Y23" s="107"/>
      <c r="Z23" s="20"/>
      <c r="AA23" s="20"/>
      <c r="AB23" s="20"/>
      <c r="AC23" s="20"/>
      <c r="AD23" s="20"/>
      <c r="AE23" s="20"/>
      <c r="AF23" s="20"/>
      <c r="AH23" s="69"/>
      <c r="AM23" s="9" t="s">
        <v>66</v>
      </c>
      <c r="BF23" s="68"/>
      <c r="BQ23" s="69"/>
    </row>
    <row r="24" spans="4:69">
      <c r="E24" s="209"/>
      <c r="F24" s="209"/>
      <c r="G24" s="186"/>
      <c r="H24" s="242" t="s">
        <v>305</v>
      </c>
      <c r="I24" s="242"/>
      <c r="J24" s="242"/>
      <c r="K24" s="242"/>
      <c r="L24" s="242"/>
      <c r="M24" s="242"/>
      <c r="N24" s="188"/>
      <c r="O24" s="188"/>
      <c r="P24" s="188"/>
      <c r="Q24" s="20"/>
      <c r="R24" s="20"/>
      <c r="S24" s="20"/>
      <c r="Y24" s="107"/>
      <c r="Z24" s="20"/>
      <c r="AA24" s="20"/>
      <c r="AB24" s="20"/>
      <c r="AC24" s="20"/>
      <c r="AD24" s="20"/>
      <c r="AE24" s="20"/>
      <c r="AF24" s="20"/>
      <c r="AH24" s="69"/>
      <c r="AM24" s="212" t="s">
        <v>320</v>
      </c>
      <c r="AN24" s="212"/>
      <c r="AO24" s="11" t="s">
        <v>33</v>
      </c>
      <c r="AP24" s="187" t="s">
        <v>299</v>
      </c>
      <c r="AQ24" s="209"/>
      <c r="AR24" s="188" t="s">
        <v>330</v>
      </c>
      <c r="AS24" s="188"/>
      <c r="AT24" s="188"/>
      <c r="AU24" s="188"/>
      <c r="BB24" s="41"/>
      <c r="BF24" s="68"/>
      <c r="BQ24" s="69"/>
    </row>
    <row r="25" spans="4:69">
      <c r="G25" s="186" t="s">
        <v>33</v>
      </c>
      <c r="H25" s="244" t="s">
        <v>326</v>
      </c>
      <c r="I25" s="236"/>
      <c r="J25" s="239" t="s">
        <v>316</v>
      </c>
      <c r="K25" s="239"/>
      <c r="L25" s="243">
        <f>R21</f>
        <v>11.31</v>
      </c>
      <c r="M25" s="243"/>
      <c r="N25" s="243"/>
      <c r="O25" s="106" t="s">
        <v>171</v>
      </c>
      <c r="P25" s="239" t="s">
        <v>308</v>
      </c>
      <c r="Q25" s="239"/>
      <c r="R25" s="239"/>
      <c r="S25" s="39">
        <f>N18</f>
        <v>35</v>
      </c>
      <c r="T25" s="46" t="s">
        <v>41</v>
      </c>
      <c r="U25" s="243">
        <f>R21</f>
        <v>11.31</v>
      </c>
      <c r="V25" s="243"/>
      <c r="W25" s="243"/>
      <c r="X25" s="40" t="s">
        <v>96</v>
      </c>
      <c r="Y25" s="107"/>
      <c r="Z25" s="20"/>
      <c r="AA25" s="20"/>
      <c r="AB25" s="20"/>
      <c r="AC25" s="20"/>
      <c r="AD25" s="20"/>
      <c r="AE25" s="20"/>
      <c r="AF25" s="20"/>
      <c r="AH25" s="69"/>
      <c r="AO25" s="11" t="s">
        <v>33</v>
      </c>
      <c r="AP25" s="210">
        <f>AP20</f>
        <v>50.502605392341017</v>
      </c>
      <c r="AQ25" s="210"/>
      <c r="AR25" s="210"/>
      <c r="AS25" s="188" t="s">
        <v>69</v>
      </c>
      <c r="AT25" s="188"/>
      <c r="AU25" s="188"/>
      <c r="AV25" s="210">
        <f>R16</f>
        <v>26.57</v>
      </c>
      <c r="AW25" s="210"/>
      <c r="AX25" s="210"/>
      <c r="AY25" s="11" t="s">
        <v>64</v>
      </c>
      <c r="AZ25" s="210">
        <f>Q18</f>
        <v>17.5</v>
      </c>
      <c r="BA25" s="210"/>
      <c r="BB25" s="210"/>
      <c r="BC25" s="9" t="s">
        <v>65</v>
      </c>
      <c r="BF25" s="68"/>
      <c r="BQ25" s="69"/>
    </row>
    <row r="26" spans="4:69">
      <c r="G26" s="186"/>
      <c r="H26" s="20"/>
      <c r="I26" s="20"/>
      <c r="J26" s="242" t="s">
        <v>309</v>
      </c>
      <c r="K26" s="242"/>
      <c r="L26" s="242"/>
      <c r="M26" s="38">
        <f>N18</f>
        <v>35</v>
      </c>
      <c r="N26" s="47" t="s">
        <v>310</v>
      </c>
      <c r="O26" s="210">
        <f>R16</f>
        <v>26.57</v>
      </c>
      <c r="P26" s="210"/>
      <c r="Q26" s="210"/>
      <c r="R26" s="98" t="s">
        <v>310</v>
      </c>
      <c r="S26" s="233">
        <f>Q18</f>
        <v>17.5</v>
      </c>
      <c r="T26" s="233"/>
      <c r="U26" s="233"/>
      <c r="V26" s="41" t="s">
        <v>96</v>
      </c>
      <c r="W26" s="20"/>
      <c r="X26" s="20"/>
      <c r="Y26" s="107"/>
      <c r="Z26" s="20"/>
      <c r="AA26" s="20"/>
      <c r="AB26" s="20"/>
      <c r="AC26" s="20"/>
      <c r="AD26" s="20"/>
      <c r="AE26" s="20"/>
      <c r="AF26" s="20"/>
      <c r="AH26" s="69"/>
      <c r="AO26" s="11" t="s">
        <v>33</v>
      </c>
      <c r="AP26" s="210">
        <f>AP25*SIN((AV25+AZ25)*PI()/180)</f>
        <v>35.126415049802645</v>
      </c>
      <c r="AQ26" s="210"/>
      <c r="AR26" s="210"/>
      <c r="AS26" s="41" t="s">
        <v>132</v>
      </c>
      <c r="BF26" s="68"/>
      <c r="BQ26" s="69"/>
    </row>
    <row r="27" spans="4:69">
      <c r="G27" s="186" t="s">
        <v>33</v>
      </c>
      <c r="H27" s="244" t="s">
        <v>327</v>
      </c>
      <c r="I27" s="236"/>
      <c r="J27" s="243">
        <f>COS(L25*PI()/180)</f>
        <v>0.98058044455743509</v>
      </c>
      <c r="K27" s="243"/>
      <c r="L27" s="243"/>
      <c r="M27" s="106" t="s">
        <v>171</v>
      </c>
      <c r="N27" s="239" t="s">
        <v>308</v>
      </c>
      <c r="O27" s="239"/>
      <c r="P27" s="239"/>
      <c r="Q27" s="243">
        <f>S25-U25</f>
        <v>23.689999999999998</v>
      </c>
      <c r="R27" s="243"/>
      <c r="S27" s="243"/>
      <c r="T27" s="40" t="s">
        <v>96</v>
      </c>
      <c r="U27" s="20"/>
      <c r="V27" s="20"/>
      <c r="W27" s="20"/>
      <c r="X27" s="20"/>
      <c r="Y27" s="107"/>
      <c r="Z27" s="20"/>
      <c r="AA27" s="20"/>
      <c r="AB27" s="20"/>
      <c r="AC27" s="20"/>
      <c r="AD27" s="20"/>
      <c r="AE27" s="20"/>
      <c r="AF27" s="20"/>
      <c r="AH27" s="69"/>
      <c r="BF27" s="68"/>
      <c r="BQ27" s="69"/>
    </row>
    <row r="28" spans="4:69">
      <c r="G28" s="186"/>
      <c r="H28" s="20"/>
      <c r="I28" s="20"/>
      <c r="J28" s="242" t="s">
        <v>309</v>
      </c>
      <c r="K28" s="242"/>
      <c r="L28" s="242"/>
      <c r="M28" s="210">
        <f>M26+O26+S26</f>
        <v>79.069999999999993</v>
      </c>
      <c r="N28" s="210"/>
      <c r="O28" s="210"/>
      <c r="P28" s="41" t="s">
        <v>96</v>
      </c>
      <c r="Q28" s="20"/>
      <c r="R28" s="20"/>
      <c r="S28" s="20"/>
      <c r="T28" s="20"/>
      <c r="U28" s="20"/>
      <c r="V28" s="20"/>
      <c r="W28" s="20"/>
      <c r="X28" s="20"/>
      <c r="Y28" s="107"/>
      <c r="Z28" s="20"/>
      <c r="AA28" s="20"/>
      <c r="AB28" s="20"/>
      <c r="AC28" s="20"/>
      <c r="AD28" s="20"/>
      <c r="AE28" s="20"/>
      <c r="AF28" s="20"/>
      <c r="AH28" s="69"/>
      <c r="AM28" s="9" t="s">
        <v>28</v>
      </c>
      <c r="BF28" s="68"/>
      <c r="BQ28" s="69"/>
    </row>
    <row r="29" spans="4:69">
      <c r="Y29" s="69"/>
      <c r="AH29" s="69"/>
      <c r="AM29" s="212" t="s">
        <v>322</v>
      </c>
      <c r="AN29" s="212"/>
      <c r="AO29" s="11" t="s">
        <v>33</v>
      </c>
      <c r="AP29" s="10" t="s">
        <v>5</v>
      </c>
      <c r="AQ29" s="9" t="s">
        <v>71</v>
      </c>
      <c r="AR29" s="41">
        <v>3</v>
      </c>
      <c r="BF29" s="68"/>
      <c r="BQ29" s="69"/>
    </row>
    <row r="30" spans="4:69">
      <c r="E30" s="187" t="s">
        <v>326</v>
      </c>
      <c r="F30" s="209"/>
      <c r="G30" s="11" t="s">
        <v>33</v>
      </c>
      <c r="H30" s="41" t="s">
        <v>258</v>
      </c>
      <c r="I30" s="88" t="s">
        <v>256</v>
      </c>
      <c r="J30" s="88" t="s">
        <v>41</v>
      </c>
      <c r="K30" s="88" t="s">
        <v>257</v>
      </c>
      <c r="L30" s="38" t="s">
        <v>96</v>
      </c>
      <c r="M30" s="235" t="s">
        <v>187</v>
      </c>
      <c r="N30" s="235"/>
      <c r="O30" s="240"/>
      <c r="P30" s="240"/>
      <c r="Q30" s="240"/>
      <c r="Y30" s="69"/>
      <c r="AH30" s="69"/>
      <c r="AO30" s="11" t="s">
        <v>33</v>
      </c>
      <c r="AP30" s="210">
        <f>'1.設計条件'!Q6</f>
        <v>2</v>
      </c>
      <c r="AQ30" s="210"/>
      <c r="AR30" s="210"/>
      <c r="AS30" s="9" t="s">
        <v>71</v>
      </c>
      <c r="AT30" s="41">
        <v>3</v>
      </c>
      <c r="BF30" s="68"/>
      <c r="BQ30" s="69"/>
    </row>
    <row r="31" spans="4:69">
      <c r="G31" s="186" t="s">
        <v>33</v>
      </c>
      <c r="H31" s="177" t="s">
        <v>258</v>
      </c>
      <c r="I31" s="183">
        <f>'2.自重と土塊面積'!AP28</f>
        <v>2.5</v>
      </c>
      <c r="J31" s="183"/>
      <c r="K31" s="183"/>
      <c r="L31" s="176" t="s">
        <v>35</v>
      </c>
      <c r="M31" s="181">
        <f>'2.自重と土塊面積'!AT28</f>
        <v>9.9999999999999811E-2</v>
      </c>
      <c r="N31" s="181"/>
      <c r="O31" s="176" t="s">
        <v>35</v>
      </c>
      <c r="P31" s="183">
        <f>'2.自重と土塊面積'!AP36</f>
        <v>2</v>
      </c>
      <c r="Q31" s="183"/>
      <c r="R31" s="183"/>
      <c r="S31" s="176" t="s">
        <v>35</v>
      </c>
      <c r="T31" s="181">
        <f>'2.自重と土塊面積'!AT36</f>
        <v>0.99999999999999989</v>
      </c>
      <c r="U31" s="181"/>
      <c r="V31" s="177" t="s">
        <v>259</v>
      </c>
      <c r="W31" s="232">
        <f>'1.設計条件'!Q23</f>
        <v>20</v>
      </c>
      <c r="X31" s="35"/>
      <c r="Y31" s="69"/>
      <c r="AH31" s="69"/>
      <c r="AO31" s="11" t="s">
        <v>33</v>
      </c>
      <c r="AP31" s="210">
        <f>AP30/AT30</f>
        <v>0.66666666666666663</v>
      </c>
      <c r="AQ31" s="210"/>
      <c r="AR31" s="210"/>
      <c r="AS31" s="41" t="s">
        <v>13</v>
      </c>
      <c r="BF31" s="68"/>
      <c r="BQ31" s="69"/>
    </row>
    <row r="32" spans="4:69">
      <c r="G32" s="186"/>
      <c r="H32" s="177"/>
      <c r="I32" s="188" t="s">
        <v>331</v>
      </c>
      <c r="J32" s="188"/>
      <c r="K32" s="188"/>
      <c r="L32" s="177"/>
      <c r="M32" s="181"/>
      <c r="N32" s="181"/>
      <c r="O32" s="177"/>
      <c r="P32" s="188" t="s">
        <v>331</v>
      </c>
      <c r="Q32" s="188"/>
      <c r="R32" s="188"/>
      <c r="S32" s="177"/>
      <c r="T32" s="181"/>
      <c r="U32" s="181"/>
      <c r="V32" s="177"/>
      <c r="W32" s="232"/>
      <c r="X32" s="35"/>
      <c r="Y32" s="69"/>
      <c r="AH32" s="69"/>
      <c r="BF32" s="68"/>
      <c r="BQ32" s="69"/>
    </row>
    <row r="33" spans="5:70">
      <c r="G33" s="186" t="s">
        <v>33</v>
      </c>
      <c r="H33" s="177" t="s">
        <v>258</v>
      </c>
      <c r="I33" s="183">
        <f>I31+P31</f>
        <v>4.5</v>
      </c>
      <c r="J33" s="183"/>
      <c r="K33" s="183"/>
      <c r="L33" s="176" t="s">
        <v>35</v>
      </c>
      <c r="M33" s="181">
        <f>M31+T31</f>
        <v>1.0999999999999996</v>
      </c>
      <c r="N33" s="181"/>
      <c r="O33" s="177" t="s">
        <v>259</v>
      </c>
      <c r="P33" s="232">
        <f>W31</f>
        <v>20</v>
      </c>
      <c r="Q33" s="232"/>
      <c r="R33" s="176"/>
      <c r="S33" s="232"/>
      <c r="T33" s="232"/>
      <c r="U33" s="234"/>
      <c r="V33" s="234"/>
      <c r="Y33" s="69"/>
      <c r="AH33" s="69"/>
      <c r="AM33" s="212" t="s">
        <v>323</v>
      </c>
      <c r="AN33" s="212"/>
      <c r="AO33" s="11" t="s">
        <v>33</v>
      </c>
      <c r="AP33" s="10" t="s">
        <v>8</v>
      </c>
      <c r="AQ33" s="213" t="s">
        <v>73</v>
      </c>
      <c r="AR33" s="213"/>
      <c r="AS33" s="213"/>
      <c r="AT33" s="212" t="s">
        <v>322</v>
      </c>
      <c r="AU33" s="212"/>
      <c r="BF33" s="70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71"/>
    </row>
    <row r="34" spans="5:70" collapsed="1">
      <c r="G34" s="186"/>
      <c r="H34" s="177"/>
      <c r="I34" s="188" t="s">
        <v>331</v>
      </c>
      <c r="J34" s="188"/>
      <c r="K34" s="188"/>
      <c r="L34" s="177"/>
      <c r="M34" s="181"/>
      <c r="N34" s="181"/>
      <c r="O34" s="177"/>
      <c r="P34" s="232"/>
      <c r="Q34" s="232"/>
      <c r="R34" s="177"/>
      <c r="S34" s="232"/>
      <c r="T34" s="232"/>
      <c r="U34" s="234"/>
      <c r="V34" s="234"/>
      <c r="Y34" s="69"/>
      <c r="AH34" s="69"/>
      <c r="AO34" s="11" t="s">
        <v>33</v>
      </c>
      <c r="AP34" s="210">
        <f>'1.設計条件'!Q8</f>
        <v>1.4</v>
      </c>
      <c r="AQ34" s="210"/>
      <c r="AR34" s="210"/>
      <c r="AS34" s="213" t="s">
        <v>74</v>
      </c>
      <c r="AT34" s="213"/>
      <c r="AU34" s="210">
        <f>R16</f>
        <v>26.57</v>
      </c>
      <c r="AV34" s="210"/>
      <c r="AW34" s="210"/>
      <c r="AX34" s="41" t="s">
        <v>75</v>
      </c>
      <c r="AY34" s="210">
        <f>AP31</f>
        <v>0.66666666666666663</v>
      </c>
      <c r="AZ34" s="210"/>
      <c r="BA34" s="210"/>
    </row>
    <row r="35" spans="5:70">
      <c r="E35" s="81"/>
      <c r="F35" s="81"/>
      <c r="G35" s="186" t="s">
        <v>33</v>
      </c>
      <c r="H35" s="183">
        <f>I33*P33</f>
        <v>90</v>
      </c>
      <c r="I35" s="183"/>
      <c r="J35" s="183"/>
      <c r="K35" s="176" t="s">
        <v>35</v>
      </c>
      <c r="L35" s="181">
        <f>M33*P33</f>
        <v>21.999999999999993</v>
      </c>
      <c r="M35" s="181"/>
      <c r="N35" s="176"/>
      <c r="O35" s="232"/>
      <c r="P35" s="232"/>
      <c r="Q35" s="234"/>
      <c r="R35" s="234"/>
      <c r="Y35" s="69"/>
      <c r="AH35" s="69"/>
      <c r="AO35" s="11" t="s">
        <v>33</v>
      </c>
      <c r="AP35" s="210">
        <f>AP34-TAN(AU34*PI()/180)*AY34</f>
        <v>1.0665946858461395</v>
      </c>
      <c r="AQ35" s="210"/>
      <c r="AR35" s="210"/>
      <c r="AS35" s="41" t="s">
        <v>13</v>
      </c>
    </row>
    <row r="36" spans="5:70" collapsed="1">
      <c r="G36" s="186"/>
      <c r="H36" s="188" t="s">
        <v>331</v>
      </c>
      <c r="I36" s="188"/>
      <c r="J36" s="188"/>
      <c r="K36" s="177"/>
      <c r="L36" s="181"/>
      <c r="M36" s="181"/>
      <c r="N36" s="177"/>
      <c r="O36" s="232"/>
      <c r="P36" s="232"/>
      <c r="Q36" s="234"/>
      <c r="R36" s="234"/>
      <c r="Y36" s="69"/>
      <c r="AH36" s="69"/>
    </row>
    <row r="37" spans="5:70">
      <c r="Y37" s="69"/>
      <c r="Z37" s="12"/>
      <c r="AA37" s="12"/>
      <c r="AB37" s="12"/>
      <c r="AC37" s="12"/>
      <c r="AD37" s="12"/>
      <c r="AE37" s="12"/>
      <c r="AF37" s="12"/>
      <c r="AG37" s="12"/>
      <c r="AH37" s="71"/>
    </row>
    <row r="38" spans="5:70">
      <c r="AI38" s="9">
        <v>7</v>
      </c>
      <c r="BR38" s="9">
        <v>8</v>
      </c>
    </row>
  </sheetData>
  <sheetProtection sheet="1" objects="1" scenarios="1"/>
  <mergeCells count="167">
    <mergeCell ref="AZ7:BC7"/>
    <mergeCell ref="AZ8:BC8"/>
    <mergeCell ref="AN9:AQ9"/>
    <mergeCell ref="AN12:AQ12"/>
    <mergeCell ref="AR12:AU12"/>
    <mergeCell ref="AV12:AY12"/>
    <mergeCell ref="AZ12:BC12"/>
    <mergeCell ref="AP26:AR26"/>
    <mergeCell ref="AV11:AY11"/>
    <mergeCell ref="AZ11:BC11"/>
    <mergeCell ref="AR9:AU9"/>
    <mergeCell ref="AV9:AY9"/>
    <mergeCell ref="AZ9:BC9"/>
    <mergeCell ref="AS20:AU20"/>
    <mergeCell ref="AZ25:BB25"/>
    <mergeCell ref="AZ20:BB20"/>
    <mergeCell ref="AM24:AN24"/>
    <mergeCell ref="AP24:AQ24"/>
    <mergeCell ref="AR24:AU24"/>
    <mergeCell ref="AN3:AQ3"/>
    <mergeCell ref="AR3:AU3"/>
    <mergeCell ref="AV3:AY3"/>
    <mergeCell ref="BE4:BF4"/>
    <mergeCell ref="BH4:BJ4"/>
    <mergeCell ref="AV5:AY5"/>
    <mergeCell ref="AZ5:BC5"/>
    <mergeCell ref="AN6:AQ6"/>
    <mergeCell ref="AR6:AU6"/>
    <mergeCell ref="AV6:AY6"/>
    <mergeCell ref="AZ6:BC6"/>
    <mergeCell ref="AZ3:BC3"/>
    <mergeCell ref="AN4:AQ4"/>
    <mergeCell ref="AR4:AU4"/>
    <mergeCell ref="AV4:AY4"/>
    <mergeCell ref="AZ4:BC4"/>
    <mergeCell ref="E8:F8"/>
    <mergeCell ref="M8:N8"/>
    <mergeCell ref="O8:Q8"/>
    <mergeCell ref="AN8:AQ8"/>
    <mergeCell ref="AR8:AU8"/>
    <mergeCell ref="AV8:AY8"/>
    <mergeCell ref="E5:F6"/>
    <mergeCell ref="G5:G6"/>
    <mergeCell ref="AN5:AQ5"/>
    <mergeCell ref="AR5:AU5"/>
    <mergeCell ref="H6:P6"/>
    <mergeCell ref="AN7:AQ7"/>
    <mergeCell ref="AR7:AU7"/>
    <mergeCell ref="AV7:AY7"/>
    <mergeCell ref="H5:I5"/>
    <mergeCell ref="J5:L5"/>
    <mergeCell ref="N5:S5"/>
    <mergeCell ref="E14:F14"/>
    <mergeCell ref="AP25:AR25"/>
    <mergeCell ref="AS25:AU25"/>
    <mergeCell ref="AV25:AX25"/>
    <mergeCell ref="E15:F15"/>
    <mergeCell ref="I16:K16"/>
    <mergeCell ref="M16:N16"/>
    <mergeCell ref="O16:P16"/>
    <mergeCell ref="AV20:AX20"/>
    <mergeCell ref="E20:F20"/>
    <mergeCell ref="M21:N21"/>
    <mergeCell ref="E23:F24"/>
    <mergeCell ref="G23:G24"/>
    <mergeCell ref="BE7:BF7"/>
    <mergeCell ref="BE14:BF14"/>
    <mergeCell ref="BH14:BJ14"/>
    <mergeCell ref="E11:F11"/>
    <mergeCell ref="E12:F12"/>
    <mergeCell ref="E16:F16"/>
    <mergeCell ref="AW19:AX19"/>
    <mergeCell ref="E17:F17"/>
    <mergeCell ref="G18:G19"/>
    <mergeCell ref="H18:H19"/>
    <mergeCell ref="J18:J19"/>
    <mergeCell ref="L18:L19"/>
    <mergeCell ref="N18:O19"/>
    <mergeCell ref="E13:F13"/>
    <mergeCell ref="BH7:BJ7"/>
    <mergeCell ref="AN10:AQ10"/>
    <mergeCell ref="AR10:AU10"/>
    <mergeCell ref="AV10:AY10"/>
    <mergeCell ref="AZ10:BC10"/>
    <mergeCell ref="AN11:AQ11"/>
    <mergeCell ref="AR11:AU11"/>
    <mergeCell ref="R16:T16"/>
    <mergeCell ref="P18:P19"/>
    <mergeCell ref="BI11:BK11"/>
    <mergeCell ref="J28:L28"/>
    <mergeCell ref="M28:O28"/>
    <mergeCell ref="N23:S23"/>
    <mergeCell ref="S26:U26"/>
    <mergeCell ref="V31:V32"/>
    <mergeCell ref="J25:K25"/>
    <mergeCell ref="Q18:R19"/>
    <mergeCell ref="AM19:AN19"/>
    <mergeCell ref="AP19:AQ19"/>
    <mergeCell ref="H24:P24"/>
    <mergeCell ref="O21:P21"/>
    <mergeCell ref="R21:T21"/>
    <mergeCell ref="H23:I23"/>
    <mergeCell ref="J23:L23"/>
    <mergeCell ref="P25:R25"/>
    <mergeCell ref="AP21:AR21"/>
    <mergeCell ref="I21:K21"/>
    <mergeCell ref="H25:I25"/>
    <mergeCell ref="U25:W25"/>
    <mergeCell ref="L25:N25"/>
    <mergeCell ref="E30:F30"/>
    <mergeCell ref="M30:N30"/>
    <mergeCell ref="O30:Q30"/>
    <mergeCell ref="G31:G32"/>
    <mergeCell ref="H31:H32"/>
    <mergeCell ref="I31:K31"/>
    <mergeCell ref="L31:L32"/>
    <mergeCell ref="M31:N32"/>
    <mergeCell ref="O31:O32"/>
    <mergeCell ref="P31:R31"/>
    <mergeCell ref="BE10:BG10"/>
    <mergeCell ref="G33:G34"/>
    <mergeCell ref="H33:H34"/>
    <mergeCell ref="I33:K33"/>
    <mergeCell ref="L33:L34"/>
    <mergeCell ref="M33:N34"/>
    <mergeCell ref="I34:K34"/>
    <mergeCell ref="AP31:AR31"/>
    <mergeCell ref="AM29:AN29"/>
    <mergeCell ref="I32:K32"/>
    <mergeCell ref="P32:R32"/>
    <mergeCell ref="AP30:AR30"/>
    <mergeCell ref="AM33:AN33"/>
    <mergeCell ref="AQ33:AS33"/>
    <mergeCell ref="G27:G28"/>
    <mergeCell ref="G25:G26"/>
    <mergeCell ref="AR19:AU19"/>
    <mergeCell ref="AP20:AR20"/>
    <mergeCell ref="J26:L26"/>
    <mergeCell ref="N27:P27"/>
    <mergeCell ref="Q27:S27"/>
    <mergeCell ref="J27:L27"/>
    <mergeCell ref="H27:I27"/>
    <mergeCell ref="O26:Q26"/>
    <mergeCell ref="BI10:BJ10"/>
    <mergeCell ref="BL10:BN10"/>
    <mergeCell ref="G35:G36"/>
    <mergeCell ref="H35:J35"/>
    <mergeCell ref="K35:K36"/>
    <mergeCell ref="L35:M36"/>
    <mergeCell ref="N35:N36"/>
    <mergeCell ref="O33:O34"/>
    <mergeCell ref="P33:Q34"/>
    <mergeCell ref="AY34:BA34"/>
    <mergeCell ref="AP35:AR35"/>
    <mergeCell ref="O35:P36"/>
    <mergeCell ref="Q35:R36"/>
    <mergeCell ref="H36:J36"/>
    <mergeCell ref="AP34:AR34"/>
    <mergeCell ref="AS34:AT34"/>
    <mergeCell ref="AU34:AW34"/>
    <mergeCell ref="W31:W32"/>
    <mergeCell ref="AT33:AU33"/>
    <mergeCell ref="S33:T34"/>
    <mergeCell ref="U33:V34"/>
    <mergeCell ref="R33:R34"/>
    <mergeCell ref="S31:S32"/>
    <mergeCell ref="T31:U32"/>
  </mergeCells>
  <phoneticPr fontId="21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3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C680C-FCB8-4D72-8AA6-6E13B9623895}">
  <dimension ref="A1:BR38"/>
  <sheetViews>
    <sheetView showGridLines="0" view="pageBreakPreview" zoomScale="70" zoomScaleNormal="110" zoomScaleSheetLayoutView="70" workbookViewId="0">
      <selection activeCell="A2" sqref="A2"/>
    </sheetView>
  </sheetViews>
  <sheetFormatPr defaultRowHeight="18"/>
  <cols>
    <col min="1" max="70" width="3" customWidth="1"/>
  </cols>
  <sheetData>
    <row r="1" spans="1:67">
      <c r="A1" t="s">
        <v>207</v>
      </c>
    </row>
    <row r="2" spans="1:67">
      <c r="B2" s="6" t="s">
        <v>209</v>
      </c>
      <c r="AL2" t="s">
        <v>211</v>
      </c>
    </row>
    <row r="3" spans="1:67">
      <c r="A3" s="17"/>
      <c r="B3" t="s">
        <v>332</v>
      </c>
      <c r="AM3" t="s">
        <v>229</v>
      </c>
    </row>
    <row r="4" spans="1:67">
      <c r="B4" s="17"/>
      <c r="C4" t="s">
        <v>208</v>
      </c>
      <c r="AM4" s="212" t="s">
        <v>93</v>
      </c>
      <c r="AN4" s="212"/>
      <c r="AO4" s="186" t="s">
        <v>33</v>
      </c>
      <c r="AP4" s="264" t="s">
        <v>221</v>
      </c>
      <c r="AQ4" s="238"/>
      <c r="AR4" s="46" t="s">
        <v>94</v>
      </c>
      <c r="AS4" s="72" t="s">
        <v>41</v>
      </c>
      <c r="AT4" s="246" t="s">
        <v>222</v>
      </c>
      <c r="AU4" s="246"/>
      <c r="AV4" s="73" t="s">
        <v>223</v>
      </c>
    </row>
    <row r="5" spans="1:67">
      <c r="G5" s="126" t="s">
        <v>76</v>
      </c>
      <c r="H5" s="124"/>
      <c r="I5" s="124"/>
      <c r="J5" s="259" t="s">
        <v>77</v>
      </c>
      <c r="K5" s="124"/>
      <c r="L5" s="124"/>
      <c r="M5" s="146" t="s">
        <v>146</v>
      </c>
      <c r="N5" s="147"/>
      <c r="O5" s="147"/>
      <c r="P5" s="147"/>
      <c r="Q5" s="147"/>
      <c r="R5" s="160"/>
      <c r="S5" s="146" t="s">
        <v>78</v>
      </c>
      <c r="T5" s="147"/>
      <c r="U5" s="147"/>
      <c r="V5" s="147"/>
      <c r="W5" s="147"/>
      <c r="X5" s="147"/>
      <c r="Y5" s="147"/>
      <c r="Z5" s="160"/>
      <c r="AM5" s="212"/>
      <c r="AN5" s="212"/>
      <c r="AO5" s="186"/>
      <c r="AR5" s="187" t="s">
        <v>193</v>
      </c>
      <c r="AS5" s="187"/>
    </row>
    <row r="6" spans="1:67">
      <c r="G6" s="254" t="s">
        <v>149</v>
      </c>
      <c r="H6" s="251"/>
      <c r="I6" s="251"/>
      <c r="J6" s="250" t="s">
        <v>5</v>
      </c>
      <c r="K6" s="256"/>
      <c r="L6" s="256"/>
      <c r="M6" s="250" t="s">
        <v>79</v>
      </c>
      <c r="N6" s="256"/>
      <c r="O6" s="256"/>
      <c r="P6" s="250" t="s">
        <v>80</v>
      </c>
      <c r="Q6" s="256"/>
      <c r="R6" s="256"/>
      <c r="S6" s="250" t="s">
        <v>190</v>
      </c>
      <c r="T6" s="251"/>
      <c r="U6" s="251"/>
      <c r="V6" s="251"/>
      <c r="W6" s="250" t="s">
        <v>191</v>
      </c>
      <c r="X6" s="251"/>
      <c r="Y6" s="251"/>
      <c r="Z6" s="252"/>
    </row>
    <row r="7" spans="1:67">
      <c r="G7" s="255" t="s">
        <v>131</v>
      </c>
      <c r="H7" s="248"/>
      <c r="I7" s="248"/>
      <c r="J7" s="247" t="s">
        <v>131</v>
      </c>
      <c r="K7" s="248"/>
      <c r="L7" s="248"/>
      <c r="M7" s="247" t="s">
        <v>81</v>
      </c>
      <c r="N7" s="248"/>
      <c r="O7" s="248"/>
      <c r="P7" s="247" t="s">
        <v>81</v>
      </c>
      <c r="Q7" s="248"/>
      <c r="R7" s="248"/>
      <c r="S7" s="247" t="s">
        <v>188</v>
      </c>
      <c r="T7" s="248"/>
      <c r="U7" s="248"/>
      <c r="V7" s="253"/>
      <c r="W7" s="247" t="s">
        <v>188</v>
      </c>
      <c r="X7" s="248"/>
      <c r="Y7" s="248"/>
      <c r="Z7" s="253"/>
      <c r="AM7" s="9" t="s">
        <v>45</v>
      </c>
      <c r="AN7" s="9"/>
      <c r="AO7" s="9"/>
    </row>
    <row r="8" spans="1:67">
      <c r="D8" s="275" t="s">
        <v>82</v>
      </c>
      <c r="E8" s="275"/>
      <c r="F8" s="275"/>
      <c r="G8" s="144">
        <f>'2.自重と土塊面積'!G29</f>
        <v>41.4</v>
      </c>
      <c r="H8" s="144"/>
      <c r="I8" s="144"/>
      <c r="J8" s="249">
        <v>0</v>
      </c>
      <c r="K8" s="144"/>
      <c r="L8" s="144"/>
      <c r="M8" s="249">
        <f>'2.自重と土塊面積'!G18</f>
        <v>0.49629629629629635</v>
      </c>
      <c r="N8" s="144"/>
      <c r="O8" s="144"/>
      <c r="P8" s="257" t="s">
        <v>189</v>
      </c>
      <c r="Q8" s="258"/>
      <c r="R8" s="258"/>
      <c r="S8" s="249">
        <f>G8*M8</f>
        <v>20.546666666666667</v>
      </c>
      <c r="T8" s="144"/>
      <c r="U8" s="144"/>
      <c r="V8" s="144"/>
      <c r="W8" s="249">
        <v>0</v>
      </c>
      <c r="X8" s="144"/>
      <c r="Y8" s="144"/>
      <c r="Z8" s="145"/>
      <c r="AM8" s="187" t="s">
        <v>224</v>
      </c>
      <c r="AN8" s="209"/>
      <c r="AO8" s="74" t="s">
        <v>228</v>
      </c>
    </row>
    <row r="9" spans="1:67">
      <c r="D9" s="275" t="s">
        <v>84</v>
      </c>
      <c r="E9" s="275"/>
      <c r="F9" s="275"/>
      <c r="G9" s="144">
        <f>'2.土圧(常時)'!AP26</f>
        <v>29.822363217491436</v>
      </c>
      <c r="H9" s="144"/>
      <c r="I9" s="144"/>
      <c r="J9" s="249">
        <f>'2.土圧(常時)'!AP21</f>
        <v>25.112761678060895</v>
      </c>
      <c r="K9" s="144"/>
      <c r="L9" s="144"/>
      <c r="M9" s="249">
        <f>'2.土圧(常時)'!AP35</f>
        <v>1.0665946858461395</v>
      </c>
      <c r="N9" s="144"/>
      <c r="O9" s="144"/>
      <c r="P9" s="249">
        <f>'2.土圧(常時)'!AP31</f>
        <v>0.66666666666666663</v>
      </c>
      <c r="Q9" s="144"/>
      <c r="R9" s="144"/>
      <c r="S9" s="249">
        <f>G9*M9</f>
        <v>31.808374127149744</v>
      </c>
      <c r="T9" s="144"/>
      <c r="U9" s="144"/>
      <c r="V9" s="144"/>
      <c r="W9" s="249">
        <f>J9*P9</f>
        <v>16.741841118707264</v>
      </c>
      <c r="X9" s="144"/>
      <c r="Y9" s="144"/>
      <c r="Z9" s="145"/>
      <c r="AN9" s="187" t="s">
        <v>224</v>
      </c>
      <c r="AO9" s="209"/>
      <c r="AP9" s="32" t="s">
        <v>40</v>
      </c>
      <c r="AQ9" s="20" t="s">
        <v>225</v>
      </c>
      <c r="AR9" s="75" t="s">
        <v>194</v>
      </c>
      <c r="AS9" s="41">
        <v>2</v>
      </c>
      <c r="AT9" s="20" t="s">
        <v>226</v>
      </c>
      <c r="AV9" s="32" t="s">
        <v>40</v>
      </c>
      <c r="AW9" s="210">
        <f>'1.設計条件'!Q8</f>
        <v>1.4</v>
      </c>
      <c r="AX9" s="210"/>
      <c r="AY9" s="75" t="s">
        <v>194</v>
      </c>
      <c r="AZ9" s="41">
        <v>2</v>
      </c>
      <c r="BA9" s="33" t="s">
        <v>100</v>
      </c>
      <c r="BB9" s="210">
        <f>G34</f>
        <v>0.19997166527095889</v>
      </c>
      <c r="BC9" s="210"/>
      <c r="BE9" s="32" t="s">
        <v>40</v>
      </c>
      <c r="BF9" s="210">
        <f>AW9-AZ9*BB9</f>
        <v>1.0000566694580821</v>
      </c>
      <c r="BG9" s="210"/>
    </row>
    <row r="10" spans="1:67">
      <c r="D10" s="275"/>
      <c r="E10" s="275"/>
      <c r="F10" s="275"/>
      <c r="G10" s="155"/>
      <c r="H10" s="155"/>
      <c r="I10" s="155"/>
      <c r="J10" s="271"/>
      <c r="K10" s="155"/>
      <c r="L10" s="155"/>
      <c r="M10" s="271"/>
      <c r="N10" s="155"/>
      <c r="O10" s="155"/>
      <c r="P10" s="271"/>
      <c r="Q10" s="155"/>
      <c r="R10" s="155"/>
      <c r="S10" s="271"/>
      <c r="T10" s="155"/>
      <c r="U10" s="155"/>
      <c r="V10" s="155"/>
      <c r="W10" s="271"/>
      <c r="X10" s="155"/>
      <c r="Y10" s="155"/>
      <c r="Z10" s="156"/>
    </row>
    <row r="11" spans="1:67">
      <c r="D11" s="275" t="s">
        <v>85</v>
      </c>
      <c r="E11" s="275"/>
      <c r="F11" s="275"/>
      <c r="G11" s="143">
        <f>SUM(G8:I10)</f>
        <v>71.222363217491434</v>
      </c>
      <c r="H11" s="144"/>
      <c r="I11" s="145"/>
      <c r="J11" s="144">
        <f>SUM(J8:L10)</f>
        <v>25.112761678060895</v>
      </c>
      <c r="K11" s="144"/>
      <c r="L11" s="144"/>
      <c r="M11" s="257" t="s">
        <v>189</v>
      </c>
      <c r="N11" s="258"/>
      <c r="O11" s="258"/>
      <c r="P11" s="257" t="s">
        <v>189</v>
      </c>
      <c r="Q11" s="258"/>
      <c r="R11" s="258"/>
      <c r="S11" s="249">
        <f>SUM(S8:S10)</f>
        <v>52.355040793816414</v>
      </c>
      <c r="T11" s="144"/>
      <c r="U11" s="144"/>
      <c r="V11" s="144"/>
      <c r="W11" s="249">
        <f>SUM(W8:W10)</f>
        <v>16.741841118707264</v>
      </c>
      <c r="X11" s="144"/>
      <c r="Y11" s="144"/>
      <c r="Z11" s="145"/>
      <c r="AM11" t="s">
        <v>227</v>
      </c>
    </row>
    <row r="12" spans="1:67">
      <c r="AM12" s="212" t="s">
        <v>93</v>
      </c>
      <c r="AN12" s="212"/>
      <c r="AO12" s="186" t="s">
        <v>33</v>
      </c>
      <c r="AP12" s="264" t="s">
        <v>221</v>
      </c>
      <c r="AQ12" s="238"/>
      <c r="AR12" s="46" t="s">
        <v>94</v>
      </c>
      <c r="AS12" s="72" t="s">
        <v>41</v>
      </c>
      <c r="AT12" s="246" t="s">
        <v>222</v>
      </c>
      <c r="AU12" s="246"/>
      <c r="AV12" s="73" t="s">
        <v>223</v>
      </c>
      <c r="AX12" s="186" t="s">
        <v>33</v>
      </c>
      <c r="AY12" s="262">
        <f>G11</f>
        <v>71.222363217491434</v>
      </c>
      <c r="AZ12" s="262"/>
      <c r="BA12" s="262"/>
      <c r="BB12" s="36" t="s">
        <v>100</v>
      </c>
      <c r="BC12" s="220">
        <f>'1.設計条件'!Q28</f>
        <v>0.7</v>
      </c>
      <c r="BD12" s="220"/>
      <c r="BE12" s="72" t="s">
        <v>41</v>
      </c>
      <c r="BF12" s="220">
        <f>'1.設計条件'!Q29</f>
        <v>0</v>
      </c>
      <c r="BG12" s="220"/>
      <c r="BH12" s="36" t="s">
        <v>100</v>
      </c>
      <c r="BI12" s="243">
        <f>BF9</f>
        <v>1.0000566694580821</v>
      </c>
      <c r="BJ12" s="243"/>
      <c r="BL12" s="186" t="s">
        <v>33</v>
      </c>
      <c r="BM12" s="210">
        <f>(AY12*BC12+BF12*BI12)/BA13</f>
        <v>1.9852716675043782</v>
      </c>
      <c r="BN12" s="210"/>
      <c r="BO12" s="210"/>
    </row>
    <row r="13" spans="1:67">
      <c r="B13" s="17"/>
      <c r="C13" t="s">
        <v>210</v>
      </c>
      <c r="AM13" s="212"/>
      <c r="AN13" s="212"/>
      <c r="AO13" s="186"/>
      <c r="AR13" s="187" t="s">
        <v>193</v>
      </c>
      <c r="AS13" s="187"/>
      <c r="AX13" s="186"/>
      <c r="BA13" s="269">
        <f>J11</f>
        <v>25.112761678060895</v>
      </c>
      <c r="BB13" s="269"/>
      <c r="BC13" s="269"/>
      <c r="BL13" s="186"/>
      <c r="BM13" s="210"/>
      <c r="BN13" s="210"/>
      <c r="BO13" s="210"/>
    </row>
    <row r="14" spans="1:67">
      <c r="D14" t="s">
        <v>86</v>
      </c>
    </row>
    <row r="15" spans="1:67">
      <c r="D15" s="260" t="s">
        <v>112</v>
      </c>
      <c r="E15" s="260"/>
      <c r="F15" s="186" t="s">
        <v>33</v>
      </c>
      <c r="G15" s="263" t="s">
        <v>8</v>
      </c>
      <c r="H15" s="263"/>
      <c r="I15" s="263"/>
      <c r="AM15" t="s">
        <v>92</v>
      </c>
    </row>
    <row r="16" spans="1:67">
      <c r="D16" s="260"/>
      <c r="E16" s="260"/>
      <c r="F16" s="186"/>
      <c r="G16" s="248">
        <f>'1.設計条件'!AX35</f>
        <v>6</v>
      </c>
      <c r="H16" s="248"/>
      <c r="I16" s="248"/>
      <c r="AM16" s="265" t="s">
        <v>93</v>
      </c>
      <c r="AN16" s="266"/>
      <c r="AO16" s="26" t="s">
        <v>88</v>
      </c>
      <c r="AP16" s="144">
        <f>AY12/BA13*BC12</f>
        <v>1.9852716675043782</v>
      </c>
      <c r="AQ16" s="144"/>
      <c r="AR16" s="145"/>
      <c r="AS16" s="2" t="str">
        <f>IF(AP16&lt;=AX16, "&lt;", "≧")</f>
        <v>≧</v>
      </c>
      <c r="AT16" s="146" t="s">
        <v>230</v>
      </c>
      <c r="AU16" s="147"/>
      <c r="AV16" s="147"/>
      <c r="AW16" s="147"/>
      <c r="AX16" s="258">
        <f>'1.設計条件'!AT36</f>
        <v>1.5</v>
      </c>
      <c r="AY16" s="274"/>
      <c r="BB16" s="146" t="str">
        <f>IF(AS16="≧", "OK", "NG")</f>
        <v>OK</v>
      </c>
      <c r="BC16" s="160"/>
    </row>
    <row r="17" spans="2:70">
      <c r="F17" s="186" t="s">
        <v>33</v>
      </c>
      <c r="G17" s="262">
        <f>'1.設計条件'!Q8</f>
        <v>1.4</v>
      </c>
      <c r="H17" s="262"/>
      <c r="I17" s="262"/>
    </row>
    <row r="18" spans="2:70">
      <c r="F18" s="186"/>
      <c r="G18" s="248">
        <f>G16</f>
        <v>6</v>
      </c>
      <c r="H18" s="248"/>
      <c r="I18" s="248"/>
    </row>
    <row r="19" spans="2:70">
      <c r="F19" s="196" t="s">
        <v>88</v>
      </c>
      <c r="G19" s="181">
        <f>G17/G18</f>
        <v>0.23333333333333331</v>
      </c>
      <c r="H19" s="181"/>
      <c r="I19" s="181"/>
      <c r="J19" s="270" t="s">
        <v>89</v>
      </c>
    </row>
    <row r="20" spans="2:70">
      <c r="F20" s="196"/>
      <c r="G20" s="181"/>
      <c r="H20" s="181"/>
      <c r="I20" s="181"/>
      <c r="J20" s="270"/>
      <c r="AL20" t="s">
        <v>212</v>
      </c>
    </row>
    <row r="21" spans="2:70">
      <c r="AM21" t="s">
        <v>174</v>
      </c>
    </row>
    <row r="22" spans="2:70">
      <c r="D22" t="s">
        <v>219</v>
      </c>
      <c r="AM22" s="212" t="s">
        <v>196</v>
      </c>
      <c r="AN22" s="260"/>
      <c r="AO22" s="186" t="s">
        <v>33</v>
      </c>
      <c r="AP22" s="264" t="s">
        <v>192</v>
      </c>
      <c r="AQ22" s="238"/>
      <c r="AR22" s="238"/>
      <c r="AS22" s="270" t="s">
        <v>199</v>
      </c>
      <c r="AT22" s="270"/>
      <c r="AU22" s="273" t="s">
        <v>95</v>
      </c>
      <c r="AV22" s="273"/>
      <c r="AW22" s="261" t="s">
        <v>96</v>
      </c>
    </row>
    <row r="23" spans="2:70">
      <c r="D23" s="209" t="s">
        <v>90</v>
      </c>
      <c r="E23" s="209"/>
      <c r="F23" s="186" t="s">
        <v>33</v>
      </c>
      <c r="G23" s="264" t="s">
        <v>195</v>
      </c>
      <c r="H23" s="238"/>
      <c r="I23" s="238"/>
      <c r="J23" s="238"/>
      <c r="K23" s="238"/>
      <c r="AM23" s="260"/>
      <c r="AN23" s="260"/>
      <c r="AO23" s="186"/>
      <c r="AP23" s="187" t="s">
        <v>8</v>
      </c>
      <c r="AQ23" s="187"/>
      <c r="AR23" s="187"/>
      <c r="AS23" s="270"/>
      <c r="AT23" s="270"/>
      <c r="AU23" s="187" t="s">
        <v>8</v>
      </c>
      <c r="AV23" s="187"/>
      <c r="AW23" s="261"/>
    </row>
    <row r="24" spans="2:70">
      <c r="B24" s="17"/>
      <c r="D24" s="209"/>
      <c r="E24" s="209"/>
      <c r="F24" s="186"/>
      <c r="G24" s="187" t="s">
        <v>192</v>
      </c>
      <c r="H24" s="209"/>
      <c r="I24" s="209"/>
      <c r="J24" s="209"/>
      <c r="K24" s="209"/>
      <c r="AO24" s="186" t="s">
        <v>33</v>
      </c>
      <c r="AP24" s="262">
        <f>G11</f>
        <v>71.222363217491434</v>
      </c>
      <c r="AQ24" s="262"/>
      <c r="AR24" s="262"/>
      <c r="AS24" s="270" t="s">
        <v>199</v>
      </c>
      <c r="AT24" s="270"/>
      <c r="AU24" s="49">
        <v>6</v>
      </c>
      <c r="AV24" s="28" t="s">
        <v>171</v>
      </c>
      <c r="AW24" s="262">
        <f>G34</f>
        <v>0.19997166527095889</v>
      </c>
      <c r="AX24" s="262"/>
      <c r="AY24" s="262"/>
      <c r="AZ24" s="261" t="s">
        <v>96</v>
      </c>
      <c r="BG24" s="53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5"/>
    </row>
    <row r="25" spans="2:70">
      <c r="B25" s="17"/>
      <c r="F25" s="186" t="s">
        <v>33</v>
      </c>
      <c r="G25" s="262">
        <f>S11</f>
        <v>52.355040793816414</v>
      </c>
      <c r="H25" s="262"/>
      <c r="I25" s="262"/>
      <c r="J25" s="48" t="s">
        <v>194</v>
      </c>
      <c r="K25" s="262">
        <f>W11</f>
        <v>16.741841118707264</v>
      </c>
      <c r="L25" s="262"/>
      <c r="M25" s="262"/>
      <c r="AO25" s="186"/>
      <c r="AP25" s="269">
        <f>'1.設計条件'!Q8</f>
        <v>1.4</v>
      </c>
      <c r="AQ25" s="269"/>
      <c r="AR25" s="269"/>
      <c r="AS25" s="270"/>
      <c r="AT25" s="270"/>
      <c r="AV25" s="269">
        <f>AP25</f>
        <v>1.4</v>
      </c>
      <c r="AW25" s="269"/>
      <c r="AX25" s="269"/>
      <c r="AZ25" s="261"/>
      <c r="BG25" s="56"/>
      <c r="BR25" s="57"/>
    </row>
    <row r="26" spans="2:70">
      <c r="B26" s="17"/>
      <c r="F26" s="186"/>
      <c r="I26" s="269">
        <f>G11</f>
        <v>71.222363217491434</v>
      </c>
      <c r="J26" s="269"/>
      <c r="K26" s="269"/>
      <c r="W26" s="53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5"/>
      <c r="AO26" s="2" t="s">
        <v>88</v>
      </c>
      <c r="AP26" s="269">
        <f>AP24/AP25*(1+AU24*AW24/AV25)</f>
        <v>94.472467330253636</v>
      </c>
      <c r="AQ26" s="269"/>
      <c r="AR26" s="269"/>
      <c r="AS26" s="32" t="s">
        <v>21</v>
      </c>
      <c r="AW26" s="32"/>
      <c r="BG26" s="56"/>
      <c r="BR26" s="57"/>
    </row>
    <row r="27" spans="2:70">
      <c r="F27" s="6" t="s">
        <v>88</v>
      </c>
      <c r="G27" s="181">
        <f>(G25-K25)/I26</f>
        <v>0.50002833472904107</v>
      </c>
      <c r="H27" s="181"/>
      <c r="I27" s="34" t="s">
        <v>89</v>
      </c>
      <c r="W27" s="56"/>
      <c r="AH27" s="57"/>
      <c r="BG27" s="56"/>
      <c r="BR27" s="57"/>
    </row>
    <row r="28" spans="2:70">
      <c r="W28" s="56"/>
      <c r="AH28" s="57"/>
      <c r="AM28" s="212" t="s">
        <v>197</v>
      </c>
      <c r="AN28" s="260"/>
      <c r="AO28" s="186" t="s">
        <v>33</v>
      </c>
      <c r="AP28" s="264" t="s">
        <v>192</v>
      </c>
      <c r="AQ28" s="238"/>
      <c r="AR28" s="238"/>
      <c r="AS28" s="270" t="s">
        <v>198</v>
      </c>
      <c r="AT28" s="270"/>
      <c r="AU28" s="273" t="s">
        <v>95</v>
      </c>
      <c r="AV28" s="273"/>
      <c r="AW28" s="261" t="s">
        <v>96</v>
      </c>
      <c r="BG28" s="56"/>
      <c r="BR28" s="57"/>
    </row>
    <row r="29" spans="2:70">
      <c r="D29" t="s">
        <v>220</v>
      </c>
      <c r="W29" s="56"/>
      <c r="AH29" s="57"/>
      <c r="AM29" s="260"/>
      <c r="AN29" s="260"/>
      <c r="AO29" s="186"/>
      <c r="AP29" s="187" t="s">
        <v>8</v>
      </c>
      <c r="AQ29" s="187"/>
      <c r="AR29" s="187"/>
      <c r="AS29" s="270"/>
      <c r="AT29" s="270"/>
      <c r="AU29" s="187" t="s">
        <v>8</v>
      </c>
      <c r="AV29" s="187"/>
      <c r="AW29" s="261"/>
      <c r="BG29" s="56"/>
      <c r="BR29" s="57"/>
    </row>
    <row r="30" spans="2:70">
      <c r="D30" s="209" t="s">
        <v>91</v>
      </c>
      <c r="E30" s="209"/>
      <c r="F30" s="186" t="s">
        <v>33</v>
      </c>
      <c r="G30" s="15" t="s">
        <v>8</v>
      </c>
      <c r="H30" s="189" t="s">
        <v>194</v>
      </c>
      <c r="I30" s="209" t="s">
        <v>90</v>
      </c>
      <c r="W30" s="56"/>
      <c r="AH30" s="57"/>
      <c r="AO30" s="186" t="s">
        <v>33</v>
      </c>
      <c r="AP30" s="262">
        <f>G11</f>
        <v>71.222363217491434</v>
      </c>
      <c r="AQ30" s="262"/>
      <c r="AR30" s="262"/>
      <c r="AS30" s="270" t="s">
        <v>198</v>
      </c>
      <c r="AT30" s="270"/>
      <c r="AU30" s="49">
        <v>6</v>
      </c>
      <c r="AV30" s="28" t="s">
        <v>171</v>
      </c>
      <c r="AW30" s="262">
        <f>G34</f>
        <v>0.19997166527095889</v>
      </c>
      <c r="AX30" s="262"/>
      <c r="AY30" s="262"/>
      <c r="AZ30" s="261" t="s">
        <v>96</v>
      </c>
      <c r="BG30" s="56"/>
      <c r="BR30" s="57"/>
    </row>
    <row r="31" spans="2:70">
      <c r="D31" s="209"/>
      <c r="E31" s="209"/>
      <c r="F31" s="186"/>
      <c r="G31" s="37">
        <v>2</v>
      </c>
      <c r="H31" s="177"/>
      <c r="I31" s="209"/>
      <c r="W31" s="56"/>
      <c r="AH31" s="57"/>
      <c r="AO31" s="186"/>
      <c r="AP31" s="269">
        <f>'1.設計条件'!Q8</f>
        <v>1.4</v>
      </c>
      <c r="AQ31" s="269"/>
      <c r="AR31" s="269"/>
      <c r="AS31" s="270"/>
      <c r="AT31" s="270"/>
      <c r="AV31" s="269">
        <f>AP31</f>
        <v>1.4</v>
      </c>
      <c r="AW31" s="269"/>
      <c r="AX31" s="269"/>
      <c r="AZ31" s="261"/>
      <c r="BG31" s="56"/>
      <c r="BR31" s="57"/>
    </row>
    <row r="32" spans="2:70">
      <c r="F32" s="186" t="s">
        <v>33</v>
      </c>
      <c r="G32" s="262">
        <f>'1.設計条件'!Q8</f>
        <v>1.4</v>
      </c>
      <c r="H32" s="262"/>
      <c r="I32" s="262"/>
      <c r="J32" s="189" t="s">
        <v>194</v>
      </c>
      <c r="K32" s="230">
        <f>G27</f>
        <v>0.50002833472904107</v>
      </c>
      <c r="L32" s="230"/>
      <c r="M32" s="230"/>
      <c r="W32" s="56"/>
      <c r="AH32" s="57"/>
      <c r="AO32" s="2" t="s">
        <v>88</v>
      </c>
      <c r="AP32" s="269">
        <f>AP30/AP31*(1-AU30*AW30/AV31)</f>
        <v>7.2737658375912737</v>
      </c>
      <c r="AQ32" s="269"/>
      <c r="AR32" s="269"/>
      <c r="AS32" s="32" t="s">
        <v>21</v>
      </c>
      <c r="BG32" s="56"/>
      <c r="BR32" s="57"/>
    </row>
    <row r="33" spans="4:70">
      <c r="F33" s="186"/>
      <c r="H33" s="37">
        <v>2</v>
      </c>
      <c r="J33" s="177"/>
      <c r="K33" s="230"/>
      <c r="L33" s="230"/>
      <c r="M33" s="230"/>
      <c r="W33" s="56"/>
      <c r="AH33" s="57"/>
      <c r="BG33" s="56"/>
      <c r="BR33" s="57"/>
    </row>
    <row r="34" spans="4:70">
      <c r="F34" s="4" t="s">
        <v>88</v>
      </c>
      <c r="G34" s="181">
        <f>G32/H33-K32</f>
        <v>0.19997166527095889</v>
      </c>
      <c r="H34" s="181"/>
      <c r="I34" s="34" t="s">
        <v>89</v>
      </c>
      <c r="W34" s="56"/>
      <c r="AH34" s="57"/>
      <c r="AM34" t="s">
        <v>92</v>
      </c>
      <c r="BG34" s="56"/>
      <c r="BR34" s="57"/>
    </row>
    <row r="35" spans="4:70">
      <c r="W35" s="56"/>
      <c r="AH35" s="57"/>
      <c r="AM35" s="265" t="s">
        <v>196</v>
      </c>
      <c r="AN35" s="272"/>
      <c r="AO35" s="26" t="s">
        <v>88</v>
      </c>
      <c r="AP35" s="144">
        <f>AP26</f>
        <v>94.472467330253636</v>
      </c>
      <c r="AQ35" s="144"/>
      <c r="AR35" s="145"/>
      <c r="AS35" s="2" t="str">
        <f>IF(AP35&lt;=AY35, "≦", "&gt;")</f>
        <v>≦</v>
      </c>
      <c r="AT35" s="146" t="s">
        <v>97</v>
      </c>
      <c r="AU35" s="147"/>
      <c r="AV35" s="147"/>
      <c r="AW35" s="147"/>
      <c r="AX35" s="147"/>
      <c r="AY35" s="258">
        <f>'1.設計条件'!AT37</f>
        <v>300</v>
      </c>
      <c r="AZ35" s="274"/>
      <c r="BC35" s="146" t="str">
        <f>IF(AS35="≦", "OK", "NG")</f>
        <v>OK</v>
      </c>
      <c r="BD35" s="160"/>
      <c r="BG35" s="56"/>
      <c r="BR35" s="57"/>
    </row>
    <row r="36" spans="4:70">
      <c r="D36" t="s">
        <v>92</v>
      </c>
      <c r="W36" s="56"/>
      <c r="AH36" s="57"/>
      <c r="BG36" s="56"/>
      <c r="BR36" s="57"/>
    </row>
    <row r="37" spans="4:70">
      <c r="D37" s="267" t="s">
        <v>91</v>
      </c>
      <c r="E37" s="268"/>
      <c r="F37" s="26" t="s">
        <v>88</v>
      </c>
      <c r="G37" s="144">
        <f>G34</f>
        <v>0.19997166527095889</v>
      </c>
      <c r="H37" s="144"/>
      <c r="I37" s="145"/>
      <c r="J37" s="2" t="str">
        <f>IF(G37&lt;=N37, "≦", "&gt;")</f>
        <v>≦</v>
      </c>
      <c r="K37" s="265" t="s">
        <v>87</v>
      </c>
      <c r="L37" s="266"/>
      <c r="M37" s="26" t="s">
        <v>88</v>
      </c>
      <c r="N37" s="144">
        <f>G19</f>
        <v>0.23333333333333331</v>
      </c>
      <c r="O37" s="144"/>
      <c r="P37" s="145"/>
      <c r="S37" s="146" t="str">
        <f>IF(J37="≦", "OK", "NG")</f>
        <v>OK</v>
      </c>
      <c r="T37" s="160"/>
      <c r="W37" s="58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59"/>
      <c r="AM37" s="265" t="s">
        <v>197</v>
      </c>
      <c r="AN37" s="272"/>
      <c r="AO37" s="26" t="s">
        <v>88</v>
      </c>
      <c r="AP37" s="144">
        <f>AP32</f>
        <v>7.2737658375912737</v>
      </c>
      <c r="AQ37" s="144"/>
      <c r="AR37" s="145"/>
      <c r="AS37" s="2" t="str">
        <f>IF(AP37&lt;=AY37, "≦", "&gt;")</f>
        <v>≦</v>
      </c>
      <c r="AT37" s="146" t="s">
        <v>97</v>
      </c>
      <c r="AU37" s="147"/>
      <c r="AV37" s="147"/>
      <c r="AW37" s="147"/>
      <c r="AX37" s="147"/>
      <c r="AY37" s="258">
        <f>'1.設計条件'!AT37</f>
        <v>300</v>
      </c>
      <c r="AZ37" s="274"/>
      <c r="BC37" s="146" t="str">
        <f>IF(AS37="≦", "OK", "NG")</f>
        <v>OK</v>
      </c>
      <c r="BD37" s="160"/>
      <c r="BG37" s="58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59"/>
    </row>
    <row r="38" spans="4:70">
      <c r="AI38">
        <v>9</v>
      </c>
      <c r="BR38">
        <v>10</v>
      </c>
    </row>
  </sheetData>
  <sheetProtection sheet="1" objects="1" scenarios="1"/>
  <mergeCells count="147">
    <mergeCell ref="D8:F8"/>
    <mergeCell ref="D9:F9"/>
    <mergeCell ref="D11:F11"/>
    <mergeCell ref="AY35:AZ35"/>
    <mergeCell ref="AY37:AZ37"/>
    <mergeCell ref="AM22:AN23"/>
    <mergeCell ref="AM28:AN29"/>
    <mergeCell ref="AP22:AR22"/>
    <mergeCell ref="AP23:AR23"/>
    <mergeCell ref="AP24:AR24"/>
    <mergeCell ref="AP25:AR25"/>
    <mergeCell ref="AP26:AR26"/>
    <mergeCell ref="AP28:AR28"/>
    <mergeCell ref="AP29:AR29"/>
    <mergeCell ref="AO24:AO25"/>
    <mergeCell ref="AZ24:AZ25"/>
    <mergeCell ref="AP30:AR30"/>
    <mergeCell ref="AP31:AR31"/>
    <mergeCell ref="AU28:AV28"/>
    <mergeCell ref="AU29:AV29"/>
    <mergeCell ref="D10:F10"/>
    <mergeCell ref="G10:I10"/>
    <mergeCell ref="J10:L10"/>
    <mergeCell ref="M10:O10"/>
    <mergeCell ref="AP12:AQ12"/>
    <mergeCell ref="AT12:AU12"/>
    <mergeCell ref="AR13:AS13"/>
    <mergeCell ref="BF12:BG12"/>
    <mergeCell ref="BI12:BJ12"/>
    <mergeCell ref="BC35:BD35"/>
    <mergeCell ref="BB16:BC16"/>
    <mergeCell ref="AX12:AX13"/>
    <mergeCell ref="AX16:AY16"/>
    <mergeCell ref="AM12:AN13"/>
    <mergeCell ref="P10:R10"/>
    <mergeCell ref="S10:V10"/>
    <mergeCell ref="W10:Z10"/>
    <mergeCell ref="BC37:BD37"/>
    <mergeCell ref="F19:F20"/>
    <mergeCell ref="G19:I20"/>
    <mergeCell ref="J19:J20"/>
    <mergeCell ref="AM35:AN35"/>
    <mergeCell ref="AM37:AN37"/>
    <mergeCell ref="AP35:AR35"/>
    <mergeCell ref="AP37:AR37"/>
    <mergeCell ref="AT35:AX35"/>
    <mergeCell ref="AT37:AX37"/>
    <mergeCell ref="AP32:AR32"/>
    <mergeCell ref="AS30:AT31"/>
    <mergeCell ref="AO30:AO31"/>
    <mergeCell ref="AV31:AX31"/>
    <mergeCell ref="AU22:AV22"/>
    <mergeCell ref="AU23:AV23"/>
    <mergeCell ref="AW24:AY24"/>
    <mergeCell ref="AV25:AX25"/>
    <mergeCell ref="G34:H34"/>
    <mergeCell ref="G27:H27"/>
    <mergeCell ref="D37:E37"/>
    <mergeCell ref="G37:I37"/>
    <mergeCell ref="K37:L37"/>
    <mergeCell ref="N37:P37"/>
    <mergeCell ref="S37:T37"/>
    <mergeCell ref="AM4:AN5"/>
    <mergeCell ref="AP4:AQ4"/>
    <mergeCell ref="AY12:BA12"/>
    <mergeCell ref="BL12:BL13"/>
    <mergeCell ref="BC12:BD12"/>
    <mergeCell ref="BA13:BC13"/>
    <mergeCell ref="AS22:AT23"/>
    <mergeCell ref="AS24:AT25"/>
    <mergeCell ref="AO28:AO29"/>
    <mergeCell ref="AW28:AW29"/>
    <mergeCell ref="AS28:AT29"/>
    <mergeCell ref="K25:M25"/>
    <mergeCell ref="I26:K26"/>
    <mergeCell ref="D30:E31"/>
    <mergeCell ref="G32:I32"/>
    <mergeCell ref="K32:M33"/>
    <mergeCell ref="AO12:AO13"/>
    <mergeCell ref="AO4:AO5"/>
    <mergeCell ref="AW22:AW23"/>
    <mergeCell ref="D15:E16"/>
    <mergeCell ref="D23:E24"/>
    <mergeCell ref="AZ30:AZ31"/>
    <mergeCell ref="F15:F16"/>
    <mergeCell ref="F17:F18"/>
    <mergeCell ref="F32:F33"/>
    <mergeCell ref="J32:J33"/>
    <mergeCell ref="G17:I17"/>
    <mergeCell ref="G18:I18"/>
    <mergeCell ref="G15:I15"/>
    <mergeCell ref="G16:I16"/>
    <mergeCell ref="G23:K23"/>
    <mergeCell ref="G24:K24"/>
    <mergeCell ref="G25:I25"/>
    <mergeCell ref="F23:F24"/>
    <mergeCell ref="F25:F26"/>
    <mergeCell ref="F30:F31"/>
    <mergeCell ref="H30:H31"/>
    <mergeCell ref="I30:I31"/>
    <mergeCell ref="AW30:AY30"/>
    <mergeCell ref="AO22:AO23"/>
    <mergeCell ref="AM16:AN16"/>
    <mergeCell ref="AP16:AR16"/>
    <mergeCell ref="AT16:AW16"/>
    <mergeCell ref="BM12:BO13"/>
    <mergeCell ref="G5:I5"/>
    <mergeCell ref="G6:I6"/>
    <mergeCell ref="G7:I7"/>
    <mergeCell ref="G8:I8"/>
    <mergeCell ref="G9:I9"/>
    <mergeCell ref="J8:L8"/>
    <mergeCell ref="J9:L9"/>
    <mergeCell ref="G11:I11"/>
    <mergeCell ref="S5:Z5"/>
    <mergeCell ref="J11:L11"/>
    <mergeCell ref="M5:R5"/>
    <mergeCell ref="M6:O6"/>
    <mergeCell ref="M7:O7"/>
    <mergeCell ref="M8:O8"/>
    <mergeCell ref="M9:O9"/>
    <mergeCell ref="M11:O11"/>
    <mergeCell ref="P6:R6"/>
    <mergeCell ref="P7:R7"/>
    <mergeCell ref="P8:R8"/>
    <mergeCell ref="P9:R9"/>
    <mergeCell ref="P11:R11"/>
    <mergeCell ref="J5:L5"/>
    <mergeCell ref="J6:L6"/>
    <mergeCell ref="AT4:AU4"/>
    <mergeCell ref="AM8:AN8"/>
    <mergeCell ref="AN9:AO9"/>
    <mergeCell ref="AW9:AX9"/>
    <mergeCell ref="BB9:BC9"/>
    <mergeCell ref="BF9:BG9"/>
    <mergeCell ref="J7:L7"/>
    <mergeCell ref="S9:V9"/>
    <mergeCell ref="S11:V11"/>
    <mergeCell ref="W6:Z6"/>
    <mergeCell ref="W7:Z7"/>
    <mergeCell ref="W8:Z8"/>
    <mergeCell ref="W9:Z9"/>
    <mergeCell ref="W11:Z11"/>
    <mergeCell ref="S6:V6"/>
    <mergeCell ref="S8:V8"/>
    <mergeCell ref="S7:V7"/>
    <mergeCell ref="AR5:AS5"/>
  </mergeCells>
  <phoneticPr fontId="21"/>
  <conditionalFormatting sqref="S37:T37">
    <cfRule type="cellIs" dxfId="6" priority="4" operator="equal">
      <formula>"NG"</formula>
    </cfRule>
  </conditionalFormatting>
  <conditionalFormatting sqref="BB16:BC16">
    <cfRule type="cellIs" dxfId="5" priority="3" operator="equal">
      <formula>"NG"</formula>
    </cfRule>
  </conditionalFormatting>
  <conditionalFormatting sqref="BC35:BD35">
    <cfRule type="cellIs" dxfId="4" priority="2" operator="equal">
      <formula>"NG"</formula>
    </cfRule>
  </conditionalFormatting>
  <conditionalFormatting sqref="BC37:BD37">
    <cfRule type="cellIs" dxfId="3" priority="1" operator="equal">
      <formula>"NG"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3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06C97-DA19-40FA-A643-C483C6617072}">
  <dimension ref="A2:BR38"/>
  <sheetViews>
    <sheetView showGridLines="0" view="pageBreakPreview" zoomScale="70" zoomScaleNormal="110" zoomScaleSheetLayoutView="70" workbookViewId="0">
      <selection activeCell="A2" sqref="A2"/>
    </sheetView>
  </sheetViews>
  <sheetFormatPr defaultRowHeight="18"/>
  <cols>
    <col min="1" max="70" width="3" customWidth="1"/>
  </cols>
  <sheetData>
    <row r="2" spans="1:67">
      <c r="B2" s="6"/>
      <c r="AL2" t="s">
        <v>293</v>
      </c>
    </row>
    <row r="3" spans="1:67">
      <c r="A3" s="17"/>
      <c r="B3" t="s">
        <v>333</v>
      </c>
      <c r="AM3" t="s">
        <v>229</v>
      </c>
    </row>
    <row r="4" spans="1:67">
      <c r="B4" s="17"/>
      <c r="C4" t="s">
        <v>291</v>
      </c>
      <c r="AM4" s="212" t="s">
        <v>93</v>
      </c>
      <c r="AN4" s="212"/>
      <c r="AO4" s="186" t="s">
        <v>33</v>
      </c>
      <c r="AP4" s="264" t="s">
        <v>221</v>
      </c>
      <c r="AQ4" s="238"/>
      <c r="AR4" s="46" t="s">
        <v>94</v>
      </c>
      <c r="AS4" s="72" t="s">
        <v>41</v>
      </c>
      <c r="AT4" s="246" t="s">
        <v>222</v>
      </c>
      <c r="AU4" s="246"/>
      <c r="AV4" s="73" t="s">
        <v>223</v>
      </c>
    </row>
    <row r="5" spans="1:67">
      <c r="G5" s="126" t="s">
        <v>76</v>
      </c>
      <c r="H5" s="124"/>
      <c r="I5" s="124"/>
      <c r="J5" s="259" t="s">
        <v>77</v>
      </c>
      <c r="K5" s="124"/>
      <c r="L5" s="124"/>
      <c r="M5" s="146" t="s">
        <v>146</v>
      </c>
      <c r="N5" s="147"/>
      <c r="O5" s="147"/>
      <c r="P5" s="147"/>
      <c r="Q5" s="147"/>
      <c r="R5" s="160"/>
      <c r="S5" s="146" t="s">
        <v>78</v>
      </c>
      <c r="T5" s="147"/>
      <c r="U5" s="147"/>
      <c r="V5" s="147"/>
      <c r="W5" s="147"/>
      <c r="X5" s="147"/>
      <c r="Y5" s="147"/>
      <c r="Z5" s="160"/>
      <c r="AM5" s="212"/>
      <c r="AN5" s="212"/>
      <c r="AO5" s="186"/>
      <c r="AR5" s="187" t="s">
        <v>193</v>
      </c>
      <c r="AS5" s="187"/>
    </row>
    <row r="6" spans="1:67">
      <c r="G6" s="254" t="s">
        <v>149</v>
      </c>
      <c r="H6" s="251"/>
      <c r="I6" s="251"/>
      <c r="J6" s="250" t="s">
        <v>5</v>
      </c>
      <c r="K6" s="256"/>
      <c r="L6" s="256"/>
      <c r="M6" s="250" t="s">
        <v>79</v>
      </c>
      <c r="N6" s="256"/>
      <c r="O6" s="256"/>
      <c r="P6" s="250" t="s">
        <v>80</v>
      </c>
      <c r="Q6" s="256"/>
      <c r="R6" s="256"/>
      <c r="S6" s="250" t="s">
        <v>190</v>
      </c>
      <c r="T6" s="251"/>
      <c r="U6" s="251"/>
      <c r="V6" s="251"/>
      <c r="W6" s="250" t="s">
        <v>191</v>
      </c>
      <c r="X6" s="251"/>
      <c r="Y6" s="251"/>
      <c r="Z6" s="252"/>
    </row>
    <row r="7" spans="1:67">
      <c r="G7" s="255" t="s">
        <v>131</v>
      </c>
      <c r="H7" s="248"/>
      <c r="I7" s="248"/>
      <c r="J7" s="247" t="s">
        <v>131</v>
      </c>
      <c r="K7" s="248"/>
      <c r="L7" s="248"/>
      <c r="M7" s="247" t="s">
        <v>81</v>
      </c>
      <c r="N7" s="248"/>
      <c r="O7" s="248"/>
      <c r="P7" s="247" t="s">
        <v>81</v>
      </c>
      <c r="Q7" s="248"/>
      <c r="R7" s="248"/>
      <c r="S7" s="247" t="s">
        <v>188</v>
      </c>
      <c r="T7" s="248"/>
      <c r="U7" s="248"/>
      <c r="V7" s="253"/>
      <c r="W7" s="247" t="s">
        <v>188</v>
      </c>
      <c r="X7" s="248"/>
      <c r="Y7" s="248"/>
      <c r="Z7" s="253"/>
      <c r="AM7" s="9" t="s">
        <v>45</v>
      </c>
      <c r="AN7" s="9"/>
      <c r="AO7" s="9"/>
    </row>
    <row r="8" spans="1:67">
      <c r="D8" s="275" t="s">
        <v>82</v>
      </c>
      <c r="E8" s="275"/>
      <c r="F8" s="275"/>
      <c r="G8" s="144">
        <f>'2.自重と土塊面積'!G29</f>
        <v>41.4</v>
      </c>
      <c r="H8" s="144"/>
      <c r="I8" s="144"/>
      <c r="J8" s="249">
        <f>'2.自重と土塊面積'!G34</f>
        <v>8.2799999999999994</v>
      </c>
      <c r="K8" s="144"/>
      <c r="L8" s="144"/>
      <c r="M8" s="249">
        <f>'2.自重と土塊面積'!G18</f>
        <v>0.49629629629629635</v>
      </c>
      <c r="N8" s="144"/>
      <c r="O8" s="144"/>
      <c r="P8" s="249">
        <f>'2.自重と土塊面積'!G22</f>
        <v>0.81481481481481488</v>
      </c>
      <c r="Q8" s="144"/>
      <c r="R8" s="144"/>
      <c r="S8" s="249">
        <f>G8*M8</f>
        <v>20.546666666666667</v>
      </c>
      <c r="T8" s="144"/>
      <c r="U8" s="144"/>
      <c r="V8" s="144"/>
      <c r="W8" s="249">
        <f>J8*P8</f>
        <v>6.746666666666667</v>
      </c>
      <c r="X8" s="144"/>
      <c r="Y8" s="144"/>
      <c r="Z8" s="145"/>
      <c r="AM8" s="187" t="s">
        <v>224</v>
      </c>
      <c r="AN8" s="209"/>
      <c r="AO8" s="74" t="s">
        <v>228</v>
      </c>
    </row>
    <row r="9" spans="1:67">
      <c r="D9" s="275" t="s">
        <v>84</v>
      </c>
      <c r="E9" s="275"/>
      <c r="F9" s="275"/>
      <c r="G9" s="144">
        <f>'2.土圧(地震時)'!AP26</f>
        <v>35.126415049802645</v>
      </c>
      <c r="H9" s="144"/>
      <c r="I9" s="144"/>
      <c r="J9" s="249">
        <f>'2.土圧(地震時)'!AP21</f>
        <v>36.285646158825806</v>
      </c>
      <c r="K9" s="144"/>
      <c r="L9" s="144"/>
      <c r="M9" s="249">
        <f>'2.土圧(地震時)'!AP35</f>
        <v>1.0665946858461395</v>
      </c>
      <c r="N9" s="144"/>
      <c r="O9" s="144"/>
      <c r="P9" s="249">
        <f>'2.土圧(地震時)'!AP31</f>
        <v>0.66666666666666663</v>
      </c>
      <c r="Q9" s="144"/>
      <c r="R9" s="144"/>
      <c r="S9" s="249">
        <f>G9*M9</f>
        <v>37.465647624945362</v>
      </c>
      <c r="T9" s="144"/>
      <c r="U9" s="144"/>
      <c r="V9" s="144"/>
      <c r="W9" s="249">
        <f>J9*P9</f>
        <v>24.190430772550535</v>
      </c>
      <c r="X9" s="144"/>
      <c r="Y9" s="144"/>
      <c r="Z9" s="145"/>
      <c r="AN9" s="187" t="s">
        <v>224</v>
      </c>
      <c r="AO9" s="209"/>
      <c r="AP9" s="32" t="s">
        <v>40</v>
      </c>
      <c r="AQ9" s="20" t="s">
        <v>225</v>
      </c>
      <c r="AR9" s="75" t="s">
        <v>194</v>
      </c>
      <c r="AS9" s="41">
        <v>2</v>
      </c>
      <c r="AT9" s="20" t="s">
        <v>226</v>
      </c>
      <c r="AV9" s="32" t="s">
        <v>40</v>
      </c>
      <c r="AW9" s="210">
        <f>'1.設計条件'!Q8</f>
        <v>1.4</v>
      </c>
      <c r="AX9" s="210"/>
      <c r="AY9" s="75" t="s">
        <v>194</v>
      </c>
      <c r="AZ9" s="41">
        <v>2</v>
      </c>
      <c r="BA9" s="33" t="s">
        <v>100</v>
      </c>
      <c r="BB9" s="210">
        <f>G34</f>
        <v>0.34619776276238018</v>
      </c>
      <c r="BC9" s="210"/>
      <c r="BE9" s="32" t="s">
        <v>40</v>
      </c>
      <c r="BF9" s="210">
        <f>AW9-AZ9*BB9</f>
        <v>0.70760447447523955</v>
      </c>
      <c r="BG9" s="210"/>
    </row>
    <row r="10" spans="1:67">
      <c r="D10" s="275"/>
      <c r="E10" s="275"/>
      <c r="F10" s="275"/>
      <c r="G10" s="155"/>
      <c r="H10" s="155"/>
      <c r="I10" s="155"/>
      <c r="J10" s="271"/>
      <c r="K10" s="155"/>
      <c r="L10" s="155"/>
      <c r="M10" s="271"/>
      <c r="N10" s="155"/>
      <c r="O10" s="155"/>
      <c r="P10" s="271"/>
      <c r="Q10" s="155"/>
      <c r="R10" s="155"/>
      <c r="S10" s="271"/>
      <c r="T10" s="155"/>
      <c r="U10" s="155"/>
      <c r="V10" s="155"/>
      <c r="W10" s="271"/>
      <c r="X10" s="155"/>
      <c r="Y10" s="155"/>
      <c r="Z10" s="156"/>
    </row>
    <row r="11" spans="1:67">
      <c r="D11" s="275" t="s">
        <v>85</v>
      </c>
      <c r="E11" s="275"/>
      <c r="F11" s="275"/>
      <c r="G11" s="143">
        <f>SUM(G8:I10)</f>
        <v>76.526415049802637</v>
      </c>
      <c r="H11" s="144"/>
      <c r="I11" s="145"/>
      <c r="J11" s="144">
        <f>SUM(J8:L10)</f>
        <v>44.565646158825807</v>
      </c>
      <c r="K11" s="144"/>
      <c r="L11" s="144"/>
      <c r="M11" s="257" t="s">
        <v>189</v>
      </c>
      <c r="N11" s="258"/>
      <c r="O11" s="258"/>
      <c r="P11" s="257" t="s">
        <v>189</v>
      </c>
      <c r="Q11" s="258"/>
      <c r="R11" s="258"/>
      <c r="S11" s="249">
        <f>SUM(S8:S10)</f>
        <v>58.012314291612029</v>
      </c>
      <c r="T11" s="144"/>
      <c r="U11" s="144"/>
      <c r="V11" s="144"/>
      <c r="W11" s="249">
        <f>SUM(W8:W10)</f>
        <v>30.937097439217201</v>
      </c>
      <c r="X11" s="144"/>
      <c r="Y11" s="144"/>
      <c r="Z11" s="145"/>
      <c r="AM11" t="s">
        <v>227</v>
      </c>
    </row>
    <row r="12" spans="1:67">
      <c r="AM12" s="212" t="s">
        <v>93</v>
      </c>
      <c r="AN12" s="212"/>
      <c r="AO12" s="186" t="s">
        <v>33</v>
      </c>
      <c r="AP12" s="264" t="s">
        <v>221</v>
      </c>
      <c r="AQ12" s="238"/>
      <c r="AR12" s="46" t="s">
        <v>94</v>
      </c>
      <c r="AS12" s="72" t="s">
        <v>41</v>
      </c>
      <c r="AT12" s="246" t="s">
        <v>222</v>
      </c>
      <c r="AU12" s="246"/>
      <c r="AV12" s="73" t="s">
        <v>223</v>
      </c>
      <c r="AX12" s="186" t="s">
        <v>33</v>
      </c>
      <c r="AY12" s="262">
        <f>G11</f>
        <v>76.526415049802637</v>
      </c>
      <c r="AZ12" s="262"/>
      <c r="BA12" s="262"/>
      <c r="BB12" s="36" t="s">
        <v>100</v>
      </c>
      <c r="BC12" s="220">
        <f>'1.設計条件'!Q28</f>
        <v>0.7</v>
      </c>
      <c r="BD12" s="220"/>
      <c r="BE12" s="72" t="s">
        <v>41</v>
      </c>
      <c r="BF12" s="220">
        <f>'1.設計条件'!Q29</f>
        <v>0</v>
      </c>
      <c r="BG12" s="220"/>
      <c r="BH12" s="36" t="s">
        <v>100</v>
      </c>
      <c r="BI12" s="243">
        <f>BF9</f>
        <v>0.70760447447523955</v>
      </c>
      <c r="BJ12" s="243"/>
      <c r="BL12" s="186" t="s">
        <v>33</v>
      </c>
      <c r="BM12" s="210">
        <f>(AY12*BC12+BF12*BI12)/BA13</f>
        <v>1.2020131009421728</v>
      </c>
      <c r="BN12" s="210"/>
      <c r="BO12" s="210"/>
    </row>
    <row r="13" spans="1:67">
      <c r="B13" s="17"/>
      <c r="C13" t="s">
        <v>292</v>
      </c>
      <c r="AM13" s="212"/>
      <c r="AN13" s="212"/>
      <c r="AO13" s="186"/>
      <c r="AR13" s="187" t="s">
        <v>193</v>
      </c>
      <c r="AS13" s="187"/>
      <c r="AX13" s="186"/>
      <c r="BA13" s="269">
        <f>J11</f>
        <v>44.565646158825807</v>
      </c>
      <c r="BB13" s="269"/>
      <c r="BC13" s="269"/>
      <c r="BL13" s="186"/>
      <c r="BM13" s="210"/>
      <c r="BN13" s="210"/>
      <c r="BO13" s="210"/>
    </row>
    <row r="14" spans="1:67">
      <c r="D14" t="s">
        <v>86</v>
      </c>
    </row>
    <row r="15" spans="1:67">
      <c r="D15" s="260" t="s">
        <v>112</v>
      </c>
      <c r="E15" s="260"/>
      <c r="F15" s="186" t="s">
        <v>33</v>
      </c>
      <c r="G15" s="263" t="s">
        <v>8</v>
      </c>
      <c r="H15" s="263"/>
      <c r="I15" s="263"/>
      <c r="AM15" t="s">
        <v>92</v>
      </c>
    </row>
    <row r="16" spans="1:67">
      <c r="D16" s="260"/>
      <c r="E16" s="260"/>
      <c r="F16" s="186"/>
      <c r="G16" s="248">
        <f>'1.設計条件'!BD35</f>
        <v>3</v>
      </c>
      <c r="H16" s="248"/>
      <c r="I16" s="248"/>
      <c r="AM16" s="265" t="s">
        <v>93</v>
      </c>
      <c r="AN16" s="266"/>
      <c r="AO16" s="26" t="s">
        <v>88</v>
      </c>
      <c r="AP16" s="144">
        <f>AY12/BA13*BC12</f>
        <v>1.2020131009421728</v>
      </c>
      <c r="AQ16" s="144"/>
      <c r="AR16" s="145"/>
      <c r="AS16" s="2" t="str">
        <f>IF(AP16&lt;=AX16, "&lt;", "≧")</f>
        <v>≧</v>
      </c>
      <c r="AT16" s="146" t="s">
        <v>230</v>
      </c>
      <c r="AU16" s="147"/>
      <c r="AV16" s="147"/>
      <c r="AW16" s="147"/>
      <c r="AX16" s="258">
        <f>'1.設計条件'!AZ36</f>
        <v>1.2</v>
      </c>
      <c r="AY16" s="274"/>
      <c r="BB16" s="146" t="str">
        <f>IF(AS16="≧", "OK", "NG")</f>
        <v>OK</v>
      </c>
      <c r="BC16" s="160"/>
    </row>
    <row r="17" spans="2:70">
      <c r="F17" s="186" t="s">
        <v>33</v>
      </c>
      <c r="G17" s="262">
        <f>'1.設計条件'!Q8</f>
        <v>1.4</v>
      </c>
      <c r="H17" s="262"/>
      <c r="I17" s="262"/>
    </row>
    <row r="18" spans="2:70">
      <c r="F18" s="186"/>
      <c r="G18" s="248">
        <f>G16</f>
        <v>3</v>
      </c>
      <c r="H18" s="248"/>
      <c r="I18" s="248"/>
    </row>
    <row r="19" spans="2:70">
      <c r="F19" s="196" t="s">
        <v>88</v>
      </c>
      <c r="G19" s="181">
        <f>G17/G18</f>
        <v>0.46666666666666662</v>
      </c>
      <c r="H19" s="181"/>
      <c r="I19" s="181"/>
      <c r="J19" s="270" t="s">
        <v>89</v>
      </c>
    </row>
    <row r="20" spans="2:70">
      <c r="F20" s="196"/>
      <c r="G20" s="181"/>
      <c r="H20" s="181"/>
      <c r="I20" s="181"/>
      <c r="J20" s="270"/>
      <c r="AL20" t="s">
        <v>294</v>
      </c>
    </row>
    <row r="21" spans="2:70">
      <c r="AM21" t="s">
        <v>317</v>
      </c>
    </row>
    <row r="22" spans="2:70">
      <c r="D22" t="s">
        <v>219</v>
      </c>
      <c r="AM22" s="212" t="s">
        <v>196</v>
      </c>
      <c r="AN22" s="260"/>
      <c r="AO22" s="186" t="s">
        <v>33</v>
      </c>
      <c r="AP22" s="49">
        <v>2</v>
      </c>
      <c r="AQ22" s="264" t="s">
        <v>192</v>
      </c>
      <c r="AR22" s="264"/>
      <c r="AS22" s="34"/>
      <c r="AT22" s="34"/>
      <c r="AU22" s="34"/>
      <c r="AV22" s="34"/>
      <c r="AW22" s="34"/>
    </row>
    <row r="23" spans="2:70">
      <c r="D23" s="209" t="s">
        <v>90</v>
      </c>
      <c r="E23" s="209"/>
      <c r="F23" s="186" t="s">
        <v>33</v>
      </c>
      <c r="G23" s="264" t="s">
        <v>195</v>
      </c>
      <c r="H23" s="238"/>
      <c r="I23" s="238"/>
      <c r="J23" s="238"/>
      <c r="K23" s="238"/>
      <c r="AM23" s="260"/>
      <c r="AN23" s="260"/>
      <c r="AO23" s="186"/>
      <c r="AP23" s="41">
        <v>3</v>
      </c>
      <c r="AQ23" s="276" t="s">
        <v>318</v>
      </c>
      <c r="AR23" s="276"/>
      <c r="AS23" s="34"/>
      <c r="AT23" s="34"/>
      <c r="AU23" s="34"/>
      <c r="AV23" s="34"/>
      <c r="AW23" s="34"/>
    </row>
    <row r="24" spans="2:70">
      <c r="B24" s="17"/>
      <c r="D24" s="209"/>
      <c r="E24" s="209"/>
      <c r="F24" s="186"/>
      <c r="G24" s="187" t="s">
        <v>192</v>
      </c>
      <c r="H24" s="209"/>
      <c r="I24" s="209"/>
      <c r="J24" s="209"/>
      <c r="K24" s="209"/>
      <c r="AO24" s="186" t="s">
        <v>33</v>
      </c>
      <c r="AP24" s="49">
        <v>2</v>
      </c>
      <c r="AQ24" s="109" t="s">
        <v>100</v>
      </c>
      <c r="AR24" s="262">
        <f>G11</f>
        <v>76.526415049802637</v>
      </c>
      <c r="AS24" s="262"/>
      <c r="AT24" s="262"/>
      <c r="AU24" s="34"/>
      <c r="AV24" s="34"/>
      <c r="AZ24" s="34"/>
      <c r="BG24" s="53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5"/>
    </row>
    <row r="25" spans="2:70">
      <c r="B25" s="17"/>
      <c r="F25" s="186" t="s">
        <v>33</v>
      </c>
      <c r="G25" s="262">
        <f>S11</f>
        <v>58.012314291612029</v>
      </c>
      <c r="H25" s="262"/>
      <c r="I25" s="262"/>
      <c r="J25" s="48" t="s">
        <v>194</v>
      </c>
      <c r="K25" s="262">
        <f>W11</f>
        <v>30.937097439217201</v>
      </c>
      <c r="L25" s="262"/>
      <c r="M25" s="262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O25" s="186"/>
      <c r="AP25" s="41">
        <v>3</v>
      </c>
      <c r="AQ25" s="110" t="s">
        <v>100</v>
      </c>
      <c r="AR25" s="269">
        <f>G27</f>
        <v>0.35380223723761978</v>
      </c>
      <c r="AS25" s="269"/>
      <c r="AT25" s="269"/>
      <c r="AU25" s="34"/>
      <c r="AV25" s="34"/>
      <c r="AZ25" s="34"/>
      <c r="BG25" s="56"/>
      <c r="BR25" s="57"/>
    </row>
    <row r="26" spans="2:70">
      <c r="B26" s="17"/>
      <c r="F26" s="186"/>
      <c r="I26" s="269">
        <f>G11</f>
        <v>76.526415049802637</v>
      </c>
      <c r="J26" s="269"/>
      <c r="K26" s="269"/>
      <c r="W26" s="56"/>
      <c r="AH26" s="57"/>
      <c r="AO26" s="2" t="s">
        <v>88</v>
      </c>
      <c r="AP26" s="269">
        <f>AP24*AR24/AP25/AR25</f>
        <v>144.19809900449397</v>
      </c>
      <c r="AQ26" s="269"/>
      <c r="AR26" s="269"/>
      <c r="AS26" s="32" t="s">
        <v>21</v>
      </c>
      <c r="AW26" s="32"/>
      <c r="BG26" s="56"/>
      <c r="BR26" s="57"/>
    </row>
    <row r="27" spans="2:70">
      <c r="F27" s="6" t="s">
        <v>88</v>
      </c>
      <c r="G27" s="181">
        <f>(G25-K25)/I26</f>
        <v>0.35380223723761978</v>
      </c>
      <c r="H27" s="181"/>
      <c r="I27" s="34" t="s">
        <v>89</v>
      </c>
      <c r="W27" s="56"/>
      <c r="AH27" s="57"/>
      <c r="BG27" s="56"/>
      <c r="BR27" s="57"/>
    </row>
    <row r="28" spans="2:70">
      <c r="W28" s="56"/>
      <c r="AH28" s="57"/>
      <c r="AM28" s="108"/>
      <c r="AN28" s="108"/>
      <c r="AO28" s="108"/>
      <c r="AP28" s="108"/>
      <c r="AQ28" s="108"/>
      <c r="AR28" s="108"/>
      <c r="AS28" s="108"/>
      <c r="AT28" s="108"/>
      <c r="AU28" s="108"/>
      <c r="AV28" s="108"/>
      <c r="AW28" s="108"/>
      <c r="AX28" s="108"/>
      <c r="AY28" s="108"/>
      <c r="AZ28" s="108"/>
      <c r="BA28" s="108"/>
      <c r="BB28" s="108"/>
      <c r="BG28" s="56"/>
      <c r="BR28" s="57"/>
    </row>
    <row r="29" spans="2:70">
      <c r="D29" t="s">
        <v>220</v>
      </c>
      <c r="W29" s="56"/>
      <c r="AH29" s="57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G29" s="56"/>
      <c r="BR29" s="57"/>
    </row>
    <row r="30" spans="2:70">
      <c r="D30" s="209" t="s">
        <v>91</v>
      </c>
      <c r="E30" s="209"/>
      <c r="F30" s="186" t="s">
        <v>33</v>
      </c>
      <c r="G30" s="15" t="s">
        <v>8</v>
      </c>
      <c r="H30" s="189" t="s">
        <v>194</v>
      </c>
      <c r="I30" s="209" t="s">
        <v>90</v>
      </c>
      <c r="W30" s="56"/>
      <c r="AH30" s="57"/>
      <c r="AM30" s="108"/>
      <c r="AN30" s="108"/>
      <c r="AO30" s="108"/>
      <c r="AP30" s="108"/>
      <c r="AQ30" s="108"/>
      <c r="AR30" s="108"/>
      <c r="AS30" s="108"/>
      <c r="AT30" s="108"/>
      <c r="AU30" s="108"/>
      <c r="AV30" s="108"/>
      <c r="AW30" s="108"/>
      <c r="AX30" s="108"/>
      <c r="AY30" s="108"/>
      <c r="AZ30" s="108"/>
      <c r="BA30" s="108"/>
      <c r="BB30" s="108"/>
      <c r="BG30" s="56"/>
      <c r="BR30" s="57"/>
    </row>
    <row r="31" spans="2:70">
      <c r="D31" s="209"/>
      <c r="E31" s="209"/>
      <c r="F31" s="186"/>
      <c r="G31" s="37">
        <v>2</v>
      </c>
      <c r="H31" s="177"/>
      <c r="I31" s="209"/>
      <c r="W31" s="56"/>
      <c r="AH31" s="57"/>
      <c r="AM31" s="108"/>
      <c r="AN31" s="108"/>
      <c r="AO31" s="108"/>
      <c r="AP31" s="108"/>
      <c r="AQ31" s="108"/>
      <c r="AR31" s="108"/>
      <c r="AS31" s="108"/>
      <c r="AT31" s="108"/>
      <c r="AU31" s="108"/>
      <c r="AV31" s="108"/>
      <c r="AW31" s="108"/>
      <c r="AX31" s="108"/>
      <c r="AY31" s="108"/>
      <c r="AZ31" s="108"/>
      <c r="BA31" s="108"/>
      <c r="BB31" s="108"/>
      <c r="BG31" s="56"/>
      <c r="BR31" s="57"/>
    </row>
    <row r="32" spans="2:70">
      <c r="F32" s="186" t="s">
        <v>33</v>
      </c>
      <c r="G32" s="262">
        <f>'1.設計条件'!Q8</f>
        <v>1.4</v>
      </c>
      <c r="H32" s="262"/>
      <c r="I32" s="262"/>
      <c r="J32" s="189" t="s">
        <v>194</v>
      </c>
      <c r="K32" s="230">
        <f>G27</f>
        <v>0.35380223723761978</v>
      </c>
      <c r="L32" s="230"/>
      <c r="M32" s="230"/>
      <c r="W32" s="56"/>
      <c r="AH32" s="57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G32" s="56"/>
      <c r="BR32" s="57"/>
    </row>
    <row r="33" spans="4:70">
      <c r="F33" s="186"/>
      <c r="H33" s="37">
        <v>2</v>
      </c>
      <c r="J33" s="177"/>
      <c r="K33" s="230"/>
      <c r="L33" s="230"/>
      <c r="M33" s="230"/>
      <c r="W33" s="56"/>
      <c r="AH33" s="57"/>
      <c r="BG33" s="56"/>
      <c r="BR33" s="57"/>
    </row>
    <row r="34" spans="4:70">
      <c r="F34" s="4" t="s">
        <v>88</v>
      </c>
      <c r="G34" s="181">
        <f>G32/H33-K32</f>
        <v>0.34619776276238018</v>
      </c>
      <c r="H34" s="181"/>
      <c r="I34" s="34" t="s">
        <v>89</v>
      </c>
      <c r="W34" s="56"/>
      <c r="AH34" s="57"/>
      <c r="AM34" t="s">
        <v>92</v>
      </c>
      <c r="BG34" s="56"/>
      <c r="BR34" s="57"/>
    </row>
    <row r="35" spans="4:70">
      <c r="W35" s="56"/>
      <c r="AH35" s="57"/>
      <c r="AM35" s="265" t="s">
        <v>196</v>
      </c>
      <c r="AN35" s="272"/>
      <c r="AO35" s="26" t="s">
        <v>88</v>
      </c>
      <c r="AP35" s="144">
        <f>AP26</f>
        <v>144.19809900449397</v>
      </c>
      <c r="AQ35" s="144"/>
      <c r="AR35" s="145"/>
      <c r="AS35" s="2" t="str">
        <f>IF(AP35&lt;=AY35, "≦", "&gt;")</f>
        <v>≦</v>
      </c>
      <c r="AT35" s="146" t="s">
        <v>97</v>
      </c>
      <c r="AU35" s="147"/>
      <c r="AV35" s="147"/>
      <c r="AW35" s="147"/>
      <c r="AX35" s="147"/>
      <c r="AY35" s="258">
        <f>'1.設計条件'!AZ37</f>
        <v>450</v>
      </c>
      <c r="AZ35" s="274"/>
      <c r="BC35" s="146" t="str">
        <f>IF(AS35="≦", "OK", "NG")</f>
        <v>OK</v>
      </c>
      <c r="BD35" s="160"/>
      <c r="BG35" s="56"/>
      <c r="BR35" s="57"/>
    </row>
    <row r="36" spans="4:70">
      <c r="D36" t="s">
        <v>92</v>
      </c>
      <c r="W36" s="56"/>
      <c r="AH36" s="57"/>
      <c r="BG36" s="56"/>
      <c r="BR36" s="57"/>
    </row>
    <row r="37" spans="4:70">
      <c r="D37" s="267" t="s">
        <v>91</v>
      </c>
      <c r="E37" s="268"/>
      <c r="F37" s="26" t="s">
        <v>88</v>
      </c>
      <c r="G37" s="144">
        <f>G34</f>
        <v>0.34619776276238018</v>
      </c>
      <c r="H37" s="144"/>
      <c r="I37" s="145"/>
      <c r="J37" s="2" t="str">
        <f>IF(G37&lt;=N37, "≦", "&gt;")</f>
        <v>≦</v>
      </c>
      <c r="K37" s="265" t="s">
        <v>87</v>
      </c>
      <c r="L37" s="266"/>
      <c r="M37" s="26" t="s">
        <v>88</v>
      </c>
      <c r="N37" s="144">
        <f>G19</f>
        <v>0.46666666666666662</v>
      </c>
      <c r="O37" s="144"/>
      <c r="P37" s="145"/>
      <c r="S37" s="146" t="str">
        <f>IF(J37="≦", "OK", "NG")</f>
        <v>OK</v>
      </c>
      <c r="T37" s="160"/>
      <c r="W37" s="58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59"/>
      <c r="AM37" s="108"/>
      <c r="AN37" s="108"/>
      <c r="AO37" s="108"/>
      <c r="AP37" s="108"/>
      <c r="AQ37" s="108"/>
      <c r="AR37" s="108"/>
      <c r="AS37" s="108"/>
      <c r="AT37" s="108"/>
      <c r="AU37" s="108"/>
      <c r="AV37" s="108"/>
      <c r="AW37" s="108"/>
      <c r="AX37" s="108"/>
      <c r="AY37" s="108"/>
      <c r="AZ37" s="108"/>
      <c r="BA37" s="108"/>
      <c r="BB37" s="108"/>
      <c r="BC37" s="108"/>
      <c r="BD37" s="108"/>
      <c r="BG37" s="58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59"/>
    </row>
    <row r="38" spans="4:70">
      <c r="AI38">
        <v>11</v>
      </c>
      <c r="BR38">
        <v>12</v>
      </c>
    </row>
  </sheetData>
  <sheetProtection sheet="1" objects="1" scenarios="1"/>
  <mergeCells count="118">
    <mergeCell ref="BC35:BD35"/>
    <mergeCell ref="D37:E37"/>
    <mergeCell ref="G37:I37"/>
    <mergeCell ref="K37:L37"/>
    <mergeCell ref="N37:P37"/>
    <mergeCell ref="S37:T37"/>
    <mergeCell ref="F32:F33"/>
    <mergeCell ref="G32:I32"/>
    <mergeCell ref="J32:J33"/>
    <mergeCell ref="K32:M33"/>
    <mergeCell ref="G34:H34"/>
    <mergeCell ref="AM35:AN35"/>
    <mergeCell ref="AP35:AR35"/>
    <mergeCell ref="AT35:AX35"/>
    <mergeCell ref="AY35:AZ35"/>
    <mergeCell ref="D30:E31"/>
    <mergeCell ref="F30:F31"/>
    <mergeCell ref="H30:H31"/>
    <mergeCell ref="I30:I31"/>
    <mergeCell ref="AP26:AR26"/>
    <mergeCell ref="G27:H27"/>
    <mergeCell ref="D23:E24"/>
    <mergeCell ref="F23:F24"/>
    <mergeCell ref="G23:K23"/>
    <mergeCell ref="F17:F18"/>
    <mergeCell ref="G17:I17"/>
    <mergeCell ref="G18:I18"/>
    <mergeCell ref="G24:K24"/>
    <mergeCell ref="AO24:AO25"/>
    <mergeCell ref="AR24:AT24"/>
    <mergeCell ref="F19:F20"/>
    <mergeCell ref="G19:I20"/>
    <mergeCell ref="J19:J20"/>
    <mergeCell ref="AM22:AN23"/>
    <mergeCell ref="AO22:AO23"/>
    <mergeCell ref="AQ22:AR22"/>
    <mergeCell ref="AQ23:AR23"/>
    <mergeCell ref="F25:F26"/>
    <mergeCell ref="G25:I25"/>
    <mergeCell ref="K25:M25"/>
    <mergeCell ref="AR25:AT25"/>
    <mergeCell ref="I26:K26"/>
    <mergeCell ref="D15:E16"/>
    <mergeCell ref="F15:F16"/>
    <mergeCell ref="G15:I15"/>
    <mergeCell ref="G16:I16"/>
    <mergeCell ref="AM16:AN16"/>
    <mergeCell ref="AP16:AR16"/>
    <mergeCell ref="AY12:BA12"/>
    <mergeCell ref="BC12:BD12"/>
    <mergeCell ref="BF12:BG12"/>
    <mergeCell ref="AT16:AW16"/>
    <mergeCell ref="AX16:AY16"/>
    <mergeCell ref="BB16:BC16"/>
    <mergeCell ref="BI12:BJ12"/>
    <mergeCell ref="BL12:BL13"/>
    <mergeCell ref="BM12:BO13"/>
    <mergeCell ref="BA13:BC13"/>
    <mergeCell ref="W11:Z11"/>
    <mergeCell ref="AM12:AN13"/>
    <mergeCell ref="AO12:AO13"/>
    <mergeCell ref="AP12:AQ12"/>
    <mergeCell ref="AT12:AU12"/>
    <mergeCell ref="AX12:AX13"/>
    <mergeCell ref="AR13:AS13"/>
    <mergeCell ref="D11:F11"/>
    <mergeCell ref="G11:I11"/>
    <mergeCell ref="J11:L11"/>
    <mergeCell ref="M11:O11"/>
    <mergeCell ref="P11:R11"/>
    <mergeCell ref="S11:V11"/>
    <mergeCell ref="AW9:AX9"/>
    <mergeCell ref="BB9:BC9"/>
    <mergeCell ref="BF9:BG9"/>
    <mergeCell ref="D10:F10"/>
    <mergeCell ref="G10:I10"/>
    <mergeCell ref="J10:L10"/>
    <mergeCell ref="M10:O10"/>
    <mergeCell ref="P10:R10"/>
    <mergeCell ref="S10:V10"/>
    <mergeCell ref="W10:Z10"/>
    <mergeCell ref="W8:Z8"/>
    <mergeCell ref="AM8:AN8"/>
    <mergeCell ref="D9:F9"/>
    <mergeCell ref="G9:I9"/>
    <mergeCell ref="J9:L9"/>
    <mergeCell ref="M9:O9"/>
    <mergeCell ref="P9:R9"/>
    <mergeCell ref="S9:V9"/>
    <mergeCell ref="W9:Z9"/>
    <mergeCell ref="AN9:AO9"/>
    <mergeCell ref="D8:F8"/>
    <mergeCell ref="G8:I8"/>
    <mergeCell ref="J8:L8"/>
    <mergeCell ref="M8:O8"/>
    <mergeCell ref="P8:R8"/>
    <mergeCell ref="S8:V8"/>
    <mergeCell ref="G7:I7"/>
    <mergeCell ref="J7:L7"/>
    <mergeCell ref="M7:O7"/>
    <mergeCell ref="P7:R7"/>
    <mergeCell ref="S7:V7"/>
    <mergeCell ref="W7:Z7"/>
    <mergeCell ref="G6:I6"/>
    <mergeCell ref="J6:L6"/>
    <mergeCell ref="M6:O6"/>
    <mergeCell ref="P6:R6"/>
    <mergeCell ref="S6:V6"/>
    <mergeCell ref="W6:Z6"/>
    <mergeCell ref="AM4:AN5"/>
    <mergeCell ref="AO4:AO5"/>
    <mergeCell ref="AP4:AQ4"/>
    <mergeCell ref="AT4:AU4"/>
    <mergeCell ref="G5:I5"/>
    <mergeCell ref="J5:L5"/>
    <mergeCell ref="M5:R5"/>
    <mergeCell ref="S5:Z5"/>
    <mergeCell ref="AR5:AS5"/>
  </mergeCells>
  <phoneticPr fontId="21"/>
  <conditionalFormatting sqref="S37:T37">
    <cfRule type="cellIs" dxfId="2" priority="3" operator="equal">
      <formula>"NG"</formula>
    </cfRule>
  </conditionalFormatting>
  <conditionalFormatting sqref="BB16:BC16">
    <cfRule type="cellIs" dxfId="1" priority="4" operator="equal">
      <formula>"NG"</formula>
    </cfRule>
  </conditionalFormatting>
  <conditionalFormatting sqref="BC35:BD35">
    <cfRule type="cellIs" dxfId="0" priority="2" operator="equal">
      <formula>"NG"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3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1.設計条件</vt:lpstr>
      <vt:lpstr>2.自重と土塊面積</vt:lpstr>
      <vt:lpstr>2.土圧(常時)</vt:lpstr>
      <vt:lpstr>2.土圧(地震時)</vt:lpstr>
      <vt:lpstr>3.照査(常時)</vt:lpstr>
      <vt:lpstr>3.照査(地震時)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2023-11-24T03:14:35Z</dcterms:created>
  <dcterms:modified xsi:type="dcterms:W3CDTF">2024-08-20T04:25:42Z</dcterms:modified>
  <cp:category/>
  <cp:contentStatus/>
</cp:coreProperties>
</file>